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53222"/>
  <mc:AlternateContent xmlns:mc="http://schemas.openxmlformats.org/markup-compatibility/2006">
    <mc:Choice Requires="x15">
      <x15ac:absPath xmlns:x15ac="http://schemas.microsoft.com/office/spreadsheetml/2010/11/ac" url="J:\Subpart_MM\14 - Methods and Monitoring\"/>
    </mc:Choice>
  </mc:AlternateContent>
  <bookViews>
    <workbookView xWindow="0" yWindow="0" windowWidth="19200" windowHeight="11580" tabRatio="821" activeTab="1"/>
  </bookViews>
  <sheets>
    <sheet name="Welcome" sheetId="1" r:id="rId1"/>
    <sheet name="Facility_Info" sheetId="25" r:id="rId2"/>
    <sheet name="Unit_Info" sheetId="2" r:id="rId3"/>
    <sheet name="Monitoring_Equipment" sheetId="6" r:id="rId4"/>
    <sheet name="COMS (RF1)" sheetId="19" r:id="rId5"/>
    <sheet name="ESP-Semiannual (RF1)" sheetId="20" r:id="rId6"/>
    <sheet name="CPMS (LK)" sheetId="17" r:id="rId7"/>
    <sheet name="CPMS (SDT1)" sheetId="30" r:id="rId8"/>
    <sheet name="CPMS (SemichemFBR)" sheetId="31" r:id="rId9"/>
    <sheet name="CMS_Process_Control_Changes" sheetId="13" r:id="rId10"/>
    <sheet name="Certification" sheetId="14" r:id="rId11"/>
    <sheet name="CMS Detail (RF1-EP1)" sheetId="21" r:id="rId12"/>
    <sheet name="EE Detail (RF1-EP1)" sheetId="22" r:id="rId13"/>
    <sheet name="Failures (RF1-EP1)" sheetId="26" r:id="rId14"/>
    <sheet name="Failures (LK Scbr Flow)" sheetId="29" r:id="rId15"/>
    <sheet name="EE Detail (LK Scbr Flow)" sheetId="28" r:id="rId16"/>
    <sheet name="CMS Detail (LK Scbr Flow)" sheetId="27" r:id="rId17"/>
    <sheet name="Violations" sheetId="18" state="hidden" r:id="rId18"/>
    <sheet name="dropdown menus" sheetId="3" state="hidden" r:id="rId19"/>
  </sheets>
  <definedNames>
    <definedName name="_xlnm.Print_Area" localSheetId="10">Certification!$A$1:$B$42</definedName>
    <definedName name="_xlnm.Print_Area" localSheetId="16">'CMS Detail (LK Scbr Flow)'!$A$1:$H$126</definedName>
    <definedName name="_xlnm.Print_Area" localSheetId="11">'CMS Detail (RF1-EP1)'!$A$1:$H$126</definedName>
    <definedName name="_xlnm.Print_Area" localSheetId="9">CMS_Process_Control_Changes!$A$1:$A$30</definedName>
    <definedName name="_xlnm.Print_Area" localSheetId="4">'COMS (RF1)'!$A$1:$I$46</definedName>
    <definedName name="_xlnm.Print_Area" localSheetId="6">'CPMS (LK)'!$A$1:$I$48</definedName>
    <definedName name="_xlnm.Print_Area" localSheetId="7">'CPMS (SDT1)'!$A$1:$I$48</definedName>
    <definedName name="_xlnm.Print_Area" localSheetId="8">'CPMS (SemichemFBR)'!$A$1:$I$48</definedName>
    <definedName name="_xlnm.Print_Area" localSheetId="18">'dropdown menus'!$A$1:$B$87</definedName>
    <definedName name="_xlnm.Print_Area" localSheetId="15">'EE Detail (LK Scbr Flow)'!$A$1:$H$60</definedName>
    <definedName name="_xlnm.Print_Area" localSheetId="12">'EE Detail (RF1-EP1)'!$A$1:$H$60</definedName>
    <definedName name="_xlnm.Print_Area" localSheetId="5">'ESP-Semiannual (RF1)'!$A$1:$E$50</definedName>
    <definedName name="_xlnm.Print_Area" localSheetId="1">Facility_Info!$A$1:$B$21</definedName>
    <definedName name="_xlnm.Print_Area" localSheetId="14">'Failures (LK Scbr Flow)'!$A$1:$L$57</definedName>
    <definedName name="_xlnm.Print_Area" localSheetId="13">'Failures (RF1-EP1)'!$A$1:$L$57</definedName>
    <definedName name="_xlnm.Print_Area" localSheetId="3">Monitoring_Equipment!$A$1:$E$41</definedName>
    <definedName name="_xlnm.Print_Area" localSheetId="2">Unit_Info!$A$1:$I$41</definedName>
    <definedName name="_xlnm.Print_Area" localSheetId="17">Violations!$A$1:$E$44</definedName>
    <definedName name="_xlnm.Print_Area" localSheetId="0">Welcome!$A$1:$B$23</definedName>
    <definedName name="_xlnm.Print_Titles" localSheetId="16">'CMS Detail (LK Scbr Flow)'!$20:$20</definedName>
    <definedName name="_xlnm.Print_Titles" localSheetId="11">'CMS Detail (RF1-EP1)'!$20:$20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31" l="1"/>
  <c r="H39" i="31"/>
  <c r="H40" i="31" s="1"/>
  <c r="H41" i="31" s="1"/>
  <c r="G39" i="31"/>
  <c r="F39" i="31"/>
  <c r="F40" i="31" s="1"/>
  <c r="F41" i="31" s="1"/>
  <c r="E39" i="31"/>
  <c r="D39" i="31"/>
  <c r="D40" i="31" s="1"/>
  <c r="D41" i="31" s="1"/>
  <c r="C39" i="31"/>
  <c r="B39" i="31"/>
  <c r="B40" i="31" s="1"/>
  <c r="B41" i="31" s="1"/>
  <c r="H31" i="31"/>
  <c r="F31" i="31"/>
  <c r="D31" i="31"/>
  <c r="B31" i="31"/>
  <c r="I26" i="31"/>
  <c r="I29" i="31" s="1"/>
  <c r="H26" i="31"/>
  <c r="H27" i="31" s="1"/>
  <c r="H28" i="31" s="1"/>
  <c r="G26" i="31"/>
  <c r="G29" i="31" s="1"/>
  <c r="F26" i="31"/>
  <c r="F27" i="31" s="1"/>
  <c r="F28" i="31" s="1"/>
  <c r="E26" i="31"/>
  <c r="E29" i="31" s="1"/>
  <c r="D26" i="31"/>
  <c r="D27" i="31" s="1"/>
  <c r="D28" i="31" s="1"/>
  <c r="C26" i="31"/>
  <c r="C29" i="31" s="1"/>
  <c r="B26" i="31"/>
  <c r="B27" i="31" s="1"/>
  <c r="B28" i="31" s="1"/>
  <c r="B5" i="31"/>
  <c r="B4" i="31"/>
  <c r="H40" i="30"/>
  <c r="H41" i="30" s="1"/>
  <c r="D40" i="30"/>
  <c r="D41" i="30" s="1"/>
  <c r="I39" i="30"/>
  <c r="H39" i="30"/>
  <c r="G39" i="30"/>
  <c r="F39" i="30"/>
  <c r="F40" i="30" s="1"/>
  <c r="F41" i="30" s="1"/>
  <c r="E39" i="30"/>
  <c r="D39" i="30"/>
  <c r="C39" i="30"/>
  <c r="B39" i="30"/>
  <c r="B40" i="30" s="1"/>
  <c r="B41" i="30" s="1"/>
  <c r="H31" i="30"/>
  <c r="F31" i="30"/>
  <c r="D31" i="30"/>
  <c r="B31" i="30"/>
  <c r="H27" i="30"/>
  <c r="H28" i="30" s="1"/>
  <c r="D27" i="30"/>
  <c r="D28" i="30" s="1"/>
  <c r="I26" i="30"/>
  <c r="I29" i="30" s="1"/>
  <c r="H26" i="30"/>
  <c r="G26" i="30"/>
  <c r="G29" i="30" s="1"/>
  <c r="F26" i="30"/>
  <c r="F27" i="30" s="1"/>
  <c r="F28" i="30" s="1"/>
  <c r="E26" i="30"/>
  <c r="E29" i="30" s="1"/>
  <c r="D26" i="30"/>
  <c r="C26" i="30"/>
  <c r="C29" i="30" s="1"/>
  <c r="B26" i="30"/>
  <c r="B27" i="30" s="1"/>
  <c r="B28" i="30" s="1"/>
  <c r="B5" i="30"/>
  <c r="B4" i="30"/>
  <c r="I23" i="29"/>
  <c r="I22" i="29"/>
  <c r="I21" i="29"/>
  <c r="I20" i="29"/>
  <c r="I19" i="29"/>
  <c r="L50" i="29"/>
  <c r="L51" i="29" s="1"/>
  <c r="C8" i="29"/>
  <c r="C7" i="29"/>
  <c r="C28" i="28"/>
  <c r="C26" i="28"/>
  <c r="C27" i="28"/>
  <c r="C24" i="28"/>
  <c r="C25" i="28"/>
  <c r="C23" i="28"/>
  <c r="C11" i="28"/>
  <c r="C10" i="28"/>
  <c r="E22" i="27"/>
  <c r="E23" i="27"/>
  <c r="E24" i="27"/>
  <c r="E25" i="27"/>
  <c r="E21" i="27"/>
  <c r="A126" i="27"/>
  <c r="A125" i="27"/>
  <c r="F10" i="27"/>
  <c r="F9" i="27"/>
  <c r="I20" i="26"/>
  <c r="I21" i="26"/>
  <c r="I22" i="26"/>
  <c r="I23" i="26"/>
  <c r="I24" i="26"/>
  <c r="I25" i="26"/>
  <c r="I26" i="26"/>
  <c r="I27" i="26"/>
  <c r="I28" i="26"/>
  <c r="I29" i="26"/>
  <c r="I30" i="26"/>
  <c r="I31" i="26"/>
  <c r="I32" i="26"/>
  <c r="I33" i="26"/>
  <c r="I34" i="26"/>
  <c r="I19" i="26"/>
  <c r="C24" i="22"/>
  <c r="C25" i="22"/>
  <c r="C26" i="22"/>
  <c r="C27" i="22"/>
  <c r="C28" i="22"/>
  <c r="C29" i="22"/>
  <c r="C30" i="22"/>
  <c r="C31" i="22"/>
  <c r="C32" i="22"/>
  <c r="C33" i="22"/>
  <c r="C34" i="22"/>
  <c r="C35" i="22"/>
  <c r="C36" i="22"/>
  <c r="C37" i="22"/>
  <c r="C38" i="22"/>
  <c r="C39" i="22"/>
  <c r="C23" i="22"/>
  <c r="I29" i="17"/>
  <c r="G29" i="17"/>
  <c r="E29" i="17"/>
  <c r="E29" i="20"/>
  <c r="D29" i="20"/>
  <c r="B31" i="20"/>
  <c r="I28" i="19"/>
  <c r="G28" i="19"/>
  <c r="E28" i="19"/>
  <c r="C28" i="19"/>
  <c r="E22" i="21"/>
  <c r="E23" i="21"/>
  <c r="E24" i="21"/>
  <c r="E25" i="21"/>
  <c r="E26" i="21"/>
  <c r="E27" i="21"/>
  <c r="E28" i="21"/>
  <c r="E29" i="21"/>
  <c r="E30" i="21"/>
  <c r="E31" i="21"/>
  <c r="E32" i="21"/>
  <c r="E33" i="21"/>
  <c r="E21" i="21"/>
  <c r="I50" i="29" l="1"/>
  <c r="I51" i="29" s="1"/>
  <c r="C55" i="28"/>
  <c r="C54" i="28"/>
  <c r="E121" i="27"/>
  <c r="I38" i="19"/>
  <c r="I25" i="19"/>
  <c r="H25" i="19"/>
  <c r="G25" i="19"/>
  <c r="F25" i="19"/>
  <c r="E25" i="19"/>
  <c r="D25" i="19"/>
  <c r="E43" i="20"/>
  <c r="D43" i="20"/>
  <c r="H38" i="19"/>
  <c r="G38" i="19"/>
  <c r="F38" i="19"/>
  <c r="E38" i="19"/>
  <c r="D38" i="19"/>
  <c r="C55" i="22" l="1"/>
  <c r="L50" i="26"/>
  <c r="L51" i="26" s="1"/>
  <c r="I50" i="26"/>
  <c r="I51" i="26" s="1"/>
  <c r="C8" i="26"/>
  <c r="C7" i="26"/>
  <c r="E31" i="20"/>
  <c r="D31" i="20"/>
  <c r="C31" i="20"/>
  <c r="B27" i="20"/>
  <c r="H26" i="17" l="1"/>
  <c r="H27" i="17" s="1"/>
  <c r="H28" i="17" s="1"/>
  <c r="F26" i="17"/>
  <c r="F27" i="17" s="1"/>
  <c r="F28" i="17" s="1"/>
  <c r="D26" i="17"/>
  <c r="D27" i="17" s="1"/>
  <c r="B26" i="17"/>
  <c r="E27" i="20" l="1"/>
  <c r="E28" i="20" s="1"/>
  <c r="D27" i="20"/>
  <c r="D28" i="20" s="1"/>
  <c r="C27" i="20"/>
  <c r="C28" i="20" s="1"/>
  <c r="C29" i="20" s="1"/>
  <c r="F10" i="21"/>
  <c r="F9" i="21"/>
  <c r="E121" i="21"/>
  <c r="H30" i="19"/>
  <c r="F30" i="19"/>
  <c r="D30" i="19"/>
  <c r="H39" i="19"/>
  <c r="H40" i="19" s="1"/>
  <c r="C11" i="22"/>
  <c r="C10" i="22"/>
  <c r="A126" i="21"/>
  <c r="A125" i="21"/>
  <c r="A30" i="13"/>
  <c r="A42" i="14"/>
  <c r="A41" i="14"/>
  <c r="H26" i="19" l="1"/>
  <c r="H27" i="19" s="1"/>
  <c r="I26" i="19"/>
  <c r="E26" i="19"/>
  <c r="D39" i="19"/>
  <c r="D40" i="19" s="1"/>
  <c r="G26" i="19"/>
  <c r="F39" i="19"/>
  <c r="F40" i="19" s="1"/>
  <c r="F26" i="19"/>
  <c r="F27" i="19" s="1"/>
  <c r="A29" i="13"/>
  <c r="B5" i="17" l="1"/>
  <c r="B4" i="17"/>
  <c r="B5" i="20"/>
  <c r="B4" i="20"/>
  <c r="B4" i="19"/>
  <c r="B40" i="2"/>
  <c r="B5" i="19"/>
  <c r="B41" i="6"/>
  <c r="B40" i="6"/>
  <c r="B41" i="2"/>
  <c r="B121" i="3"/>
  <c r="B122" i="3"/>
  <c r="B123" i="3"/>
  <c r="B124" i="3"/>
  <c r="B125" i="3"/>
  <c r="B126" i="3"/>
  <c r="B127" i="3"/>
  <c r="B128" i="3"/>
  <c r="B129" i="3"/>
  <c r="B130" i="3"/>
  <c r="B131" i="3"/>
  <c r="B132" i="3"/>
  <c r="B133" i="3"/>
  <c r="B134" i="3"/>
  <c r="B135" i="3"/>
  <c r="B136" i="3"/>
  <c r="B137" i="3"/>
  <c r="B138" i="3"/>
  <c r="B139" i="3"/>
  <c r="B120" i="3"/>
  <c r="C54" i="22" l="1"/>
  <c r="E41" i="20" l="1"/>
  <c r="D41" i="20"/>
  <c r="C41" i="20"/>
  <c r="C42" i="20" s="1"/>
  <c r="C43" i="20" s="1"/>
  <c r="E33" i="20"/>
  <c r="D33" i="20"/>
  <c r="C33" i="20"/>
  <c r="E35" i="20"/>
  <c r="D35" i="20"/>
  <c r="C35" i="20"/>
  <c r="I26" i="17"/>
  <c r="G26" i="17"/>
  <c r="E26" i="17"/>
  <c r="C26" i="17"/>
  <c r="C29" i="17" s="1"/>
  <c r="D39" i="17"/>
  <c r="H31" i="17"/>
  <c r="F31" i="17"/>
  <c r="D31" i="17"/>
  <c r="I39" i="17"/>
  <c r="H39" i="17"/>
  <c r="G39" i="17"/>
  <c r="F39" i="17"/>
  <c r="E39" i="17"/>
  <c r="B31" i="17"/>
  <c r="C39" i="17"/>
  <c r="B39" i="17"/>
  <c r="B40" i="17" s="1"/>
  <c r="B41" i="17" s="1"/>
  <c r="B41" i="20"/>
  <c r="B33" i="20"/>
  <c r="C38" i="19"/>
  <c r="B38" i="19"/>
  <c r="B39" i="19" s="1"/>
  <c r="B40" i="19" s="1"/>
  <c r="B30" i="19"/>
  <c r="B28" i="20" l="1"/>
  <c r="B29" i="20" s="1"/>
  <c r="D42" i="20"/>
  <c r="B42" i="20"/>
  <c r="B43" i="20" s="1"/>
  <c r="E42" i="20"/>
  <c r="D40" i="17"/>
  <c r="D41" i="17" s="1"/>
  <c r="H40" i="17"/>
  <c r="H41" i="17" s="1"/>
  <c r="D28" i="17"/>
  <c r="F40" i="17"/>
  <c r="F41" i="17" s="1"/>
  <c r="B35" i="20"/>
  <c r="H32" i="19" l="1"/>
  <c r="F32" i="19"/>
  <c r="D32" i="19"/>
  <c r="B32" i="19"/>
  <c r="D26" i="19"/>
  <c r="D27" i="19" s="1"/>
  <c r="C25" i="19"/>
  <c r="C26" i="19" s="1"/>
  <c r="B25" i="19"/>
  <c r="B26" i="19" s="1"/>
  <c r="B27" i="19" l="1"/>
  <c r="B27" i="17"/>
  <c r="B28" i="17" l="1"/>
</calcChain>
</file>

<file path=xl/comments1.xml><?xml version="1.0" encoding="utf-8"?>
<comments xmlns="http://schemas.openxmlformats.org/spreadsheetml/2006/main">
  <authors>
    <author>Hanks, Katie</author>
  </authors>
  <commentList>
    <comment ref="B31" authorId="0" shapeId="0">
      <text>
        <r>
          <rPr>
            <b/>
            <sz val="9"/>
            <color indexed="81"/>
            <rFont val="Tahoma"/>
            <family val="2"/>
          </rPr>
          <t>Hanks, Katie:</t>
        </r>
        <r>
          <rPr>
            <sz val="9"/>
            <color indexed="81"/>
            <rFont val="Tahoma"/>
            <family val="2"/>
          </rPr>
          <t xml:space="preserve">
As specified in §63.8(g)(5), monitoring data recorded during periods of unavoidable CMS breakdowns, out-of-control periods, repairs, maintenance periods, calibration checks, and zero (low-level) and high level adjustments must not be included in any data average computed under this part. </t>
        </r>
      </text>
    </comment>
  </commentList>
</comments>
</file>

<file path=xl/sharedStrings.xml><?xml version="1.0" encoding="utf-8"?>
<sst xmlns="http://schemas.openxmlformats.org/spreadsheetml/2006/main" count="1224" uniqueCount="407">
  <si>
    <t>1. Company Name:</t>
  </si>
  <si>
    <t>2. Facility site name associated with the affected facility:</t>
  </si>
  <si>
    <t>3. Facility Registry Service (FRS) number for the affected facility:</t>
  </si>
  <si>
    <t>4. Address of the affected facility:</t>
  </si>
  <si>
    <t>5. If an address is not available for the site, include a description of the site location and provide the latitude and longitude coordinates of the site:</t>
  </si>
  <si>
    <t>Reporting Period Dates</t>
  </si>
  <si>
    <t>1. Beginning date:</t>
  </si>
  <si>
    <t>2. Ending date:</t>
  </si>
  <si>
    <t>Recovery Furnace</t>
  </si>
  <si>
    <t>Smelt Dissolving Tank</t>
  </si>
  <si>
    <t>Lime Kiln</t>
  </si>
  <si>
    <t>Sulfite Combustion Unit</t>
  </si>
  <si>
    <t>Semichemical Combustion Unit</t>
  </si>
  <si>
    <t>APCD</t>
  </si>
  <si>
    <t>Electrostatic Precipitator (ESP)</t>
  </si>
  <si>
    <t>Wet Scrubber</t>
  </si>
  <si>
    <t>Wet scrubber and ESP</t>
  </si>
  <si>
    <t>Count</t>
  </si>
  <si>
    <t>Yes</t>
  </si>
  <si>
    <t>No</t>
  </si>
  <si>
    <t>N/A</t>
  </si>
  <si>
    <t>Generic Y/N/NA</t>
  </si>
  <si>
    <t>Exceedance Reasons</t>
  </si>
  <si>
    <t>Startup/shutdown</t>
  </si>
  <si>
    <t>Control equipment problems</t>
  </si>
  <si>
    <t>Malfunction</t>
  </si>
  <si>
    <t>Other known reasons</t>
  </si>
  <si>
    <t>Other unknown reasons</t>
  </si>
  <si>
    <t>ESP parameters</t>
  </si>
  <si>
    <t>Total secondary power</t>
  </si>
  <si>
    <t>Secondary voltage and secondary current</t>
  </si>
  <si>
    <t>Description of changes to CMS, processes, or controls since last reporting period.</t>
  </si>
  <si>
    <t>1. First name of responsible official:</t>
  </si>
  <si>
    <t>2. Last name of responsible official:</t>
  </si>
  <si>
    <t>3. Title of responsible official:</t>
  </si>
  <si>
    <t>4. Mailing address:</t>
  </si>
  <si>
    <t>5. City:</t>
  </si>
  <si>
    <t>6. State:</t>
  </si>
  <si>
    <t>7. Zip code:</t>
  </si>
  <si>
    <t>9. Email address:</t>
  </si>
  <si>
    <t xml:space="preserve">8. Telephone number: </t>
  </si>
  <si>
    <t>Certification of truth, accuracy, and completeness.</t>
  </si>
  <si>
    <t>RTO</t>
  </si>
  <si>
    <t>CMS Downtime Reasons</t>
  </si>
  <si>
    <t>furnace, smelt dissolving tank, or lime kiln). The "Process Unit ID" should correspond to the ID in the Title V permit (e.g., EU28). The "Process Unit Description" should</t>
  </si>
  <si>
    <t>Identify each affected process unit being included in the semiannual excess emissions report</t>
  </si>
  <si>
    <t>Process Unit ID</t>
  </si>
  <si>
    <t>Process Unit Type</t>
  </si>
  <si>
    <t>Process Unit Description</t>
  </si>
  <si>
    <t>Air Pollution Control Device Type</t>
  </si>
  <si>
    <t xml:space="preserve"> Monitoring Equipment Description</t>
  </si>
  <si>
    <t>ESP secondary voltage</t>
  </si>
  <si>
    <t>ESP secondary current</t>
  </si>
  <si>
    <t>Parameters</t>
  </si>
  <si>
    <t>RTO temperature</t>
  </si>
  <si>
    <t>Scrubber pressure drop</t>
  </si>
  <si>
    <t>SDT scrubber fan amperage</t>
  </si>
  <si>
    <t>3-hour</t>
  </si>
  <si>
    <t>ESP total secondary power</t>
  </si>
  <si>
    <t>gr/dscf @ 8% O2</t>
  </si>
  <si>
    <t>lb/ton BLS</t>
  </si>
  <si>
    <t>Summary Report – Gaseous and Opacity Excess Emissions and Continuous Monitoring System Performance</t>
  </si>
  <si>
    <t>Company and Site Name</t>
  </si>
  <si>
    <t>Reporting period dates (beginning date, ending date)</t>
  </si>
  <si>
    <t>Operating parameter</t>
  </si>
  <si>
    <t>Averaging period</t>
  </si>
  <si>
    <t>Duration</t>
  </si>
  <si>
    <t>Hours</t>
  </si>
  <si>
    <t>a. Startup/Shutdown</t>
  </si>
  <si>
    <t>b. Control Equipment Problems</t>
  </si>
  <si>
    <t>c. Process Problems</t>
  </si>
  <si>
    <t>d. Other known causes</t>
  </si>
  <si>
    <t>e. Unknown causes</t>
  </si>
  <si>
    <t>2. Total duration of excess emissions</t>
  </si>
  <si>
    <t>Minutes</t>
  </si>
  <si>
    <t>1. CMS downtime in reporting period due to:</t>
  </si>
  <si>
    <t>b. Non-monitor equipment malfunctions</t>
  </si>
  <si>
    <t>2. Total CMS downtime</t>
  </si>
  <si>
    <t>c. Quality assurance (QA) calibration</t>
  </si>
  <si>
    <t>3. (Total duration of excess emissions) / (Total Source Operating Time) x (100) %*</t>
  </si>
  <si>
    <t>Any 3-hour average is below the minimum limit</t>
  </si>
  <si>
    <t>Any 1-hour average is below the minimum limit</t>
  </si>
  <si>
    <t>Any 3-hour average is below the minimum limit except during S/S</t>
  </si>
  <si>
    <t>Alternative parameter</t>
  </si>
  <si>
    <t>Any 3-hour average does not meet the operating limit</t>
  </si>
  <si>
    <t>Hog fuel dryer at Cosmopolis, WA mill</t>
  </si>
  <si>
    <t>Bag leak detection system alarm sounds</t>
  </si>
  <si>
    <t>Corrective action during times when spent liquor or lime mud is fired - §63.864(k)(1)</t>
  </si>
  <si>
    <t>Violation levels - No. of averaging periods during times when spent liquor or lime mud is fired within the semiannual reporting period - §63.864(k)(2)</t>
  </si>
  <si>
    <t>*Applies for recovery furnaces and lime kilns with ESP control.</t>
  </si>
  <si>
    <t>6 or more 3-hour averages are below the minimum limit</t>
  </si>
  <si>
    <t>6 or more 3-hour averages are below the minimum limit except during S/S</t>
  </si>
  <si>
    <t>6 or more 3-hour averages do not meet the limit</t>
  </si>
  <si>
    <t>Any 3-hour average falls below the minimum limit</t>
  </si>
  <si>
    <t>Corrective action is not initiated within 1 hour of alarm and the alarm is engaged for more than 5% of total operating time</t>
  </si>
  <si>
    <t>Recovery furnace opacity</t>
  </si>
  <si>
    <t>Lime kiln opacity</t>
  </si>
  <si>
    <t>Opacity greater than 20% for 2% or more of operating time*</t>
  </si>
  <si>
    <t>Opacity greater than 20% for 1% or more of operating time*</t>
  </si>
  <si>
    <t>6-minute</t>
  </si>
  <si>
    <t>Forced blank cell</t>
  </si>
  <si>
    <t>Lookup violation limit</t>
  </si>
  <si>
    <t>Continuous Parameter Monitoring Systems -- 40 CFR Part 63, Subpart MM</t>
  </si>
  <si>
    <t>Continuous Opacity Monitoring Systems and ESP Parameter Monitoring -- 40 CFR Part 63, Subpart MM</t>
  </si>
  <si>
    <t>Process Unit Type (COMS)</t>
  </si>
  <si>
    <t>Process Unit Type (CPMS)</t>
  </si>
  <si>
    <t>APCD (COMS)</t>
  </si>
  <si>
    <t>Parameters (COMS)</t>
  </si>
  <si>
    <t>Averaging period (COMS)</t>
  </si>
  <si>
    <t>No. of Averages</t>
  </si>
  <si>
    <r>
      <t>1. Duration of excess emissions in reporting period due to:</t>
    </r>
    <r>
      <rPr>
        <vertAlign val="superscript"/>
        <sz val="11"/>
        <color theme="1"/>
        <rFont val="Calibri"/>
        <family val="2"/>
        <scheme val="minor"/>
      </rPr>
      <t>1</t>
    </r>
  </si>
  <si>
    <t>Process Unit Emission Point</t>
  </si>
  <si>
    <t>Is total CMS downtime greater than 5% of total source operating time?</t>
  </si>
  <si>
    <t>Opacity limit, %</t>
  </si>
  <si>
    <t>Semiannual ESP Parameter Averages for Recovery Furnaces or Lime Kilns Also Monitoring Opacity-- 40 CFR Part 63, Subpart MM</t>
  </si>
  <si>
    <t>ESP Parameters</t>
  </si>
  <si>
    <t>kV</t>
  </si>
  <si>
    <t>mA</t>
  </si>
  <si>
    <t>Recovery boiler 1</t>
  </si>
  <si>
    <t>Do excess emissions in row 3 exceed 1% of operating time?</t>
  </si>
  <si>
    <r>
      <t>2. Total duration of excess emissions</t>
    </r>
    <r>
      <rPr>
        <vertAlign val="superscript"/>
        <sz val="11"/>
        <color theme="1"/>
        <rFont val="Calibri"/>
        <family val="2"/>
        <scheme val="minor"/>
      </rPr>
      <t>2</t>
    </r>
  </si>
  <si>
    <t>PM limit units of measure</t>
  </si>
  <si>
    <t>gr/dscf @ 10% O2</t>
  </si>
  <si>
    <t>PM limit units</t>
  </si>
  <si>
    <t>Gaseous organic HAP units</t>
  </si>
  <si>
    <t>lb/ton BLS (as THC)</t>
  </si>
  <si>
    <t>lb/ton BLS (as methanol)</t>
  </si>
  <si>
    <t>Gaseous organic HAP limit units of measure</t>
  </si>
  <si>
    <t>Excess Emissions and Continuous Monitoring System Performance Report</t>
  </si>
  <si>
    <t>Start date/time</t>
  </si>
  <si>
    <t>End date/time</t>
  </si>
  <si>
    <t>Corrective action or preventative measure</t>
  </si>
  <si>
    <t>Nature and cause of malfunction</t>
  </si>
  <si>
    <t>Monitoring equipment malfunction</t>
  </si>
  <si>
    <t>Non-monitoring equipment malfunction</t>
  </si>
  <si>
    <t>Quality assurance</t>
  </si>
  <si>
    <t>● The CMS shows excess emissions for more than 1 percent of the operating time in the reporting period, or</t>
  </si>
  <si>
    <t xml:space="preserve">Cause of exceedance </t>
  </si>
  <si>
    <t xml:space="preserve">Nature and cause of malfunction </t>
  </si>
  <si>
    <t>Type of CMS inoperative or out of control period</t>
  </si>
  <si>
    <t>Corrective action, preventative measure, CMS repair, or CMS adjustment</t>
  </si>
  <si>
    <t>Units of standard</t>
  </si>
  <si>
    <t>Standards (Failures)</t>
  </si>
  <si>
    <t>Units of standard (Failures)</t>
  </si>
  <si>
    <t>Quality control calibration</t>
  </si>
  <si>
    <t>Other known cause</t>
  </si>
  <si>
    <t>Other unknown cause</t>
  </si>
  <si>
    <t>Magnitude of excess emissions (pounds)</t>
  </si>
  <si>
    <t>THC</t>
  </si>
  <si>
    <t>Excess emission duration</t>
  </si>
  <si>
    <t>Duration units</t>
  </si>
  <si>
    <t>minutes</t>
  </si>
  <si>
    <t>hours</t>
  </si>
  <si>
    <t>Total duration:</t>
  </si>
  <si>
    <t>PM (metal HAP)</t>
  </si>
  <si>
    <t>● Monitoring data recorded during periods when spent liquor solids (for recovery furnaces) or lime mud (for kilns) is not fired. [§63.864(k)(1), (k)(2)]</t>
  </si>
  <si>
    <t>Pollutant 1</t>
  </si>
  <si>
    <t>Pollutant 2</t>
  </si>
  <si>
    <t>Estimate the quantity of each regulated pollutant emitted over any emission limit:</t>
  </si>
  <si>
    <t>Methanol</t>
  </si>
  <si>
    <t>Select THC as the pollutant standard associated with semichemical combustion unit RTO temperature monitoring.</t>
  </si>
  <si>
    <r>
      <t>Total duration minus excluded data</t>
    </r>
    <r>
      <rPr>
        <vertAlign val="superscript"/>
        <sz val="11"/>
        <color theme="1"/>
        <rFont val="Calibri"/>
        <family val="2"/>
        <scheme val="minor"/>
      </rPr>
      <t>1</t>
    </r>
  </si>
  <si>
    <t>Reporting monitoring exceedances does not constitute a violation of the applicable standard unless the criteria in §63.864(k)(2) are reached.</t>
  </si>
  <si>
    <t>APCD Type</t>
  </si>
  <si>
    <t>Reporting period dates</t>
  </si>
  <si>
    <t>Averaging time</t>
  </si>
  <si>
    <t xml:space="preserve">   A. Description of the site location:</t>
  </si>
  <si>
    <t xml:space="preserve">   B. Latitude:</t>
  </si>
  <si>
    <t xml:space="preserve">   C. Longitude:</t>
  </si>
  <si>
    <t>07/01/2016</t>
  </si>
  <si>
    <t xml:space="preserve">Describe each process unit included in this semiannual excess emissions report below. Select the "Process Unit Type" from the dropdown menu (e.g., recovery </t>
  </si>
  <si>
    <t>Is the Process Unit included in the subpart MM PM bubble compliance alternative in §63.862(a)(1)(ii)?</t>
  </si>
  <si>
    <t>1. If the process unit is subject to Title V permit limit more stringent than subpart MM in the units of measure provided, indicate the more-stringent limit.</t>
  </si>
  <si>
    <r>
      <t>PM emission limit</t>
    </r>
    <r>
      <rPr>
        <b/>
        <vertAlign val="superscript"/>
        <sz val="11"/>
        <rFont val="Calibri"/>
        <family val="2"/>
        <scheme val="minor"/>
      </rPr>
      <t>1</t>
    </r>
    <r>
      <rPr>
        <b/>
        <sz val="11"/>
        <rFont val="Calibri"/>
        <family val="2"/>
        <scheme val="minor"/>
      </rPr>
      <t xml:space="preserve"> (numeric)</t>
    </r>
  </si>
  <si>
    <r>
      <t>Gaseous organic HAP limit</t>
    </r>
    <r>
      <rPr>
        <b/>
        <vertAlign val="superscript"/>
        <sz val="11"/>
        <rFont val="Calibri"/>
        <family val="2"/>
        <scheme val="minor"/>
      </rPr>
      <t>1</t>
    </r>
    <r>
      <rPr>
        <b/>
        <sz val="11"/>
        <rFont val="Calibri"/>
        <family val="2"/>
        <scheme val="minor"/>
      </rPr>
      <t xml:space="preserve"> (numeric)</t>
    </r>
  </si>
  <si>
    <t>Flexible/User-Specified Menu</t>
  </si>
  <si>
    <r>
      <t xml:space="preserve">1. If the process unit has multiple stacks or emission points with different monitors, indicate the emission points in parentheses. For example: </t>
    </r>
    <r>
      <rPr>
        <i/>
        <sz val="11"/>
        <color theme="1"/>
        <rFont val="Calibri"/>
        <family val="2"/>
        <scheme val="minor"/>
      </rPr>
      <t>RB1 (stack A), RB1 (stack B)</t>
    </r>
  </si>
  <si>
    <t>Monitoring Equipment Manufacturer</t>
  </si>
  <si>
    <t>Model Number</t>
  </si>
  <si>
    <t>Date of Last CMS Certification or Audit</t>
  </si>
  <si>
    <r>
      <t>Process Unit (Emission Point)</t>
    </r>
    <r>
      <rPr>
        <b/>
        <vertAlign val="superscript"/>
        <sz val="11"/>
        <color theme="1"/>
        <rFont val="Calibri"/>
        <family val="2"/>
        <scheme val="minor"/>
      </rPr>
      <t>1</t>
    </r>
  </si>
  <si>
    <t>ESP</t>
  </si>
  <si>
    <t>Facility Information</t>
  </si>
  <si>
    <t>Pulping, bleaching, and papermaking</t>
  </si>
  <si>
    <t>Provide the company name, facility site name associated with the affected facility, the FRS ID, and the address of the affected facility. If an address is not available for the site, include a description of the site location and provide the latitude and longitude coordinates of the site in decimal degrees to an accuracy and precision of five (5) decimals of a degree using the North American Datum of 1983. [§63.867(c)(1)(i)]</t>
  </si>
  <si>
    <t>Facility:</t>
  </si>
  <si>
    <t>Reporting period:</t>
  </si>
  <si>
    <t>12/31/2016</t>
  </si>
  <si>
    <t>Reporting Period</t>
  </si>
  <si>
    <t>Monitoring Equipment -- 40 CFR Part 63, Subpart MM</t>
  </si>
  <si>
    <t>Process Unit Information -- 40 CFR Part 63, Subpart MM</t>
  </si>
  <si>
    <t>CMS, Process, and Control Changes</t>
  </si>
  <si>
    <t>Certification</t>
  </si>
  <si>
    <t>Responsible Official Information</t>
  </si>
  <si>
    <t>Papermaker Corporation</t>
  </si>
  <si>
    <t>Papertown Mill</t>
  </si>
  <si>
    <t>Intersection of Hwy 40 and Papertown Road</t>
  </si>
  <si>
    <t>109 Papermill Road, Papertown, NC 27711</t>
  </si>
  <si>
    <t>Start time</t>
  </si>
  <si>
    <t>End time</t>
  </si>
  <si>
    <t>Start date*</t>
  </si>
  <si>
    <t>End date*</t>
  </si>
  <si>
    <t>10. Date of report completion:</t>
  </si>
  <si>
    <t>[§63.867(c)(3)(i)-(ii)]</t>
  </si>
  <si>
    <t>[§63.867(c)(3)(iv)]</t>
  </si>
  <si>
    <t>[§63.867(c)(3)(v)-(vi)]</t>
  </si>
  <si>
    <t>Provide the beginning and ending date of the reporting period in MM/DD/YYYY format. [§63.867(c)(1)(ii)]</t>
  </si>
  <si>
    <t>correspond to the commonly used description of the unit (e.g., recovery furnace 04).   [§63.867(c)(1)(iii)-(iv)]</t>
  </si>
  <si>
    <t>Identify the monitoring equipment and corresponding model number used to comply with subpart MM for each affected emission unit, as well as the date of the last CMS certification or audit.  [§63.867(c)(1)(v) and (vi)]</t>
  </si>
  <si>
    <t>Describe any CMS, process, or control changes which have occurred since the last reporting period. [§63.867(c)(1)(ix)]</t>
  </si>
  <si>
    <t>Provide information for the responsible official of this report. [§63.867(c)(1)(x)]</t>
  </si>
  <si>
    <t xml:space="preserve"> CMS Performance Summary [§63.867(c)(1)(viii)]</t>
  </si>
  <si>
    <t>CMS Performance Summary  [§63.867(c)(1)(viii)]</t>
  </si>
  <si>
    <t>CMS Performance Summary [§63.867(c)(1)(viii)]</t>
  </si>
  <si>
    <t>Duration (hours)</t>
  </si>
  <si>
    <t>*Date and time fields can be combined if necessary (e.g., if combined in facility records).</t>
  </si>
  <si>
    <t>[§63.867(c)(1)(viii)]</t>
  </si>
  <si>
    <t>*Includes all process unit operating time during the reporting period including startup/shutdown, malfunction, and all times when CMS are inoperative or producing invalid readings.</t>
  </si>
  <si>
    <t>Total Source Operating Time* (hours)</t>
  </si>
  <si>
    <t>Total Source Operating Time* (minutes)</t>
  </si>
  <si>
    <t>CMS Performance Detail Report -- 40 CFR Part 63, Subpart MM</t>
  </si>
  <si>
    <t>Excess Emissions Detail Report -- 40 CFR Part 63, Subpart MM</t>
  </si>
  <si>
    <t>● Monitoring data recorded during periods of unavoidable CMS breakdowns, out-of-control periods, repairs, maintenance periods, calibration checks, and zero (low-level) and high level adjustments [§63.864(h)]</t>
  </si>
  <si>
    <r>
      <t>CMS Details</t>
    </r>
    <r>
      <rPr>
        <sz val="11"/>
        <color theme="1"/>
        <rFont val="Calibri"/>
        <family val="2"/>
        <scheme val="minor"/>
      </rPr>
      <t>:</t>
    </r>
  </si>
  <si>
    <t>Insert or hide rows in this table as needed.</t>
  </si>
  <si>
    <t xml:space="preserve">Report excess emissions in the table below, including periods when opacity limits are exceeded or times when operating parameter limits are not met. Insert rows as needed.  </t>
  </si>
  <si>
    <t>semiannual</t>
  </si>
  <si>
    <t xml:space="preserve">   Operating limit units</t>
  </si>
  <si>
    <t xml:space="preserve">Is the semiannual average ESP parameter below the minimum operating limit? </t>
  </si>
  <si>
    <t>Emission Data Summary -- Opacity [§63.867(c)(1)(iv) and (vii)]</t>
  </si>
  <si>
    <t>Emission Data Summary -- ESP Parameters Measured With Continuous Opacity Monitoring  [§63.867(c)(1)(iv) and (vii)]</t>
  </si>
  <si>
    <t>Emission Data Summary [§63.867(c)(1)(iv) and (vii)]</t>
  </si>
  <si>
    <t>Minimum operating limit</t>
  </si>
  <si>
    <t>Operating parameter limit (numerical value)</t>
  </si>
  <si>
    <t xml:space="preserve">   Operating limit units (text)</t>
  </si>
  <si>
    <t>6-min averages</t>
  </si>
  <si>
    <r>
      <t xml:space="preserve">Other: </t>
    </r>
    <r>
      <rPr>
        <i/>
        <sz val="11"/>
        <color theme="1"/>
        <rFont val="Times New Roman"/>
        <family val="1"/>
      </rPr>
      <t>{specify}</t>
    </r>
  </si>
  <si>
    <r>
      <t xml:space="preserve">Identify the applicable emission limits </t>
    </r>
    <r>
      <rPr>
        <sz val="11"/>
        <rFont val="Calibri"/>
        <family val="2"/>
        <scheme val="minor"/>
      </rPr>
      <t>for each process unit. [§63.867(c)(1)(iv)]</t>
    </r>
  </si>
  <si>
    <t>APCD = air pollution control device, ESP - electrostatic precipitator, RTO = regenerative thermal oxidizer, Other = write in control device type</t>
  </si>
  <si>
    <t>RTO temperature (1-hr)</t>
  </si>
  <si>
    <t>RTO temperature (3-hr)</t>
  </si>
  <si>
    <t>Alternative parameter (3-hr)</t>
  </si>
  <si>
    <r>
      <t>3. (Total duration of excess emissions) / (Total Source Operating Time) x (100) %</t>
    </r>
    <r>
      <rPr>
        <vertAlign val="superscript"/>
        <sz val="11"/>
        <color theme="1"/>
        <rFont val="Calibri"/>
        <family val="2"/>
        <scheme val="minor"/>
      </rPr>
      <t>3</t>
    </r>
  </si>
  <si>
    <r>
      <t>3. (Total CMS downtime) / (Total Source Operating Time) x (100) %</t>
    </r>
    <r>
      <rPr>
        <vertAlign val="superscript"/>
        <sz val="11"/>
        <color theme="1"/>
        <rFont val="Calibri"/>
        <family val="2"/>
        <scheme val="minor"/>
      </rPr>
      <t>3</t>
    </r>
  </si>
  <si>
    <r>
      <rPr>
        <b/>
        <sz val="11"/>
        <color theme="1"/>
        <rFont val="Calibri"/>
        <family val="2"/>
        <scheme val="minor"/>
      </rPr>
      <t xml:space="preserve">1. </t>
    </r>
    <r>
      <rPr>
        <sz val="11"/>
        <color theme="1"/>
        <rFont val="Calibri"/>
        <family val="2"/>
        <scheme val="minor"/>
      </rPr>
      <t xml:space="preserve">Enter the duration of excess emissions and number of averaging periods recorded as excess emissions, excluding:  </t>
    </r>
  </si>
  <si>
    <r>
      <rPr>
        <b/>
        <u/>
        <sz val="11"/>
        <color theme="1"/>
        <rFont val="Calibri"/>
        <family val="2"/>
        <scheme val="minor"/>
      </rPr>
      <t>Count</t>
    </r>
    <r>
      <rPr>
        <b/>
        <sz val="11"/>
        <color theme="1"/>
        <rFont val="Calibri"/>
        <family val="2"/>
        <scheme val="minor"/>
      </rPr>
      <t>:</t>
    </r>
    <r>
      <rPr>
        <sz val="11"/>
        <color theme="1"/>
        <rFont val="Calibri"/>
        <family val="2"/>
        <scheme val="minor"/>
      </rPr>
      <t xml:space="preserve"> Enter the number of averaging periods recorded as excess emissions.  </t>
    </r>
  </si>
  <si>
    <r>
      <rPr>
        <b/>
        <sz val="11"/>
        <color theme="1"/>
        <rFont val="Calibri"/>
        <family val="2"/>
        <scheme val="minor"/>
      </rPr>
      <t xml:space="preserve">1. </t>
    </r>
    <r>
      <rPr>
        <sz val="11"/>
        <color theme="1"/>
        <rFont val="Calibri"/>
        <family val="2"/>
        <scheme val="minor"/>
      </rPr>
      <t xml:space="preserve">Enter the duration of readings recorded as excess emissions, excluding:  </t>
    </r>
  </si>
  <si>
    <r>
      <rPr>
        <b/>
        <sz val="11"/>
        <color theme="1"/>
        <rFont val="Calibri"/>
        <family val="2"/>
        <scheme val="minor"/>
      </rPr>
      <t>2.</t>
    </r>
    <r>
      <rPr>
        <sz val="11"/>
        <color theme="1"/>
        <rFont val="Calibri"/>
        <family val="2"/>
        <scheme val="minor"/>
      </rPr>
      <t xml:space="preserve"> Excludes periods of startup/shutdown for ESP secondary current and ESP total secondary power.</t>
    </r>
  </si>
  <si>
    <r>
      <rPr>
        <b/>
        <sz val="11"/>
        <color theme="1"/>
        <rFont val="Calibri"/>
        <family val="2"/>
        <scheme val="minor"/>
      </rPr>
      <t>2.</t>
    </r>
    <r>
      <rPr>
        <sz val="11"/>
        <color theme="1"/>
        <rFont val="Calibri"/>
        <family val="2"/>
        <scheme val="minor"/>
      </rPr>
      <t xml:space="preserve"> Excludes periods of startup/shutdown for scrubber pressure drop, ESP secondary current, and ESP total secondary power.</t>
    </r>
  </si>
  <si>
    <r>
      <t>Do excess emissions in row 3 exceed 1% of operating time?</t>
    </r>
    <r>
      <rPr>
        <vertAlign val="superscript"/>
        <sz val="11"/>
        <color theme="1"/>
        <rFont val="Calibri"/>
        <family val="2"/>
        <scheme val="minor"/>
      </rPr>
      <t>3</t>
    </r>
  </si>
  <si>
    <r>
      <t>Semiannual average of the readings recorded at least every 15 minutes in the units provided above.</t>
    </r>
    <r>
      <rPr>
        <vertAlign val="superscript"/>
        <sz val="11"/>
        <color theme="1"/>
        <rFont val="Calibri"/>
        <family val="2"/>
        <scheme val="minor"/>
      </rPr>
      <t>1,2</t>
    </r>
  </si>
  <si>
    <r>
      <t>3. (Total duration of excess emissions) / (Total Source Operating Time) x (100) %</t>
    </r>
    <r>
      <rPr>
        <vertAlign val="superscript"/>
        <sz val="11"/>
        <color theme="1"/>
        <rFont val="Calibri"/>
        <family val="2"/>
        <scheme val="minor"/>
      </rPr>
      <t>2</t>
    </r>
  </si>
  <si>
    <r>
      <t>3. (Total CMS downtime) / (Total Source Operating Time) x (100) %</t>
    </r>
    <r>
      <rPr>
        <vertAlign val="superscript"/>
        <sz val="11"/>
        <color theme="1"/>
        <rFont val="Calibri"/>
        <family val="2"/>
        <scheme val="minor"/>
      </rPr>
      <t>2</t>
    </r>
  </si>
  <si>
    <r>
      <t>Do excess emissions exceed 1% of operating time?</t>
    </r>
    <r>
      <rPr>
        <vertAlign val="superscript"/>
        <sz val="11"/>
        <color theme="1"/>
        <rFont val="Calibri"/>
        <family val="2"/>
        <scheme val="minor"/>
      </rPr>
      <t>2</t>
    </r>
  </si>
  <si>
    <r>
      <t>Is total CMS downtime greater than 5% of total source operating time?</t>
    </r>
    <r>
      <rPr>
        <vertAlign val="superscript"/>
        <sz val="11"/>
        <color theme="1"/>
        <rFont val="Calibri"/>
        <family val="2"/>
        <scheme val="minor"/>
      </rPr>
      <t>2</t>
    </r>
  </si>
  <si>
    <r>
      <t>Is total CMS downtime greater than 5% of total source operating time?</t>
    </r>
    <r>
      <rPr>
        <vertAlign val="superscript"/>
        <sz val="11"/>
        <color theme="1"/>
        <rFont val="Calibri"/>
        <family val="2"/>
        <scheme val="minor"/>
      </rPr>
      <t>3</t>
    </r>
  </si>
  <si>
    <t>Corrective Action and Violation Levels for CPMS and COMS -- Summary of Requirements</t>
  </si>
  <si>
    <t>Corrective Action and Violation Levels for CPMS -- Lookup Table</t>
  </si>
  <si>
    <t>Violation Levels for COMS + Semiannual ESP Parameters -- Lookup Table</t>
  </si>
  <si>
    <t xml:space="preserve">The violation levels for ESP parameters in this table apply when COMS are not used. </t>
  </si>
  <si>
    <t>Blue = Cells used in VLOOKUP function in CPMS or COMS tabs</t>
  </si>
  <si>
    <t>Not applicable</t>
  </si>
  <si>
    <t>Report of Failure to Meet Standards -- 40 CFR Part 63, Subpart MM</t>
  </si>
  <si>
    <t>Submit this Excess Emissions Detail Report (and the corresponding CMS Performance Detail Report) with your Summary Report when [§63.867(c)(3)]:</t>
  </si>
  <si>
    <r>
      <t>Associated Standard Failed</t>
    </r>
    <r>
      <rPr>
        <b/>
        <vertAlign val="superscript"/>
        <sz val="11"/>
        <color theme="1"/>
        <rFont val="Calibri"/>
        <family val="2"/>
        <scheme val="minor"/>
      </rPr>
      <t>2</t>
    </r>
  </si>
  <si>
    <t>Report failures to meet applicable standards in the table below. [§63.867(c)(4)]</t>
  </si>
  <si>
    <t>Failures include violations of the emission limits or operating limits under subpart MM.</t>
  </si>
  <si>
    <t>Method used to estimate emissions</t>
  </si>
  <si>
    <r>
      <rPr>
        <b/>
        <sz val="11"/>
        <color theme="1"/>
        <rFont val="Calibri"/>
        <family val="2"/>
        <scheme val="minor"/>
      </rPr>
      <t xml:space="preserve">1. </t>
    </r>
    <r>
      <rPr>
        <sz val="11"/>
        <color theme="1"/>
        <rFont val="Calibri"/>
        <family val="2"/>
        <scheme val="minor"/>
      </rPr>
      <t>Date and time fields can be combined if necessary (e.g., if combined in facility records).</t>
    </r>
  </si>
  <si>
    <r>
      <rPr>
        <b/>
        <sz val="11"/>
        <color theme="1"/>
        <rFont val="Calibri"/>
        <family val="2"/>
        <scheme val="minor"/>
      </rPr>
      <t>2.</t>
    </r>
    <r>
      <rPr>
        <sz val="11"/>
        <color theme="1"/>
        <rFont val="Calibri"/>
        <family val="2"/>
        <scheme val="minor"/>
      </rPr>
      <t xml:space="preserve"> Select the applicable regulated pollutant standard associated with the parameter monitored.  </t>
    </r>
  </si>
  <si>
    <t>Select PM (metal HAP) as the pollutant standard associated with opacity, ESP parameters, and/or wet scrubber parameters for kraft and soda recovery furnaces, lime kilns, and smelt dissolving tanks; and sulfite combustion units.</t>
  </si>
  <si>
    <t>Add pollutant 2 if more than one pollutant has applicable limits under subpart MM associated with the monitored parameter (e.g., pollutant 1 = PM, pollutant 2 = methanol).</t>
  </si>
  <si>
    <t>%-reduction</t>
  </si>
  <si>
    <t>Total (lbs):</t>
  </si>
  <si>
    <t>Total (tons):</t>
  </si>
  <si>
    <t>Welcome and Instructions</t>
  </si>
  <si>
    <t>This spreadsheet template was designed by the U.S. EPA to facilitate semiannual excess emissions reporting under 40 CFR part 63, subpart MM.</t>
  </si>
  <si>
    <t>The semiannual reporting requirements included in this report are found in §63.867(c) and (d).</t>
  </si>
  <si>
    <t>Electronic submission of semiannual excess emissions reports through the EPA's Compliance and Emissions Data Reporting (CEDRI) is required under §63.867(d)(2).</t>
  </si>
  <si>
    <t>Alternatives to using this spreadsheet template include:</t>
  </si>
  <si>
    <t>Purpose:</t>
  </si>
  <si>
    <t>Excess Emissions Reporting Spreadsheet Template</t>
  </si>
  <si>
    <t>40 CFR Part 63, Subpart MM -- Pulp and Paper Combustion Sources</t>
  </si>
  <si>
    <t>CEDRI is accessed through the EPA's Central Data Exchange (https://cdx.epa.gov)</t>
  </si>
  <si>
    <t>Electronic reporting:</t>
  </si>
  <si>
    <t>Template Navigation and Tabs to Complete:</t>
  </si>
  <si>
    <r>
      <rPr>
        <u/>
        <sz val="11"/>
        <color theme="1"/>
        <rFont val="Calibri"/>
        <family val="2"/>
        <scheme val="minor"/>
      </rPr>
      <t>Gray tabs</t>
    </r>
    <r>
      <rPr>
        <sz val="11"/>
        <color theme="1"/>
        <rFont val="Calibri"/>
        <family val="2"/>
        <scheme val="minor"/>
      </rPr>
      <t>:  All semiannual excess emissions reports will include information in the gray tabs. The information in the gray tabs varies very little from one semiannual reporting period to the next.  You can complete the gray tabs once and save the workbook for subsequent reporting periods in which you would only need to review the data provided and update it if needed.</t>
    </r>
  </si>
  <si>
    <r>
      <t>Excluded data</t>
    </r>
    <r>
      <rPr>
        <b/>
        <vertAlign val="superscript"/>
        <sz val="11"/>
        <color theme="1"/>
        <rFont val="Calibri"/>
        <family val="2"/>
        <scheme val="minor"/>
      </rPr>
      <t>1</t>
    </r>
  </si>
  <si>
    <r>
      <rPr>
        <b/>
        <sz val="11"/>
        <color theme="1"/>
        <rFont val="Calibri"/>
        <family val="2"/>
        <scheme val="minor"/>
      </rPr>
      <t xml:space="preserve">1. </t>
    </r>
    <r>
      <rPr>
        <sz val="11"/>
        <color theme="1"/>
        <rFont val="Calibri"/>
        <family val="2"/>
        <scheme val="minor"/>
      </rPr>
      <t>Data from the following periods are excluded from data averages:</t>
    </r>
  </si>
  <si>
    <t>This spreadsheet template may be uploaded to CEDRI to fulfil the electronic reporting requirement under §63.867(d)(2).</t>
  </si>
  <si>
    <t>● Completion of web forms in CEDRI for the subpart MM semiannual excess emissions report, upon availability; or</t>
  </si>
  <si>
    <t>● XML upload consistent with the XML schema associated with the CEDRI web forms or XML upload associated with this spreadsheet, upon availability.</t>
  </si>
  <si>
    <r>
      <rPr>
        <u/>
        <sz val="11"/>
        <color theme="1"/>
        <rFont val="Calibri"/>
        <family val="2"/>
        <scheme val="minor"/>
      </rPr>
      <t>Green tabs</t>
    </r>
    <r>
      <rPr>
        <sz val="11"/>
        <color theme="1"/>
        <rFont val="Calibri"/>
        <family val="2"/>
        <scheme val="minor"/>
      </rPr>
      <t xml:space="preserve">:  In addition to the gray tabs, the green tabs comprise the </t>
    </r>
    <r>
      <rPr>
        <i/>
        <sz val="11"/>
        <color theme="1"/>
        <rFont val="Calibri"/>
        <family val="2"/>
        <scheme val="minor"/>
      </rPr>
      <t xml:space="preserve">Summary Report - Gaseous and Opacity Excess Emissions and Continuous Monitoring Systems Performance Report </t>
    </r>
    <r>
      <rPr>
        <sz val="11"/>
        <color theme="1"/>
        <rFont val="Calibri"/>
        <family val="2"/>
        <scheme val="minor"/>
      </rPr>
      <t xml:space="preserve">required under §63.867(c)(1).  Each semiannual report must include the summary information for each emission unit and required monitoring system.  Copy/paste extra tabs as needed for different emission units and monitors. </t>
    </r>
  </si>
  <si>
    <r>
      <rPr>
        <u/>
        <sz val="11"/>
        <color theme="1"/>
        <rFont val="Calibri"/>
        <family val="2"/>
        <scheme val="minor"/>
      </rPr>
      <t>Orange tabs</t>
    </r>
    <r>
      <rPr>
        <sz val="11"/>
        <color theme="1"/>
        <rFont val="Calibri"/>
        <family val="2"/>
        <scheme val="minor"/>
      </rPr>
      <t xml:space="preserve">:  The orange tabs must be completed in addition to the gray and green tabs if you are required to submit the detailed excess emissions report required under §63.867(c)(3), titled </t>
    </r>
    <r>
      <rPr>
        <i/>
        <sz val="11"/>
        <color theme="1"/>
        <rFont val="Calibri"/>
        <family val="2"/>
        <scheme val="minor"/>
      </rPr>
      <t>Excess Emissions and Continuous Monitoring System Performance Report</t>
    </r>
    <r>
      <rPr>
        <sz val="11"/>
        <color theme="1"/>
        <rFont val="Calibri"/>
        <family val="2"/>
        <scheme val="minor"/>
      </rPr>
      <t xml:space="preserve">. This detailed report is required if: </t>
    </r>
  </si>
  <si>
    <t>Emission or Parameter Limits (Failures)</t>
  </si>
  <si>
    <t>PM emission limit</t>
  </si>
  <si>
    <t>THC emission limit</t>
  </si>
  <si>
    <t>Methanol emission limit</t>
  </si>
  <si>
    <t>Emission Limit or Operating Limit in Violation</t>
  </si>
  <si>
    <t xml:space="preserve">● Total CMS downtime is greater than 5 percent of the total source operating time during the reporting period, or </t>
  </si>
  <si>
    <r>
      <t xml:space="preserve">If any of the criteria above are triggered, then both the </t>
    </r>
    <r>
      <rPr>
        <i/>
        <sz val="11"/>
        <color theme="1"/>
        <rFont val="Calibri"/>
        <family val="2"/>
        <scheme val="minor"/>
      </rPr>
      <t>CMS Performance Detail</t>
    </r>
    <r>
      <rPr>
        <sz val="11"/>
        <color theme="1"/>
        <rFont val="Calibri"/>
        <family val="2"/>
        <scheme val="minor"/>
      </rPr>
      <t xml:space="preserve"> and </t>
    </r>
    <r>
      <rPr>
        <i/>
        <sz val="11"/>
        <color theme="1"/>
        <rFont val="Calibri"/>
        <family val="2"/>
        <scheme val="minor"/>
      </rPr>
      <t xml:space="preserve">Excess Emissions Detail tabs </t>
    </r>
    <r>
      <rPr>
        <sz val="11"/>
        <color theme="1"/>
        <rFont val="Calibri"/>
        <family val="2"/>
        <scheme val="minor"/>
      </rPr>
      <t>are required for the monitored parameter.</t>
    </r>
  </si>
  <si>
    <r>
      <t xml:space="preserve">The </t>
    </r>
    <r>
      <rPr>
        <i/>
        <sz val="11"/>
        <color theme="1"/>
        <rFont val="Calibri"/>
        <family val="2"/>
        <scheme val="minor"/>
      </rPr>
      <t>Failures</t>
    </r>
    <r>
      <rPr>
        <sz val="11"/>
        <color theme="1"/>
        <rFont val="Calibri"/>
        <family val="2"/>
        <scheme val="minor"/>
      </rPr>
      <t xml:space="preserve"> tab is required when a violation of the standards, including any emission limit or operating limit, has occurred.</t>
    </r>
  </si>
  <si>
    <t xml:space="preserve">● There was a violation according to 40 CFR 63.864(k)(2) of subpart MM. </t>
  </si>
  <si>
    <t>Copy/paste extra template tabs as needed for different process units and monitors at the facility.</t>
  </si>
  <si>
    <t>Semiannual average is below minimum limit (when opacity limit applies); 6 or more 3-hour averages are below the minimum limit</t>
  </si>
  <si>
    <t>Semiannual average is below minimum limit (when opacity limit applies); 6 or more 3-hour averages are below the minimum limit except during S/S</t>
  </si>
  <si>
    <t>Scrubber liquid flow</t>
  </si>
  <si>
    <t>Semiannual average is below minimum limit (when opacity limit applies)</t>
  </si>
  <si>
    <t>§63.867(c)(3)(iii)(A)(5), (B)(5), (C)(3), (D)(3); (c)(3)(iv); (c)(3)(v); and (c)(4)</t>
  </si>
  <si>
    <t>a. Monitoring equipment malfunctions</t>
  </si>
  <si>
    <r>
      <rPr>
        <b/>
        <sz val="11"/>
        <rFont val="Calibri"/>
        <family val="2"/>
        <scheme val="minor"/>
      </rPr>
      <t>2.</t>
    </r>
    <r>
      <rPr>
        <sz val="11"/>
        <rFont val="Calibri"/>
        <family val="2"/>
        <scheme val="minor"/>
      </rPr>
      <t xml:space="preserve"> If the total duration of excess emissions is 1% or greater of the total operating time, or the total CMS downtime is 5% or greater of the total operating time, both the Summary Report and the Excess Emissions and Continuous Monitoring Systems Performance Report must be submitted for this CMS and process unit. See the orange </t>
    </r>
    <r>
      <rPr>
        <i/>
        <sz val="11"/>
        <rFont val="Calibri"/>
        <family val="2"/>
        <scheme val="minor"/>
      </rPr>
      <t xml:space="preserve">CMS Performance Detail </t>
    </r>
    <r>
      <rPr>
        <sz val="11"/>
        <rFont val="Calibri"/>
        <family val="2"/>
        <scheme val="minor"/>
      </rPr>
      <t xml:space="preserve">and </t>
    </r>
    <r>
      <rPr>
        <i/>
        <sz val="11"/>
        <rFont val="Calibri"/>
        <family val="2"/>
        <scheme val="minor"/>
      </rPr>
      <t>Excess Emissions Detail</t>
    </r>
    <r>
      <rPr>
        <sz val="11"/>
        <rFont val="Calibri"/>
        <family val="2"/>
        <scheme val="minor"/>
      </rPr>
      <t xml:space="preserve"> tabs to complete the E</t>
    </r>
    <r>
      <rPr>
        <i/>
        <sz val="11"/>
        <rFont val="Calibri"/>
        <family val="2"/>
        <scheme val="minor"/>
      </rPr>
      <t>xcess Emissions and Continuous Monitoring Systems Performance Report</t>
    </r>
    <r>
      <rPr>
        <sz val="11"/>
        <rFont val="Calibri"/>
        <family val="2"/>
        <scheme val="minor"/>
      </rPr>
      <t>. [§63.867(c)(1) and (3)]</t>
    </r>
  </si>
  <si>
    <r>
      <rPr>
        <b/>
        <u/>
        <sz val="11"/>
        <color theme="1"/>
        <rFont val="Calibri"/>
        <family val="2"/>
        <scheme val="minor"/>
      </rPr>
      <t>Count</t>
    </r>
    <r>
      <rPr>
        <b/>
        <sz val="11"/>
        <color theme="1"/>
        <rFont val="Calibri"/>
        <family val="2"/>
        <scheme val="minor"/>
      </rPr>
      <t>:</t>
    </r>
    <r>
      <rPr>
        <sz val="11"/>
        <color theme="1"/>
        <rFont val="Calibri"/>
        <family val="2"/>
        <scheme val="minor"/>
      </rPr>
      <t xml:space="preserve"> Enter the number of averaging periods recorded as excess emissions excluding the invalid averaging periods noted in footnote 1. </t>
    </r>
  </si>
  <si>
    <r>
      <rPr>
        <b/>
        <sz val="11"/>
        <rFont val="Calibri"/>
        <family val="2"/>
        <scheme val="minor"/>
      </rPr>
      <t>3.</t>
    </r>
    <r>
      <rPr>
        <sz val="11"/>
        <rFont val="Calibri"/>
        <family val="2"/>
        <scheme val="minor"/>
      </rPr>
      <t xml:space="preserve"> If the total duration of excess emissions is 1% or greater of the total operating time, or the total CMS downtime is 5% or greater of the total operating time, both the Summary Report and the Excess Emissions and Continuous Monitoring Systems Performance Report must be submitted for this CMS and process unit. See the orange </t>
    </r>
    <r>
      <rPr>
        <i/>
        <sz val="11"/>
        <rFont val="Calibri"/>
        <family val="2"/>
        <scheme val="minor"/>
      </rPr>
      <t xml:space="preserve">CMS Performance Detail </t>
    </r>
    <r>
      <rPr>
        <sz val="11"/>
        <rFont val="Calibri"/>
        <family val="2"/>
        <scheme val="minor"/>
      </rPr>
      <t xml:space="preserve">and </t>
    </r>
    <r>
      <rPr>
        <i/>
        <sz val="11"/>
        <rFont val="Calibri"/>
        <family val="2"/>
        <scheme val="minor"/>
      </rPr>
      <t>Excess Emissions Detail</t>
    </r>
    <r>
      <rPr>
        <sz val="11"/>
        <rFont val="Calibri"/>
        <family val="2"/>
        <scheme val="minor"/>
      </rPr>
      <t xml:space="preserve"> tabs to complete the E</t>
    </r>
    <r>
      <rPr>
        <i/>
        <sz val="11"/>
        <rFont val="Calibri"/>
        <family val="2"/>
        <scheme val="minor"/>
      </rPr>
      <t>xcess Emissions and Continuous Monitoring Systems Performance Report</t>
    </r>
    <r>
      <rPr>
        <sz val="11"/>
        <rFont val="Calibri"/>
        <family val="2"/>
        <scheme val="minor"/>
      </rPr>
      <t>. [§63.867(c)(1) and (3)]</t>
    </r>
  </si>
  <si>
    <t>Is the violation level triggered in line 2 above?  
Violation level: Six or more 3-hour average parameter values or one or more 3-hour average RTO temperature per semiannual period.</t>
  </si>
  <si>
    <t>Submit this CMS Detail Report (and the corresponding Excess Emissions Detail Report) with your Summary Report when [§63.867(c)(3)]:</t>
  </si>
  <si>
    <t>Averaging period basis</t>
  </si>
  <si>
    <t>RF1</t>
  </si>
  <si>
    <t>SDT1</t>
  </si>
  <si>
    <t>LK</t>
  </si>
  <si>
    <t>RF1 SDT</t>
  </si>
  <si>
    <t>lime kiln</t>
  </si>
  <si>
    <t>ESP and Wet Scrubber</t>
  </si>
  <si>
    <t>SemichemFBR</t>
  </si>
  <si>
    <t>Semichemical fluidized bed reactor</t>
  </si>
  <si>
    <t>Recovery furnace 1 with dual stacks (existing source under MM)</t>
  </si>
  <si>
    <t>RF1-EP1</t>
  </si>
  <si>
    <t>RF1-EP2</t>
  </si>
  <si>
    <t>CE1234</t>
  </si>
  <si>
    <t>COMS for RF1 stack 1</t>
  </si>
  <si>
    <t>RF1 stack 1 ESP CMS</t>
  </si>
  <si>
    <t>COMS for RF1 stack 2</t>
  </si>
  <si>
    <t>RF1 stack 2 ESP CMS</t>
  </si>
  <si>
    <t>ABC Group</t>
  </si>
  <si>
    <t>APCTech</t>
  </si>
  <si>
    <t>Oxidizer Technologies</t>
  </si>
  <si>
    <t>A101202</t>
  </si>
  <si>
    <t>ASD123098</t>
  </si>
  <si>
    <t>OT-RTO-T3</t>
  </si>
  <si>
    <t>RF1 (stack 1)</t>
  </si>
  <si>
    <t>RF1 (stack 2)</t>
  </si>
  <si>
    <t>Recovery boiler 1 (dual stacks)</t>
  </si>
  <si>
    <t>RTO combustion temperature</t>
  </si>
  <si>
    <t>Scrubber CMS for liquid flow and fan amps</t>
  </si>
  <si>
    <t>Lime kiln ESP CMS to record total secondary power</t>
  </si>
  <si>
    <t>Lime kiln wet scrubber monitoring system (flow, delta-P)</t>
  </si>
  <si>
    <t>Lime kiln</t>
  </si>
  <si>
    <t>kW</t>
  </si>
  <si>
    <t>gpm</t>
  </si>
  <si>
    <t>in H2O</t>
  </si>
  <si>
    <t>Doe</t>
  </si>
  <si>
    <t>John</t>
  </si>
  <si>
    <t>Mill Environmental Manager</t>
  </si>
  <si>
    <t>Papertown</t>
  </si>
  <si>
    <t>NC</t>
  </si>
  <si>
    <t>109 Papermill Road</t>
  </si>
  <si>
    <t>123-456-7890</t>
  </si>
  <si>
    <t>doe.john@papermill.com</t>
  </si>
  <si>
    <t>The COMS analyzer on RF1 (stack 1) was replaced with a new analyzer which was tested and began operation 8/1/2016.</t>
  </si>
  <si>
    <t>Opacity</t>
  </si>
  <si>
    <t>process upset</t>
  </si>
  <si>
    <t>preventative maintanance</t>
  </si>
  <si>
    <t>repair/return to service</t>
  </si>
  <si>
    <t>none</t>
  </si>
  <si>
    <t>ESP problem</t>
  </si>
  <si>
    <t>QA/QC calibration</t>
  </si>
  <si>
    <t>CEM calibration</t>
  </si>
  <si>
    <t>ESP adjustment</t>
  </si>
  <si>
    <t>restore process</t>
  </si>
  <si>
    <t>unknown</t>
  </si>
  <si>
    <t>check ESP and process</t>
  </si>
  <si>
    <t>Startup</t>
  </si>
  <si>
    <t>No liquor firing</t>
  </si>
  <si>
    <t>Liquor firing optimization</t>
  </si>
  <si>
    <t>Identify field</t>
  </si>
  <si>
    <t>Check electronics</t>
  </si>
  <si>
    <t xml:space="preserve">Activate chamber 2 </t>
  </si>
  <si>
    <t>Divert partial gas flow</t>
  </si>
  <si>
    <t>Electrical problem</t>
  </si>
  <si>
    <t>ESP maintenance</t>
  </si>
  <si>
    <t>Partial gas flow diverted</t>
  </si>
  <si>
    <t>replace failed electronics</t>
  </si>
  <si>
    <t>Shutdown</t>
  </si>
  <si>
    <t>Restore normal gas flow</t>
  </si>
  <si>
    <t>Adjust electronics</t>
  </si>
  <si>
    <t>Reduce liquor firing</t>
  </si>
  <si>
    <t>Initiate Shutdown</t>
  </si>
  <si>
    <t>Initiate Startup</t>
  </si>
  <si>
    <t>Cease liquor firing</t>
  </si>
  <si>
    <r>
      <t>Start Date</t>
    </r>
    <r>
      <rPr>
        <b/>
        <vertAlign val="superscript"/>
        <sz val="11"/>
        <color theme="1"/>
        <rFont val="Calibri"/>
        <family val="2"/>
        <scheme val="minor"/>
      </rPr>
      <t>1</t>
    </r>
  </si>
  <si>
    <r>
      <t>Start Time</t>
    </r>
    <r>
      <rPr>
        <b/>
        <vertAlign val="superscript"/>
        <sz val="11"/>
        <color theme="1"/>
        <rFont val="Calibri"/>
        <family val="2"/>
        <scheme val="minor"/>
      </rPr>
      <t>1</t>
    </r>
  </si>
  <si>
    <t>Est. 97 lb/hr x duration</t>
  </si>
  <si>
    <t>Is the opacity violation level triggered?
Violation level (count) = 2% or more of 6-min averages for recovery furnaces, or 1% or more of 6-min averages for lime kilns  [§63.864(k)(2)(i)-(ii)]</t>
  </si>
  <si>
    <t>Kiln preheat</t>
  </si>
  <si>
    <t>No lime mud firing</t>
  </si>
  <si>
    <t>Mud firing optimization</t>
  </si>
  <si>
    <t>Scrubber Startup</t>
  </si>
  <si>
    <t>Initiate liquid flow</t>
  </si>
  <si>
    <t>Kiln Startup</t>
  </si>
  <si>
    <t>Pump problem</t>
  </si>
  <si>
    <t>Liquid inlet level low</t>
  </si>
  <si>
    <t>Adjust makeup tank inlet flow</t>
  </si>
  <si>
    <t>Routine maintenance</t>
  </si>
  <si>
    <t>Complete maintenance</t>
  </si>
  <si>
    <t>Adjust to achieve liquid flow</t>
  </si>
  <si>
    <t>Est. 16 lb/hr x duration</t>
  </si>
  <si>
    <t>F</t>
  </si>
  <si>
    <t>amps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</si>
</sst>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_(* \(#,##0\);_(* &quot;-&quot;??_);_(@_)"/>
    <numFmt numFmtId="165" formatCode="0.0%"/>
    <numFmt numFmtId="166" formatCode="0.0"/>
    <numFmt numFmtId="167" formatCode="h:mm;@"/>
    <numFmt numFmtId="168" formatCode="h"/>
    <numFmt numFmtId="169" formatCode="m/d/yy\ h:mm;@"/>
  </numFmts>
  <fonts count="30" x14ac:knownFonts="1">
    <font>
      <sz val="11"/>
      <color theme="1"/>
      <name val="Calibri"/>
      <family val="2"/>
      <scheme val="minor"/>
    </font>
    <font>
      <sz val="11"/>
      <color theme="1"/>
      <name val="Times New Roman"/>
      <family val="1"/>
    </font>
    <font>
      <b/>
      <sz val="14"/>
      <color theme="1"/>
      <name val="Times New Roman"/>
      <family val="1"/>
    </font>
    <font>
      <b/>
      <sz val="11"/>
      <color theme="1"/>
      <name val="Times New Roman"/>
      <family val="1"/>
    </font>
    <font>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b/>
      <sz val="11"/>
      <color theme="1"/>
      <name val="Calibri"/>
      <family val="2"/>
      <scheme val="minor"/>
    </font>
    <font>
      <b/>
      <sz val="16"/>
      <color theme="1"/>
      <name val="Calibri"/>
      <family val="2"/>
      <scheme val="minor"/>
    </font>
    <font>
      <b/>
      <sz val="11"/>
      <name val="Calibri"/>
      <family val="2"/>
      <scheme val="minor"/>
    </font>
    <font>
      <vertAlign val="superscript"/>
      <sz val="11"/>
      <color theme="1"/>
      <name val="Calibri"/>
      <family val="2"/>
      <scheme val="minor"/>
    </font>
    <font>
      <sz val="9"/>
      <color theme="2" tint="-0.499984740745262"/>
      <name val="Times New Roman"/>
      <family val="1"/>
    </font>
    <font>
      <sz val="11"/>
      <name val="Calibri"/>
      <family val="2"/>
      <scheme val="minor"/>
    </font>
    <font>
      <b/>
      <sz val="14"/>
      <color theme="1"/>
      <name val="Calibri"/>
      <family val="2"/>
      <scheme val="minor"/>
    </font>
    <font>
      <i/>
      <sz val="11"/>
      <color theme="1"/>
      <name val="Calibri"/>
      <family val="2"/>
      <scheme val="minor"/>
    </font>
    <font>
      <b/>
      <vertAlign val="superscript"/>
      <sz val="11"/>
      <name val="Calibri"/>
      <family val="2"/>
      <scheme val="minor"/>
    </font>
    <font>
      <sz val="8"/>
      <color theme="1"/>
      <name val="Calibri"/>
      <family val="2"/>
      <scheme val="minor"/>
    </font>
    <font>
      <sz val="10"/>
      <color theme="1"/>
      <name val="Calibri"/>
      <family val="2"/>
      <scheme val="minor"/>
    </font>
    <font>
      <b/>
      <vertAlign val="superscript"/>
      <sz val="11"/>
      <color theme="1"/>
      <name val="Calibri"/>
      <family val="2"/>
      <scheme val="minor"/>
    </font>
    <font>
      <sz val="10"/>
      <name val="Calibri"/>
      <family val="2"/>
      <scheme val="minor"/>
    </font>
    <font>
      <i/>
      <sz val="11"/>
      <color theme="1"/>
      <name val="Times New Roman"/>
      <family val="1"/>
    </font>
    <font>
      <i/>
      <sz val="11"/>
      <name val="Calibri"/>
      <family val="2"/>
      <scheme val="minor"/>
    </font>
    <font>
      <b/>
      <u/>
      <sz val="11"/>
      <color theme="1"/>
      <name val="Calibri"/>
      <family val="2"/>
      <scheme val="minor"/>
    </font>
    <font>
      <u/>
      <sz val="11"/>
      <color theme="1"/>
      <name val="Calibri"/>
      <family val="2"/>
      <scheme val="minor"/>
    </font>
    <font>
      <u/>
      <sz val="11"/>
      <color theme="10"/>
      <name val="Calibri"/>
      <family val="2"/>
      <scheme val="minor"/>
    </font>
    <font>
      <b/>
      <sz val="11"/>
      <name val="Times New Roman"/>
      <family val="1"/>
    </font>
    <font>
      <sz val="11"/>
      <name val="Times New Roman"/>
      <family val="1"/>
    </font>
    <font>
      <sz val="11"/>
      <color rgb="FF0070C0"/>
      <name val="Calibri"/>
      <family val="2"/>
      <scheme val="minor"/>
    </font>
    <font>
      <sz val="11"/>
      <color theme="8"/>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B0F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0"/>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0" fontId="25" fillId="0" borderId="0" applyNumberFormat="0" applyFill="0" applyBorder="0" applyAlignment="0" applyProtection="0"/>
  </cellStyleXfs>
  <cellXfs count="304">
    <xf numFmtId="0" fontId="0" fillId="0" borderId="0" xfId="0"/>
    <xf numFmtId="0" fontId="1" fillId="0" borderId="0" xfId="0" applyFont="1"/>
    <xf numFmtId="0" fontId="3" fillId="0" borderId="0" xfId="0" applyFont="1"/>
    <xf numFmtId="0" fontId="1" fillId="0" borderId="1" xfId="0" applyFont="1" applyBorder="1"/>
    <xf numFmtId="0" fontId="2" fillId="0" borderId="0" xfId="0" applyFont="1" applyAlignment="1">
      <alignment horizontal="center"/>
    </xf>
    <xf numFmtId="0" fontId="1" fillId="0" borderId="0" xfId="0" applyFont="1" applyAlignment="1">
      <alignment horizontal="left" wrapText="1"/>
    </xf>
    <xf numFmtId="0" fontId="1" fillId="0" borderId="0" xfId="0" applyFont="1" applyBorder="1" applyAlignment="1">
      <alignment wrapText="1"/>
    </xf>
    <xf numFmtId="0" fontId="0" fillId="0" borderId="0" xfId="0" applyAlignment="1">
      <alignment wrapText="1"/>
    </xf>
    <xf numFmtId="0" fontId="0" fillId="0" borderId="8" xfId="0" applyBorder="1"/>
    <xf numFmtId="0" fontId="8" fillId="0" borderId="0" xfId="0" applyFont="1" applyAlignment="1"/>
    <xf numFmtId="0" fontId="7" fillId="0" borderId="0" xfId="0" applyFont="1"/>
    <xf numFmtId="0" fontId="0" fillId="2" borderId="4" xfId="0" applyFill="1" applyBorder="1"/>
    <xf numFmtId="0" fontId="0" fillId="0" borderId="14" xfId="0" applyBorder="1"/>
    <xf numFmtId="0" fontId="8" fillId="2" borderId="16" xfId="0" applyFont="1" applyFill="1" applyBorder="1" applyAlignment="1">
      <alignment wrapText="1"/>
    </xf>
    <xf numFmtId="0" fontId="0" fillId="2" borderId="17" xfId="0" applyFill="1" applyBorder="1"/>
    <xf numFmtId="0" fontId="0" fillId="2" borderId="18" xfId="0" applyFill="1" applyBorder="1"/>
    <xf numFmtId="0" fontId="0" fillId="0" borderId="9" xfId="0" applyBorder="1" applyAlignment="1">
      <alignment wrapText="1"/>
    </xf>
    <xf numFmtId="0" fontId="0" fillId="0" borderId="15" xfId="0" applyBorder="1" applyAlignment="1">
      <alignment wrapText="1"/>
    </xf>
    <xf numFmtId="0" fontId="0" fillId="0" borderId="9" xfId="0" applyBorder="1" applyAlignment="1">
      <alignment horizontal="left" wrapText="1" indent="2"/>
    </xf>
    <xf numFmtId="0" fontId="8" fillId="2" borderId="9" xfId="0" applyFont="1" applyFill="1" applyBorder="1" applyAlignment="1">
      <alignment wrapText="1"/>
    </xf>
    <xf numFmtId="0" fontId="0" fillId="2" borderId="19" xfId="0" applyFill="1" applyBorder="1"/>
    <xf numFmtId="0" fontId="0" fillId="0" borderId="21" xfId="0" applyFont="1" applyBorder="1" applyAlignment="1">
      <alignment wrapText="1"/>
    </xf>
    <xf numFmtId="0" fontId="0" fillId="0" borderId="0" xfId="0" applyBorder="1"/>
    <xf numFmtId="9" fontId="0" fillId="0" borderId="14" xfId="0" applyNumberFormat="1" applyBorder="1"/>
    <xf numFmtId="0" fontId="0" fillId="0" borderId="0" xfId="0" applyFont="1"/>
    <xf numFmtId="0" fontId="0" fillId="0" borderId="1" xfId="0" applyFont="1" applyBorder="1" applyAlignment="1">
      <alignment wrapText="1"/>
    </xf>
    <xf numFmtId="0" fontId="8" fillId="0" borderId="1" xfId="0" applyFont="1" applyBorder="1"/>
    <xf numFmtId="0" fontId="8" fillId="0" borderId="1" xfId="0" applyFont="1" applyBorder="1" applyAlignment="1">
      <alignment wrapText="1"/>
    </xf>
    <xf numFmtId="0" fontId="8" fillId="2" borderId="1" xfId="0" applyFont="1" applyFill="1" applyBorder="1" applyAlignment="1">
      <alignment wrapText="1"/>
    </xf>
    <xf numFmtId="0" fontId="0" fillId="0" borderId="1" xfId="0" applyFont="1" applyBorder="1" applyAlignment="1">
      <alignment horizontal="left" wrapText="1"/>
    </xf>
    <xf numFmtId="0" fontId="0" fillId="0" borderId="0" xfId="0" applyFont="1" applyAlignment="1"/>
    <xf numFmtId="0" fontId="0" fillId="2" borderId="3" xfId="0" applyFill="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8" fillId="0" borderId="0" xfId="0" applyFont="1"/>
    <xf numFmtId="0" fontId="9" fillId="0" borderId="0" xfId="0" applyFont="1" applyAlignment="1"/>
    <xf numFmtId="0" fontId="1" fillId="0" borderId="0" xfId="0" applyFont="1" applyAlignment="1">
      <alignment horizontal="left" wrapText="1"/>
    </xf>
    <xf numFmtId="0" fontId="0" fillId="0" borderId="21" xfId="0" applyFont="1" applyBorder="1" applyAlignment="1">
      <alignment horizontal="left" wrapText="1"/>
    </xf>
    <xf numFmtId="10" fontId="0" fillId="2" borderId="13" xfId="1" applyNumberFormat="1" applyFont="1" applyFill="1" applyBorder="1" applyAlignment="1">
      <alignment horizontal="center"/>
    </xf>
    <xf numFmtId="10" fontId="0" fillId="2" borderId="9" xfId="1" applyNumberFormat="1" applyFont="1" applyFill="1" applyBorder="1" applyAlignment="1">
      <alignment horizontal="center"/>
    </xf>
    <xf numFmtId="165" fontId="0" fillId="2" borderId="3" xfId="1" applyNumberFormat="1" applyFont="1" applyFill="1" applyBorder="1" applyAlignment="1">
      <alignment horizontal="center"/>
    </xf>
    <xf numFmtId="10" fontId="0" fillId="0" borderId="9" xfId="1" applyNumberFormat="1" applyFont="1" applyBorder="1" applyAlignment="1">
      <alignment horizontal="center"/>
    </xf>
    <xf numFmtId="0" fontId="0" fillId="0" borderId="0" xfId="0" applyAlignment="1">
      <alignment wrapText="1"/>
    </xf>
    <xf numFmtId="0" fontId="0" fillId="0" borderId="1" xfId="0" applyBorder="1"/>
    <xf numFmtId="0" fontId="7" fillId="0" borderId="0" xfId="0" applyFont="1" applyBorder="1"/>
    <xf numFmtId="0" fontId="12" fillId="0" borderId="0" xfId="0" applyFont="1" applyAlignment="1">
      <alignment horizontal="center"/>
    </xf>
    <xf numFmtId="0" fontId="0" fillId="0" borderId="0" xfId="0" applyFill="1" applyBorder="1" applyAlignment="1"/>
    <xf numFmtId="0" fontId="0" fillId="0" borderId="25" xfId="0" applyBorder="1"/>
    <xf numFmtId="0" fontId="0" fillId="0" borderId="26" xfId="0" applyBorder="1"/>
    <xf numFmtId="0" fontId="0" fillId="0" borderId="0" xfId="0" applyFont="1" applyAlignment="1">
      <alignment horizontal="left"/>
    </xf>
    <xf numFmtId="0" fontId="14" fillId="0" borderId="0" xfId="0" applyFont="1" applyAlignment="1">
      <alignment horizontal="center"/>
    </xf>
    <xf numFmtId="0" fontId="0" fillId="0" borderId="0" xfId="0" applyFont="1" applyBorder="1"/>
    <xf numFmtId="0" fontId="0" fillId="0" borderId="0" xfId="0" applyFont="1" applyBorder="1" applyAlignment="1">
      <alignment wrapText="1"/>
    </xf>
    <xf numFmtId="0" fontId="0" fillId="0" borderId="0" xfId="0" applyFont="1" applyAlignment="1">
      <alignment wrapText="1"/>
    </xf>
    <xf numFmtId="0" fontId="14" fillId="0" borderId="0" xfId="0" applyFont="1" applyAlignment="1">
      <alignment horizontal="left"/>
    </xf>
    <xf numFmtId="0" fontId="8" fillId="4" borderId="1" xfId="0" applyFont="1" applyFill="1" applyBorder="1" applyAlignment="1">
      <alignment wrapText="1"/>
    </xf>
    <xf numFmtId="0" fontId="0" fillId="0" borderId="0" xfId="0" applyFont="1" applyBorder="1" applyAlignment="1">
      <alignment horizontal="center"/>
    </xf>
    <xf numFmtId="0" fontId="13" fillId="0" borderId="0" xfId="0" applyFont="1" applyAlignment="1">
      <alignment horizontal="left"/>
    </xf>
    <xf numFmtId="0" fontId="10" fillId="4" borderId="1" xfId="0" applyFont="1" applyFill="1" applyBorder="1" applyAlignment="1">
      <alignment wrapText="1"/>
    </xf>
    <xf numFmtId="0" fontId="13" fillId="0" borderId="0" xfId="0" applyFont="1" applyBorder="1"/>
    <xf numFmtId="0" fontId="0" fillId="0" borderId="0" xfId="0" applyFont="1" applyBorder="1" applyAlignment="1"/>
    <xf numFmtId="0" fontId="0" fillId="0" borderId="0" xfId="0" applyFont="1" applyAlignment="1">
      <alignment horizontal="left" wrapText="1"/>
    </xf>
    <xf numFmtId="0" fontId="8" fillId="4" borderId="1" xfId="0" applyFont="1" applyFill="1" applyBorder="1" applyAlignment="1">
      <alignment horizontal="center" wrapText="1"/>
    </xf>
    <xf numFmtId="0" fontId="18" fillId="0" borderId="0" xfId="0" applyFont="1"/>
    <xf numFmtId="0" fontId="0" fillId="2" borderId="17" xfId="0" applyFont="1" applyFill="1" applyBorder="1"/>
    <xf numFmtId="0" fontId="0" fillId="2" borderId="18" xfId="0" applyFont="1" applyFill="1" applyBorder="1"/>
    <xf numFmtId="0" fontId="0" fillId="0" borderId="14" xfId="0" applyFont="1" applyBorder="1"/>
    <xf numFmtId="0" fontId="0" fillId="0" borderId="9" xfId="0" applyFont="1" applyBorder="1" applyAlignment="1">
      <alignment wrapText="1"/>
    </xf>
    <xf numFmtId="0" fontId="0" fillId="0" borderId="15" xfId="0" applyFont="1" applyBorder="1" applyAlignment="1">
      <alignment wrapText="1"/>
    </xf>
    <xf numFmtId="0" fontId="0" fillId="0" borderId="11" xfId="0" applyFont="1" applyBorder="1"/>
    <xf numFmtId="0" fontId="0" fillId="0" borderId="8" xfId="0" applyFont="1" applyBorder="1"/>
    <xf numFmtId="0" fontId="0" fillId="0" borderId="0" xfId="0" applyFont="1" applyFill="1" applyBorder="1"/>
    <xf numFmtId="0" fontId="0" fillId="0" borderId="9" xfId="0" applyFont="1" applyBorder="1" applyAlignment="1">
      <alignment horizontal="left" wrapText="1" indent="2"/>
    </xf>
    <xf numFmtId="9" fontId="0" fillId="0" borderId="14" xfId="0" applyNumberFormat="1" applyFont="1" applyBorder="1"/>
    <xf numFmtId="0" fontId="0" fillId="2" borderId="4" xfId="0" applyFont="1" applyFill="1" applyBorder="1"/>
    <xf numFmtId="0" fontId="0" fillId="2" borderId="19" xfId="0" applyFont="1" applyFill="1" applyBorder="1"/>
    <xf numFmtId="9" fontId="0" fillId="0" borderId="0" xfId="0" applyNumberFormat="1" applyFont="1" applyBorder="1"/>
    <xf numFmtId="0" fontId="14" fillId="0" borderId="0" xfId="0" applyFont="1" applyAlignment="1"/>
    <xf numFmtId="0" fontId="0" fillId="0" borderId="0" xfId="0" applyFont="1" applyAlignment="1">
      <alignment horizontal="left"/>
    </xf>
    <xf numFmtId="0" fontId="0" fillId="0" borderId="0" xfId="0" applyFont="1" applyAlignment="1">
      <alignment vertical="top" wrapText="1"/>
    </xf>
    <xf numFmtId="0" fontId="0" fillId="0" borderId="0" xfId="0" applyFont="1" applyFill="1" applyBorder="1" applyAlignment="1"/>
    <xf numFmtId="0" fontId="0" fillId="3" borderId="4" xfId="0" applyFont="1" applyFill="1" applyBorder="1"/>
    <xf numFmtId="0" fontId="0" fillId="3" borderId="8" xfId="0" applyFont="1" applyFill="1" applyBorder="1" applyAlignment="1">
      <alignment horizontal="right"/>
    </xf>
    <xf numFmtId="0" fontId="0" fillId="0" borderId="26" xfId="0" applyFont="1" applyBorder="1"/>
    <xf numFmtId="0" fontId="0" fillId="0" borderId="25" xfId="0" applyFont="1" applyBorder="1"/>
    <xf numFmtId="0" fontId="8" fillId="4" borderId="1" xfId="0" applyFont="1" applyFill="1" applyBorder="1" applyAlignment="1"/>
    <xf numFmtId="0" fontId="17" fillId="0" borderId="0" xfId="0" applyFont="1"/>
    <xf numFmtId="0" fontId="20" fillId="0" borderId="0" xfId="0" applyFont="1"/>
    <xf numFmtId="0" fontId="20" fillId="0" borderId="0" xfId="0" applyFont="1" applyAlignment="1">
      <alignment horizontal="left"/>
    </xf>
    <xf numFmtId="0" fontId="20" fillId="0" borderId="26" xfId="0" applyFont="1" applyBorder="1" applyAlignment="1">
      <alignment horizontal="left"/>
    </xf>
    <xf numFmtId="0" fontId="0" fillId="0" borderId="4" xfId="0" applyFont="1" applyBorder="1"/>
    <xf numFmtId="0" fontId="0" fillId="0" borderId="5" xfId="0" applyFont="1" applyBorder="1"/>
    <xf numFmtId="0" fontId="0" fillId="0" borderId="3" xfId="0" applyBorder="1"/>
    <xf numFmtId="0" fontId="0" fillId="0" borderId="4" xfId="0" applyBorder="1"/>
    <xf numFmtId="0" fontId="0" fillId="0" borderId="5" xfId="0" applyBorder="1"/>
    <xf numFmtId="0" fontId="0" fillId="0" borderId="0" xfId="0" applyAlignment="1">
      <alignment wrapText="1"/>
    </xf>
    <xf numFmtId="0" fontId="20" fillId="0" borderId="0" xfId="0" applyFont="1" applyBorder="1" applyAlignment="1">
      <alignment horizontal="left"/>
    </xf>
    <xf numFmtId="0" fontId="8" fillId="4" borderId="1" xfId="0" applyFont="1" applyFill="1" applyBorder="1"/>
    <xf numFmtId="0" fontId="13" fillId="0" borderId="0" xfId="0" applyFont="1"/>
    <xf numFmtId="164" fontId="0" fillId="0" borderId="0" xfId="2" applyNumberFormat="1" applyFont="1" applyBorder="1"/>
    <xf numFmtId="0" fontId="13" fillId="0" borderId="3" xfId="0" applyFont="1" applyBorder="1" applyAlignment="1">
      <alignment horizontal="left"/>
    </xf>
    <xf numFmtId="14" fontId="0" fillId="0" borderId="4" xfId="0" applyNumberFormat="1" applyBorder="1"/>
    <xf numFmtId="0" fontId="7" fillId="0" borderId="4" xfId="0" applyFont="1" applyBorder="1"/>
    <xf numFmtId="14" fontId="0" fillId="0" borderId="4" xfId="0" applyNumberFormat="1" applyFont="1" applyBorder="1"/>
    <xf numFmtId="0" fontId="0" fillId="0" borderId="28" xfId="0" applyFont="1" applyBorder="1" applyAlignment="1">
      <alignment wrapText="1"/>
    </xf>
    <xf numFmtId="0" fontId="0" fillId="0" borderId="27" xfId="0" applyFont="1" applyBorder="1"/>
    <xf numFmtId="0" fontId="8" fillId="6" borderId="1" xfId="0" applyFont="1" applyFill="1" applyBorder="1" applyAlignment="1"/>
    <xf numFmtId="0" fontId="0" fillId="6" borderId="4" xfId="0" applyFill="1" applyBorder="1" applyAlignment="1"/>
    <xf numFmtId="0" fontId="0" fillId="6" borderId="4" xfId="0" applyFill="1" applyBorder="1"/>
    <xf numFmtId="0" fontId="0" fillId="6" borderId="5" xfId="0" applyFill="1" applyBorder="1"/>
    <xf numFmtId="0" fontId="8" fillId="6" borderId="3" xfId="0" applyFont="1" applyFill="1" applyBorder="1" applyAlignment="1"/>
    <xf numFmtId="0" fontId="0" fillId="5" borderId="4" xfId="0" applyFill="1" applyBorder="1"/>
    <xf numFmtId="0" fontId="8" fillId="3" borderId="3" xfId="0" applyFont="1" applyFill="1" applyBorder="1" applyAlignment="1">
      <alignment horizontal="right"/>
    </xf>
    <xf numFmtId="0" fontId="8" fillId="3" borderId="4" xfId="0" applyFont="1" applyFill="1" applyBorder="1"/>
    <xf numFmtId="0" fontId="8" fillId="0" borderId="0" xfId="0" applyFont="1" applyFill="1" applyBorder="1" applyAlignment="1"/>
    <xf numFmtId="0" fontId="0" fillId="0" borderId="0" xfId="0" applyFont="1" applyAlignment="1">
      <alignment horizontal="left" indent="2"/>
    </xf>
    <xf numFmtId="0" fontId="8" fillId="6" borderId="4" xfId="0" applyFont="1" applyFill="1" applyBorder="1" applyAlignment="1"/>
    <xf numFmtId="0" fontId="0" fillId="6" borderId="5" xfId="0" applyFont="1" applyFill="1" applyBorder="1"/>
    <xf numFmtId="0" fontId="13" fillId="6" borderId="5" xfId="0" applyFont="1" applyFill="1" applyBorder="1" applyAlignment="1">
      <alignment horizontal="left"/>
    </xf>
    <xf numFmtId="0" fontId="0" fillId="2" borderId="9" xfId="0" applyFont="1" applyFill="1" applyBorder="1"/>
    <xf numFmtId="0" fontId="8" fillId="0" borderId="13" xfId="2" applyNumberFormat="1" applyFont="1" applyBorder="1" applyAlignment="1">
      <alignment horizontal="center"/>
    </xf>
    <xf numFmtId="0" fontId="8" fillId="0" borderId="3" xfId="2" applyNumberFormat="1" applyFont="1" applyBorder="1" applyAlignment="1">
      <alignment horizontal="center"/>
    </xf>
    <xf numFmtId="0" fontId="0" fillId="2" borderId="3" xfId="0" applyFont="1" applyFill="1" applyBorder="1" applyAlignment="1">
      <alignment horizontal="center"/>
    </xf>
    <xf numFmtId="0" fontId="0" fillId="2" borderId="29" xfId="0" applyFont="1" applyFill="1" applyBorder="1" applyAlignment="1">
      <alignment horizontal="center"/>
    </xf>
    <xf numFmtId="0" fontId="0" fillId="2" borderId="30" xfId="0" applyFont="1" applyFill="1" applyBorder="1" applyAlignment="1">
      <alignment horizontal="center"/>
    </xf>
    <xf numFmtId="0" fontId="0" fillId="0" borderId="0" xfId="0" applyFont="1" applyAlignment="1">
      <alignment wrapText="1"/>
    </xf>
    <xf numFmtId="0" fontId="0" fillId="0" borderId="0" xfId="0" applyAlignment="1">
      <alignment wrapText="1"/>
    </xf>
    <xf numFmtId="0" fontId="8" fillId="0" borderId="23" xfId="0" applyFont="1" applyBorder="1" applyAlignment="1">
      <alignment horizontal="center"/>
    </xf>
    <xf numFmtId="0" fontId="0" fillId="2" borderId="23" xfId="0" applyFill="1" applyBorder="1" applyAlignment="1">
      <alignment horizontal="center"/>
    </xf>
    <xf numFmtId="0" fontId="0" fillId="0" borderId="0" xfId="0" applyFill="1" applyBorder="1" applyAlignment="1">
      <alignment wrapText="1"/>
    </xf>
    <xf numFmtId="10" fontId="0" fillId="0" borderId="0" xfId="1" applyNumberFormat="1" applyFont="1" applyFill="1" applyBorder="1" applyAlignment="1">
      <alignment horizontal="center"/>
    </xf>
    <xf numFmtId="0" fontId="0" fillId="0" borderId="0" xfId="0" applyFill="1" applyBorder="1"/>
    <xf numFmtId="0" fontId="0" fillId="0" borderId="28" xfId="0" applyBorder="1" applyAlignment="1">
      <alignment wrapText="1"/>
    </xf>
    <xf numFmtId="0" fontId="0" fillId="2" borderId="29" xfId="0" applyFill="1" applyBorder="1"/>
    <xf numFmtId="0" fontId="0" fillId="2" borderId="30" xfId="0" applyFill="1" applyBorder="1"/>
    <xf numFmtId="0" fontId="0" fillId="0" borderId="0" xfId="0" applyAlignment="1">
      <alignment horizontal="left" wrapText="1" indent="2"/>
    </xf>
    <xf numFmtId="0" fontId="13" fillId="0" borderId="0" xfId="0" applyFont="1" applyAlignment="1">
      <alignment wrapText="1"/>
    </xf>
    <xf numFmtId="0" fontId="8" fillId="0" borderId="23" xfId="2" applyNumberFormat="1" applyFont="1" applyBorder="1" applyAlignment="1">
      <alignment horizontal="center"/>
    </xf>
    <xf numFmtId="165" fontId="0" fillId="2" borderId="23" xfId="1" applyNumberFormat="1" applyFont="1" applyFill="1" applyBorder="1" applyAlignment="1">
      <alignment horizontal="center"/>
    </xf>
    <xf numFmtId="0" fontId="0" fillId="2" borderId="23" xfId="0" applyFont="1" applyFill="1" applyBorder="1" applyAlignment="1">
      <alignment horizontal="center"/>
    </xf>
    <xf numFmtId="0" fontId="0" fillId="7" borderId="0" xfId="0" applyFill="1"/>
    <xf numFmtId="0" fontId="0" fillId="7" borderId="1" xfId="0" applyFill="1" applyBorder="1" applyAlignment="1">
      <alignment wrapText="1"/>
    </xf>
    <xf numFmtId="0" fontId="0" fillId="7" borderId="1" xfId="0" applyFill="1" applyBorder="1"/>
    <xf numFmtId="0" fontId="0" fillId="7" borderId="1" xfId="0" applyNumberFormat="1" applyFill="1" applyBorder="1"/>
    <xf numFmtId="0" fontId="0" fillId="0" borderId="6" xfId="0" applyFont="1" applyFill="1" applyBorder="1" applyAlignment="1"/>
    <xf numFmtId="0" fontId="0" fillId="0" borderId="1" xfId="0" applyFill="1" applyBorder="1"/>
    <xf numFmtId="0" fontId="8" fillId="2" borderId="11" xfId="0" applyFont="1" applyFill="1" applyBorder="1"/>
    <xf numFmtId="0" fontId="8" fillId="2" borderId="8" xfId="0" applyFont="1" applyFill="1" applyBorder="1"/>
    <xf numFmtId="0" fontId="8" fillId="2" borderId="20" xfId="0" applyFont="1" applyFill="1" applyBorder="1"/>
    <xf numFmtId="0" fontId="8" fillId="2" borderId="12" xfId="0" applyFont="1" applyFill="1" applyBorder="1" applyAlignment="1">
      <alignment wrapText="1"/>
    </xf>
    <xf numFmtId="0" fontId="8" fillId="2" borderId="10" xfId="0" applyFont="1" applyFill="1" applyBorder="1"/>
    <xf numFmtId="0" fontId="8" fillId="2" borderId="22" xfId="0" applyFont="1" applyFill="1" applyBorder="1"/>
    <xf numFmtId="0" fontId="10" fillId="2" borderId="12" xfId="0" applyFont="1" applyFill="1" applyBorder="1" applyAlignment="1">
      <alignment wrapText="1"/>
    </xf>
    <xf numFmtId="0" fontId="8" fillId="2" borderId="10" xfId="0" applyFont="1" applyFill="1" applyBorder="1" applyAlignment="1">
      <alignment wrapText="1"/>
    </xf>
    <xf numFmtId="0" fontId="8" fillId="2" borderId="22" xfId="0" applyFont="1" applyFill="1" applyBorder="1" applyAlignment="1">
      <alignment wrapText="1"/>
    </xf>
    <xf numFmtId="165" fontId="0" fillId="2" borderId="13" xfId="1" applyNumberFormat="1" applyFont="1" applyFill="1" applyBorder="1" applyAlignment="1">
      <alignment horizontal="center"/>
    </xf>
    <xf numFmtId="10" fontId="0" fillId="2" borderId="28" xfId="1" applyNumberFormat="1" applyFont="1" applyFill="1" applyBorder="1" applyAlignment="1">
      <alignment horizontal="center"/>
    </xf>
    <xf numFmtId="0" fontId="0" fillId="2" borderId="32" xfId="0" applyFont="1" applyFill="1" applyBorder="1"/>
    <xf numFmtId="0" fontId="8" fillId="2" borderId="33" xfId="0" applyFont="1" applyFill="1" applyBorder="1"/>
    <xf numFmtId="0" fontId="8" fillId="2" borderId="34" xfId="0" applyFont="1" applyFill="1" applyBorder="1" applyAlignment="1">
      <alignment wrapText="1"/>
    </xf>
    <xf numFmtId="0" fontId="8" fillId="0" borderId="32" xfId="2" applyNumberFormat="1" applyFont="1" applyBorder="1" applyAlignment="1">
      <alignment horizontal="center"/>
    </xf>
    <xf numFmtId="10" fontId="0" fillId="2" borderId="32" xfId="1" applyNumberFormat="1" applyFont="1" applyFill="1" applyBorder="1" applyAlignment="1">
      <alignment horizontal="center"/>
    </xf>
    <xf numFmtId="165" fontId="0" fillId="2" borderId="32" xfId="1" applyNumberFormat="1" applyFont="1" applyFill="1" applyBorder="1" applyAlignment="1">
      <alignment horizontal="center"/>
    </xf>
    <xf numFmtId="0" fontId="8" fillId="2" borderId="13" xfId="0" applyFont="1" applyFill="1" applyBorder="1" applyAlignment="1">
      <alignment horizontal="center"/>
    </xf>
    <xf numFmtId="0" fontId="8" fillId="2" borderId="32" xfId="0" applyFont="1" applyFill="1" applyBorder="1" applyAlignment="1">
      <alignment horizontal="center"/>
    </xf>
    <xf numFmtId="10" fontId="0" fillId="2" borderId="35" xfId="1" applyNumberFormat="1" applyFont="1" applyFill="1" applyBorder="1" applyAlignment="1">
      <alignment horizontal="center"/>
    </xf>
    <xf numFmtId="0" fontId="10" fillId="2" borderId="34" xfId="0" applyFont="1" applyFill="1" applyBorder="1" applyAlignment="1">
      <alignment wrapText="1"/>
    </xf>
    <xf numFmtId="0" fontId="0" fillId="2" borderId="9" xfId="0" applyFill="1" applyBorder="1"/>
    <xf numFmtId="0" fontId="0" fillId="2" borderId="24" xfId="0" applyFill="1" applyBorder="1"/>
    <xf numFmtId="0" fontId="0" fillId="2" borderId="24" xfId="0" applyFont="1" applyFill="1" applyBorder="1"/>
    <xf numFmtId="165" fontId="0" fillId="2" borderId="9" xfId="1" applyNumberFormat="1" applyFont="1" applyFill="1" applyBorder="1" applyAlignment="1">
      <alignment horizontal="center"/>
    </xf>
    <xf numFmtId="0" fontId="8" fillId="3" borderId="1" xfId="0" applyFont="1" applyFill="1" applyBorder="1" applyAlignment="1">
      <alignment wrapText="1"/>
    </xf>
    <xf numFmtId="0" fontId="0" fillId="0" borderId="2" xfId="0" applyFont="1" applyBorder="1"/>
    <xf numFmtId="14" fontId="0" fillId="0" borderId="2" xfId="0" applyNumberFormat="1" applyFont="1" applyBorder="1"/>
    <xf numFmtId="0" fontId="7" fillId="0" borderId="2" xfId="0" applyFont="1" applyBorder="1"/>
    <xf numFmtId="14" fontId="0" fillId="0" borderId="5" xfId="0" applyNumberFormat="1" applyFont="1" applyBorder="1"/>
    <xf numFmtId="0" fontId="7" fillId="0" borderId="5" xfId="0" applyFont="1" applyBorder="1"/>
    <xf numFmtId="0" fontId="8" fillId="0" borderId="7" xfId="0" applyFont="1" applyBorder="1" applyAlignment="1">
      <alignment wrapText="1"/>
    </xf>
    <xf numFmtId="0" fontId="8" fillId="0" borderId="7" xfId="0" applyFont="1" applyBorder="1"/>
    <xf numFmtId="0" fontId="0" fillId="0" borderId="6" xfId="0" applyBorder="1"/>
    <xf numFmtId="0" fontId="0" fillId="0" borderId="27" xfId="0" applyFont="1" applyBorder="1" applyAlignment="1"/>
    <xf numFmtId="0" fontId="8" fillId="2" borderId="3" xfId="0" applyFont="1" applyFill="1" applyBorder="1" applyAlignment="1"/>
    <xf numFmtId="0" fontId="8" fillId="3" borderId="3" xfId="0" applyFont="1" applyFill="1" applyBorder="1" applyAlignment="1"/>
    <xf numFmtId="0" fontId="0" fillId="0" borderId="36" xfId="0" applyBorder="1"/>
    <xf numFmtId="0" fontId="0" fillId="0" borderId="37" xfId="0" applyBorder="1"/>
    <xf numFmtId="0" fontId="0" fillId="0" borderId="38" xfId="0" applyFont="1" applyBorder="1"/>
    <xf numFmtId="0" fontId="0" fillId="0" borderId="17" xfId="0" applyFont="1" applyBorder="1"/>
    <xf numFmtId="0" fontId="0" fillId="0" borderId="18" xfId="0" applyFont="1" applyBorder="1"/>
    <xf numFmtId="0" fontId="0" fillId="0" borderId="39" xfId="0" applyBorder="1"/>
    <xf numFmtId="0" fontId="0" fillId="3" borderId="19" xfId="0" applyFont="1" applyFill="1" applyBorder="1"/>
    <xf numFmtId="0" fontId="8" fillId="0" borderId="12" xfId="0" applyFont="1" applyBorder="1" applyAlignment="1">
      <alignment wrapText="1"/>
    </xf>
    <xf numFmtId="0" fontId="8" fillId="3" borderId="23" xfId="0" applyFont="1" applyFill="1" applyBorder="1" applyAlignment="1">
      <alignment wrapText="1"/>
    </xf>
    <xf numFmtId="0" fontId="0" fillId="0" borderId="40" xfId="0" applyBorder="1"/>
    <xf numFmtId="0" fontId="0" fillId="0" borderId="41" xfId="0" applyBorder="1"/>
    <xf numFmtId="0" fontId="8" fillId="2" borderId="29" xfId="0" applyFont="1" applyFill="1" applyBorder="1" applyAlignment="1"/>
    <xf numFmtId="0" fontId="0" fillId="0" borderId="41" xfId="0" applyBorder="1" applyAlignment="1"/>
    <xf numFmtId="0" fontId="8" fillId="3" borderId="29" xfId="0" applyFont="1" applyFill="1" applyBorder="1" applyAlignment="1"/>
    <xf numFmtId="0" fontId="0" fillId="0" borderId="44" xfId="0" applyBorder="1"/>
    <xf numFmtId="0" fontId="0" fillId="3" borderId="19" xfId="0" applyFont="1" applyFill="1" applyBorder="1" applyAlignment="1"/>
    <xf numFmtId="166" fontId="0" fillId="3" borderId="45" xfId="0" applyNumberFormat="1" applyFill="1" applyBorder="1" applyAlignment="1"/>
    <xf numFmtId="0" fontId="8" fillId="0" borderId="7" xfId="0" applyFont="1" applyFill="1" applyBorder="1" applyAlignment="1">
      <alignment wrapText="1"/>
    </xf>
    <xf numFmtId="0" fontId="8" fillId="0" borderId="0" xfId="0" applyFont="1" applyAlignment="1">
      <alignment wrapText="1"/>
    </xf>
    <xf numFmtId="0" fontId="3" fillId="0" borderId="0" xfId="0" applyFont="1" applyAlignment="1">
      <alignment horizontal="center"/>
    </xf>
    <xf numFmtId="0" fontId="9" fillId="0" borderId="0" xfId="0" applyFont="1" applyAlignment="1">
      <alignment horizontal="left" wrapText="1"/>
    </xf>
    <xf numFmtId="0" fontId="0" fillId="0" borderId="0" xfId="0" applyFont="1" applyAlignment="1">
      <alignment horizontal="left" wrapText="1" indent="2"/>
    </xf>
    <xf numFmtId="0" fontId="8" fillId="4" borderId="46" xfId="0" applyFont="1" applyFill="1" applyBorder="1"/>
    <xf numFmtId="0" fontId="8" fillId="4" borderId="47" xfId="0" applyFont="1" applyFill="1" applyBorder="1"/>
    <xf numFmtId="0" fontId="8" fillId="4" borderId="47" xfId="0" applyFont="1" applyFill="1" applyBorder="1" applyAlignment="1">
      <alignment wrapText="1"/>
    </xf>
    <xf numFmtId="0" fontId="8" fillId="4" borderId="48" xfId="0" applyFont="1" applyFill="1" applyBorder="1" applyAlignment="1">
      <alignment wrapText="1"/>
    </xf>
    <xf numFmtId="0" fontId="0" fillId="0" borderId="49" xfId="0" applyFont="1" applyBorder="1"/>
    <xf numFmtId="0" fontId="0" fillId="0" borderId="40" xfId="0" applyFont="1" applyBorder="1"/>
    <xf numFmtId="0" fontId="0" fillId="3" borderId="29" xfId="0" applyFont="1" applyFill="1" applyBorder="1" applyAlignment="1">
      <alignment horizontal="right" wrapText="1"/>
    </xf>
    <xf numFmtId="0" fontId="0" fillId="0" borderId="41" xfId="0" applyFont="1" applyBorder="1"/>
    <xf numFmtId="0" fontId="0" fillId="0" borderId="43" xfId="0" applyFont="1" applyBorder="1"/>
    <xf numFmtId="0" fontId="0" fillId="0" borderId="0" xfId="0"/>
    <xf numFmtId="0" fontId="0" fillId="0" borderId="0" xfId="0" applyFont="1" applyAlignment="1">
      <alignment horizontal="left" indent="2"/>
    </xf>
    <xf numFmtId="0" fontId="0" fillId="0" borderId="0" xfId="0" applyAlignment="1">
      <alignment wrapText="1"/>
    </xf>
    <xf numFmtId="0" fontId="0" fillId="0" borderId="0" xfId="0"/>
    <xf numFmtId="0" fontId="0" fillId="0" borderId="0" xfId="0" applyFont="1"/>
    <xf numFmtId="0" fontId="0" fillId="0" borderId="0" xfId="0" applyFont="1" applyAlignment="1">
      <alignment horizontal="left" indent="2"/>
    </xf>
    <xf numFmtId="0" fontId="26" fillId="0" borderId="0" xfId="0" applyFont="1"/>
    <xf numFmtId="0" fontId="27" fillId="0" borderId="0" xfId="0" applyFont="1"/>
    <xf numFmtId="0" fontId="8" fillId="2" borderId="3" xfId="0" applyFont="1" applyFill="1" applyBorder="1"/>
    <xf numFmtId="0" fontId="8" fillId="2" borderId="4" xfId="0" applyFont="1" applyFill="1" applyBorder="1"/>
    <xf numFmtId="0" fontId="8" fillId="3" borderId="3" xfId="0" applyFont="1" applyFill="1" applyBorder="1"/>
    <xf numFmtId="0" fontId="0" fillId="3" borderId="27" xfId="0" applyFont="1" applyFill="1" applyBorder="1" applyAlignment="1">
      <alignment horizontal="center"/>
    </xf>
    <xf numFmtId="0" fontId="0" fillId="3" borderId="42" xfId="0" applyFont="1" applyFill="1" applyBorder="1" applyAlignment="1">
      <alignment horizontal="center"/>
    </xf>
    <xf numFmtId="0" fontId="1" fillId="3" borderId="8" xfId="0" applyFont="1" applyFill="1" applyBorder="1"/>
    <xf numFmtId="0" fontId="3" fillId="3" borderId="27" xfId="0" applyFont="1" applyFill="1" applyBorder="1"/>
    <xf numFmtId="0" fontId="17" fillId="3" borderId="2" xfId="0" applyFont="1" applyFill="1" applyBorder="1" applyAlignment="1">
      <alignment horizontal="left"/>
    </xf>
    <xf numFmtId="0" fontId="1" fillId="3" borderId="50" xfId="0" applyFont="1" applyFill="1" applyBorder="1"/>
    <xf numFmtId="0" fontId="17" fillId="3" borderId="10" xfId="0" applyFont="1" applyFill="1" applyBorder="1" applyAlignment="1">
      <alignment horizontal="left"/>
    </xf>
    <xf numFmtId="0" fontId="1" fillId="3" borderId="51" xfId="0" applyFont="1" applyFill="1" applyBorder="1"/>
    <xf numFmtId="0" fontId="28" fillId="0" borderId="1" xfId="0" applyFont="1" applyBorder="1" applyAlignment="1">
      <alignment horizontal="left" vertical="top"/>
    </xf>
    <xf numFmtId="0" fontId="28" fillId="0" borderId="3" xfId="0" applyFont="1" applyBorder="1"/>
    <xf numFmtId="164" fontId="28" fillId="0" borderId="3" xfId="2" applyNumberFormat="1" applyFont="1" applyBorder="1"/>
    <xf numFmtId="0" fontId="29" fillId="0" borderId="13" xfId="0" applyFont="1" applyBorder="1" applyAlignment="1">
      <alignment horizontal="center"/>
    </xf>
    <xf numFmtId="0" fontId="29" fillId="0" borderId="3" xfId="0" applyFont="1" applyBorder="1" applyAlignment="1">
      <alignment horizontal="center"/>
    </xf>
    <xf numFmtId="0" fontId="28" fillId="0" borderId="1" xfId="0" applyFont="1" applyBorder="1" applyAlignment="1">
      <alignment horizontal="left"/>
    </xf>
    <xf numFmtId="49" fontId="29" fillId="0" borderId="1" xfId="0" applyNumberFormat="1" applyFont="1" applyBorder="1"/>
    <xf numFmtId="0" fontId="29" fillId="0" borderId="1" xfId="0" applyFont="1" applyBorder="1"/>
    <xf numFmtId="0" fontId="29" fillId="0" borderId="1" xfId="0" applyFont="1" applyBorder="1" applyAlignment="1">
      <alignment wrapText="1"/>
    </xf>
    <xf numFmtId="0" fontId="29" fillId="0" borderId="1" xfId="0" applyFont="1" applyBorder="1" applyAlignment="1">
      <alignment horizontal="left" wrapText="1"/>
    </xf>
    <xf numFmtId="14" fontId="29" fillId="0" borderId="1" xfId="0" applyNumberFormat="1" applyFont="1" applyBorder="1" applyAlignment="1">
      <alignment horizontal="left" wrapText="1"/>
    </xf>
    <xf numFmtId="0" fontId="29" fillId="0" borderId="3" xfId="0" applyFont="1" applyBorder="1"/>
    <xf numFmtId="164" fontId="29" fillId="0" borderId="3" xfId="2" applyNumberFormat="1" applyFont="1" applyBorder="1"/>
    <xf numFmtId="0" fontId="29" fillId="0" borderId="9" xfId="0" applyFont="1" applyBorder="1"/>
    <xf numFmtId="0" fontId="29" fillId="0" borderId="24" xfId="0" applyFont="1" applyFill="1" applyBorder="1"/>
    <xf numFmtId="9" fontId="29" fillId="0" borderId="9" xfId="0" applyNumberFormat="1" applyFont="1" applyBorder="1"/>
    <xf numFmtId="0" fontId="29" fillId="0" borderId="13" xfId="2" applyNumberFormat="1" applyFont="1" applyBorder="1" applyAlignment="1">
      <alignment horizontal="center"/>
    </xf>
    <xf numFmtId="0" fontId="29" fillId="0" borderId="3" xfId="2" applyNumberFormat="1" applyFont="1" applyBorder="1" applyAlignment="1">
      <alignment horizontal="center"/>
    </xf>
    <xf numFmtId="0" fontId="29" fillId="0" borderId="23" xfId="2" applyNumberFormat="1" applyFont="1" applyBorder="1" applyAlignment="1">
      <alignment horizontal="center"/>
    </xf>
    <xf numFmtId="0" fontId="29" fillId="0" borderId="23" xfId="0" applyFont="1" applyBorder="1" applyAlignment="1">
      <alignment horizontal="center"/>
    </xf>
    <xf numFmtId="0" fontId="29" fillId="0" borderId="32" xfId="0" applyFont="1" applyBorder="1"/>
    <xf numFmtId="0" fontId="29" fillId="0" borderId="9" xfId="0" applyNumberFormat="1" applyFont="1" applyBorder="1" applyAlignment="1">
      <alignment horizontal="center"/>
    </xf>
    <xf numFmtId="0" fontId="29" fillId="0" borderId="32" xfId="0" applyNumberFormat="1" applyFont="1" applyBorder="1" applyAlignment="1">
      <alignment horizontal="center"/>
    </xf>
    <xf numFmtId="0" fontId="29" fillId="0" borderId="15" xfId="0" applyNumberFormat="1" applyFont="1" applyBorder="1" applyAlignment="1">
      <alignment horizontal="center"/>
    </xf>
    <xf numFmtId="0" fontId="29" fillId="0" borderId="33" xfId="0" applyNumberFormat="1" applyFont="1" applyBorder="1" applyAlignment="1">
      <alignment horizontal="center"/>
    </xf>
    <xf numFmtId="0" fontId="29" fillId="0" borderId="32" xfId="2" applyNumberFormat="1" applyFont="1" applyBorder="1" applyAlignment="1">
      <alignment horizontal="center"/>
    </xf>
    <xf numFmtId="0" fontId="29" fillId="0" borderId="9" xfId="1" applyNumberFormat="1" applyFont="1" applyBorder="1" applyAlignment="1">
      <alignment horizontal="center"/>
    </xf>
    <xf numFmtId="0" fontId="29" fillId="0" borderId="32" xfId="1" applyNumberFormat="1" applyFont="1" applyBorder="1" applyAlignment="1">
      <alignment horizontal="center"/>
    </xf>
    <xf numFmtId="0" fontId="29" fillId="0" borderId="32" xfId="0" applyFont="1" applyBorder="1" applyAlignment="1">
      <alignment horizontal="center"/>
    </xf>
    <xf numFmtId="0" fontId="29" fillId="0" borderId="13" xfId="0" applyFont="1" applyBorder="1"/>
    <xf numFmtId="0" fontId="29" fillId="0" borderId="23" xfId="0" applyFont="1" applyBorder="1"/>
    <xf numFmtId="0" fontId="29" fillId="2" borderId="20" xfId="0" applyFont="1" applyFill="1" applyBorder="1"/>
    <xf numFmtId="0" fontId="29" fillId="0" borderId="9" xfId="0" applyFont="1" applyBorder="1" applyAlignment="1">
      <alignment horizontal="center"/>
    </xf>
    <xf numFmtId="0" fontId="29" fillId="2" borderId="31" xfId="0" applyFont="1" applyFill="1" applyBorder="1" applyAlignment="1">
      <alignment horizontal="center"/>
    </xf>
    <xf numFmtId="0" fontId="29" fillId="0" borderId="15" xfId="0" applyFont="1" applyBorder="1" applyAlignment="1">
      <alignment horizontal="center"/>
    </xf>
    <xf numFmtId="0" fontId="29" fillId="2" borderId="22" xfId="0" applyFont="1" applyFill="1" applyBorder="1" applyAlignment="1">
      <alignment horizontal="center"/>
    </xf>
    <xf numFmtId="0" fontId="29" fillId="0" borderId="1" xfId="0" applyFont="1" applyBorder="1" applyAlignment="1">
      <alignment horizontal="left"/>
    </xf>
    <xf numFmtId="0" fontId="25" fillId="0" borderId="1" xfId="3" applyBorder="1"/>
    <xf numFmtId="14" fontId="29" fillId="0" borderId="1" xfId="0" applyNumberFormat="1" applyFont="1" applyBorder="1" applyAlignment="1">
      <alignment horizontal="left"/>
    </xf>
    <xf numFmtId="0" fontId="29" fillId="0" borderId="1" xfId="0" applyFont="1" applyBorder="1" applyAlignment="1">
      <alignment horizontal="center"/>
    </xf>
    <xf numFmtId="167" fontId="29" fillId="0" borderId="1" xfId="0" applyNumberFormat="1" applyFont="1" applyBorder="1" applyAlignment="1">
      <alignment horizontal="right"/>
    </xf>
    <xf numFmtId="20" fontId="29" fillId="0" borderId="1" xfId="0" applyNumberFormat="1" applyFont="1" applyBorder="1" applyAlignment="1">
      <alignment horizontal="right"/>
    </xf>
    <xf numFmtId="168" fontId="0" fillId="0" borderId="0" xfId="0" applyNumberFormat="1"/>
    <xf numFmtId="169" fontId="29" fillId="0" borderId="1" xfId="0" applyNumberFormat="1" applyFont="1" applyBorder="1" applyAlignment="1">
      <alignment horizontal="right"/>
    </xf>
    <xf numFmtId="166" fontId="29" fillId="0" borderId="1" xfId="0" applyNumberFormat="1" applyFont="1" applyBorder="1" applyAlignment="1">
      <alignment horizontal="center"/>
    </xf>
    <xf numFmtId="166" fontId="8" fillId="3" borderId="5" xfId="0" applyNumberFormat="1" applyFont="1" applyFill="1" applyBorder="1"/>
    <xf numFmtId="10" fontId="0" fillId="2" borderId="23" xfId="1" applyNumberFormat="1" applyFont="1" applyFill="1" applyBorder="1" applyAlignment="1">
      <alignment horizontal="center" wrapText="1"/>
    </xf>
    <xf numFmtId="10" fontId="0" fillId="2" borderId="9" xfId="1" applyNumberFormat="1" applyFont="1" applyFill="1" applyBorder="1" applyAlignment="1">
      <alignment horizontal="center" wrapText="1"/>
    </xf>
    <xf numFmtId="0" fontId="0" fillId="2" borderId="0" xfId="0" applyFill="1" applyBorder="1" applyAlignment="1">
      <alignment horizontal="center" wrapText="1"/>
    </xf>
    <xf numFmtId="1" fontId="29" fillId="0" borderId="1" xfId="0" applyNumberFormat="1" applyFont="1" applyBorder="1" applyAlignment="1">
      <alignment horizontal="center"/>
    </xf>
    <xf numFmtId="0" fontId="29" fillId="0" borderId="9" xfId="0" applyFont="1" applyBorder="1" applyAlignment="1"/>
    <xf numFmtId="0" fontId="29" fillId="0" borderId="1" xfId="0" applyFont="1" applyBorder="1" applyAlignment="1"/>
    <xf numFmtId="0" fontId="29" fillId="0" borderId="23" xfId="0" applyFont="1" applyBorder="1" applyAlignment="1"/>
    <xf numFmtId="0" fontId="0" fillId="0" borderId="0" xfId="0" applyAlignment="1"/>
    <xf numFmtId="166" fontId="29" fillId="0" borderId="1" xfId="0" applyNumberFormat="1" applyFont="1" applyBorder="1" applyAlignment="1"/>
    <xf numFmtId="2" fontId="0" fillId="2" borderId="42" xfId="0" applyNumberFormat="1" applyFill="1" applyBorder="1" applyAlignment="1"/>
    <xf numFmtId="164" fontId="0" fillId="2" borderId="5" xfId="2" applyNumberFormat="1" applyFont="1" applyFill="1" applyBorder="1" applyAlignment="1"/>
    <xf numFmtId="166" fontId="0" fillId="3" borderId="27" xfId="0" applyNumberFormat="1" applyFont="1" applyFill="1" applyBorder="1" applyAlignment="1">
      <alignment horizontal="center"/>
    </xf>
    <xf numFmtId="0" fontId="9" fillId="0" borderId="0" xfId="0" applyFont="1" applyAlignment="1">
      <alignment horizontal="left" wrapText="1"/>
    </xf>
    <xf numFmtId="0" fontId="0" fillId="0" borderId="0" xfId="0" applyFont="1" applyAlignment="1">
      <alignment horizontal="left" wrapText="1"/>
    </xf>
    <xf numFmtId="0" fontId="9" fillId="0" borderId="0" xfId="0" applyFont="1" applyAlignment="1">
      <alignment wrapText="1"/>
    </xf>
    <xf numFmtId="0" fontId="13" fillId="0" borderId="0" xfId="0" applyFont="1" applyAlignment="1">
      <alignment horizontal="left" wrapText="1"/>
    </xf>
    <xf numFmtId="0" fontId="0" fillId="0" borderId="0" xfId="0" applyAlignment="1">
      <alignment wrapText="1"/>
    </xf>
    <xf numFmtId="0" fontId="18" fillId="0" borderId="26" xfId="0" applyFont="1" applyBorder="1" applyAlignment="1">
      <alignment wrapText="1"/>
    </xf>
    <xf numFmtId="0" fontId="0" fillId="0" borderId="0" xfId="0" applyAlignment="1">
      <alignment horizontal="left" wrapText="1" indent="2"/>
    </xf>
    <xf numFmtId="0" fontId="13" fillId="0" borderId="0" xfId="0" applyFont="1" applyAlignment="1">
      <alignment wrapText="1"/>
    </xf>
    <xf numFmtId="0" fontId="18" fillId="0" borderId="26" xfId="0" applyFont="1" applyBorder="1" applyAlignment="1">
      <alignment horizontal="left" wrapText="1" indent="2"/>
    </xf>
    <xf numFmtId="0" fontId="0" fillId="0" borderId="0" xfId="0"/>
    <xf numFmtId="0" fontId="0" fillId="0" borderId="0" xfId="0" applyFont="1"/>
    <xf numFmtId="0" fontId="0" fillId="0" borderId="0" xfId="0" applyFont="1" applyAlignment="1">
      <alignment horizontal="left" wrapText="1" indent="2"/>
    </xf>
    <xf numFmtId="0" fontId="0" fillId="0" borderId="0" xfId="0" applyFont="1" applyAlignment="1">
      <alignment horizontal="left" indent="2"/>
    </xf>
  </cellXfs>
  <cellStyles count="4">
    <cellStyle name="Comma" xfId="2" builtinId="3"/>
    <cellStyle name="Hyperlink" xfId="3" builtinId="8"/>
    <cellStyle name="Normal" xfId="0" builtinId="0"/>
    <cellStyle name="Percent" xfId="1" builtinId="5"/>
  </cellStyles>
  <dxfs count="75">
    <dxf>
      <font>
        <b/>
        <i val="0"/>
      </font>
      <fill>
        <patternFill>
          <bgColor rgb="FFFFFF00"/>
        </patternFill>
      </fill>
    </dxf>
    <dxf>
      <font>
        <b/>
        <i val="0"/>
      </font>
      <fill>
        <patternFill>
          <bgColor rgb="FFFFFF00"/>
        </patternFill>
      </fill>
    </dxf>
    <dxf>
      <font>
        <b/>
        <i val="0"/>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0000"/>
        </patternFill>
      </fill>
    </dxf>
    <dxf>
      <font>
        <b/>
        <i val="0"/>
        <color auto="1"/>
      </font>
      <fill>
        <patternFill>
          <bgColor rgb="FFFF0000"/>
        </patternFill>
      </fill>
    </dxf>
    <dxf>
      <font>
        <b/>
        <i val="0"/>
        <color auto="1"/>
      </font>
      <fill>
        <patternFill>
          <bgColor rgb="FFFFFF00"/>
        </patternFill>
      </fill>
    </dxf>
    <dxf>
      <font>
        <b/>
        <i val="0"/>
        <color auto="1"/>
      </font>
      <fill>
        <patternFill>
          <bgColor rgb="FFFF0000"/>
        </patternFill>
      </fill>
    </dxf>
    <dxf>
      <font>
        <b/>
        <i val="0"/>
        <color auto="1"/>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0000"/>
        </patternFill>
      </fill>
    </dxf>
    <dxf>
      <font>
        <b/>
        <i val="0"/>
        <color auto="1"/>
      </font>
      <fill>
        <patternFill>
          <bgColor rgb="FFFF0000"/>
        </patternFill>
      </fill>
    </dxf>
    <dxf>
      <font>
        <b/>
        <i val="0"/>
        <color auto="1"/>
      </font>
      <fill>
        <patternFill>
          <bgColor rgb="FFFFFF00"/>
        </patternFill>
      </fill>
    </dxf>
    <dxf>
      <font>
        <b/>
        <i val="0"/>
        <color auto="1"/>
      </font>
      <fill>
        <patternFill>
          <bgColor rgb="FFFF0000"/>
        </patternFill>
      </fill>
    </dxf>
    <dxf>
      <font>
        <b/>
        <i val="0"/>
        <color auto="1"/>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0000"/>
        </patternFill>
      </fill>
    </dxf>
    <dxf>
      <font>
        <b/>
        <i val="0"/>
        <color auto="1"/>
      </font>
      <fill>
        <patternFill>
          <bgColor rgb="FFFF0000"/>
        </patternFill>
      </fill>
    </dxf>
    <dxf>
      <font>
        <b/>
        <i val="0"/>
        <color auto="1"/>
      </font>
      <fill>
        <patternFill>
          <bgColor rgb="FFFFFF00"/>
        </patternFill>
      </fill>
    </dxf>
    <dxf>
      <font>
        <b/>
        <i val="0"/>
        <color auto="1"/>
      </font>
      <fill>
        <patternFill>
          <bgColor rgb="FFFF0000"/>
        </patternFill>
      </fill>
    </dxf>
    <dxf>
      <font>
        <b/>
        <i val="0"/>
        <color auto="1"/>
      </font>
      <fill>
        <patternFill>
          <bgColor rgb="FFFFFF00"/>
        </patternFill>
      </fill>
    </dxf>
    <dxf>
      <font>
        <b/>
        <i val="0"/>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0000"/>
        </patternFill>
      </fill>
    </dxf>
    <dxf>
      <font>
        <b/>
        <i val="0"/>
        <color auto="1"/>
      </font>
      <fill>
        <patternFill>
          <bgColor rgb="FFFF0000"/>
        </patternFill>
      </fill>
    </dxf>
    <dxf>
      <font>
        <b/>
        <i val="0"/>
        <color auto="1"/>
      </font>
      <fill>
        <patternFill>
          <bgColor rgb="FFFFFF00"/>
        </patternFill>
      </fill>
    </dxf>
    <dxf>
      <font>
        <b/>
        <i val="0"/>
        <color auto="1"/>
      </font>
      <fill>
        <patternFill>
          <bgColor rgb="FFFF00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438150</xdr:colOff>
          <xdr:row>18</xdr:row>
          <xdr:rowOff>180975</xdr:rowOff>
        </xdr:from>
        <xdr:to>
          <xdr:col>1</xdr:col>
          <xdr:colOff>4572000</xdr:colOff>
          <xdr:row>22</xdr:row>
          <xdr:rowOff>9525</xdr:rowOff>
        </xdr:to>
        <xdr:sp macro="" textlink="">
          <xdr:nvSpPr>
            <xdr:cNvPr id="13314" name="CheckBox1"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22</xdr:row>
          <xdr:rowOff>114300</xdr:rowOff>
        </xdr:from>
        <xdr:to>
          <xdr:col>1</xdr:col>
          <xdr:colOff>4572000</xdr:colOff>
          <xdr:row>25</xdr:row>
          <xdr:rowOff>133350</xdr:rowOff>
        </xdr:to>
        <xdr:sp macro="" textlink="">
          <xdr:nvSpPr>
            <xdr:cNvPr id="13315" name="CheckBox2" hidden="1">
              <a:extLst>
                <a:ext uri="{63B3BB69-23CF-44E3-9099-C40C66FF867C}">
                  <a14:compatExt spid="_x0000_s13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1.bin"/><Relationship Id="rId1" Type="http://schemas.openxmlformats.org/officeDocument/2006/relationships/hyperlink" Target="mailto:doe.john@papermill.com"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27"/>
  <sheetViews>
    <sheetView showGridLines="0" workbookViewId="0"/>
  </sheetViews>
  <sheetFormatPr defaultRowHeight="15" x14ac:dyDescent="0.25"/>
  <cols>
    <col min="1" max="1" width="160.42578125" style="1" customWidth="1"/>
    <col min="2" max="16384" width="9.140625" style="1"/>
  </cols>
  <sheetData>
    <row r="1" spans="1:18" ht="21" x14ac:dyDescent="0.35">
      <c r="A1" s="203" t="s">
        <v>282</v>
      </c>
      <c r="B1" s="203"/>
      <c r="C1" s="4"/>
      <c r="D1" s="4"/>
      <c r="E1" s="4"/>
      <c r="F1" s="4"/>
      <c r="G1" s="4"/>
      <c r="H1" s="4"/>
      <c r="I1" s="4"/>
      <c r="J1" s="4"/>
      <c r="K1" s="4"/>
      <c r="L1" s="4"/>
      <c r="M1" s="4"/>
      <c r="N1" s="4"/>
      <c r="O1" s="4"/>
      <c r="P1" s="4"/>
      <c r="Q1" s="4"/>
      <c r="R1" s="4"/>
    </row>
    <row r="2" spans="1:18" ht="21" x14ac:dyDescent="0.35">
      <c r="A2" s="203" t="s">
        <v>281</v>
      </c>
      <c r="B2" s="203"/>
      <c r="C2" s="4"/>
      <c r="D2" s="4"/>
      <c r="E2" s="4"/>
      <c r="F2" s="4"/>
      <c r="G2" s="4"/>
      <c r="H2" s="4"/>
      <c r="I2" s="4"/>
      <c r="J2" s="4"/>
      <c r="K2" s="4"/>
      <c r="L2" s="4"/>
      <c r="M2" s="4"/>
      <c r="N2" s="4"/>
      <c r="O2" s="4"/>
      <c r="P2" s="4"/>
      <c r="Q2" s="4"/>
      <c r="R2" s="4"/>
    </row>
    <row r="3" spans="1:18" ht="21" x14ac:dyDescent="0.35">
      <c r="A3" s="291" t="s">
        <v>275</v>
      </c>
      <c r="B3" s="291"/>
      <c r="C3" s="4"/>
      <c r="D3" s="4"/>
      <c r="E3" s="4"/>
      <c r="F3" s="4"/>
      <c r="G3" s="4"/>
      <c r="H3" s="4"/>
      <c r="I3" s="4"/>
      <c r="J3" s="4"/>
      <c r="K3" s="4"/>
      <c r="L3" s="4"/>
      <c r="M3" s="4"/>
      <c r="N3" s="4"/>
      <c r="O3" s="4"/>
      <c r="P3" s="4"/>
      <c r="Q3" s="4"/>
      <c r="R3" s="4"/>
    </row>
    <row r="4" spans="1:18" x14ac:dyDescent="0.25">
      <c r="A4" s="201"/>
      <c r="B4" s="201"/>
      <c r="C4" s="202"/>
      <c r="D4" s="202"/>
      <c r="E4" s="202"/>
      <c r="F4" s="202"/>
      <c r="G4" s="202"/>
      <c r="H4" s="202"/>
      <c r="I4" s="202"/>
      <c r="J4" s="202"/>
      <c r="K4" s="202"/>
      <c r="L4" s="202"/>
      <c r="M4" s="202"/>
      <c r="N4" s="202"/>
      <c r="O4" s="202"/>
      <c r="P4" s="202"/>
      <c r="Q4" s="202"/>
      <c r="R4" s="202"/>
    </row>
    <row r="5" spans="1:18" x14ac:dyDescent="0.25">
      <c r="A5" s="201" t="s">
        <v>280</v>
      </c>
      <c r="B5" s="201"/>
      <c r="C5" s="202"/>
      <c r="D5" s="202"/>
      <c r="E5" s="202"/>
      <c r="F5" s="202"/>
      <c r="G5" s="202"/>
      <c r="H5" s="202"/>
      <c r="I5" s="202"/>
      <c r="J5" s="202"/>
      <c r="K5" s="202"/>
      <c r="L5" s="202"/>
      <c r="M5" s="202"/>
      <c r="N5" s="202"/>
      <c r="O5" s="202"/>
      <c r="P5" s="202"/>
      <c r="Q5" s="202"/>
      <c r="R5" s="202"/>
    </row>
    <row r="6" spans="1:18" x14ac:dyDescent="0.25">
      <c r="A6" s="125" t="s">
        <v>276</v>
      </c>
      <c r="B6" s="201"/>
      <c r="C6" s="202"/>
      <c r="D6" s="202"/>
      <c r="E6" s="202"/>
      <c r="F6" s="202"/>
      <c r="G6" s="202"/>
      <c r="H6" s="202"/>
      <c r="I6" s="202"/>
      <c r="J6" s="202"/>
      <c r="K6" s="202"/>
      <c r="L6" s="202"/>
      <c r="M6" s="202"/>
      <c r="N6" s="202"/>
      <c r="O6" s="202"/>
      <c r="P6" s="202"/>
      <c r="Q6" s="202"/>
      <c r="R6" s="202"/>
    </row>
    <row r="7" spans="1:18" x14ac:dyDescent="0.25">
      <c r="A7" s="125" t="s">
        <v>277</v>
      </c>
      <c r="B7" s="201"/>
      <c r="C7" s="202"/>
      <c r="D7" s="202"/>
      <c r="E7" s="202"/>
      <c r="F7" s="202"/>
      <c r="G7" s="202"/>
      <c r="H7" s="202"/>
      <c r="I7" s="202"/>
      <c r="J7" s="202"/>
      <c r="K7" s="202"/>
      <c r="L7" s="202"/>
      <c r="M7" s="202"/>
      <c r="N7" s="202"/>
      <c r="O7" s="202"/>
      <c r="P7" s="202"/>
      <c r="Q7" s="202"/>
      <c r="R7" s="202"/>
    </row>
    <row r="8" spans="1:18" x14ac:dyDescent="0.25">
      <c r="A8" s="125"/>
      <c r="B8" s="201"/>
      <c r="C8" s="202"/>
      <c r="D8" s="202"/>
      <c r="E8" s="202"/>
      <c r="F8" s="202"/>
      <c r="G8" s="202"/>
      <c r="H8" s="202"/>
      <c r="I8" s="202"/>
      <c r="J8" s="202"/>
      <c r="K8" s="202"/>
      <c r="L8" s="202"/>
      <c r="M8" s="202"/>
      <c r="N8" s="202"/>
      <c r="O8" s="202"/>
      <c r="P8" s="202"/>
      <c r="Q8" s="202"/>
      <c r="R8" s="202"/>
    </row>
    <row r="9" spans="1:18" x14ac:dyDescent="0.25">
      <c r="A9" s="201" t="s">
        <v>284</v>
      </c>
      <c r="B9" s="201"/>
      <c r="C9" s="202"/>
      <c r="D9" s="202"/>
      <c r="E9" s="202"/>
      <c r="F9" s="202"/>
      <c r="G9" s="202"/>
      <c r="H9" s="202"/>
      <c r="I9" s="202"/>
      <c r="J9" s="202"/>
      <c r="K9" s="202"/>
      <c r="L9" s="202"/>
      <c r="M9" s="202"/>
      <c r="N9" s="202"/>
      <c r="O9" s="202"/>
      <c r="P9" s="202"/>
      <c r="Q9" s="202"/>
      <c r="R9" s="202"/>
    </row>
    <row r="10" spans="1:18" x14ac:dyDescent="0.25">
      <c r="A10" s="125" t="s">
        <v>278</v>
      </c>
      <c r="B10" s="201"/>
      <c r="C10" s="202"/>
      <c r="D10" s="202"/>
      <c r="E10" s="202"/>
      <c r="F10" s="202"/>
      <c r="G10" s="202"/>
      <c r="H10" s="202"/>
      <c r="I10" s="202"/>
      <c r="J10" s="202"/>
      <c r="K10" s="202"/>
      <c r="L10" s="202"/>
      <c r="M10" s="202"/>
      <c r="N10" s="202"/>
      <c r="O10" s="202"/>
      <c r="P10" s="202"/>
      <c r="Q10" s="202"/>
      <c r="R10" s="202"/>
    </row>
    <row r="11" spans="1:18" x14ac:dyDescent="0.25">
      <c r="A11" s="125" t="s">
        <v>283</v>
      </c>
      <c r="B11" s="201"/>
      <c r="C11" s="202"/>
      <c r="D11" s="202"/>
      <c r="E11" s="202"/>
      <c r="F11" s="202"/>
      <c r="G11" s="202"/>
      <c r="H11" s="202"/>
      <c r="I11" s="202"/>
      <c r="J11" s="202"/>
      <c r="K11" s="202"/>
      <c r="L11" s="202"/>
      <c r="M11" s="202"/>
      <c r="N11" s="202"/>
      <c r="O11" s="202"/>
      <c r="P11" s="202"/>
      <c r="Q11" s="202"/>
      <c r="R11" s="202"/>
    </row>
    <row r="12" spans="1:18" x14ac:dyDescent="0.25">
      <c r="A12" s="125" t="s">
        <v>289</v>
      </c>
      <c r="B12" s="201"/>
      <c r="C12" s="202"/>
      <c r="D12" s="202"/>
      <c r="E12" s="202"/>
      <c r="F12" s="202"/>
      <c r="G12" s="202"/>
      <c r="H12" s="202"/>
      <c r="I12" s="202"/>
      <c r="J12" s="202"/>
      <c r="K12" s="202"/>
      <c r="L12" s="202"/>
      <c r="M12" s="202"/>
      <c r="N12" s="202"/>
      <c r="O12" s="202"/>
      <c r="P12" s="202"/>
      <c r="Q12" s="202"/>
      <c r="R12" s="202"/>
    </row>
    <row r="13" spans="1:18" x14ac:dyDescent="0.25">
      <c r="A13" s="125" t="s">
        <v>279</v>
      </c>
      <c r="B13" s="201"/>
      <c r="C13" s="202"/>
      <c r="D13" s="202"/>
      <c r="E13" s="202"/>
      <c r="F13" s="202"/>
      <c r="G13" s="202"/>
      <c r="H13" s="202"/>
      <c r="I13" s="202"/>
      <c r="J13" s="202"/>
      <c r="K13" s="202"/>
      <c r="L13" s="202"/>
      <c r="M13" s="202"/>
      <c r="N13" s="202"/>
      <c r="O13" s="202"/>
      <c r="P13" s="202"/>
      <c r="Q13" s="202"/>
      <c r="R13" s="202"/>
    </row>
    <row r="14" spans="1:18" x14ac:dyDescent="0.25">
      <c r="A14" s="204" t="s">
        <v>290</v>
      </c>
      <c r="B14" s="201"/>
      <c r="C14" s="202"/>
      <c r="D14" s="202"/>
      <c r="E14" s="202"/>
      <c r="F14" s="202"/>
      <c r="G14" s="202"/>
      <c r="H14" s="202"/>
      <c r="I14" s="202"/>
      <c r="J14" s="202"/>
      <c r="K14" s="202"/>
      <c r="L14" s="202"/>
      <c r="M14" s="202"/>
      <c r="N14" s="202"/>
      <c r="O14" s="202"/>
      <c r="P14" s="202"/>
      <c r="Q14" s="202"/>
      <c r="R14" s="202"/>
    </row>
    <row r="15" spans="1:18" x14ac:dyDescent="0.25">
      <c r="A15" s="204" t="s">
        <v>291</v>
      </c>
      <c r="B15" s="201"/>
      <c r="C15" s="202"/>
      <c r="D15" s="202"/>
      <c r="E15" s="202"/>
      <c r="F15" s="202"/>
      <c r="G15" s="202"/>
      <c r="H15" s="202"/>
      <c r="I15" s="202"/>
      <c r="J15" s="202"/>
      <c r="K15" s="202"/>
      <c r="L15" s="202"/>
      <c r="M15" s="202"/>
      <c r="N15" s="202"/>
      <c r="O15" s="202"/>
      <c r="P15" s="202"/>
      <c r="Q15" s="202"/>
      <c r="R15" s="202"/>
    </row>
    <row r="16" spans="1:18" x14ac:dyDescent="0.25">
      <c r="A16" s="125"/>
      <c r="B16" s="201"/>
      <c r="C16" s="202"/>
      <c r="D16" s="202"/>
      <c r="E16" s="202"/>
      <c r="F16" s="202"/>
      <c r="G16" s="202"/>
      <c r="H16" s="202"/>
      <c r="I16" s="202"/>
      <c r="J16" s="202"/>
      <c r="K16" s="202"/>
      <c r="L16" s="202"/>
      <c r="M16" s="202"/>
      <c r="N16" s="202"/>
      <c r="O16" s="202"/>
      <c r="P16" s="202"/>
      <c r="Q16" s="202"/>
      <c r="R16" s="202"/>
    </row>
    <row r="17" spans="1:18" x14ac:dyDescent="0.25">
      <c r="A17" s="201" t="s">
        <v>285</v>
      </c>
      <c r="B17" s="201"/>
      <c r="C17" s="202"/>
      <c r="D17" s="202"/>
      <c r="E17" s="202"/>
      <c r="F17" s="202"/>
      <c r="G17" s="202"/>
      <c r="H17" s="202"/>
      <c r="I17" s="202"/>
      <c r="J17" s="202"/>
      <c r="K17" s="202"/>
      <c r="L17" s="202"/>
      <c r="M17" s="202"/>
      <c r="N17" s="202"/>
      <c r="O17" s="202"/>
      <c r="P17" s="202"/>
      <c r="Q17" s="202"/>
      <c r="R17" s="202"/>
    </row>
    <row r="18" spans="1:18" ht="45" x14ac:dyDescent="0.25">
      <c r="A18" s="125" t="s">
        <v>286</v>
      </c>
      <c r="B18" s="201"/>
      <c r="C18" s="202"/>
      <c r="D18" s="202"/>
      <c r="E18" s="202"/>
      <c r="F18" s="202"/>
      <c r="G18" s="202"/>
      <c r="H18" s="202"/>
      <c r="I18" s="202"/>
      <c r="J18" s="202"/>
      <c r="K18" s="202"/>
      <c r="L18" s="202"/>
      <c r="M18" s="202"/>
      <c r="N18" s="202"/>
      <c r="O18" s="202"/>
      <c r="P18" s="202"/>
      <c r="Q18" s="202"/>
      <c r="R18" s="202"/>
    </row>
    <row r="19" spans="1:18" ht="45" x14ac:dyDescent="0.25">
      <c r="A19" s="125" t="s">
        <v>292</v>
      </c>
      <c r="B19" s="201"/>
      <c r="C19" s="202"/>
      <c r="D19" s="202"/>
      <c r="E19" s="202"/>
      <c r="F19" s="202"/>
      <c r="G19" s="202"/>
      <c r="H19" s="202"/>
      <c r="I19" s="202"/>
      <c r="J19" s="202"/>
      <c r="K19" s="202"/>
      <c r="L19" s="202"/>
      <c r="M19" s="202"/>
      <c r="N19" s="202"/>
      <c r="O19" s="202"/>
      <c r="P19" s="202"/>
      <c r="Q19" s="202"/>
      <c r="R19" s="202"/>
    </row>
    <row r="20" spans="1:18" ht="30" x14ac:dyDescent="0.25">
      <c r="A20" s="125" t="s">
        <v>293</v>
      </c>
      <c r="B20" s="201"/>
      <c r="C20" s="202"/>
      <c r="D20" s="202"/>
      <c r="E20" s="202"/>
      <c r="F20" s="202"/>
      <c r="G20" s="202"/>
      <c r="H20" s="202"/>
      <c r="I20" s="202"/>
      <c r="J20" s="202"/>
      <c r="K20" s="202"/>
      <c r="L20" s="202"/>
      <c r="M20" s="202"/>
      <c r="N20" s="202"/>
      <c r="O20" s="202"/>
      <c r="P20" s="202"/>
      <c r="Q20" s="202"/>
      <c r="R20" s="202"/>
    </row>
    <row r="21" spans="1:18" x14ac:dyDescent="0.25">
      <c r="A21" s="115" t="s">
        <v>299</v>
      </c>
      <c r="B21" s="201"/>
      <c r="C21" s="202"/>
      <c r="D21" s="202"/>
      <c r="E21" s="202"/>
      <c r="F21" s="202"/>
      <c r="G21" s="202"/>
      <c r="H21" s="202"/>
      <c r="I21" s="202"/>
      <c r="J21" s="202"/>
      <c r="K21" s="202"/>
      <c r="L21" s="202"/>
      <c r="M21" s="202"/>
      <c r="N21" s="202"/>
      <c r="O21" s="202"/>
      <c r="P21" s="202"/>
      <c r="Q21" s="202"/>
      <c r="R21" s="202"/>
    </row>
    <row r="22" spans="1:18" x14ac:dyDescent="0.25">
      <c r="A22" s="115" t="s">
        <v>136</v>
      </c>
      <c r="B22" s="201"/>
      <c r="C22" s="202"/>
      <c r="D22" s="202"/>
      <c r="E22" s="202"/>
      <c r="F22" s="202"/>
      <c r="G22" s="202"/>
      <c r="H22" s="202"/>
      <c r="I22" s="202"/>
      <c r="J22" s="202"/>
      <c r="K22" s="202"/>
      <c r="L22" s="202"/>
      <c r="M22" s="202"/>
      <c r="N22" s="202"/>
      <c r="O22" s="202"/>
      <c r="P22" s="202"/>
      <c r="Q22" s="202"/>
      <c r="R22" s="202"/>
    </row>
    <row r="23" spans="1:18" x14ac:dyDescent="0.25">
      <c r="A23" s="115" t="s">
        <v>302</v>
      </c>
      <c r="B23" s="201"/>
      <c r="C23" s="202"/>
      <c r="D23" s="202"/>
      <c r="E23" s="202"/>
      <c r="F23" s="202"/>
      <c r="G23" s="202"/>
      <c r="H23" s="202"/>
      <c r="I23" s="202"/>
      <c r="J23" s="202"/>
      <c r="K23" s="202"/>
      <c r="L23" s="202"/>
      <c r="M23" s="202"/>
      <c r="N23" s="202"/>
      <c r="O23" s="202"/>
      <c r="P23" s="202"/>
      <c r="Q23" s="202"/>
      <c r="R23" s="202"/>
    </row>
    <row r="24" spans="1:18" x14ac:dyDescent="0.25">
      <c r="A24" s="78" t="s">
        <v>300</v>
      </c>
      <c r="B24" s="201"/>
      <c r="C24" s="202"/>
      <c r="D24" s="202"/>
      <c r="E24" s="202"/>
      <c r="F24" s="202"/>
      <c r="G24" s="202"/>
      <c r="H24" s="202"/>
      <c r="I24" s="202"/>
      <c r="J24" s="202"/>
      <c r="K24" s="202"/>
      <c r="L24" s="202"/>
      <c r="M24" s="202"/>
      <c r="N24" s="202"/>
      <c r="O24" s="202"/>
      <c r="P24" s="202"/>
      <c r="Q24" s="202"/>
      <c r="R24" s="202"/>
    </row>
    <row r="25" spans="1:18" x14ac:dyDescent="0.25">
      <c r="A25" s="78" t="s">
        <v>301</v>
      </c>
      <c r="B25" s="201"/>
      <c r="C25" s="202"/>
      <c r="D25" s="202"/>
      <c r="E25" s="202"/>
      <c r="F25" s="202"/>
      <c r="G25" s="202"/>
      <c r="H25" s="202"/>
      <c r="I25" s="202"/>
      <c r="J25" s="202"/>
      <c r="K25" s="202"/>
      <c r="L25" s="202"/>
      <c r="M25" s="202"/>
      <c r="N25" s="202"/>
      <c r="O25" s="202"/>
      <c r="P25" s="202"/>
      <c r="Q25" s="202"/>
      <c r="R25" s="202"/>
    </row>
    <row r="26" spans="1:18" x14ac:dyDescent="0.25">
      <c r="A26" s="215"/>
      <c r="B26" s="201"/>
      <c r="C26" s="202"/>
      <c r="D26" s="202"/>
      <c r="E26" s="202"/>
      <c r="F26" s="202"/>
      <c r="G26" s="202"/>
      <c r="H26" s="202"/>
      <c r="I26" s="202"/>
      <c r="J26" s="202"/>
      <c r="K26" s="202"/>
      <c r="L26" s="202"/>
      <c r="M26" s="202"/>
      <c r="N26" s="202"/>
      <c r="O26" s="202"/>
      <c r="P26" s="202"/>
      <c r="Q26" s="202"/>
      <c r="R26" s="202"/>
    </row>
    <row r="27" spans="1:18" x14ac:dyDescent="0.25">
      <c r="A27" s="125" t="s">
        <v>303</v>
      </c>
      <c r="B27" s="201"/>
      <c r="C27" s="202"/>
      <c r="D27" s="202"/>
      <c r="E27" s="202"/>
      <c r="F27" s="202"/>
      <c r="G27" s="202"/>
      <c r="H27" s="202"/>
      <c r="I27" s="202"/>
      <c r="J27" s="202"/>
      <c r="K27" s="202"/>
      <c r="L27" s="202"/>
      <c r="M27" s="202"/>
      <c r="N27" s="202"/>
      <c r="O27" s="202"/>
      <c r="P27" s="202"/>
      <c r="Q27" s="202"/>
      <c r="R27" s="202"/>
    </row>
  </sheetData>
  <mergeCells count="1">
    <mergeCell ref="A3:B3"/>
  </mergeCells>
  <pageMargins left="0.7" right="0.7" top="0.75" bottom="0.75" header="0.3" footer="0.3"/>
  <pageSetup scale="91" orientation="portrait" r:id="rId1"/>
  <headerFooter>
    <oddFooter>&amp;RSubpart MM Excess Emissions Report Template Instructions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pageSetUpPr fitToPage="1"/>
  </sheetPr>
  <dimension ref="A1:R30"/>
  <sheetViews>
    <sheetView showGridLines="0" workbookViewId="0"/>
  </sheetViews>
  <sheetFormatPr defaultRowHeight="15" x14ac:dyDescent="0.25"/>
  <cols>
    <col min="1" max="1" width="137.85546875" style="24" customWidth="1"/>
    <col min="2" max="16384" width="9.140625" style="24"/>
  </cols>
  <sheetData>
    <row r="1" spans="1:18" ht="21" x14ac:dyDescent="0.35">
      <c r="A1" s="35" t="s">
        <v>191</v>
      </c>
      <c r="B1" s="77"/>
      <c r="C1" s="77"/>
      <c r="D1" s="77"/>
      <c r="E1" s="77"/>
      <c r="F1" s="77"/>
      <c r="G1" s="77"/>
      <c r="H1" s="77"/>
      <c r="I1" s="77"/>
      <c r="J1" s="77"/>
      <c r="K1" s="77"/>
      <c r="L1" s="77"/>
      <c r="M1" s="77"/>
      <c r="N1" s="77"/>
      <c r="O1" s="77"/>
      <c r="P1" s="77"/>
      <c r="Q1" s="77"/>
      <c r="R1" s="77"/>
    </row>
    <row r="2" spans="1:18" x14ac:dyDescent="0.25">
      <c r="A2" s="34" t="s">
        <v>31</v>
      </c>
    </row>
    <row r="4" spans="1:18" x14ac:dyDescent="0.25">
      <c r="A4" s="57" t="s">
        <v>209</v>
      </c>
      <c r="B4" s="78"/>
      <c r="C4" s="78"/>
      <c r="D4" s="78"/>
      <c r="E4" s="78"/>
      <c r="F4" s="78"/>
      <c r="G4" s="78"/>
      <c r="H4" s="78"/>
      <c r="I4" s="78"/>
      <c r="J4" s="78"/>
      <c r="K4" s="78"/>
      <c r="L4" s="78"/>
      <c r="M4" s="78"/>
      <c r="N4" s="78"/>
    </row>
    <row r="5" spans="1:18" x14ac:dyDescent="0.25">
      <c r="A5" s="78"/>
      <c r="B5" s="78"/>
      <c r="C5" s="78"/>
      <c r="D5" s="78"/>
      <c r="E5" s="78"/>
      <c r="F5" s="78"/>
      <c r="G5" s="78"/>
      <c r="H5" s="78"/>
      <c r="I5" s="78"/>
      <c r="J5" s="78"/>
      <c r="K5" s="78"/>
      <c r="L5" s="78"/>
      <c r="M5" s="78"/>
      <c r="N5" s="78"/>
    </row>
    <row r="6" spans="1:18" ht="338.25" customHeight="1" x14ac:dyDescent="0.25">
      <c r="A6" s="233" t="s">
        <v>357</v>
      </c>
      <c r="B6" s="78"/>
      <c r="C6" s="78"/>
      <c r="D6" s="78"/>
      <c r="E6" s="78"/>
      <c r="F6" s="78"/>
      <c r="G6" s="78"/>
      <c r="H6" s="78"/>
      <c r="I6" s="78"/>
      <c r="J6" s="78"/>
      <c r="K6" s="78"/>
      <c r="L6" s="78"/>
      <c r="M6" s="78"/>
      <c r="N6" s="78"/>
    </row>
    <row r="29" spans="1:1" x14ac:dyDescent="0.25">
      <c r="A29" s="89" t="str">
        <f>Facility_Info!$B$6&amp;"--"&amp;Facility_Info!$B$7</f>
        <v>Papermaker Corporation--Papertown Mill</v>
      </c>
    </row>
    <row r="30" spans="1:1" x14ac:dyDescent="0.25">
      <c r="A30" s="88" t="str">
        <f>Facility_Info!$B$19&amp;" - "&amp;Facility_Info!$B$20</f>
        <v>07/01/2016 - 12/31/2016</v>
      </c>
    </row>
  </sheetData>
  <pageMargins left="0.7" right="0.7" top="0.75" bottom="0.75" header="0.3" footer="0.3"/>
  <pageSetup scale="91"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9" tint="0.59999389629810485"/>
    <pageSetUpPr fitToPage="1"/>
  </sheetPr>
  <dimension ref="A1:P42"/>
  <sheetViews>
    <sheetView showGridLines="0" workbookViewId="0"/>
  </sheetViews>
  <sheetFormatPr defaultRowHeight="15" x14ac:dyDescent="0.25"/>
  <cols>
    <col min="1" max="1" width="33.5703125" style="24" customWidth="1"/>
    <col min="2" max="2" width="71" style="24" customWidth="1"/>
    <col min="3" max="16384" width="9.140625" style="24"/>
  </cols>
  <sheetData>
    <row r="1" spans="1:16" ht="18.75" x14ac:dyDescent="0.3">
      <c r="A1" s="54" t="s">
        <v>192</v>
      </c>
      <c r="B1" s="50"/>
      <c r="C1" s="50"/>
      <c r="D1" s="50"/>
      <c r="E1" s="50"/>
      <c r="F1" s="50"/>
      <c r="G1" s="50"/>
      <c r="H1" s="50"/>
      <c r="I1" s="50"/>
      <c r="J1" s="50"/>
      <c r="K1" s="50"/>
      <c r="L1" s="50"/>
      <c r="M1" s="50"/>
      <c r="N1" s="50"/>
      <c r="O1" s="50"/>
      <c r="P1" s="50"/>
    </row>
    <row r="2" spans="1:16" x14ac:dyDescent="0.25">
      <c r="A2" s="34" t="s">
        <v>193</v>
      </c>
    </row>
    <row r="4" spans="1:16" x14ac:dyDescent="0.25">
      <c r="A4" s="57" t="s">
        <v>210</v>
      </c>
      <c r="B4" s="49"/>
      <c r="C4" s="49"/>
      <c r="D4" s="49"/>
      <c r="E4" s="49"/>
      <c r="F4" s="49"/>
      <c r="G4" s="49"/>
      <c r="H4" s="49"/>
      <c r="I4" s="49"/>
      <c r="J4" s="49"/>
      <c r="K4" s="49"/>
      <c r="L4" s="49"/>
    </row>
    <row r="5" spans="1:16" x14ac:dyDescent="0.25">
      <c r="A5" s="49"/>
      <c r="B5" s="49"/>
      <c r="C5" s="49"/>
      <c r="D5" s="49"/>
      <c r="E5" s="49"/>
      <c r="F5" s="49"/>
      <c r="G5" s="49"/>
      <c r="H5" s="49"/>
      <c r="I5" s="49"/>
      <c r="J5" s="49"/>
      <c r="K5" s="49"/>
      <c r="L5" s="49"/>
    </row>
    <row r="6" spans="1:16" ht="24.95" customHeight="1" x14ac:dyDescent="0.25">
      <c r="A6" s="97" t="s">
        <v>32</v>
      </c>
      <c r="B6" s="240" t="s">
        <v>350</v>
      </c>
    </row>
    <row r="7" spans="1:16" ht="24.95" customHeight="1" x14ac:dyDescent="0.25">
      <c r="A7" s="97" t="s">
        <v>33</v>
      </c>
      <c r="B7" s="240" t="s">
        <v>349</v>
      </c>
    </row>
    <row r="8" spans="1:16" ht="24.95" customHeight="1" x14ac:dyDescent="0.25">
      <c r="A8" s="97" t="s">
        <v>34</v>
      </c>
      <c r="B8" s="240" t="s">
        <v>351</v>
      </c>
    </row>
    <row r="9" spans="1:16" ht="24.95" customHeight="1" x14ac:dyDescent="0.25">
      <c r="A9" s="97" t="s">
        <v>35</v>
      </c>
      <c r="B9" s="240" t="s">
        <v>354</v>
      </c>
    </row>
    <row r="10" spans="1:16" ht="24.95" customHeight="1" x14ac:dyDescent="0.25">
      <c r="A10" s="97" t="s">
        <v>36</v>
      </c>
      <c r="B10" s="240" t="s">
        <v>352</v>
      </c>
    </row>
    <row r="11" spans="1:16" ht="24.95" customHeight="1" x14ac:dyDescent="0.25">
      <c r="A11" s="97" t="s">
        <v>37</v>
      </c>
      <c r="B11" s="240" t="s">
        <v>353</v>
      </c>
    </row>
    <row r="12" spans="1:16" ht="24.95" customHeight="1" x14ac:dyDescent="0.25">
      <c r="A12" s="97" t="s">
        <v>38</v>
      </c>
      <c r="B12" s="269">
        <v>27711</v>
      </c>
    </row>
    <row r="13" spans="1:16" ht="24.95" customHeight="1" x14ac:dyDescent="0.25">
      <c r="A13" s="97" t="s">
        <v>40</v>
      </c>
      <c r="B13" s="240" t="s">
        <v>355</v>
      </c>
    </row>
    <row r="14" spans="1:16" ht="24.95" customHeight="1" x14ac:dyDescent="0.25">
      <c r="A14" s="97" t="s">
        <v>39</v>
      </c>
      <c r="B14" s="270" t="s">
        <v>356</v>
      </c>
    </row>
    <row r="15" spans="1:16" ht="24.95" customHeight="1" x14ac:dyDescent="0.25">
      <c r="A15" s="97" t="s">
        <v>202</v>
      </c>
      <c r="B15" s="271">
        <v>42750</v>
      </c>
    </row>
    <row r="18" spans="1:10" x14ac:dyDescent="0.25">
      <c r="A18" s="34" t="s">
        <v>41</v>
      </c>
    </row>
    <row r="20" spans="1:10" x14ac:dyDescent="0.25">
      <c r="C20" s="79"/>
      <c r="D20" s="79"/>
      <c r="E20" s="79"/>
      <c r="F20" s="79"/>
      <c r="G20" s="79"/>
      <c r="H20" s="79"/>
      <c r="I20" s="79"/>
      <c r="J20" s="79"/>
    </row>
    <row r="21" spans="1:10" x14ac:dyDescent="0.25">
      <c r="C21" s="79"/>
      <c r="D21" s="79"/>
      <c r="E21" s="79"/>
      <c r="F21" s="79"/>
      <c r="G21" s="79"/>
      <c r="H21" s="79"/>
      <c r="I21" s="79"/>
      <c r="J21" s="79"/>
    </row>
    <row r="22" spans="1:10" x14ac:dyDescent="0.25">
      <c r="C22" s="79"/>
      <c r="D22" s="79"/>
      <c r="E22" s="79"/>
      <c r="F22" s="79"/>
      <c r="G22" s="79"/>
      <c r="H22" s="79"/>
      <c r="I22" s="79"/>
      <c r="J22" s="79"/>
    </row>
    <row r="41" spans="1:1" x14ac:dyDescent="0.25">
      <c r="A41" s="89" t="str">
        <f>Facility_Info!$B$6&amp;"--"&amp;Facility_Info!$B$7</f>
        <v>Papermaker Corporation--Papertown Mill</v>
      </c>
    </row>
    <row r="42" spans="1:1" x14ac:dyDescent="0.25">
      <c r="A42" s="88" t="str">
        <f>Facility_Info!$B$19&amp;" - "&amp;Facility_Info!$B$20</f>
        <v>07/01/2016 - 12/31/2016</v>
      </c>
    </row>
  </sheetData>
  <hyperlinks>
    <hyperlink ref="B14" r:id="rId1"/>
  </hyperlinks>
  <pageMargins left="0.7" right="0.7" top="0.75" bottom="0.75" header="0.3" footer="0.3"/>
  <pageSetup scale="86" orientation="portrait" r:id="rId2"/>
  <drawing r:id="rId3"/>
  <legacyDrawing r:id="rId4"/>
  <controls>
    <mc:AlternateContent xmlns:mc="http://schemas.openxmlformats.org/markup-compatibility/2006">
      <mc:Choice Requires="x14">
        <control shapeId="13315" r:id="rId5" name="CheckBox2">
          <controlPr defaultSize="0" autoLine="0" r:id="rId6">
            <anchor moveWithCells="1">
              <from>
                <xdr:col>0</xdr:col>
                <xdr:colOff>438150</xdr:colOff>
                <xdr:row>22</xdr:row>
                <xdr:rowOff>114300</xdr:rowOff>
              </from>
              <to>
                <xdr:col>1</xdr:col>
                <xdr:colOff>4572000</xdr:colOff>
                <xdr:row>25</xdr:row>
                <xdr:rowOff>133350</xdr:rowOff>
              </to>
            </anchor>
          </controlPr>
        </control>
      </mc:Choice>
      <mc:Fallback>
        <control shapeId="13315" r:id="rId5" name="CheckBox2"/>
      </mc:Fallback>
    </mc:AlternateContent>
    <mc:AlternateContent xmlns:mc="http://schemas.openxmlformats.org/markup-compatibility/2006">
      <mc:Choice Requires="x14">
        <control shapeId="13314" r:id="rId7" name="CheckBox1">
          <controlPr defaultSize="0" autoLine="0" autoPict="0" r:id="rId8">
            <anchor moveWithCells="1">
              <from>
                <xdr:col>0</xdr:col>
                <xdr:colOff>438150</xdr:colOff>
                <xdr:row>18</xdr:row>
                <xdr:rowOff>180975</xdr:rowOff>
              </from>
              <to>
                <xdr:col>1</xdr:col>
                <xdr:colOff>4572000</xdr:colOff>
                <xdr:row>22</xdr:row>
                <xdr:rowOff>9525</xdr:rowOff>
              </to>
            </anchor>
          </controlPr>
        </control>
      </mc:Choice>
      <mc:Fallback>
        <control shapeId="13314" r:id="rId7" name="CheckBox1"/>
      </mc:Fallback>
    </mc:AlternateContent>
  </control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126"/>
  <sheetViews>
    <sheetView showGridLines="0" workbookViewId="0"/>
  </sheetViews>
  <sheetFormatPr defaultRowHeight="15" x14ac:dyDescent="0.25"/>
  <cols>
    <col min="1" max="1" width="18.42578125" customWidth="1"/>
    <col min="2" max="2" width="10" customWidth="1"/>
    <col min="3" max="3" width="22.140625" customWidth="1"/>
    <col min="4" max="4" width="8.85546875" customWidth="1"/>
    <col min="5" max="5" width="10.5703125" customWidth="1"/>
    <col min="6" max="6" width="37.5703125" customWidth="1"/>
    <col min="7" max="7" width="23.85546875" customWidth="1"/>
    <col min="8" max="8" width="28.42578125" customWidth="1"/>
    <col min="9" max="9" width="22.140625" customWidth="1"/>
  </cols>
  <sheetData>
    <row r="1" spans="1:7" ht="21" x14ac:dyDescent="0.35">
      <c r="A1" s="35" t="s">
        <v>128</v>
      </c>
      <c r="B1" s="35"/>
    </row>
    <row r="2" spans="1:7" x14ac:dyDescent="0.25">
      <c r="A2" s="34" t="s">
        <v>220</v>
      </c>
      <c r="B2" s="34"/>
    </row>
    <row r="3" spans="1:7" x14ac:dyDescent="0.25">
      <c r="A3" s="34"/>
      <c r="B3" s="34"/>
    </row>
    <row r="4" spans="1:7" x14ac:dyDescent="0.25">
      <c r="A4" s="24" t="s">
        <v>314</v>
      </c>
      <c r="B4" s="24"/>
    </row>
    <row r="5" spans="1:7" x14ac:dyDescent="0.25">
      <c r="A5" s="115" t="s">
        <v>299</v>
      </c>
      <c r="B5" s="24"/>
    </row>
    <row r="6" spans="1:7" x14ac:dyDescent="0.25">
      <c r="A6" s="115" t="s">
        <v>136</v>
      </c>
      <c r="B6" s="24"/>
    </row>
    <row r="7" spans="1:7" x14ac:dyDescent="0.25">
      <c r="A7" s="115" t="s">
        <v>302</v>
      </c>
      <c r="B7" s="24"/>
    </row>
    <row r="8" spans="1:7" x14ac:dyDescent="0.25">
      <c r="A8" s="34"/>
      <c r="B8" s="34"/>
      <c r="E8" s="22"/>
    </row>
    <row r="9" spans="1:7" x14ac:dyDescent="0.25">
      <c r="A9" s="106" t="s">
        <v>62</v>
      </c>
      <c r="B9" s="107"/>
      <c r="C9" s="108"/>
      <c r="D9" s="108"/>
      <c r="E9" s="118"/>
      <c r="F9" s="100" t="str">
        <f>Facility_Info!$B$6&amp;"--"&amp;Facility_Info!$B$7</f>
        <v>Papermaker Corporation--Papertown Mill</v>
      </c>
      <c r="G9" s="94"/>
    </row>
    <row r="10" spans="1:7" x14ac:dyDescent="0.25">
      <c r="A10" s="106" t="s">
        <v>63</v>
      </c>
      <c r="B10" s="107"/>
      <c r="C10" s="108"/>
      <c r="D10" s="108"/>
      <c r="E10" s="118"/>
      <c r="F10" s="100" t="str">
        <f>Facility_Info!$B$19&amp;" - "&amp;Facility_Info!$B$20</f>
        <v>07/01/2016 - 12/31/2016</v>
      </c>
      <c r="G10" s="94"/>
    </row>
    <row r="11" spans="1:7" x14ac:dyDescent="0.25">
      <c r="A11" s="110" t="s">
        <v>46</v>
      </c>
      <c r="B11" s="107"/>
      <c r="C11" s="108"/>
      <c r="D11" s="108"/>
      <c r="E11" s="109"/>
      <c r="F11" s="244" t="s">
        <v>316</v>
      </c>
      <c r="G11" s="94"/>
    </row>
    <row r="12" spans="1:7" x14ac:dyDescent="0.25">
      <c r="A12" s="110" t="s">
        <v>47</v>
      </c>
      <c r="B12" s="107"/>
      <c r="C12" s="108"/>
      <c r="D12" s="108"/>
      <c r="E12" s="109"/>
      <c r="F12" s="244" t="s">
        <v>8</v>
      </c>
      <c r="G12" s="94"/>
    </row>
    <row r="13" spans="1:7" x14ac:dyDescent="0.25">
      <c r="A13" s="106" t="s">
        <v>48</v>
      </c>
      <c r="B13" s="107"/>
      <c r="C13" s="108"/>
      <c r="D13" s="108"/>
      <c r="E13" s="109"/>
      <c r="F13" s="244" t="s">
        <v>118</v>
      </c>
      <c r="G13" s="94"/>
    </row>
    <row r="14" spans="1:7" x14ac:dyDescent="0.25">
      <c r="A14" s="106" t="s">
        <v>49</v>
      </c>
      <c r="B14" s="107"/>
      <c r="C14" s="108"/>
      <c r="D14" s="108"/>
      <c r="E14" s="109"/>
      <c r="F14" s="244" t="s">
        <v>181</v>
      </c>
      <c r="G14" s="94"/>
    </row>
    <row r="15" spans="1:7" x14ac:dyDescent="0.25">
      <c r="A15" s="106" t="s">
        <v>111</v>
      </c>
      <c r="B15" s="107"/>
      <c r="C15" s="108"/>
      <c r="D15" s="108"/>
      <c r="E15" s="109"/>
      <c r="F15" s="244" t="s">
        <v>325</v>
      </c>
      <c r="G15" s="94"/>
    </row>
    <row r="16" spans="1:7" x14ac:dyDescent="0.25">
      <c r="A16" s="106" t="s">
        <v>64</v>
      </c>
      <c r="B16" s="107"/>
      <c r="C16" s="108"/>
      <c r="D16" s="108"/>
      <c r="E16" s="109"/>
      <c r="F16" s="244" t="s">
        <v>358</v>
      </c>
      <c r="G16" s="94"/>
    </row>
    <row r="17" spans="1:11" x14ac:dyDescent="0.25">
      <c r="A17" s="46"/>
      <c r="B17" s="46"/>
    </row>
    <row r="18" spans="1:11" x14ac:dyDescent="0.25">
      <c r="A18" s="114" t="s">
        <v>223</v>
      </c>
    </row>
    <row r="19" spans="1:11" x14ac:dyDescent="0.25">
      <c r="A19" s="8" t="s">
        <v>203</v>
      </c>
      <c r="B19" s="48"/>
      <c r="C19" s="48"/>
      <c r="D19" s="48"/>
      <c r="E19" s="48"/>
      <c r="F19" s="92" t="s">
        <v>216</v>
      </c>
      <c r="G19" s="92" t="s">
        <v>204</v>
      </c>
      <c r="H19" s="43" t="s">
        <v>205</v>
      </c>
    </row>
    <row r="20" spans="1:11" ht="45" x14ac:dyDescent="0.25">
      <c r="A20" s="97" t="s">
        <v>200</v>
      </c>
      <c r="B20" s="97" t="s">
        <v>198</v>
      </c>
      <c r="C20" s="97" t="s">
        <v>201</v>
      </c>
      <c r="D20" s="97" t="s">
        <v>199</v>
      </c>
      <c r="E20" s="55" t="s">
        <v>214</v>
      </c>
      <c r="F20" s="55" t="s">
        <v>139</v>
      </c>
      <c r="G20" s="55" t="s">
        <v>132</v>
      </c>
      <c r="H20" s="55" t="s">
        <v>140</v>
      </c>
      <c r="J20" s="42"/>
      <c r="K20" s="42"/>
    </row>
    <row r="21" spans="1:11" x14ac:dyDescent="0.25">
      <c r="A21" s="276">
        <v>42576</v>
      </c>
      <c r="B21" s="274"/>
      <c r="C21" s="276">
        <v>42576.004861111112</v>
      </c>
      <c r="D21" s="273"/>
      <c r="E21" s="277">
        <f>(C21-A21)*1440/60</f>
        <v>0.11666666669771075</v>
      </c>
      <c r="F21" s="240" t="s">
        <v>133</v>
      </c>
      <c r="G21" s="240" t="s">
        <v>360</v>
      </c>
      <c r="H21" s="240" t="s">
        <v>361</v>
      </c>
    </row>
    <row r="22" spans="1:11" x14ac:dyDescent="0.25">
      <c r="A22" s="276">
        <v>42583.506944444445</v>
      </c>
      <c r="B22" s="274"/>
      <c r="C22" s="276">
        <v>42583.541666666664</v>
      </c>
      <c r="D22" s="273"/>
      <c r="E22" s="277">
        <f t="shared" ref="E22:E33" si="0">(C22-A22)*1440/60</f>
        <v>0.83333333325572312</v>
      </c>
      <c r="F22" s="240" t="s">
        <v>134</v>
      </c>
      <c r="G22" s="240" t="s">
        <v>359</v>
      </c>
      <c r="H22" s="240" t="s">
        <v>367</v>
      </c>
    </row>
    <row r="23" spans="1:11" x14ac:dyDescent="0.25">
      <c r="A23" s="276">
        <v>42585.991666666669</v>
      </c>
      <c r="B23" s="274"/>
      <c r="C23" s="276">
        <v>42586.036805555559</v>
      </c>
      <c r="D23" s="273"/>
      <c r="E23" s="277">
        <f t="shared" si="0"/>
        <v>1.0833333333721384</v>
      </c>
      <c r="F23" s="240" t="s">
        <v>134</v>
      </c>
      <c r="G23" s="240" t="s">
        <v>363</v>
      </c>
      <c r="H23" s="240" t="s">
        <v>362</v>
      </c>
    </row>
    <row r="24" spans="1:11" x14ac:dyDescent="0.25">
      <c r="A24" s="276">
        <v>42597.80972222222</v>
      </c>
      <c r="B24" s="274"/>
      <c r="C24" s="276">
        <v>42597.84652777778</v>
      </c>
      <c r="D24" s="273"/>
      <c r="E24" s="277">
        <f t="shared" si="0"/>
        <v>0.88333333341870457</v>
      </c>
      <c r="F24" s="240" t="s">
        <v>133</v>
      </c>
      <c r="G24" s="240" t="s">
        <v>360</v>
      </c>
      <c r="H24" s="240" t="s">
        <v>361</v>
      </c>
    </row>
    <row r="25" spans="1:11" x14ac:dyDescent="0.25">
      <c r="A25" s="276">
        <v>42611.996527777781</v>
      </c>
      <c r="B25" s="274"/>
      <c r="C25" s="276">
        <v>42612.006249999999</v>
      </c>
      <c r="D25" s="273"/>
      <c r="E25" s="277">
        <f t="shared" si="0"/>
        <v>0.23333333322079852</v>
      </c>
      <c r="F25" s="240" t="s">
        <v>144</v>
      </c>
      <c r="G25" s="240" t="s">
        <v>364</v>
      </c>
      <c r="H25" s="240" t="s">
        <v>362</v>
      </c>
    </row>
    <row r="26" spans="1:11" x14ac:dyDescent="0.25">
      <c r="A26" s="276">
        <v>42618.568749999999</v>
      </c>
      <c r="B26" s="274"/>
      <c r="C26" s="276">
        <v>42618.581250000003</v>
      </c>
      <c r="D26" s="273"/>
      <c r="E26" s="277">
        <f t="shared" si="0"/>
        <v>0.30000000010477379</v>
      </c>
      <c r="F26" s="240" t="s">
        <v>146</v>
      </c>
      <c r="G26" s="240"/>
      <c r="H26" s="240" t="s">
        <v>362</v>
      </c>
      <c r="I26" s="275"/>
    </row>
    <row r="27" spans="1:11" x14ac:dyDescent="0.25">
      <c r="A27" s="276">
        <v>42640.416666666664</v>
      </c>
      <c r="B27" s="274"/>
      <c r="C27" s="276">
        <v>42640.423611111109</v>
      </c>
      <c r="D27" s="273"/>
      <c r="E27" s="277">
        <f t="shared" si="0"/>
        <v>0.16666666668606922</v>
      </c>
      <c r="F27" s="240" t="s">
        <v>144</v>
      </c>
      <c r="G27" s="240" t="s">
        <v>368</v>
      </c>
      <c r="H27" s="240" t="s">
        <v>362</v>
      </c>
    </row>
    <row r="28" spans="1:11" x14ac:dyDescent="0.25">
      <c r="A28" s="276">
        <v>42640.268055555556</v>
      </c>
      <c r="B28" s="274"/>
      <c r="C28" s="276">
        <v>42640.292361111111</v>
      </c>
      <c r="D28" s="273"/>
      <c r="E28" s="277">
        <f t="shared" si="0"/>
        <v>0.58333333331393078</v>
      </c>
      <c r="F28" s="240" t="s">
        <v>145</v>
      </c>
      <c r="G28" s="240" t="s">
        <v>366</v>
      </c>
      <c r="H28" s="240" t="s">
        <v>361</v>
      </c>
    </row>
    <row r="29" spans="1:11" x14ac:dyDescent="0.25">
      <c r="A29" s="276">
        <v>42656.736805555556</v>
      </c>
      <c r="B29" s="274"/>
      <c r="C29" s="276">
        <v>42656.740277777775</v>
      </c>
      <c r="D29" s="273"/>
      <c r="E29" s="277">
        <f t="shared" si="0"/>
        <v>8.3333333255723119E-2</v>
      </c>
      <c r="F29" s="240" t="s">
        <v>134</v>
      </c>
      <c r="G29" s="240" t="s">
        <v>359</v>
      </c>
      <c r="H29" s="240" t="s">
        <v>367</v>
      </c>
    </row>
    <row r="30" spans="1:11" x14ac:dyDescent="0.25">
      <c r="A30" s="276">
        <v>42662.396527777775</v>
      </c>
      <c r="B30" s="274"/>
      <c r="C30" s="276">
        <v>42662.407638888886</v>
      </c>
      <c r="D30" s="273"/>
      <c r="E30" s="277">
        <f t="shared" si="0"/>
        <v>0.26666666666278616</v>
      </c>
      <c r="F30" s="240" t="s">
        <v>144</v>
      </c>
      <c r="G30" s="240" t="s">
        <v>364</v>
      </c>
      <c r="H30" s="240" t="s">
        <v>362</v>
      </c>
    </row>
    <row r="31" spans="1:11" x14ac:dyDescent="0.25">
      <c r="A31" s="276">
        <v>42677.718055555553</v>
      </c>
      <c r="B31" s="274"/>
      <c r="C31" s="276">
        <v>42677.736805555556</v>
      </c>
      <c r="D31" s="273"/>
      <c r="E31" s="277">
        <f t="shared" si="0"/>
        <v>0.45000000006984919</v>
      </c>
      <c r="F31" s="240" t="s">
        <v>145</v>
      </c>
      <c r="G31" s="240" t="s">
        <v>366</v>
      </c>
      <c r="H31" s="240" t="s">
        <v>362</v>
      </c>
    </row>
    <row r="32" spans="1:11" x14ac:dyDescent="0.25">
      <c r="A32" s="276">
        <v>42685.98333333333</v>
      </c>
      <c r="B32" s="274"/>
      <c r="C32" s="276">
        <v>42686.012499999997</v>
      </c>
      <c r="D32" s="273"/>
      <c r="E32" s="277">
        <f t="shared" si="0"/>
        <v>0.70000000001164153</v>
      </c>
      <c r="F32" s="240" t="s">
        <v>146</v>
      </c>
      <c r="G32" s="240" t="s">
        <v>368</v>
      </c>
      <c r="H32" s="240" t="s">
        <v>369</v>
      </c>
    </row>
    <row r="33" spans="1:8" x14ac:dyDescent="0.25">
      <c r="A33" s="276">
        <v>42708.416666666664</v>
      </c>
      <c r="B33" s="274"/>
      <c r="C33" s="276">
        <v>42708.438888888886</v>
      </c>
      <c r="D33" s="273"/>
      <c r="E33" s="277">
        <f t="shared" si="0"/>
        <v>0.53333333332557231</v>
      </c>
      <c r="F33" s="240" t="s">
        <v>135</v>
      </c>
      <c r="G33" s="240" t="s">
        <v>365</v>
      </c>
      <c r="H33" s="240" t="s">
        <v>362</v>
      </c>
    </row>
    <row r="34" spans="1:8" x14ac:dyDescent="0.25">
      <c r="A34" s="276"/>
      <c r="B34" s="274"/>
      <c r="C34" s="276"/>
      <c r="D34" s="273"/>
      <c r="E34" s="277"/>
      <c r="F34" s="240"/>
      <c r="G34" s="240"/>
      <c r="H34" s="240"/>
    </row>
    <row r="35" spans="1:8" x14ac:dyDescent="0.25">
      <c r="A35" s="276"/>
      <c r="B35" s="274"/>
      <c r="C35" s="276"/>
      <c r="D35" s="273"/>
      <c r="E35" s="277"/>
      <c r="F35" s="240"/>
      <c r="G35" s="240"/>
      <c r="H35" s="240"/>
    </row>
    <row r="36" spans="1:8" x14ac:dyDescent="0.25">
      <c r="A36" s="276"/>
      <c r="B36" s="274"/>
      <c r="C36" s="276"/>
      <c r="D36" s="273"/>
      <c r="E36" s="277"/>
      <c r="F36" s="240"/>
      <c r="G36" s="240"/>
      <c r="H36" s="240"/>
    </row>
    <row r="37" spans="1:8" x14ac:dyDescent="0.25">
      <c r="A37" s="276"/>
      <c r="B37" s="274"/>
      <c r="C37" s="276"/>
      <c r="D37" s="273"/>
      <c r="E37" s="277"/>
      <c r="F37" s="240"/>
      <c r="G37" s="240"/>
      <c r="H37" s="240"/>
    </row>
    <row r="38" spans="1:8" x14ac:dyDescent="0.25">
      <c r="A38" s="276"/>
      <c r="B38" s="274"/>
      <c r="C38" s="276"/>
      <c r="D38" s="273"/>
      <c r="E38" s="277"/>
      <c r="F38" s="240"/>
      <c r="G38" s="240"/>
      <c r="H38" s="240"/>
    </row>
    <row r="39" spans="1:8" x14ac:dyDescent="0.25">
      <c r="A39" s="276"/>
      <c r="B39" s="274"/>
      <c r="C39" s="276"/>
      <c r="D39" s="273"/>
      <c r="E39" s="277"/>
      <c r="F39" s="240"/>
      <c r="G39" s="240"/>
      <c r="H39" s="240"/>
    </row>
    <row r="40" spans="1:8" x14ac:dyDescent="0.25">
      <c r="A40" s="276"/>
      <c r="B40" s="274"/>
      <c r="C40" s="276"/>
      <c r="D40" s="273"/>
      <c r="E40" s="277"/>
      <c r="F40" s="240"/>
      <c r="G40" s="240"/>
      <c r="H40" s="240"/>
    </row>
    <row r="41" spans="1:8" x14ac:dyDescent="0.25">
      <c r="A41" s="276"/>
      <c r="B41" s="274"/>
      <c r="C41" s="276"/>
      <c r="D41" s="273"/>
      <c r="E41" s="277"/>
      <c r="F41" s="240"/>
      <c r="G41" s="240"/>
      <c r="H41" s="240"/>
    </row>
    <row r="42" spans="1:8" x14ac:dyDescent="0.25">
      <c r="A42" s="276"/>
      <c r="B42" s="274"/>
      <c r="C42" s="276"/>
      <c r="D42" s="273"/>
      <c r="E42" s="277"/>
      <c r="F42" s="240"/>
      <c r="G42" s="240"/>
      <c r="H42" s="240"/>
    </row>
    <row r="43" spans="1:8" x14ac:dyDescent="0.25">
      <c r="A43" s="276"/>
      <c r="B43" s="274"/>
      <c r="C43" s="276"/>
      <c r="D43" s="273"/>
      <c r="E43" s="277"/>
      <c r="F43" s="240"/>
      <c r="G43" s="240"/>
      <c r="H43" s="240"/>
    </row>
    <row r="44" spans="1:8" x14ac:dyDescent="0.25">
      <c r="A44" s="276"/>
      <c r="B44" s="274"/>
      <c r="C44" s="276"/>
      <c r="D44" s="273"/>
      <c r="E44" s="277"/>
      <c r="F44" s="240"/>
      <c r="G44" s="240"/>
      <c r="H44" s="240"/>
    </row>
    <row r="45" spans="1:8" x14ac:dyDescent="0.25">
      <c r="A45" s="276"/>
      <c r="B45" s="274"/>
      <c r="C45" s="276"/>
      <c r="D45" s="273"/>
      <c r="E45" s="277"/>
      <c r="F45" s="240"/>
      <c r="G45" s="240"/>
      <c r="H45" s="240"/>
    </row>
    <row r="46" spans="1:8" x14ac:dyDescent="0.25">
      <c r="A46" s="276"/>
      <c r="B46" s="274"/>
      <c r="C46" s="276"/>
      <c r="D46" s="273"/>
      <c r="E46" s="277"/>
      <c r="F46" s="240"/>
      <c r="G46" s="240"/>
      <c r="H46" s="240"/>
    </row>
    <row r="47" spans="1:8" x14ac:dyDescent="0.25">
      <c r="A47" s="276"/>
      <c r="B47" s="274"/>
      <c r="C47" s="276"/>
      <c r="D47" s="273"/>
      <c r="E47" s="277"/>
      <c r="F47" s="240"/>
      <c r="G47" s="240"/>
      <c r="H47" s="240"/>
    </row>
    <row r="48" spans="1:8" x14ac:dyDescent="0.25">
      <c r="A48" s="276"/>
      <c r="B48" s="274"/>
      <c r="C48" s="276"/>
      <c r="D48" s="273"/>
      <c r="E48" s="277"/>
      <c r="F48" s="240"/>
      <c r="G48" s="240"/>
      <c r="H48" s="240"/>
    </row>
    <row r="49" spans="1:8" x14ac:dyDescent="0.25">
      <c r="A49" s="276"/>
      <c r="B49" s="274"/>
      <c r="C49" s="276"/>
      <c r="D49" s="273"/>
      <c r="E49" s="277"/>
      <c r="F49" s="240"/>
      <c r="G49" s="240"/>
      <c r="H49" s="240"/>
    </row>
    <row r="50" spans="1:8" x14ac:dyDescent="0.25">
      <c r="A50" s="276"/>
      <c r="B50" s="274"/>
      <c r="C50" s="276"/>
      <c r="D50" s="273"/>
      <c r="E50" s="277"/>
      <c r="F50" s="240"/>
      <c r="G50" s="240"/>
      <c r="H50" s="240"/>
    </row>
    <row r="51" spans="1:8" x14ac:dyDescent="0.25">
      <c r="A51" s="276"/>
      <c r="B51" s="274"/>
      <c r="C51" s="276"/>
      <c r="D51" s="273"/>
      <c r="E51" s="277"/>
      <c r="F51" s="240"/>
      <c r="G51" s="240"/>
      <c r="H51" s="240"/>
    </row>
    <row r="52" spans="1:8" x14ac:dyDescent="0.25">
      <c r="A52" s="276"/>
      <c r="B52" s="274"/>
      <c r="C52" s="276"/>
      <c r="D52" s="273"/>
      <c r="E52" s="277"/>
      <c r="F52" s="240"/>
      <c r="G52" s="240"/>
      <c r="H52" s="240"/>
    </row>
    <row r="53" spans="1:8" x14ac:dyDescent="0.25">
      <c r="A53" s="276"/>
      <c r="B53" s="274"/>
      <c r="C53" s="276"/>
      <c r="D53" s="273"/>
      <c r="E53" s="277"/>
      <c r="F53" s="240"/>
      <c r="G53" s="240"/>
      <c r="H53" s="240"/>
    </row>
    <row r="54" spans="1:8" x14ac:dyDescent="0.25">
      <c r="A54" s="276"/>
      <c r="B54" s="274"/>
      <c r="C54" s="276"/>
      <c r="D54" s="273"/>
      <c r="E54" s="277"/>
      <c r="F54" s="240"/>
      <c r="G54" s="240"/>
      <c r="H54" s="240"/>
    </row>
    <row r="55" spans="1:8" x14ac:dyDescent="0.25">
      <c r="A55" s="276"/>
      <c r="B55" s="274"/>
      <c r="C55" s="276"/>
      <c r="D55" s="273"/>
      <c r="E55" s="277"/>
      <c r="F55" s="240"/>
      <c r="G55" s="240"/>
      <c r="H55" s="240"/>
    </row>
    <row r="56" spans="1:8" x14ac:dyDescent="0.25">
      <c r="A56" s="276"/>
      <c r="B56" s="274"/>
      <c r="C56" s="276"/>
      <c r="D56" s="273"/>
      <c r="E56" s="277"/>
      <c r="F56" s="240"/>
      <c r="G56" s="240"/>
      <c r="H56" s="240"/>
    </row>
    <row r="57" spans="1:8" x14ac:dyDescent="0.25">
      <c r="A57" s="276"/>
      <c r="B57" s="274"/>
      <c r="C57" s="276"/>
      <c r="D57" s="273"/>
      <c r="E57" s="277"/>
      <c r="F57" s="240"/>
      <c r="G57" s="240"/>
      <c r="H57" s="240"/>
    </row>
    <row r="58" spans="1:8" x14ac:dyDescent="0.25">
      <c r="A58" s="276"/>
      <c r="B58" s="274"/>
      <c r="C58" s="276"/>
      <c r="D58" s="273"/>
      <c r="E58" s="277"/>
      <c r="F58" s="240"/>
      <c r="G58" s="240"/>
      <c r="H58" s="240"/>
    </row>
    <row r="59" spans="1:8" x14ac:dyDescent="0.25">
      <c r="A59" s="276"/>
      <c r="B59" s="274"/>
      <c r="C59" s="276"/>
      <c r="D59" s="273"/>
      <c r="E59" s="277"/>
      <c r="F59" s="240"/>
      <c r="G59" s="240"/>
      <c r="H59" s="240"/>
    </row>
    <row r="60" spans="1:8" x14ac:dyDescent="0.25">
      <c r="A60" s="276"/>
      <c r="B60" s="274"/>
      <c r="C60" s="276"/>
      <c r="D60" s="273"/>
      <c r="E60" s="277"/>
      <c r="F60" s="240"/>
      <c r="G60" s="240"/>
      <c r="H60" s="240"/>
    </row>
    <row r="61" spans="1:8" x14ac:dyDescent="0.25">
      <c r="A61" s="276"/>
      <c r="B61" s="274"/>
      <c r="C61" s="276"/>
      <c r="D61" s="273"/>
      <c r="E61" s="277"/>
      <c r="F61" s="240"/>
      <c r="G61" s="240"/>
      <c r="H61" s="240"/>
    </row>
    <row r="62" spans="1:8" x14ac:dyDescent="0.25">
      <c r="A62" s="276"/>
      <c r="B62" s="274"/>
      <c r="C62" s="276"/>
      <c r="D62" s="273"/>
      <c r="E62" s="277"/>
      <c r="F62" s="240"/>
      <c r="G62" s="240"/>
      <c r="H62" s="240"/>
    </row>
    <row r="63" spans="1:8" x14ac:dyDescent="0.25">
      <c r="A63" s="276"/>
      <c r="B63" s="274"/>
      <c r="C63" s="276"/>
      <c r="D63" s="273"/>
      <c r="E63" s="277"/>
      <c r="F63" s="240"/>
      <c r="G63" s="240"/>
      <c r="H63" s="240"/>
    </row>
    <row r="64" spans="1:8" x14ac:dyDescent="0.25">
      <c r="A64" s="276"/>
      <c r="B64" s="274"/>
      <c r="C64" s="276"/>
      <c r="D64" s="273"/>
      <c r="E64" s="277"/>
      <c r="F64" s="240"/>
      <c r="G64" s="240"/>
      <c r="H64" s="240"/>
    </row>
    <row r="65" spans="1:8" x14ac:dyDescent="0.25">
      <c r="A65" s="276"/>
      <c r="B65" s="274"/>
      <c r="C65" s="276"/>
      <c r="D65" s="273"/>
      <c r="E65" s="277"/>
      <c r="F65" s="240"/>
      <c r="G65" s="240"/>
      <c r="H65" s="240"/>
    </row>
    <row r="66" spans="1:8" x14ac:dyDescent="0.25">
      <c r="A66" s="276"/>
      <c r="B66" s="274"/>
      <c r="C66" s="276"/>
      <c r="D66" s="273"/>
      <c r="E66" s="277"/>
      <c r="F66" s="240"/>
      <c r="G66" s="240"/>
      <c r="H66" s="240"/>
    </row>
    <row r="67" spans="1:8" x14ac:dyDescent="0.25">
      <c r="A67" s="276"/>
      <c r="B67" s="274"/>
      <c r="C67" s="276"/>
      <c r="D67" s="273"/>
      <c r="E67" s="277"/>
      <c r="F67" s="240"/>
      <c r="G67" s="240"/>
      <c r="H67" s="240"/>
    </row>
    <row r="68" spans="1:8" x14ac:dyDescent="0.25">
      <c r="A68" s="276"/>
      <c r="B68" s="274"/>
      <c r="C68" s="276"/>
      <c r="D68" s="273"/>
      <c r="E68" s="277"/>
      <c r="F68" s="240"/>
      <c r="G68" s="240"/>
      <c r="H68" s="240"/>
    </row>
    <row r="69" spans="1:8" x14ac:dyDescent="0.25">
      <c r="A69" s="276"/>
      <c r="B69" s="274"/>
      <c r="C69" s="276"/>
      <c r="D69" s="273"/>
      <c r="E69" s="277"/>
      <c r="F69" s="240"/>
      <c r="G69" s="240"/>
      <c r="H69" s="240"/>
    </row>
    <row r="70" spans="1:8" x14ac:dyDescent="0.25">
      <c r="A70" s="276"/>
      <c r="B70" s="274"/>
      <c r="C70" s="276"/>
      <c r="D70" s="273"/>
      <c r="E70" s="277"/>
      <c r="F70" s="240"/>
      <c r="G70" s="240"/>
      <c r="H70" s="240"/>
    </row>
    <row r="71" spans="1:8" x14ac:dyDescent="0.25">
      <c r="A71" s="276"/>
      <c r="B71" s="274"/>
      <c r="C71" s="276"/>
      <c r="D71" s="273"/>
      <c r="E71" s="277"/>
      <c r="F71" s="240"/>
      <c r="G71" s="240"/>
      <c r="H71" s="240"/>
    </row>
    <row r="72" spans="1:8" x14ac:dyDescent="0.25">
      <c r="A72" s="276"/>
      <c r="B72" s="274"/>
      <c r="C72" s="276"/>
      <c r="D72" s="273"/>
      <c r="E72" s="277"/>
      <c r="F72" s="240"/>
      <c r="G72" s="240"/>
      <c r="H72" s="240"/>
    </row>
    <row r="73" spans="1:8" x14ac:dyDescent="0.25">
      <c r="A73" s="276"/>
      <c r="B73" s="274"/>
      <c r="C73" s="276"/>
      <c r="D73" s="273"/>
      <c r="E73" s="277"/>
      <c r="F73" s="240"/>
      <c r="G73" s="240"/>
      <c r="H73" s="240"/>
    </row>
    <row r="74" spans="1:8" x14ac:dyDescent="0.25">
      <c r="A74" s="276"/>
      <c r="B74" s="274"/>
      <c r="C74" s="276"/>
      <c r="D74" s="273"/>
      <c r="E74" s="277"/>
      <c r="F74" s="240"/>
      <c r="G74" s="240"/>
      <c r="H74" s="240"/>
    </row>
    <row r="75" spans="1:8" x14ac:dyDescent="0.25">
      <c r="A75" s="276"/>
      <c r="B75" s="274"/>
      <c r="C75" s="276"/>
      <c r="D75" s="273"/>
      <c r="E75" s="277"/>
      <c r="F75" s="240"/>
      <c r="G75" s="240"/>
      <c r="H75" s="240"/>
    </row>
    <row r="76" spans="1:8" x14ac:dyDescent="0.25">
      <c r="A76" s="276"/>
      <c r="B76" s="274"/>
      <c r="C76" s="276"/>
      <c r="D76" s="273"/>
      <c r="E76" s="277"/>
      <c r="F76" s="240"/>
      <c r="G76" s="240"/>
      <c r="H76" s="240"/>
    </row>
    <row r="77" spans="1:8" x14ac:dyDescent="0.25">
      <c r="A77" s="276"/>
      <c r="B77" s="274"/>
      <c r="C77" s="276"/>
      <c r="D77" s="273"/>
      <c r="E77" s="277"/>
      <c r="F77" s="240"/>
      <c r="G77" s="240"/>
      <c r="H77" s="240"/>
    </row>
    <row r="78" spans="1:8" x14ac:dyDescent="0.25">
      <c r="A78" s="276"/>
      <c r="B78" s="274"/>
      <c r="C78" s="276"/>
      <c r="D78" s="273"/>
      <c r="E78" s="277"/>
      <c r="F78" s="240"/>
      <c r="G78" s="240"/>
      <c r="H78" s="240"/>
    </row>
    <row r="79" spans="1:8" x14ac:dyDescent="0.25">
      <c r="A79" s="276"/>
      <c r="B79" s="274"/>
      <c r="C79" s="276"/>
      <c r="D79" s="273"/>
      <c r="E79" s="277"/>
      <c r="F79" s="240"/>
      <c r="G79" s="240"/>
      <c r="H79" s="240"/>
    </row>
    <row r="80" spans="1:8" x14ac:dyDescent="0.25">
      <c r="A80" s="276"/>
      <c r="B80" s="274"/>
      <c r="C80" s="276"/>
      <c r="D80" s="273"/>
      <c r="E80" s="277"/>
      <c r="F80" s="240"/>
      <c r="G80" s="240"/>
      <c r="H80" s="240"/>
    </row>
    <row r="81" spans="1:8" x14ac:dyDescent="0.25">
      <c r="A81" s="276"/>
      <c r="B81" s="274"/>
      <c r="C81" s="276"/>
      <c r="D81" s="273"/>
      <c r="E81" s="277"/>
      <c r="F81" s="240"/>
      <c r="G81" s="240"/>
      <c r="H81" s="240"/>
    </row>
    <row r="82" spans="1:8" x14ac:dyDescent="0.25">
      <c r="A82" s="276"/>
      <c r="B82" s="274"/>
      <c r="C82" s="276"/>
      <c r="D82" s="273"/>
      <c r="E82" s="277"/>
      <c r="F82" s="240"/>
      <c r="G82" s="240"/>
      <c r="H82" s="240"/>
    </row>
    <row r="83" spans="1:8" x14ac:dyDescent="0.25">
      <c r="A83" s="276"/>
      <c r="B83" s="274"/>
      <c r="C83" s="276"/>
      <c r="D83" s="273"/>
      <c r="E83" s="277"/>
      <c r="F83" s="240"/>
      <c r="G83" s="240"/>
      <c r="H83" s="240"/>
    </row>
    <row r="84" spans="1:8" x14ac:dyDescent="0.25">
      <c r="A84" s="276"/>
      <c r="B84" s="274"/>
      <c r="C84" s="276"/>
      <c r="D84" s="273"/>
      <c r="E84" s="277"/>
      <c r="F84" s="240"/>
      <c r="G84" s="240"/>
      <c r="H84" s="240"/>
    </row>
    <row r="85" spans="1:8" x14ac:dyDescent="0.25">
      <c r="A85" s="276"/>
      <c r="B85" s="274"/>
      <c r="C85" s="276"/>
      <c r="D85" s="273"/>
      <c r="E85" s="277"/>
      <c r="F85" s="240"/>
      <c r="G85" s="240"/>
      <c r="H85" s="240"/>
    </row>
    <row r="86" spans="1:8" x14ac:dyDescent="0.25">
      <c r="A86" s="276"/>
      <c r="B86" s="274"/>
      <c r="C86" s="276"/>
      <c r="D86" s="273"/>
      <c r="E86" s="277"/>
      <c r="F86" s="240"/>
      <c r="G86" s="240"/>
      <c r="H86" s="240"/>
    </row>
    <row r="87" spans="1:8" x14ac:dyDescent="0.25">
      <c r="A87" s="276"/>
      <c r="B87" s="274"/>
      <c r="C87" s="276"/>
      <c r="D87" s="273"/>
      <c r="E87" s="277"/>
      <c r="F87" s="240"/>
      <c r="G87" s="240"/>
      <c r="H87" s="240"/>
    </row>
    <row r="88" spans="1:8" x14ac:dyDescent="0.25">
      <c r="A88" s="276"/>
      <c r="B88" s="274"/>
      <c r="C88" s="276"/>
      <c r="D88" s="273"/>
      <c r="E88" s="277"/>
      <c r="F88" s="240"/>
      <c r="G88" s="240"/>
      <c r="H88" s="240"/>
    </row>
    <row r="89" spans="1:8" x14ac:dyDescent="0.25">
      <c r="A89" s="276"/>
      <c r="B89" s="274"/>
      <c r="C89" s="276"/>
      <c r="D89" s="273"/>
      <c r="E89" s="277"/>
      <c r="F89" s="240"/>
      <c r="G89" s="240"/>
      <c r="H89" s="240"/>
    </row>
    <row r="90" spans="1:8" x14ac:dyDescent="0.25">
      <c r="A90" s="276"/>
      <c r="B90" s="274"/>
      <c r="C90" s="276"/>
      <c r="D90" s="273"/>
      <c r="E90" s="277"/>
      <c r="F90" s="240"/>
      <c r="G90" s="240"/>
      <c r="H90" s="240"/>
    </row>
    <row r="91" spans="1:8" x14ac:dyDescent="0.25">
      <c r="A91" s="276"/>
      <c r="B91" s="274"/>
      <c r="C91" s="276"/>
      <c r="D91" s="273"/>
      <c r="E91" s="277"/>
      <c r="F91" s="240"/>
      <c r="G91" s="240"/>
      <c r="H91" s="240"/>
    </row>
    <row r="92" spans="1:8" x14ac:dyDescent="0.25">
      <c r="A92" s="276"/>
      <c r="B92" s="274"/>
      <c r="C92" s="276"/>
      <c r="D92" s="273"/>
      <c r="E92" s="277"/>
      <c r="F92" s="240"/>
      <c r="G92" s="240"/>
      <c r="H92" s="240"/>
    </row>
    <row r="93" spans="1:8" x14ac:dyDescent="0.25">
      <c r="A93" s="276"/>
      <c r="B93" s="274"/>
      <c r="C93" s="276"/>
      <c r="D93" s="273"/>
      <c r="E93" s="277"/>
      <c r="F93" s="240"/>
      <c r="G93" s="240"/>
      <c r="H93" s="240"/>
    </row>
    <row r="94" spans="1:8" x14ac:dyDescent="0.25">
      <c r="A94" s="276"/>
      <c r="B94" s="274"/>
      <c r="C94" s="276"/>
      <c r="D94" s="273"/>
      <c r="E94" s="277"/>
      <c r="F94" s="240"/>
      <c r="G94" s="240"/>
      <c r="H94" s="240"/>
    </row>
    <row r="95" spans="1:8" x14ac:dyDescent="0.25">
      <c r="A95" s="276"/>
      <c r="B95" s="274"/>
      <c r="C95" s="276"/>
      <c r="D95" s="273"/>
      <c r="E95" s="277"/>
      <c r="F95" s="240"/>
      <c r="G95" s="240"/>
      <c r="H95" s="240"/>
    </row>
    <row r="96" spans="1:8" x14ac:dyDescent="0.25">
      <c r="A96" s="276"/>
      <c r="B96" s="274"/>
      <c r="C96" s="276"/>
      <c r="D96" s="273"/>
      <c r="E96" s="277"/>
      <c r="F96" s="240"/>
      <c r="G96" s="240"/>
      <c r="H96" s="240"/>
    </row>
    <row r="97" spans="1:8" x14ac:dyDescent="0.25">
      <c r="A97" s="276"/>
      <c r="B97" s="274"/>
      <c r="C97" s="276"/>
      <c r="D97" s="273"/>
      <c r="E97" s="277"/>
      <c r="F97" s="240"/>
      <c r="G97" s="240"/>
      <c r="H97" s="240"/>
    </row>
    <row r="98" spans="1:8" x14ac:dyDescent="0.25">
      <c r="A98" s="276"/>
      <c r="B98" s="274"/>
      <c r="C98" s="276"/>
      <c r="D98" s="273"/>
      <c r="E98" s="277"/>
      <c r="F98" s="240"/>
      <c r="G98" s="240"/>
      <c r="H98" s="240"/>
    </row>
    <row r="99" spans="1:8" x14ac:dyDescent="0.25">
      <c r="A99" s="276"/>
      <c r="B99" s="274"/>
      <c r="C99" s="276"/>
      <c r="D99" s="273"/>
      <c r="E99" s="277"/>
      <c r="F99" s="240"/>
      <c r="G99" s="240"/>
      <c r="H99" s="240"/>
    </row>
    <row r="100" spans="1:8" x14ac:dyDescent="0.25">
      <c r="A100" s="276"/>
      <c r="B100" s="274"/>
      <c r="C100" s="276"/>
      <c r="D100" s="273"/>
      <c r="E100" s="277"/>
      <c r="F100" s="240"/>
      <c r="G100" s="240"/>
      <c r="H100" s="240"/>
    </row>
    <row r="101" spans="1:8" x14ac:dyDescent="0.25">
      <c r="A101" s="276"/>
      <c r="B101" s="274"/>
      <c r="C101" s="276"/>
      <c r="D101" s="273"/>
      <c r="E101" s="277"/>
      <c r="F101" s="240"/>
      <c r="G101" s="240"/>
      <c r="H101" s="240"/>
    </row>
    <row r="102" spans="1:8" x14ac:dyDescent="0.25">
      <c r="A102" s="276"/>
      <c r="B102" s="274"/>
      <c r="C102" s="276"/>
      <c r="D102" s="273"/>
      <c r="E102" s="277"/>
      <c r="F102" s="240"/>
      <c r="G102" s="240"/>
      <c r="H102" s="240"/>
    </row>
    <row r="103" spans="1:8" x14ac:dyDescent="0.25">
      <c r="A103" s="276"/>
      <c r="B103" s="274"/>
      <c r="C103" s="276"/>
      <c r="D103" s="273"/>
      <c r="E103" s="277"/>
      <c r="F103" s="240"/>
      <c r="G103" s="240"/>
      <c r="H103" s="240"/>
    </row>
    <row r="104" spans="1:8" x14ac:dyDescent="0.25">
      <c r="A104" s="276"/>
      <c r="B104" s="274"/>
      <c r="C104" s="276"/>
      <c r="D104" s="273"/>
      <c r="E104" s="277"/>
      <c r="F104" s="240"/>
      <c r="G104" s="240"/>
      <c r="H104" s="240"/>
    </row>
    <row r="105" spans="1:8" x14ac:dyDescent="0.25">
      <c r="A105" s="276"/>
      <c r="B105" s="274"/>
      <c r="C105" s="276"/>
      <c r="D105" s="273"/>
      <c r="E105" s="277"/>
      <c r="F105" s="240"/>
      <c r="G105" s="240"/>
      <c r="H105" s="240"/>
    </row>
    <row r="106" spans="1:8" x14ac:dyDescent="0.25">
      <c r="A106" s="276"/>
      <c r="B106" s="274"/>
      <c r="C106" s="276"/>
      <c r="D106" s="273"/>
      <c r="E106" s="277"/>
      <c r="F106" s="240"/>
      <c r="G106" s="240"/>
      <c r="H106" s="240"/>
    </row>
    <row r="107" spans="1:8" x14ac:dyDescent="0.25">
      <c r="A107" s="276"/>
      <c r="B107" s="274"/>
      <c r="C107" s="276"/>
      <c r="D107" s="273"/>
      <c r="E107" s="277"/>
      <c r="F107" s="240"/>
      <c r="G107" s="240"/>
      <c r="H107" s="240"/>
    </row>
    <row r="108" spans="1:8" x14ac:dyDescent="0.25">
      <c r="A108" s="276"/>
      <c r="B108" s="274"/>
      <c r="C108" s="276"/>
      <c r="D108" s="273"/>
      <c r="E108" s="277"/>
      <c r="F108" s="240"/>
      <c r="G108" s="240"/>
      <c r="H108" s="240"/>
    </row>
    <row r="109" spans="1:8" x14ac:dyDescent="0.25">
      <c r="A109" s="276"/>
      <c r="B109" s="274"/>
      <c r="C109" s="276"/>
      <c r="D109" s="273"/>
      <c r="E109" s="277"/>
      <c r="F109" s="240"/>
      <c r="G109" s="240"/>
      <c r="H109" s="240"/>
    </row>
    <row r="110" spans="1:8" x14ac:dyDescent="0.25">
      <c r="A110" s="276"/>
      <c r="B110" s="274"/>
      <c r="C110" s="276"/>
      <c r="D110" s="273"/>
      <c r="E110" s="277"/>
      <c r="F110" s="240"/>
      <c r="G110" s="240"/>
      <c r="H110" s="240"/>
    </row>
    <row r="111" spans="1:8" x14ac:dyDescent="0.25">
      <c r="A111" s="276"/>
      <c r="B111" s="274"/>
      <c r="C111" s="276"/>
      <c r="D111" s="273"/>
      <c r="E111" s="277"/>
      <c r="F111" s="240"/>
      <c r="G111" s="240"/>
      <c r="H111" s="240"/>
    </row>
    <row r="112" spans="1:8" x14ac:dyDescent="0.25">
      <c r="A112" s="276"/>
      <c r="B112" s="274"/>
      <c r="C112" s="276"/>
      <c r="D112" s="273"/>
      <c r="E112" s="277"/>
      <c r="F112" s="240"/>
      <c r="G112" s="240"/>
      <c r="H112" s="240"/>
    </row>
    <row r="113" spans="1:8" x14ac:dyDescent="0.25">
      <c r="A113" s="276"/>
      <c r="B113" s="274"/>
      <c r="C113" s="276"/>
      <c r="D113" s="273"/>
      <c r="E113" s="277"/>
      <c r="F113" s="240"/>
      <c r="G113" s="240"/>
      <c r="H113" s="240"/>
    </row>
    <row r="114" spans="1:8" x14ac:dyDescent="0.25">
      <c r="A114" s="276"/>
      <c r="B114" s="274"/>
      <c r="C114" s="276"/>
      <c r="D114" s="273"/>
      <c r="E114" s="277"/>
      <c r="F114" s="240"/>
      <c r="G114" s="240"/>
      <c r="H114" s="240"/>
    </row>
    <row r="115" spans="1:8" x14ac:dyDescent="0.25">
      <c r="A115" s="276"/>
      <c r="B115" s="274"/>
      <c r="C115" s="276"/>
      <c r="D115" s="273"/>
      <c r="E115" s="277"/>
      <c r="F115" s="240"/>
      <c r="G115" s="240"/>
      <c r="H115" s="240"/>
    </row>
    <row r="116" spans="1:8" x14ac:dyDescent="0.25">
      <c r="A116" s="276"/>
      <c r="B116" s="274"/>
      <c r="C116" s="276"/>
      <c r="D116" s="273"/>
      <c r="E116" s="277"/>
      <c r="F116" s="240"/>
      <c r="G116" s="240"/>
      <c r="H116" s="240"/>
    </row>
    <row r="117" spans="1:8" x14ac:dyDescent="0.25">
      <c r="A117" s="276"/>
      <c r="B117" s="274"/>
      <c r="C117" s="276"/>
      <c r="D117" s="273"/>
      <c r="E117" s="277"/>
      <c r="F117" s="240"/>
      <c r="G117" s="240"/>
      <c r="H117" s="240"/>
    </row>
    <row r="118" spans="1:8" x14ac:dyDescent="0.25">
      <c r="A118" s="276"/>
      <c r="B118" s="274"/>
      <c r="C118" s="276"/>
      <c r="D118" s="273"/>
      <c r="E118" s="277"/>
      <c r="F118" s="240"/>
      <c r="G118" s="240"/>
      <c r="H118" s="240"/>
    </row>
    <row r="119" spans="1:8" x14ac:dyDescent="0.25">
      <c r="A119" s="276"/>
      <c r="B119" s="274"/>
      <c r="C119" s="276"/>
      <c r="D119" s="273"/>
      <c r="E119" s="277"/>
      <c r="F119" s="240"/>
      <c r="G119" s="240"/>
      <c r="H119" s="240"/>
    </row>
    <row r="120" spans="1:8" x14ac:dyDescent="0.25">
      <c r="A120" s="276"/>
      <c r="B120" s="274"/>
      <c r="C120" s="276"/>
      <c r="D120" s="273"/>
      <c r="E120" s="277"/>
      <c r="F120" s="240"/>
      <c r="G120" s="240"/>
      <c r="H120" s="240"/>
    </row>
    <row r="121" spans="1:8" x14ac:dyDescent="0.25">
      <c r="A121" s="111"/>
      <c r="B121" s="111"/>
      <c r="C121" s="112" t="s">
        <v>153</v>
      </c>
      <c r="D121" s="113"/>
      <c r="E121" s="278">
        <f>SUM(E21:E120)</f>
        <v>6.2333333333954215</v>
      </c>
      <c r="F121" s="111"/>
      <c r="G121" s="111"/>
      <c r="H121" s="111"/>
    </row>
    <row r="122" spans="1:8" x14ac:dyDescent="0.25">
      <c r="A122" t="s">
        <v>215</v>
      </c>
      <c r="G122" t="s">
        <v>224</v>
      </c>
    </row>
    <row r="124" spans="1:8" x14ac:dyDescent="0.25">
      <c r="A124" s="84"/>
      <c r="B124" s="84"/>
      <c r="C124" s="47"/>
      <c r="D124" s="47"/>
      <c r="E124" s="47"/>
    </row>
    <row r="125" spans="1:8" x14ac:dyDescent="0.25">
      <c r="A125" s="96" t="str">
        <f>Facility_Info!$B$6&amp;"--"&amp;Facility_Info!$B$7</f>
        <v>Papermaker Corporation--Papertown Mill</v>
      </c>
      <c r="B125" s="96"/>
    </row>
    <row r="126" spans="1:8" x14ac:dyDescent="0.25">
      <c r="A126" s="88" t="str">
        <f>Facility_Info!$B$19&amp;" - "&amp;Facility_Info!$B$20</f>
        <v>07/01/2016 - 12/31/2016</v>
      </c>
      <c r="B126" s="88"/>
    </row>
  </sheetData>
  <dataValidations count="1">
    <dataValidation allowBlank="1" showInputMessage="1" showErrorMessage="1" prompt="Insert text" sqref="G21:H121"/>
  </dataValidations>
  <pageMargins left="0.45" right="0.45" top="0.75" bottom="0.75" header="0.3" footer="0.3"/>
  <pageSetup scale="80" fitToHeight="2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 menus'!$B$2:$B$6</xm:f>
          </x14:formula1>
          <xm:sqref>E12:F12</xm:sqref>
        </x14:dataValidation>
        <x14:dataValidation type="list" allowBlank="1" showInputMessage="1" showErrorMessage="1">
          <x14:formula1>
            <xm:f>'dropdown menus'!$B$9:$B$12</xm:f>
          </x14:formula1>
          <xm:sqref>E14</xm:sqref>
        </x14:dataValidation>
        <x14:dataValidation type="list" allowBlank="1" showInputMessage="1" prompt="Select from menu or describe">
          <x14:formula1>
            <xm:f>'dropdown menus'!$B$32:$B$37</xm:f>
          </x14:formula1>
          <xm:sqref>F21:F121</xm:sqref>
        </x14:dataValidation>
        <x14:dataValidation type="list" allowBlank="1" showInputMessage="1" showErrorMessage="1" prompt="Select parameter">
          <x14:formula1>
            <xm:f>'dropdown menus'!$B$40:$B$49</xm:f>
          </x14:formula1>
          <xm:sqref>F16</xm:sqref>
        </x14:dataValidation>
        <x14:dataValidation type="list" allowBlank="1" showInputMessage="1" prompt="Select or write in">
          <x14:formula1>
            <xm:f>'dropdown menus'!$B$9:$B$13</xm:f>
          </x14:formula1>
          <xm:sqref>F14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59"/>
  <sheetViews>
    <sheetView showGridLines="0" zoomScale="90" zoomScaleNormal="90" workbookViewId="0">
      <selection activeCell="C41" sqref="C41"/>
    </sheetView>
  </sheetViews>
  <sheetFormatPr defaultRowHeight="15" x14ac:dyDescent="0.25"/>
  <cols>
    <col min="1" max="1" width="28.5703125" style="24" customWidth="1"/>
    <col min="2" max="2" width="25.5703125" style="24" customWidth="1"/>
    <col min="3" max="3" width="22.28515625" style="24" customWidth="1"/>
    <col min="4" max="4" width="13.140625" style="24" customWidth="1"/>
    <col min="5" max="5" width="28.28515625" style="24" customWidth="1"/>
    <col min="6" max="6" width="27.5703125" style="24" customWidth="1"/>
    <col min="7" max="7" width="27.140625" style="24" customWidth="1"/>
    <col min="8" max="8" width="17.28515625" style="24" customWidth="1"/>
    <col min="9" max="16384" width="9.140625" style="24"/>
  </cols>
  <sheetData>
    <row r="1" spans="1:5" ht="21" x14ac:dyDescent="0.35">
      <c r="A1" s="35" t="s">
        <v>128</v>
      </c>
    </row>
    <row r="2" spans="1:5" x14ac:dyDescent="0.25">
      <c r="A2" s="34" t="s">
        <v>221</v>
      </c>
    </row>
    <row r="4" spans="1:5" x14ac:dyDescent="0.25">
      <c r="A4" s="24" t="s">
        <v>263</v>
      </c>
    </row>
    <row r="5" spans="1:5" x14ac:dyDescent="0.25">
      <c r="A5" s="115" t="s">
        <v>299</v>
      </c>
    </row>
    <row r="6" spans="1:5" x14ac:dyDescent="0.25">
      <c r="A6" s="115" t="s">
        <v>136</v>
      </c>
    </row>
    <row r="7" spans="1:5" x14ac:dyDescent="0.25">
      <c r="A7" s="115" t="s">
        <v>302</v>
      </c>
    </row>
    <row r="8" spans="1:5" x14ac:dyDescent="0.25">
      <c r="A8" s="24" t="s">
        <v>162</v>
      </c>
    </row>
    <row r="10" spans="1:5" x14ac:dyDescent="0.25">
      <c r="A10" s="116" t="s">
        <v>62</v>
      </c>
      <c r="B10" s="117"/>
      <c r="C10" s="100" t="str">
        <f>Facility_Info!$B$6&amp;"--"&amp;Facility_Info!$B$7</f>
        <v>Papermaker Corporation--Papertown Mill</v>
      </c>
      <c r="D10" s="90"/>
      <c r="E10" s="91"/>
    </row>
    <row r="11" spans="1:5" x14ac:dyDescent="0.25">
      <c r="A11" s="116" t="s">
        <v>164</v>
      </c>
      <c r="B11" s="117"/>
      <c r="C11" s="100" t="str">
        <f>Facility_Info!$B$19&amp;" - "&amp;Facility_Info!$B$20</f>
        <v>07/01/2016 - 12/31/2016</v>
      </c>
      <c r="D11" s="103"/>
      <c r="E11" s="91"/>
    </row>
    <row r="12" spans="1:5" x14ac:dyDescent="0.25">
      <c r="A12" s="116" t="s">
        <v>46</v>
      </c>
      <c r="B12" s="117"/>
      <c r="C12" s="244" t="s">
        <v>316</v>
      </c>
      <c r="D12" s="90"/>
      <c r="E12" s="91"/>
    </row>
    <row r="13" spans="1:5" x14ac:dyDescent="0.25">
      <c r="A13" s="116" t="s">
        <v>47</v>
      </c>
      <c r="B13" s="117"/>
      <c r="C13" s="244" t="s">
        <v>8</v>
      </c>
      <c r="D13" s="102"/>
      <c r="E13" s="91"/>
    </row>
    <row r="14" spans="1:5" x14ac:dyDescent="0.25">
      <c r="A14" s="116" t="s">
        <v>48</v>
      </c>
      <c r="B14" s="117"/>
      <c r="C14" s="244" t="s">
        <v>118</v>
      </c>
      <c r="D14" s="102"/>
      <c r="E14" s="91"/>
    </row>
    <row r="15" spans="1:5" x14ac:dyDescent="0.25">
      <c r="A15" s="116" t="s">
        <v>163</v>
      </c>
      <c r="B15" s="117"/>
      <c r="C15" s="244" t="s">
        <v>181</v>
      </c>
      <c r="D15" s="102"/>
      <c r="E15" s="91"/>
    </row>
    <row r="16" spans="1:5" x14ac:dyDescent="0.25">
      <c r="A16" s="116" t="s">
        <v>111</v>
      </c>
      <c r="B16" s="117"/>
      <c r="C16" s="244" t="s">
        <v>325</v>
      </c>
      <c r="D16" s="90"/>
      <c r="E16" s="91"/>
    </row>
    <row r="17" spans="1:10" x14ac:dyDescent="0.25">
      <c r="A17" s="116" t="s">
        <v>64</v>
      </c>
      <c r="B17" s="117"/>
      <c r="C17" s="244" t="s">
        <v>358</v>
      </c>
      <c r="D17" s="90"/>
      <c r="E17" s="91"/>
    </row>
    <row r="18" spans="1:10" x14ac:dyDescent="0.25">
      <c r="A18" s="80"/>
    </row>
    <row r="19" spans="1:10" x14ac:dyDescent="0.25">
      <c r="A19" s="24" t="s">
        <v>225</v>
      </c>
    </row>
    <row r="20" spans="1:10" x14ac:dyDescent="0.25">
      <c r="A20" s="24" t="s">
        <v>308</v>
      </c>
    </row>
    <row r="21" spans="1:10" ht="15.75" thickBot="1" x14ac:dyDescent="0.3">
      <c r="A21" s="10"/>
    </row>
    <row r="22" spans="1:10" ht="30" x14ac:dyDescent="0.25">
      <c r="A22" s="205" t="s">
        <v>129</v>
      </c>
      <c r="B22" s="206" t="s">
        <v>130</v>
      </c>
      <c r="C22" s="206" t="s">
        <v>149</v>
      </c>
      <c r="D22" s="206" t="s">
        <v>150</v>
      </c>
      <c r="E22" s="207" t="s">
        <v>137</v>
      </c>
      <c r="F22" s="207" t="s">
        <v>138</v>
      </c>
      <c r="G22" s="207" t="s">
        <v>131</v>
      </c>
      <c r="H22" s="208" t="s">
        <v>287</v>
      </c>
      <c r="I22" s="53"/>
      <c r="J22" s="53"/>
    </row>
    <row r="23" spans="1:10" x14ac:dyDescent="0.25">
      <c r="A23" s="276">
        <v>42552.041666666664</v>
      </c>
      <c r="B23" s="276">
        <v>42552.479166666664</v>
      </c>
      <c r="C23" s="272">
        <f>(B23-A23)*1440</f>
        <v>630</v>
      </c>
      <c r="D23" s="240" t="s">
        <v>151</v>
      </c>
      <c r="E23" s="240" t="s">
        <v>23</v>
      </c>
      <c r="F23" s="240" t="s">
        <v>386</v>
      </c>
      <c r="G23" s="240" t="s">
        <v>371</v>
      </c>
      <c r="H23" s="263" t="s">
        <v>18</v>
      </c>
    </row>
    <row r="24" spans="1:10" x14ac:dyDescent="0.25">
      <c r="A24" s="276">
        <v>42552.396527777775</v>
      </c>
      <c r="B24" s="276">
        <v>42552.503472222219</v>
      </c>
      <c r="C24" s="272">
        <f t="shared" ref="C24:C39" si="0">(B24-A24)*1440</f>
        <v>153.99999999906868</v>
      </c>
      <c r="D24" s="240" t="s">
        <v>151</v>
      </c>
      <c r="E24" s="240" t="s">
        <v>23</v>
      </c>
      <c r="F24" s="240" t="s">
        <v>370</v>
      </c>
      <c r="G24" s="240" t="s">
        <v>372</v>
      </c>
      <c r="H24" s="263"/>
    </row>
    <row r="25" spans="1:10" x14ac:dyDescent="0.25">
      <c r="A25" s="276">
        <v>42552.504166666666</v>
      </c>
      <c r="B25" s="276">
        <v>42552.688888888886</v>
      </c>
      <c r="C25" s="272">
        <f t="shared" si="0"/>
        <v>265.99999999743886</v>
      </c>
      <c r="D25" s="240" t="s">
        <v>151</v>
      </c>
      <c r="E25" s="240" t="s">
        <v>23</v>
      </c>
      <c r="F25" s="240" t="s">
        <v>370</v>
      </c>
      <c r="G25" s="240" t="s">
        <v>372</v>
      </c>
      <c r="H25" s="263"/>
    </row>
    <row r="26" spans="1:10" x14ac:dyDescent="0.25">
      <c r="A26" s="276">
        <v>42671.588888888888</v>
      </c>
      <c r="B26" s="276">
        <v>42672.186111111114</v>
      </c>
      <c r="C26" s="272">
        <f t="shared" si="0"/>
        <v>860.00000000582077</v>
      </c>
      <c r="D26" s="240" t="s">
        <v>151</v>
      </c>
      <c r="E26" s="240" t="s">
        <v>24</v>
      </c>
      <c r="F26" s="240" t="s">
        <v>377</v>
      </c>
      <c r="G26" s="240" t="s">
        <v>373</v>
      </c>
      <c r="H26" s="263"/>
    </row>
    <row r="27" spans="1:10" x14ac:dyDescent="0.25">
      <c r="A27" s="276">
        <v>42672.261111111111</v>
      </c>
      <c r="B27" s="276">
        <v>42672.405555555553</v>
      </c>
      <c r="C27" s="272">
        <f t="shared" si="0"/>
        <v>207.9999999969732</v>
      </c>
      <c r="D27" s="240" t="s">
        <v>151</v>
      </c>
      <c r="E27" s="240" t="s">
        <v>24</v>
      </c>
      <c r="F27" s="240" t="s">
        <v>377</v>
      </c>
      <c r="G27" s="240" t="s">
        <v>374</v>
      </c>
      <c r="H27" s="263"/>
    </row>
    <row r="28" spans="1:10" x14ac:dyDescent="0.25">
      <c r="A28" s="276">
        <v>42672.425000000003</v>
      </c>
      <c r="B28" s="276">
        <v>42672.620833333334</v>
      </c>
      <c r="C28" s="272">
        <f t="shared" si="0"/>
        <v>281.99999999720603</v>
      </c>
      <c r="D28" s="240" t="s">
        <v>151</v>
      </c>
      <c r="E28" s="240" t="s">
        <v>24</v>
      </c>
      <c r="F28" s="240" t="s">
        <v>377</v>
      </c>
      <c r="G28" s="240" t="s">
        <v>375</v>
      </c>
      <c r="H28" s="263"/>
    </row>
    <row r="29" spans="1:10" x14ac:dyDescent="0.25">
      <c r="A29" s="276">
        <v>42672.827777777777</v>
      </c>
      <c r="B29" s="276">
        <v>42672.92083333333</v>
      </c>
      <c r="C29" s="272">
        <f t="shared" si="0"/>
        <v>133.99999999674037</v>
      </c>
      <c r="D29" s="240" t="s">
        <v>151</v>
      </c>
      <c r="E29" s="240" t="s">
        <v>24</v>
      </c>
      <c r="F29" s="240" t="s">
        <v>377</v>
      </c>
      <c r="G29" s="240" t="s">
        <v>376</v>
      </c>
      <c r="H29" s="263"/>
    </row>
    <row r="30" spans="1:10" x14ac:dyDescent="0.25">
      <c r="A30" s="276">
        <v>42673.105555555558</v>
      </c>
      <c r="B30" s="276">
        <v>42673.370833333334</v>
      </c>
      <c r="C30" s="272">
        <f t="shared" si="0"/>
        <v>381.99999999837019</v>
      </c>
      <c r="D30" s="240" t="s">
        <v>151</v>
      </c>
      <c r="E30" s="240" t="s">
        <v>24</v>
      </c>
      <c r="F30" s="240" t="s">
        <v>377</v>
      </c>
      <c r="G30" s="240" t="s">
        <v>374</v>
      </c>
      <c r="H30" s="263"/>
    </row>
    <row r="31" spans="1:10" x14ac:dyDescent="0.25">
      <c r="A31" s="276">
        <v>42673.913888888892</v>
      </c>
      <c r="B31" s="276">
        <v>42673.974999999999</v>
      </c>
      <c r="C31" s="282">
        <f t="shared" si="0"/>
        <v>87.999999993480742</v>
      </c>
      <c r="D31" s="240" t="s">
        <v>151</v>
      </c>
      <c r="E31" s="240" t="s">
        <v>24</v>
      </c>
      <c r="F31" s="240" t="s">
        <v>377</v>
      </c>
      <c r="G31" s="240" t="s">
        <v>379</v>
      </c>
      <c r="H31" s="263"/>
    </row>
    <row r="32" spans="1:10" x14ac:dyDescent="0.25">
      <c r="A32" s="276">
        <v>42674.054166666669</v>
      </c>
      <c r="B32" s="276">
        <v>42674.258333333331</v>
      </c>
      <c r="C32" s="272">
        <f t="shared" si="0"/>
        <v>293.99999999441206</v>
      </c>
      <c r="D32" s="240" t="s">
        <v>151</v>
      </c>
      <c r="E32" s="240" t="s">
        <v>24</v>
      </c>
      <c r="F32" s="240" t="s">
        <v>377</v>
      </c>
      <c r="G32" s="240" t="s">
        <v>379</v>
      </c>
      <c r="H32" s="263"/>
    </row>
    <row r="33" spans="1:8" x14ac:dyDescent="0.25">
      <c r="A33" s="276">
        <v>42676.291666666664</v>
      </c>
      <c r="B33" s="276">
        <v>42676.595833333333</v>
      </c>
      <c r="C33" s="272">
        <f t="shared" si="0"/>
        <v>438.00000000279397</v>
      </c>
      <c r="D33" s="240" t="s">
        <v>151</v>
      </c>
      <c r="E33" s="240" t="s">
        <v>24</v>
      </c>
      <c r="F33" s="240" t="s">
        <v>378</v>
      </c>
      <c r="G33" s="240" t="s">
        <v>380</v>
      </c>
      <c r="H33" s="263"/>
    </row>
    <row r="34" spans="1:8" x14ac:dyDescent="0.25">
      <c r="A34" s="276">
        <v>42676.647222222222</v>
      </c>
      <c r="B34" s="276">
        <v>42676.720833333333</v>
      </c>
      <c r="C34" s="272">
        <f t="shared" si="0"/>
        <v>105.99999999976717</v>
      </c>
      <c r="D34" s="240" t="s">
        <v>151</v>
      </c>
      <c r="E34" s="240" t="s">
        <v>24</v>
      </c>
      <c r="F34" s="240" t="s">
        <v>378</v>
      </c>
      <c r="G34" s="240" t="s">
        <v>374</v>
      </c>
      <c r="H34" s="263"/>
    </row>
    <row r="35" spans="1:8" x14ac:dyDescent="0.25">
      <c r="A35" s="276">
        <v>42677.333333333336</v>
      </c>
      <c r="B35" s="276">
        <v>42677.537499999999</v>
      </c>
      <c r="C35" s="272">
        <f t="shared" si="0"/>
        <v>293.99999999441206</v>
      </c>
      <c r="D35" s="240" t="s">
        <v>151</v>
      </c>
      <c r="E35" s="240" t="s">
        <v>24</v>
      </c>
      <c r="F35" s="240" t="s">
        <v>378</v>
      </c>
      <c r="G35" s="240" t="s">
        <v>383</v>
      </c>
      <c r="H35" s="263"/>
    </row>
    <row r="36" spans="1:8" x14ac:dyDescent="0.25">
      <c r="A36" s="276">
        <v>42677.538194444445</v>
      </c>
      <c r="B36" s="276">
        <v>42677.795138888891</v>
      </c>
      <c r="C36" s="272">
        <f t="shared" si="0"/>
        <v>370.00000000116415</v>
      </c>
      <c r="D36" s="240" t="s">
        <v>151</v>
      </c>
      <c r="E36" s="240" t="s">
        <v>24</v>
      </c>
      <c r="F36" s="240" t="s">
        <v>377</v>
      </c>
      <c r="G36" s="240" t="s">
        <v>382</v>
      </c>
      <c r="H36" s="263"/>
    </row>
    <row r="37" spans="1:8" x14ac:dyDescent="0.25">
      <c r="A37" s="276">
        <v>42714.855555555558</v>
      </c>
      <c r="B37" s="276">
        <v>42715.48333333333</v>
      </c>
      <c r="C37" s="272">
        <f t="shared" si="0"/>
        <v>903.99999999208376</v>
      </c>
      <c r="D37" s="240" t="s">
        <v>151</v>
      </c>
      <c r="E37" s="240" t="s">
        <v>23</v>
      </c>
      <c r="F37" s="240" t="s">
        <v>385</v>
      </c>
      <c r="G37" s="240" t="s">
        <v>384</v>
      </c>
      <c r="H37" s="263"/>
    </row>
    <row r="38" spans="1:8" x14ac:dyDescent="0.25">
      <c r="A38" s="276">
        <v>42715.984722222223</v>
      </c>
      <c r="B38" s="276">
        <v>42716.56527777778</v>
      </c>
      <c r="C38" s="272">
        <f t="shared" si="0"/>
        <v>836.00000000093132</v>
      </c>
      <c r="D38" s="240" t="s">
        <v>151</v>
      </c>
      <c r="E38" s="240" t="s">
        <v>23</v>
      </c>
      <c r="F38" s="240" t="s">
        <v>381</v>
      </c>
      <c r="G38" s="240" t="s">
        <v>384</v>
      </c>
      <c r="H38" s="263"/>
    </row>
    <row r="39" spans="1:8" x14ac:dyDescent="0.25">
      <c r="A39" s="276">
        <v>42716.508333333331</v>
      </c>
      <c r="B39" s="276">
        <v>42716.663888888892</v>
      </c>
      <c r="C39" s="272">
        <f t="shared" si="0"/>
        <v>224.00000000721775</v>
      </c>
      <c r="D39" s="240" t="s">
        <v>151</v>
      </c>
      <c r="E39" s="240" t="s">
        <v>23</v>
      </c>
      <c r="F39" s="240" t="s">
        <v>381</v>
      </c>
      <c r="G39" s="240" t="s">
        <v>387</v>
      </c>
      <c r="H39" s="263" t="s">
        <v>18</v>
      </c>
    </row>
    <row r="40" spans="1:8" x14ac:dyDescent="0.25">
      <c r="A40" s="276"/>
      <c r="B40" s="276"/>
      <c r="C40" s="272"/>
      <c r="D40" s="240"/>
      <c r="E40" s="240"/>
      <c r="F40" s="240"/>
      <c r="G40" s="240"/>
      <c r="H40" s="263"/>
    </row>
    <row r="41" spans="1:8" x14ac:dyDescent="0.25">
      <c r="A41" s="276"/>
      <c r="B41" s="276"/>
      <c r="C41" s="272"/>
      <c r="D41" s="240"/>
      <c r="E41" s="240"/>
      <c r="F41" s="240"/>
      <c r="G41" s="240"/>
      <c r="H41" s="263"/>
    </row>
    <row r="42" spans="1:8" x14ac:dyDescent="0.25">
      <c r="A42" s="276"/>
      <c r="B42" s="276"/>
      <c r="C42" s="272"/>
      <c r="D42" s="240"/>
      <c r="E42" s="240"/>
      <c r="F42" s="240"/>
      <c r="G42" s="240"/>
      <c r="H42" s="263"/>
    </row>
    <row r="43" spans="1:8" x14ac:dyDescent="0.25">
      <c r="A43" s="276"/>
      <c r="B43" s="276"/>
      <c r="C43" s="272"/>
      <c r="D43" s="240"/>
      <c r="E43" s="240"/>
      <c r="F43" s="240"/>
      <c r="G43" s="240"/>
      <c r="H43" s="263"/>
    </row>
    <row r="44" spans="1:8" x14ac:dyDescent="0.25">
      <c r="A44" s="276"/>
      <c r="B44" s="276"/>
      <c r="C44" s="272"/>
      <c r="D44" s="240"/>
      <c r="E44" s="240"/>
      <c r="F44" s="240"/>
      <c r="G44" s="240"/>
      <c r="H44" s="263"/>
    </row>
    <row r="45" spans="1:8" x14ac:dyDescent="0.25">
      <c r="A45" s="276"/>
      <c r="B45" s="276"/>
      <c r="C45" s="272"/>
      <c r="D45" s="240"/>
      <c r="E45" s="240"/>
      <c r="F45" s="240"/>
      <c r="G45" s="240"/>
      <c r="H45" s="263"/>
    </row>
    <row r="46" spans="1:8" x14ac:dyDescent="0.25">
      <c r="A46" s="276"/>
      <c r="B46" s="276"/>
      <c r="C46" s="272"/>
      <c r="D46" s="240"/>
      <c r="E46" s="240"/>
      <c r="F46" s="240"/>
      <c r="G46" s="240"/>
      <c r="H46" s="263"/>
    </row>
    <row r="47" spans="1:8" x14ac:dyDescent="0.25">
      <c r="A47" s="276"/>
      <c r="B47" s="276"/>
      <c r="C47" s="272"/>
      <c r="D47" s="240"/>
      <c r="E47" s="240"/>
      <c r="F47" s="240"/>
      <c r="G47" s="240"/>
      <c r="H47" s="263"/>
    </row>
    <row r="48" spans="1:8" x14ac:dyDescent="0.25">
      <c r="A48" s="276"/>
      <c r="B48" s="276"/>
      <c r="C48" s="272"/>
      <c r="D48" s="240"/>
      <c r="E48" s="240"/>
      <c r="F48" s="240"/>
      <c r="G48" s="240"/>
      <c r="H48" s="263"/>
    </row>
    <row r="49" spans="1:11" x14ac:dyDescent="0.25">
      <c r="A49" s="276"/>
      <c r="B49" s="276"/>
      <c r="C49" s="272"/>
      <c r="D49" s="240"/>
      <c r="E49" s="240"/>
      <c r="F49" s="240"/>
      <c r="G49" s="240"/>
      <c r="H49" s="263"/>
    </row>
    <row r="50" spans="1:11" x14ac:dyDescent="0.25">
      <c r="A50" s="276"/>
      <c r="B50" s="276"/>
      <c r="C50" s="272"/>
      <c r="D50" s="240"/>
      <c r="E50" s="240"/>
      <c r="F50" s="240"/>
      <c r="G50" s="240"/>
      <c r="H50" s="263"/>
    </row>
    <row r="51" spans="1:11" x14ac:dyDescent="0.25">
      <c r="A51" s="276"/>
      <c r="B51" s="276"/>
      <c r="C51" s="272"/>
      <c r="D51" s="240"/>
      <c r="E51" s="240"/>
      <c r="F51" s="240"/>
      <c r="G51" s="240"/>
      <c r="H51" s="263"/>
    </row>
    <row r="52" spans="1:11" x14ac:dyDescent="0.25">
      <c r="A52" s="276"/>
      <c r="B52" s="276"/>
      <c r="C52" s="272"/>
      <c r="D52" s="240"/>
      <c r="E52" s="240"/>
      <c r="F52" s="240"/>
      <c r="G52" s="240"/>
      <c r="H52" s="263"/>
    </row>
    <row r="53" spans="1:11" x14ac:dyDescent="0.25">
      <c r="A53" s="276"/>
      <c r="B53" s="276"/>
      <c r="C53" s="272"/>
      <c r="D53" s="240"/>
      <c r="E53" s="240"/>
      <c r="F53" s="240"/>
      <c r="G53" s="240"/>
      <c r="H53" s="263"/>
    </row>
    <row r="54" spans="1:11" x14ac:dyDescent="0.25">
      <c r="A54" s="69"/>
      <c r="B54" s="82" t="s">
        <v>153</v>
      </c>
      <c r="C54" s="225">
        <f>SUM(C23:C53)</f>
        <v>6469.9999999778811</v>
      </c>
      <c r="D54" s="70"/>
      <c r="E54" s="83"/>
      <c r="F54" s="83"/>
      <c r="G54" s="83"/>
      <c r="H54" s="209"/>
    </row>
    <row r="55" spans="1:11" ht="33" thickBot="1" x14ac:dyDescent="0.3">
      <c r="A55" s="210"/>
      <c r="B55" s="211" t="s">
        <v>161</v>
      </c>
      <c r="C55" s="226">
        <f>SUMIF(H23:H53,"",C23:C53)</f>
        <v>5615.9999999706633</v>
      </c>
      <c r="D55" s="212"/>
      <c r="E55" s="212"/>
      <c r="F55" s="212"/>
      <c r="G55" s="212"/>
      <c r="H55" s="213"/>
    </row>
    <row r="56" spans="1:11" x14ac:dyDescent="0.25">
      <c r="C56" s="49"/>
      <c r="D56" s="49"/>
      <c r="E56" s="49"/>
      <c r="F56" s="49"/>
      <c r="G56" s="214" t="s">
        <v>224</v>
      </c>
      <c r="H56" s="49"/>
      <c r="I56" s="49"/>
      <c r="J56" s="49"/>
      <c r="K56" s="49"/>
    </row>
    <row r="57" spans="1:11" x14ac:dyDescent="0.25">
      <c r="A57" s="24" t="s">
        <v>288</v>
      </c>
    </row>
    <row r="58" spans="1:11" x14ac:dyDescent="0.25">
      <c r="A58" s="49" t="s">
        <v>222</v>
      </c>
      <c r="B58" s="53"/>
      <c r="C58" s="53"/>
    </row>
    <row r="59" spans="1:11" x14ac:dyDescent="0.25">
      <c r="A59" s="24" t="s">
        <v>155</v>
      </c>
    </row>
  </sheetData>
  <dataValidations count="2">
    <dataValidation allowBlank="1" showInputMessage="1" showErrorMessage="1" prompt="Insert text" sqref="F23:G53"/>
    <dataValidation allowBlank="1" showInputMessage="1" showErrorMessage="1" prompt="Describe method" sqref="I23:J23"/>
  </dataValidations>
  <pageMargins left="0.45" right="0.45" top="0.5" bottom="0.5" header="0.3" footer="0.3"/>
  <pageSetup scale="68" fitToHeight="4" orientation="landscape" r:id="rId1"/>
  <headerFooter>
    <oddFooter>&amp;RExcess Emissions Detail  -- &amp;P of &amp;N</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 menus'!$B$2:$B$6</xm:f>
          </x14:formula1>
          <xm:sqref>C13</xm:sqref>
        </x14:dataValidation>
        <x14:dataValidation type="list" allowBlank="1" showInputMessage="1" prompt="Select cause or write in">
          <x14:formula1>
            <xm:f>'dropdown menus'!$B$21:$B$25</xm:f>
          </x14:formula1>
          <xm:sqref>E23:E53</xm:sqref>
        </x14:dataValidation>
        <x14:dataValidation type="list" allowBlank="1" showInputMessage="1" showErrorMessage="1" prompt="Select units. Use same units in every row. Choose minutes for opacity, and hours for other parameters.">
          <x14:formula1>
            <xm:f>'dropdown menus'!$B$101:$B$102</xm:f>
          </x14:formula1>
          <xm:sqref>D23:D53</xm:sqref>
        </x14:dataValidation>
        <x14:dataValidation type="list" allowBlank="1" showInputMessage="1" showErrorMessage="1" prompt="Select parameter">
          <x14:formula1>
            <xm:f>'dropdown menus'!$B$40:$B$49</xm:f>
          </x14:formula1>
          <xm:sqref>C17</xm:sqref>
        </x14:dataValidation>
        <x14:dataValidation type="list" allowBlank="1" showInputMessage="1" prompt="Select or write in">
          <x14:formula1>
            <xm:f>'dropdown menus'!$B$9:$B$13</xm:f>
          </x14:formula1>
          <xm:sqref>C15</xm:sqref>
        </x14:dataValidation>
        <x14:dataValidation type="list" allowBlank="1" showInputMessage="1" showErrorMessage="1" prompt="Enter &quot;Yes&quot; if this time period is excluded from data averages and calculations; otherwise leave blank.">
          <x14:formula1>
            <xm:f>'dropdown menus'!$B$16</xm:f>
          </x14:formula1>
          <xm:sqref>H23:H53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57"/>
  <sheetViews>
    <sheetView showGridLines="0" workbookViewId="0"/>
  </sheetViews>
  <sheetFormatPr defaultRowHeight="15" x14ac:dyDescent="0.25"/>
  <cols>
    <col min="1" max="1" width="34.28515625" customWidth="1"/>
    <col min="2" max="2" width="17.7109375" customWidth="1"/>
    <col min="3" max="3" width="11.7109375" customWidth="1"/>
    <col min="4" max="4" width="11.28515625" customWidth="1"/>
    <col min="5" max="5" width="9.7109375" customWidth="1"/>
    <col min="6" max="6" width="22.5703125" customWidth="1"/>
    <col min="7" max="7" width="20.28515625" customWidth="1"/>
    <col min="8" max="8" width="17" customWidth="1"/>
    <col min="9" max="9" width="19.5703125" customWidth="1"/>
    <col min="10" max="10" width="17.28515625" customWidth="1"/>
    <col min="11" max="11" width="16.85546875" customWidth="1"/>
    <col min="12" max="12" width="20" customWidth="1"/>
  </cols>
  <sheetData>
    <row r="1" spans="1:12" ht="21" x14ac:dyDescent="0.35">
      <c r="A1" s="35" t="s">
        <v>128</v>
      </c>
    </row>
    <row r="2" spans="1:12" x14ac:dyDescent="0.25">
      <c r="A2" s="34" t="s">
        <v>262</v>
      </c>
    </row>
    <row r="4" spans="1:12" x14ac:dyDescent="0.25">
      <c r="A4" s="24" t="s">
        <v>265</v>
      </c>
    </row>
    <row r="5" spans="1:12" x14ac:dyDescent="0.25">
      <c r="A5" s="24" t="s">
        <v>266</v>
      </c>
    </row>
    <row r="7" spans="1:12" x14ac:dyDescent="0.25">
      <c r="A7" s="116" t="s">
        <v>62</v>
      </c>
      <c r="B7" s="117"/>
      <c r="C7" s="100" t="str">
        <f>Facility_Info!$B$6&amp;"--"&amp;Facility_Info!$B$7</f>
        <v>Papermaker Corporation--Papertown Mill</v>
      </c>
      <c r="D7" s="90"/>
      <c r="E7" s="90"/>
      <c r="F7" s="91"/>
      <c r="G7" s="172"/>
      <c r="H7" s="51"/>
    </row>
    <row r="8" spans="1:12" x14ac:dyDescent="0.25">
      <c r="A8" s="116" t="s">
        <v>164</v>
      </c>
      <c r="B8" s="117"/>
      <c r="C8" s="100" t="str">
        <f>Facility_Info!$B$19&amp;" - "&amp;Facility_Info!$B$20</f>
        <v>07/01/2016 - 12/31/2016</v>
      </c>
      <c r="D8" s="103"/>
      <c r="E8" s="103"/>
      <c r="F8" s="175"/>
      <c r="G8" s="173"/>
      <c r="H8" s="51"/>
    </row>
    <row r="9" spans="1:12" x14ac:dyDescent="0.25">
      <c r="A9" s="116" t="s">
        <v>46</v>
      </c>
      <c r="B9" s="117"/>
      <c r="C9" s="244" t="s">
        <v>316</v>
      </c>
      <c r="D9" s="90"/>
      <c r="E9" s="90"/>
      <c r="F9" s="91"/>
      <c r="G9" s="172"/>
      <c r="H9" s="51"/>
    </row>
    <row r="10" spans="1:12" x14ac:dyDescent="0.25">
      <c r="A10" s="116" t="s">
        <v>47</v>
      </c>
      <c r="B10" s="117"/>
      <c r="C10" s="244" t="s">
        <v>8</v>
      </c>
      <c r="D10" s="102"/>
      <c r="E10" s="102"/>
      <c r="F10" s="176"/>
      <c r="G10" s="174"/>
      <c r="H10" s="51"/>
    </row>
    <row r="11" spans="1:12" x14ac:dyDescent="0.25">
      <c r="A11" s="116" t="s">
        <v>48</v>
      </c>
      <c r="B11" s="117"/>
      <c r="C11" s="244" t="s">
        <v>118</v>
      </c>
      <c r="D11" s="102"/>
      <c r="E11" s="102"/>
      <c r="F11" s="176"/>
      <c r="G11" s="174"/>
      <c r="H11" s="51"/>
    </row>
    <row r="12" spans="1:12" x14ac:dyDescent="0.25">
      <c r="A12" s="116" t="s">
        <v>163</v>
      </c>
      <c r="B12" s="117"/>
      <c r="C12" s="244" t="s">
        <v>181</v>
      </c>
      <c r="D12" s="102"/>
      <c r="E12" s="102"/>
      <c r="F12" s="176"/>
      <c r="G12" s="174"/>
      <c r="H12" s="51"/>
    </row>
    <row r="13" spans="1:12" x14ac:dyDescent="0.25">
      <c r="A13" s="116" t="s">
        <v>111</v>
      </c>
      <c r="B13" s="117"/>
      <c r="C13" s="244" t="s">
        <v>325</v>
      </c>
      <c r="D13" s="90"/>
      <c r="E13" s="90"/>
      <c r="F13" s="91"/>
      <c r="G13" s="172"/>
      <c r="H13" s="51"/>
    </row>
    <row r="15" spans="1:12" ht="15.75" thickBot="1" x14ac:dyDescent="0.3"/>
    <row r="16" spans="1:12" x14ac:dyDescent="0.25">
      <c r="A16" s="183"/>
      <c r="B16" s="184"/>
      <c r="C16" s="184"/>
      <c r="D16" s="184"/>
      <c r="E16" s="184"/>
      <c r="F16" s="197"/>
      <c r="G16" s="185" t="s">
        <v>158</v>
      </c>
      <c r="H16" s="186"/>
      <c r="I16" s="186"/>
      <c r="J16" s="186"/>
      <c r="K16" s="186"/>
      <c r="L16" s="187"/>
    </row>
    <row r="17" spans="1:12" x14ac:dyDescent="0.25">
      <c r="A17" s="188"/>
      <c r="B17" s="179"/>
      <c r="C17" s="179"/>
      <c r="D17" s="179"/>
      <c r="E17" s="179"/>
      <c r="F17" s="179"/>
      <c r="G17" s="222" t="s">
        <v>156</v>
      </c>
      <c r="H17" s="223"/>
      <c r="I17" s="223"/>
      <c r="J17" s="224" t="s">
        <v>157</v>
      </c>
      <c r="K17" s="81"/>
      <c r="L17" s="189"/>
    </row>
    <row r="18" spans="1:12" ht="32.25" x14ac:dyDescent="0.25">
      <c r="A18" s="190" t="s">
        <v>298</v>
      </c>
      <c r="B18" s="178" t="s">
        <v>388</v>
      </c>
      <c r="C18" s="178" t="s">
        <v>389</v>
      </c>
      <c r="D18" s="178" t="s">
        <v>66</v>
      </c>
      <c r="E18" s="177" t="s">
        <v>150</v>
      </c>
      <c r="F18" s="200" t="s">
        <v>267</v>
      </c>
      <c r="G18" s="28" t="s">
        <v>264</v>
      </c>
      <c r="H18" s="28" t="s">
        <v>141</v>
      </c>
      <c r="I18" s="28" t="s">
        <v>147</v>
      </c>
      <c r="J18" s="171" t="s">
        <v>264</v>
      </c>
      <c r="K18" s="171" t="s">
        <v>141</v>
      </c>
      <c r="L18" s="191" t="s">
        <v>147</v>
      </c>
    </row>
    <row r="19" spans="1:12" s="286" customFormat="1" x14ac:dyDescent="0.25">
      <c r="A19" s="283" t="s">
        <v>358</v>
      </c>
      <c r="B19" s="276">
        <v>42552.396527777775</v>
      </c>
      <c r="C19" s="284"/>
      <c r="D19" s="272">
        <v>153.99999999906868</v>
      </c>
      <c r="E19" s="284" t="s">
        <v>151</v>
      </c>
      <c r="F19" s="241" t="s">
        <v>390</v>
      </c>
      <c r="G19" s="284" t="s">
        <v>154</v>
      </c>
      <c r="H19" s="284" t="s">
        <v>59</v>
      </c>
      <c r="I19" s="287">
        <f>D19/60*97</f>
        <v>248.96666666516103</v>
      </c>
      <c r="J19" s="284"/>
      <c r="K19" s="284"/>
      <c r="L19" s="285"/>
    </row>
    <row r="20" spans="1:12" s="286" customFormat="1" x14ac:dyDescent="0.25">
      <c r="A20" s="283" t="s">
        <v>358</v>
      </c>
      <c r="B20" s="276">
        <v>42552.504166666666</v>
      </c>
      <c r="C20" s="284"/>
      <c r="D20" s="272">
        <v>265.99999999743886</v>
      </c>
      <c r="E20" s="284" t="s">
        <v>151</v>
      </c>
      <c r="F20" s="241" t="s">
        <v>390</v>
      </c>
      <c r="G20" s="284" t="s">
        <v>154</v>
      </c>
      <c r="H20" s="284" t="s">
        <v>59</v>
      </c>
      <c r="I20" s="287">
        <f t="shared" ref="I20:I34" si="0">D20/60*97</f>
        <v>430.03333332919283</v>
      </c>
      <c r="J20" s="284"/>
      <c r="K20" s="284"/>
      <c r="L20" s="285"/>
    </row>
    <row r="21" spans="1:12" s="286" customFormat="1" x14ac:dyDescent="0.25">
      <c r="A21" s="283" t="s">
        <v>358</v>
      </c>
      <c r="B21" s="276">
        <v>42671.588888888888</v>
      </c>
      <c r="C21" s="284"/>
      <c r="D21" s="272">
        <v>860.00000000582077</v>
      </c>
      <c r="E21" s="284" t="s">
        <v>151</v>
      </c>
      <c r="F21" s="241" t="s">
        <v>390</v>
      </c>
      <c r="G21" s="284" t="s">
        <v>154</v>
      </c>
      <c r="H21" s="284" t="s">
        <v>59</v>
      </c>
      <c r="I21" s="287">
        <f t="shared" si="0"/>
        <v>1390.3333333427436</v>
      </c>
      <c r="J21" s="284"/>
      <c r="K21" s="284"/>
      <c r="L21" s="285"/>
    </row>
    <row r="22" spans="1:12" s="286" customFormat="1" x14ac:dyDescent="0.25">
      <c r="A22" s="283" t="s">
        <v>358</v>
      </c>
      <c r="B22" s="276">
        <v>42672.261111111111</v>
      </c>
      <c r="C22" s="284"/>
      <c r="D22" s="272">
        <v>207.9999999969732</v>
      </c>
      <c r="E22" s="284" t="s">
        <v>151</v>
      </c>
      <c r="F22" s="241" t="s">
        <v>390</v>
      </c>
      <c r="G22" s="284" t="s">
        <v>154</v>
      </c>
      <c r="H22" s="284" t="s">
        <v>59</v>
      </c>
      <c r="I22" s="287">
        <f t="shared" si="0"/>
        <v>336.26666666177334</v>
      </c>
      <c r="J22" s="284"/>
      <c r="K22" s="284"/>
      <c r="L22" s="285"/>
    </row>
    <row r="23" spans="1:12" s="286" customFormat="1" x14ac:dyDescent="0.25">
      <c r="A23" s="283" t="s">
        <v>358</v>
      </c>
      <c r="B23" s="276">
        <v>42672.425000000003</v>
      </c>
      <c r="C23" s="284"/>
      <c r="D23" s="272">
        <v>281.99999999720603</v>
      </c>
      <c r="E23" s="284" t="s">
        <v>151</v>
      </c>
      <c r="F23" s="241" t="s">
        <v>390</v>
      </c>
      <c r="G23" s="284" t="s">
        <v>154</v>
      </c>
      <c r="H23" s="284" t="s">
        <v>59</v>
      </c>
      <c r="I23" s="287">
        <f t="shared" si="0"/>
        <v>455.89999999548309</v>
      </c>
      <c r="J23" s="284"/>
      <c r="K23" s="284"/>
      <c r="L23" s="285"/>
    </row>
    <row r="24" spans="1:12" s="286" customFormat="1" x14ac:dyDescent="0.25">
      <c r="A24" s="283" t="s">
        <v>358</v>
      </c>
      <c r="B24" s="276">
        <v>42672.827777777777</v>
      </c>
      <c r="C24" s="284"/>
      <c r="D24" s="272">
        <v>133.99999999674037</v>
      </c>
      <c r="E24" s="284" t="s">
        <v>151</v>
      </c>
      <c r="F24" s="241" t="s">
        <v>390</v>
      </c>
      <c r="G24" s="284" t="s">
        <v>154</v>
      </c>
      <c r="H24" s="284" t="s">
        <v>59</v>
      </c>
      <c r="I24" s="287">
        <f t="shared" si="0"/>
        <v>216.6333333280636</v>
      </c>
      <c r="J24" s="284"/>
      <c r="K24" s="284"/>
      <c r="L24" s="285"/>
    </row>
    <row r="25" spans="1:12" s="286" customFormat="1" x14ac:dyDescent="0.25">
      <c r="A25" s="283" t="s">
        <v>358</v>
      </c>
      <c r="B25" s="276">
        <v>42673.105555555558</v>
      </c>
      <c r="C25" s="284"/>
      <c r="D25" s="272">
        <v>381.99999999837019</v>
      </c>
      <c r="E25" s="284" t="s">
        <v>151</v>
      </c>
      <c r="F25" s="241" t="s">
        <v>390</v>
      </c>
      <c r="G25" s="284" t="s">
        <v>154</v>
      </c>
      <c r="H25" s="284" t="s">
        <v>59</v>
      </c>
      <c r="I25" s="287">
        <f t="shared" si="0"/>
        <v>617.5666666640318</v>
      </c>
      <c r="J25" s="284"/>
      <c r="K25" s="284"/>
      <c r="L25" s="285"/>
    </row>
    <row r="26" spans="1:12" s="286" customFormat="1" x14ac:dyDescent="0.25">
      <c r="A26" s="283" t="s">
        <v>358</v>
      </c>
      <c r="B26" s="276">
        <v>42673.913888888892</v>
      </c>
      <c r="C26" s="284"/>
      <c r="D26" s="282">
        <v>87.999999993480742</v>
      </c>
      <c r="E26" s="284" t="s">
        <v>151</v>
      </c>
      <c r="F26" s="241" t="s">
        <v>390</v>
      </c>
      <c r="G26" s="284" t="s">
        <v>154</v>
      </c>
      <c r="H26" s="284" t="s">
        <v>59</v>
      </c>
      <c r="I26" s="287">
        <f t="shared" si="0"/>
        <v>142.2666666561272</v>
      </c>
      <c r="J26" s="284"/>
      <c r="K26" s="284"/>
      <c r="L26" s="285"/>
    </row>
    <row r="27" spans="1:12" s="286" customFormat="1" x14ac:dyDescent="0.25">
      <c r="A27" s="283" t="s">
        <v>358</v>
      </c>
      <c r="B27" s="276">
        <v>42674.054166666669</v>
      </c>
      <c r="C27" s="284"/>
      <c r="D27" s="272">
        <v>293.99999999441206</v>
      </c>
      <c r="E27" s="284" t="s">
        <v>151</v>
      </c>
      <c r="F27" s="241" t="s">
        <v>390</v>
      </c>
      <c r="G27" s="284" t="s">
        <v>154</v>
      </c>
      <c r="H27" s="284" t="s">
        <v>59</v>
      </c>
      <c r="I27" s="287">
        <f t="shared" si="0"/>
        <v>475.29999999096617</v>
      </c>
      <c r="J27" s="284"/>
      <c r="K27" s="284"/>
      <c r="L27" s="285"/>
    </row>
    <row r="28" spans="1:12" s="286" customFormat="1" x14ac:dyDescent="0.25">
      <c r="A28" s="283" t="s">
        <v>358</v>
      </c>
      <c r="B28" s="276">
        <v>42676.291666666664</v>
      </c>
      <c r="C28" s="284"/>
      <c r="D28" s="272">
        <v>438.00000000279397</v>
      </c>
      <c r="E28" s="284" t="s">
        <v>151</v>
      </c>
      <c r="F28" s="241" t="s">
        <v>390</v>
      </c>
      <c r="G28" s="284" t="s">
        <v>154</v>
      </c>
      <c r="H28" s="284" t="s">
        <v>59</v>
      </c>
      <c r="I28" s="287">
        <f t="shared" si="0"/>
        <v>708.10000000451691</v>
      </c>
      <c r="J28" s="284"/>
      <c r="K28" s="284"/>
      <c r="L28" s="285"/>
    </row>
    <row r="29" spans="1:12" s="286" customFormat="1" x14ac:dyDescent="0.25">
      <c r="A29" s="283" t="s">
        <v>358</v>
      </c>
      <c r="B29" s="276">
        <v>42676.647222222222</v>
      </c>
      <c r="C29" s="284"/>
      <c r="D29" s="272">
        <v>105.99999999976717</v>
      </c>
      <c r="E29" s="284" t="s">
        <v>151</v>
      </c>
      <c r="F29" s="241" t="s">
        <v>390</v>
      </c>
      <c r="G29" s="284" t="s">
        <v>154</v>
      </c>
      <c r="H29" s="284" t="s">
        <v>59</v>
      </c>
      <c r="I29" s="287">
        <f t="shared" si="0"/>
        <v>171.36666666629026</v>
      </c>
      <c r="J29" s="284"/>
      <c r="K29" s="284"/>
      <c r="L29" s="285"/>
    </row>
    <row r="30" spans="1:12" s="286" customFormat="1" x14ac:dyDescent="0.25">
      <c r="A30" s="283" t="s">
        <v>358</v>
      </c>
      <c r="B30" s="276">
        <v>42677.333333333336</v>
      </c>
      <c r="C30" s="284"/>
      <c r="D30" s="272">
        <v>293.99999999441206</v>
      </c>
      <c r="E30" s="284" t="s">
        <v>151</v>
      </c>
      <c r="F30" s="241" t="s">
        <v>390</v>
      </c>
      <c r="G30" s="284" t="s">
        <v>154</v>
      </c>
      <c r="H30" s="284" t="s">
        <v>59</v>
      </c>
      <c r="I30" s="287">
        <f t="shared" si="0"/>
        <v>475.29999999096617</v>
      </c>
      <c r="J30" s="284"/>
      <c r="K30" s="284"/>
      <c r="L30" s="285"/>
    </row>
    <row r="31" spans="1:12" s="286" customFormat="1" x14ac:dyDescent="0.25">
      <c r="A31" s="283" t="s">
        <v>358</v>
      </c>
      <c r="B31" s="276">
        <v>42677.538194444445</v>
      </c>
      <c r="C31" s="284"/>
      <c r="D31" s="272">
        <v>370.00000000116415</v>
      </c>
      <c r="E31" s="284" t="s">
        <v>151</v>
      </c>
      <c r="F31" s="241" t="s">
        <v>390</v>
      </c>
      <c r="G31" s="284" t="s">
        <v>154</v>
      </c>
      <c r="H31" s="284" t="s">
        <v>59</v>
      </c>
      <c r="I31" s="287">
        <f t="shared" si="0"/>
        <v>598.16666666854871</v>
      </c>
      <c r="J31" s="284"/>
      <c r="K31" s="284"/>
      <c r="L31" s="285"/>
    </row>
    <row r="32" spans="1:12" s="286" customFormat="1" x14ac:dyDescent="0.25">
      <c r="A32" s="283" t="s">
        <v>358</v>
      </c>
      <c r="B32" s="276">
        <v>42714.855555555558</v>
      </c>
      <c r="C32" s="284"/>
      <c r="D32" s="272">
        <v>903.99999999208376</v>
      </c>
      <c r="E32" s="284" t="s">
        <v>151</v>
      </c>
      <c r="F32" s="241" t="s">
        <v>390</v>
      </c>
      <c r="G32" s="284" t="s">
        <v>154</v>
      </c>
      <c r="H32" s="284" t="s">
        <v>59</v>
      </c>
      <c r="I32" s="287">
        <f t="shared" si="0"/>
        <v>1461.4666666538687</v>
      </c>
      <c r="J32" s="284"/>
      <c r="K32" s="284"/>
      <c r="L32" s="285"/>
    </row>
    <row r="33" spans="1:12" s="286" customFormat="1" x14ac:dyDescent="0.25">
      <c r="A33" s="283" t="s">
        <v>358</v>
      </c>
      <c r="B33" s="276">
        <v>42715.984722222223</v>
      </c>
      <c r="C33" s="284"/>
      <c r="D33" s="272">
        <v>836.00000000093132</v>
      </c>
      <c r="E33" s="284" t="s">
        <v>151</v>
      </c>
      <c r="F33" s="241" t="s">
        <v>390</v>
      </c>
      <c r="G33" s="284" t="s">
        <v>154</v>
      </c>
      <c r="H33" s="284" t="s">
        <v>59</v>
      </c>
      <c r="I33" s="287">
        <f t="shared" si="0"/>
        <v>1351.533333334839</v>
      </c>
      <c r="J33" s="284"/>
      <c r="K33" s="284"/>
      <c r="L33" s="285"/>
    </row>
    <row r="34" spans="1:12" s="286" customFormat="1" x14ac:dyDescent="0.25">
      <c r="A34" s="283" t="s">
        <v>358</v>
      </c>
      <c r="B34" s="276">
        <v>42715.984722222223</v>
      </c>
      <c r="C34" s="284"/>
      <c r="D34" s="272">
        <v>836.00000000093132</v>
      </c>
      <c r="E34" s="284" t="s">
        <v>151</v>
      </c>
      <c r="F34" s="241" t="s">
        <v>390</v>
      </c>
      <c r="G34" s="284" t="s">
        <v>154</v>
      </c>
      <c r="H34" s="284" t="s">
        <v>59</v>
      </c>
      <c r="I34" s="287">
        <f t="shared" si="0"/>
        <v>1351.533333334839</v>
      </c>
      <c r="J34" s="284"/>
      <c r="K34" s="284"/>
      <c r="L34" s="285"/>
    </row>
    <row r="35" spans="1:12" x14ac:dyDescent="0.25">
      <c r="A35" s="246"/>
      <c r="B35" s="276"/>
      <c r="C35" s="240"/>
      <c r="D35" s="272"/>
      <c r="E35" s="240"/>
      <c r="F35" s="241"/>
      <c r="G35" s="240"/>
      <c r="H35" s="240"/>
      <c r="I35" s="240"/>
      <c r="J35" s="240"/>
      <c r="K35" s="240"/>
      <c r="L35" s="263"/>
    </row>
    <row r="36" spans="1:12" x14ac:dyDescent="0.25">
      <c r="A36" s="246"/>
      <c r="B36" s="240"/>
      <c r="C36" s="240"/>
      <c r="D36" s="240"/>
      <c r="E36" s="240"/>
      <c r="F36" s="241"/>
      <c r="G36" s="240"/>
      <c r="H36" s="240"/>
      <c r="I36" s="240"/>
      <c r="J36" s="240"/>
      <c r="K36" s="240"/>
      <c r="L36" s="263"/>
    </row>
    <row r="37" spans="1:12" x14ac:dyDescent="0.25">
      <c r="A37" s="246"/>
      <c r="B37" s="240"/>
      <c r="C37" s="240"/>
      <c r="D37" s="240"/>
      <c r="E37" s="240"/>
      <c r="F37" s="241"/>
      <c r="G37" s="240"/>
      <c r="H37" s="240"/>
      <c r="I37" s="240"/>
      <c r="J37" s="240"/>
      <c r="K37" s="240"/>
      <c r="L37" s="263"/>
    </row>
    <row r="38" spans="1:12" x14ac:dyDescent="0.25">
      <c r="A38" s="246"/>
      <c r="B38" s="240"/>
      <c r="C38" s="240"/>
      <c r="D38" s="240"/>
      <c r="E38" s="240"/>
      <c r="F38" s="241"/>
      <c r="G38" s="240"/>
      <c r="H38" s="240"/>
      <c r="I38" s="240"/>
      <c r="J38" s="240"/>
      <c r="K38" s="240"/>
      <c r="L38" s="263"/>
    </row>
    <row r="39" spans="1:12" x14ac:dyDescent="0.25">
      <c r="A39" s="246"/>
      <c r="B39" s="240"/>
      <c r="C39" s="240"/>
      <c r="D39" s="240"/>
      <c r="E39" s="240"/>
      <c r="F39" s="241"/>
      <c r="G39" s="240"/>
      <c r="H39" s="240"/>
      <c r="I39" s="240"/>
      <c r="J39" s="240"/>
      <c r="K39" s="240"/>
      <c r="L39" s="263"/>
    </row>
    <row r="40" spans="1:12" x14ac:dyDescent="0.25">
      <c r="A40" s="246"/>
      <c r="B40" s="240"/>
      <c r="C40" s="240"/>
      <c r="D40" s="240"/>
      <c r="E40" s="240"/>
      <c r="F40" s="241"/>
      <c r="G40" s="240"/>
      <c r="H40" s="240"/>
      <c r="I40" s="240"/>
      <c r="J40" s="240"/>
      <c r="K40" s="240"/>
      <c r="L40" s="263"/>
    </row>
    <row r="41" spans="1:12" x14ac:dyDescent="0.25">
      <c r="A41" s="246"/>
      <c r="B41" s="240"/>
      <c r="C41" s="240"/>
      <c r="D41" s="240"/>
      <c r="E41" s="240"/>
      <c r="F41" s="241"/>
      <c r="G41" s="240"/>
      <c r="H41" s="240"/>
      <c r="I41" s="240"/>
      <c r="J41" s="240"/>
      <c r="K41" s="240"/>
      <c r="L41" s="263"/>
    </row>
    <row r="42" spans="1:12" x14ac:dyDescent="0.25">
      <c r="A42" s="246"/>
      <c r="B42" s="240"/>
      <c r="C42" s="240"/>
      <c r="D42" s="240"/>
      <c r="E42" s="240"/>
      <c r="F42" s="241"/>
      <c r="G42" s="240"/>
      <c r="H42" s="240"/>
      <c r="I42" s="240"/>
      <c r="J42" s="240"/>
      <c r="K42" s="240"/>
      <c r="L42" s="263"/>
    </row>
    <row r="43" spans="1:12" x14ac:dyDescent="0.25">
      <c r="A43" s="246"/>
      <c r="B43" s="240"/>
      <c r="C43" s="240"/>
      <c r="D43" s="240"/>
      <c r="E43" s="240"/>
      <c r="F43" s="241"/>
      <c r="G43" s="240"/>
      <c r="H43" s="240"/>
      <c r="I43" s="240"/>
      <c r="J43" s="240"/>
      <c r="K43" s="240"/>
      <c r="L43" s="263"/>
    </row>
    <row r="44" spans="1:12" x14ac:dyDescent="0.25">
      <c r="A44" s="246"/>
      <c r="B44" s="240"/>
      <c r="C44" s="240"/>
      <c r="D44" s="240"/>
      <c r="E44" s="240"/>
      <c r="F44" s="241"/>
      <c r="G44" s="240"/>
      <c r="H44" s="240"/>
      <c r="I44" s="240"/>
      <c r="J44" s="240"/>
      <c r="K44" s="240"/>
      <c r="L44" s="263"/>
    </row>
    <row r="45" spans="1:12" x14ac:dyDescent="0.25">
      <c r="A45" s="246"/>
      <c r="B45" s="240"/>
      <c r="C45" s="240"/>
      <c r="D45" s="240"/>
      <c r="E45" s="240"/>
      <c r="F45" s="241"/>
      <c r="G45" s="240"/>
      <c r="H45" s="240"/>
      <c r="I45" s="240"/>
      <c r="J45" s="240"/>
      <c r="K45" s="240"/>
      <c r="L45" s="263"/>
    </row>
    <row r="46" spans="1:12" x14ac:dyDescent="0.25">
      <c r="A46" s="246"/>
      <c r="B46" s="240"/>
      <c r="C46" s="240"/>
      <c r="D46" s="240"/>
      <c r="E46" s="240"/>
      <c r="F46" s="241"/>
      <c r="G46" s="240"/>
      <c r="H46" s="240"/>
      <c r="I46" s="240"/>
      <c r="J46" s="240"/>
      <c r="K46" s="240"/>
      <c r="L46" s="263"/>
    </row>
    <row r="47" spans="1:12" x14ac:dyDescent="0.25">
      <c r="A47" s="246"/>
      <c r="B47" s="240"/>
      <c r="C47" s="240"/>
      <c r="D47" s="240"/>
      <c r="E47" s="240"/>
      <c r="F47" s="241"/>
      <c r="G47" s="240"/>
      <c r="H47" s="240"/>
      <c r="I47" s="240"/>
      <c r="J47" s="240"/>
      <c r="K47" s="240"/>
      <c r="L47" s="263"/>
    </row>
    <row r="48" spans="1:12" x14ac:dyDescent="0.25">
      <c r="A48" s="246"/>
      <c r="B48" s="240"/>
      <c r="C48" s="240"/>
      <c r="D48" s="240"/>
      <c r="E48" s="240"/>
      <c r="F48" s="241"/>
      <c r="G48" s="240"/>
      <c r="H48" s="240"/>
      <c r="I48" s="240"/>
      <c r="J48" s="240"/>
      <c r="K48" s="240"/>
      <c r="L48" s="263"/>
    </row>
    <row r="49" spans="1:12" x14ac:dyDescent="0.25">
      <c r="A49" s="246"/>
      <c r="B49" s="240"/>
      <c r="C49" s="240"/>
      <c r="D49" s="240"/>
      <c r="E49" s="240"/>
      <c r="F49" s="241"/>
      <c r="G49" s="240"/>
      <c r="H49" s="240"/>
      <c r="I49" s="240"/>
      <c r="J49" s="240"/>
      <c r="K49" s="240"/>
      <c r="L49" s="263"/>
    </row>
    <row r="50" spans="1:12" x14ac:dyDescent="0.25">
      <c r="A50" s="12"/>
      <c r="B50" s="22"/>
      <c r="C50" s="22"/>
      <c r="D50" s="22"/>
      <c r="E50" s="22"/>
      <c r="F50" s="22"/>
      <c r="G50" s="105"/>
      <c r="H50" s="181" t="s">
        <v>273</v>
      </c>
      <c r="I50" s="289">
        <f>SUM(I19:I49)</f>
        <v>10430.733333287411</v>
      </c>
      <c r="J50" s="180"/>
      <c r="K50" s="182" t="s">
        <v>273</v>
      </c>
      <c r="L50" s="198">
        <f>SUM(L19:L49)</f>
        <v>0</v>
      </c>
    </row>
    <row r="51" spans="1:12" ht="15.75" thickBot="1" x14ac:dyDescent="0.3">
      <c r="A51" s="192"/>
      <c r="B51" s="193"/>
      <c r="C51" s="193"/>
      <c r="D51" s="193"/>
      <c r="E51" s="193"/>
      <c r="F51" s="193"/>
      <c r="G51" s="193"/>
      <c r="H51" s="194" t="s">
        <v>274</v>
      </c>
      <c r="I51" s="288">
        <f>I50/2000</f>
        <v>5.215366666643706</v>
      </c>
      <c r="J51" s="195"/>
      <c r="K51" s="196" t="s">
        <v>274</v>
      </c>
      <c r="L51" s="199">
        <f>L50/2000</f>
        <v>0</v>
      </c>
    </row>
    <row r="53" spans="1:12" x14ac:dyDescent="0.25">
      <c r="A53" s="300" t="s">
        <v>268</v>
      </c>
      <c r="B53" s="300"/>
      <c r="C53" s="300"/>
      <c r="D53" s="300"/>
      <c r="E53" s="300"/>
      <c r="F53" s="300"/>
      <c r="G53" s="300"/>
      <c r="H53" s="300"/>
      <c r="I53" s="300"/>
    </row>
    <row r="54" spans="1:12" x14ac:dyDescent="0.25">
      <c r="A54" s="301" t="s">
        <v>269</v>
      </c>
      <c r="B54" s="301"/>
      <c r="C54" s="301"/>
      <c r="D54" s="301"/>
      <c r="E54" s="301"/>
      <c r="F54" s="301"/>
      <c r="G54" s="301"/>
      <c r="H54" s="301"/>
      <c r="I54" s="301"/>
    </row>
    <row r="55" spans="1:12" ht="16.5" customHeight="1" x14ac:dyDescent="0.25">
      <c r="A55" s="302" t="s">
        <v>271</v>
      </c>
      <c r="B55" s="302"/>
      <c r="C55" s="302"/>
      <c r="D55" s="302"/>
      <c r="E55" s="302"/>
      <c r="F55" s="302"/>
      <c r="G55" s="302"/>
      <c r="H55" s="302"/>
      <c r="I55" s="302"/>
    </row>
    <row r="56" spans="1:12" ht="30.75" customHeight="1" x14ac:dyDescent="0.25">
      <c r="A56" s="302" t="s">
        <v>270</v>
      </c>
      <c r="B56" s="302"/>
      <c r="C56" s="302"/>
      <c r="D56" s="302"/>
      <c r="E56" s="302"/>
      <c r="F56" s="302"/>
      <c r="G56" s="302"/>
      <c r="H56" s="302"/>
      <c r="I56" s="302"/>
    </row>
    <row r="57" spans="1:12" x14ac:dyDescent="0.25">
      <c r="A57" s="303" t="s">
        <v>160</v>
      </c>
      <c r="B57" s="303"/>
      <c r="C57" s="303"/>
      <c r="D57" s="303"/>
      <c r="E57" s="303"/>
      <c r="F57" s="303"/>
      <c r="G57" s="303"/>
      <c r="H57" s="303"/>
      <c r="I57" s="303"/>
    </row>
  </sheetData>
  <mergeCells count="5">
    <mergeCell ref="A53:I53"/>
    <mergeCell ref="A54:I54"/>
    <mergeCell ref="A55:I55"/>
    <mergeCell ref="A56:I56"/>
    <mergeCell ref="A57:I57"/>
  </mergeCells>
  <dataValidations count="3">
    <dataValidation allowBlank="1" showInputMessage="1" showErrorMessage="1" prompt="Describe method" sqref="F19:F49"/>
    <dataValidation type="list" allowBlank="1" showInputMessage="1" showErrorMessage="1" prompt="Select regulated pollutant" sqref="J19:J49">
      <formula1>$B$90:$B$92</formula1>
    </dataValidation>
    <dataValidation type="list" allowBlank="1" showInputMessage="1" showErrorMessage="1" prompt="Select units of standard" sqref="K19:K49">
      <formula1>$B$95:$B$98</formula1>
    </dataValidation>
  </dataValidations>
  <pageMargins left="0.45" right="0.45" top="0.5" bottom="0.5" header="0.3" footer="0.3"/>
  <pageSetup scale="60" fitToHeight="4" orientation="landscape" r:id="rId1"/>
  <headerFooter>
    <oddFooter xml:space="preserve">&amp;RExcess Emissions Report - Failures -- &amp;P of &amp;N </oddFooter>
  </headerFooter>
  <extLst>
    <ext xmlns:x14="http://schemas.microsoft.com/office/spreadsheetml/2009/9/main" uri="{CCE6A557-97BC-4b89-ADB6-D9C93CAAB3DF}">
      <x14:dataValidations xmlns:xm="http://schemas.microsoft.com/office/excel/2006/main" count="6">
        <x14:dataValidation type="list" allowBlank="1" showInputMessage="1" prompt="Select or write in">
          <x14:formula1>
            <xm:f>'dropdown menus'!$B$9:$B$13</xm:f>
          </x14:formula1>
          <xm:sqref>C12</xm:sqref>
        </x14:dataValidation>
        <x14:dataValidation type="list" allowBlank="1" showInputMessage="1" showErrorMessage="1">
          <x14:formula1>
            <xm:f>'dropdown menus'!$B$2:$B$6</xm:f>
          </x14:formula1>
          <xm:sqref>C10</xm:sqref>
        </x14:dataValidation>
        <x14:dataValidation type="list" allowBlank="1" showInputMessage="1" showErrorMessage="1" prompt="Select units. Use same units in every row. Choose minutes for opacity, and hours for other parameters.">
          <x14:formula1>
            <xm:f>'dropdown menus'!$B$101:$B$102</xm:f>
          </x14:formula1>
          <xm:sqref>E19:E35</xm:sqref>
        </x14:dataValidation>
        <x14:dataValidation type="list" allowBlank="1" showInputMessage="1" showErrorMessage="1" prompt="Select regulated pollutant">
          <x14:formula1>
            <xm:f>'dropdown menus'!$B$90:$B$92</xm:f>
          </x14:formula1>
          <xm:sqref>G19:G49</xm:sqref>
        </x14:dataValidation>
        <x14:dataValidation type="list" allowBlank="1" showInputMessage="1" showErrorMessage="1" prompt="Select units of standard">
          <x14:formula1>
            <xm:f>'dropdown menus'!$B$95:$B$98</xm:f>
          </x14:formula1>
          <xm:sqref>H19:H49</xm:sqref>
        </x14:dataValidation>
        <x14:dataValidation type="list" allowBlank="1" showInputMessage="1" prompt="Select parameter">
          <x14:formula1>
            <xm:f>'dropdown menus'!$B$105:$B$116</xm:f>
          </x14:formula1>
          <xm:sqref>A19:A49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57"/>
  <sheetViews>
    <sheetView showGridLines="0" workbookViewId="0"/>
  </sheetViews>
  <sheetFormatPr defaultRowHeight="15" x14ac:dyDescent="0.25"/>
  <cols>
    <col min="1" max="1" width="34.28515625" style="217" customWidth="1"/>
    <col min="2" max="2" width="17.7109375" style="217" customWidth="1"/>
    <col min="3" max="3" width="11.7109375" style="217" customWidth="1"/>
    <col min="4" max="4" width="11.28515625" style="217" customWidth="1"/>
    <col min="5" max="5" width="9.7109375" style="217" customWidth="1"/>
    <col min="6" max="6" width="22.5703125" style="217" customWidth="1"/>
    <col min="7" max="7" width="20.28515625" style="217" customWidth="1"/>
    <col min="8" max="8" width="17" style="217" customWidth="1"/>
    <col min="9" max="9" width="19.5703125" style="217" customWidth="1"/>
    <col min="10" max="10" width="17.28515625" style="217" customWidth="1"/>
    <col min="11" max="11" width="16.85546875" style="217" customWidth="1"/>
    <col min="12" max="12" width="20" style="217" customWidth="1"/>
    <col min="13" max="16384" width="9.140625" style="217"/>
  </cols>
  <sheetData>
    <row r="1" spans="1:12" ht="21" x14ac:dyDescent="0.35">
      <c r="A1" s="35" t="s">
        <v>128</v>
      </c>
    </row>
    <row r="2" spans="1:12" x14ac:dyDescent="0.25">
      <c r="A2" s="34" t="s">
        <v>262</v>
      </c>
    </row>
    <row r="4" spans="1:12" x14ac:dyDescent="0.25">
      <c r="A4" s="218" t="s">
        <v>265</v>
      </c>
    </row>
    <row r="5" spans="1:12" x14ac:dyDescent="0.25">
      <c r="A5" s="218" t="s">
        <v>266</v>
      </c>
    </row>
    <row r="7" spans="1:12" x14ac:dyDescent="0.25">
      <c r="A7" s="116" t="s">
        <v>62</v>
      </c>
      <c r="B7" s="117"/>
      <c r="C7" s="100" t="str">
        <f>Facility_Info!$B$6&amp;"--"&amp;Facility_Info!$B$7</f>
        <v>Papermaker Corporation--Papertown Mill</v>
      </c>
      <c r="D7" s="90"/>
      <c r="E7" s="90"/>
      <c r="F7" s="91"/>
      <c r="G7" s="172"/>
      <c r="H7" s="51"/>
    </row>
    <row r="8" spans="1:12" x14ac:dyDescent="0.25">
      <c r="A8" s="116" t="s">
        <v>164</v>
      </c>
      <c r="B8" s="117"/>
      <c r="C8" s="100" t="str">
        <f>Facility_Info!$B$19&amp;" - "&amp;Facility_Info!$B$20</f>
        <v>07/01/2016 - 12/31/2016</v>
      </c>
      <c r="D8" s="103"/>
      <c r="E8" s="103"/>
      <c r="F8" s="175"/>
      <c r="G8" s="173"/>
      <c r="H8" s="51"/>
    </row>
    <row r="9" spans="1:12" x14ac:dyDescent="0.25">
      <c r="A9" s="116" t="s">
        <v>46</v>
      </c>
      <c r="B9" s="117"/>
      <c r="C9" s="244" t="s">
        <v>318</v>
      </c>
      <c r="D9" s="90"/>
      <c r="E9" s="90"/>
      <c r="F9" s="91"/>
      <c r="G9" s="172"/>
      <c r="H9" s="51"/>
    </row>
    <row r="10" spans="1:12" x14ac:dyDescent="0.25">
      <c r="A10" s="116" t="s">
        <v>47</v>
      </c>
      <c r="B10" s="117"/>
      <c r="C10" s="244" t="s">
        <v>10</v>
      </c>
      <c r="D10" s="102"/>
      <c r="E10" s="102"/>
      <c r="F10" s="176"/>
      <c r="G10" s="174"/>
      <c r="H10" s="51"/>
    </row>
    <row r="11" spans="1:12" x14ac:dyDescent="0.25">
      <c r="A11" s="116" t="s">
        <v>48</v>
      </c>
      <c r="B11" s="117"/>
      <c r="C11" s="244" t="s">
        <v>10</v>
      </c>
      <c r="D11" s="102"/>
      <c r="E11" s="102"/>
      <c r="F11" s="176"/>
      <c r="G11" s="174"/>
      <c r="H11" s="51"/>
    </row>
    <row r="12" spans="1:12" x14ac:dyDescent="0.25">
      <c r="A12" s="116" t="s">
        <v>163</v>
      </c>
      <c r="B12" s="117"/>
      <c r="C12" s="244" t="s">
        <v>321</v>
      </c>
      <c r="D12" s="102"/>
      <c r="E12" s="102"/>
      <c r="F12" s="176"/>
      <c r="G12" s="174"/>
      <c r="H12" s="51"/>
    </row>
    <row r="13" spans="1:12" x14ac:dyDescent="0.25">
      <c r="A13" s="116" t="s">
        <v>111</v>
      </c>
      <c r="B13" s="117"/>
      <c r="C13" s="244" t="s">
        <v>318</v>
      </c>
      <c r="D13" s="90"/>
      <c r="E13" s="90"/>
      <c r="F13" s="91"/>
      <c r="G13" s="172"/>
      <c r="H13" s="51"/>
    </row>
    <row r="15" spans="1:12" ht="15.75" thickBot="1" x14ac:dyDescent="0.3"/>
    <row r="16" spans="1:12" x14ac:dyDescent="0.25">
      <c r="A16" s="183"/>
      <c r="B16" s="184"/>
      <c r="C16" s="184"/>
      <c r="D16" s="184"/>
      <c r="E16" s="184"/>
      <c r="F16" s="197"/>
      <c r="G16" s="185" t="s">
        <v>158</v>
      </c>
      <c r="H16" s="186"/>
      <c r="I16" s="186"/>
      <c r="J16" s="186"/>
      <c r="K16" s="186"/>
      <c r="L16" s="187"/>
    </row>
    <row r="17" spans="1:12" x14ac:dyDescent="0.25">
      <c r="A17" s="188"/>
      <c r="B17" s="179"/>
      <c r="C17" s="179"/>
      <c r="D17" s="179"/>
      <c r="E17" s="179"/>
      <c r="F17" s="179"/>
      <c r="G17" s="222" t="s">
        <v>156</v>
      </c>
      <c r="H17" s="223"/>
      <c r="I17" s="223"/>
      <c r="J17" s="224" t="s">
        <v>157</v>
      </c>
      <c r="K17" s="81"/>
      <c r="L17" s="189"/>
    </row>
    <row r="18" spans="1:12" ht="32.25" x14ac:dyDescent="0.25">
      <c r="A18" s="190" t="s">
        <v>298</v>
      </c>
      <c r="B18" s="178" t="s">
        <v>388</v>
      </c>
      <c r="C18" s="178" t="s">
        <v>389</v>
      </c>
      <c r="D18" s="178" t="s">
        <v>66</v>
      </c>
      <c r="E18" s="177" t="s">
        <v>150</v>
      </c>
      <c r="F18" s="200" t="s">
        <v>267</v>
      </c>
      <c r="G18" s="28" t="s">
        <v>264</v>
      </c>
      <c r="H18" s="28" t="s">
        <v>141</v>
      </c>
      <c r="I18" s="28" t="s">
        <v>147</v>
      </c>
      <c r="J18" s="171" t="s">
        <v>264</v>
      </c>
      <c r="K18" s="171" t="s">
        <v>141</v>
      </c>
      <c r="L18" s="191" t="s">
        <v>147</v>
      </c>
    </row>
    <row r="19" spans="1:12" s="286" customFormat="1" x14ac:dyDescent="0.25">
      <c r="A19" s="283" t="s">
        <v>306</v>
      </c>
      <c r="B19" s="276">
        <v>42552.479861111111</v>
      </c>
      <c r="C19" s="284"/>
      <c r="D19" s="277">
        <v>0.56666666659293696</v>
      </c>
      <c r="E19" s="240" t="s">
        <v>152</v>
      </c>
      <c r="F19" s="241" t="s">
        <v>404</v>
      </c>
      <c r="G19" s="284" t="s">
        <v>154</v>
      </c>
      <c r="H19" s="284" t="s">
        <v>122</v>
      </c>
      <c r="I19" s="287">
        <f t="shared" ref="I19:I23" si="0">D19*16</f>
        <v>9.0666666654869914</v>
      </c>
      <c r="J19" s="284"/>
      <c r="K19" s="284"/>
      <c r="L19" s="285"/>
    </row>
    <row r="20" spans="1:12" s="286" customFormat="1" x14ac:dyDescent="0.25">
      <c r="A20" s="283" t="s">
        <v>306</v>
      </c>
      <c r="B20" s="276">
        <v>42552.504166666666</v>
      </c>
      <c r="C20" s="284"/>
      <c r="D20" s="277">
        <v>27.416666666627862</v>
      </c>
      <c r="E20" s="240" t="s">
        <v>152</v>
      </c>
      <c r="F20" s="241" t="s">
        <v>404</v>
      </c>
      <c r="G20" s="284" t="s">
        <v>154</v>
      </c>
      <c r="H20" s="284" t="s">
        <v>122</v>
      </c>
      <c r="I20" s="287">
        <f t="shared" si="0"/>
        <v>438.66666666604578</v>
      </c>
      <c r="J20" s="284"/>
      <c r="K20" s="284"/>
      <c r="L20" s="285"/>
    </row>
    <row r="21" spans="1:12" s="286" customFormat="1" x14ac:dyDescent="0.25">
      <c r="A21" s="283" t="s">
        <v>306</v>
      </c>
      <c r="B21" s="276">
        <v>42552.649305555555</v>
      </c>
      <c r="C21" s="284"/>
      <c r="D21" s="277">
        <v>2.0333333333255723</v>
      </c>
      <c r="E21" s="240" t="s">
        <v>152</v>
      </c>
      <c r="F21" s="241" t="s">
        <v>404</v>
      </c>
      <c r="G21" s="284" t="s">
        <v>154</v>
      </c>
      <c r="H21" s="284" t="s">
        <v>122</v>
      </c>
      <c r="I21" s="287">
        <f t="shared" si="0"/>
        <v>32.533333333209157</v>
      </c>
      <c r="J21" s="284"/>
      <c r="K21" s="284"/>
      <c r="L21" s="285"/>
    </row>
    <row r="22" spans="1:12" s="286" customFormat="1" x14ac:dyDescent="0.25">
      <c r="A22" s="283" t="s">
        <v>306</v>
      </c>
      <c r="B22" s="276">
        <v>42671.588888888888</v>
      </c>
      <c r="C22" s="284"/>
      <c r="D22" s="277">
        <v>12.333333333372138</v>
      </c>
      <c r="E22" s="240" t="s">
        <v>152</v>
      </c>
      <c r="F22" s="241" t="s">
        <v>404</v>
      </c>
      <c r="G22" s="284" t="s">
        <v>154</v>
      </c>
      <c r="H22" s="284" t="s">
        <v>122</v>
      </c>
      <c r="I22" s="287">
        <f t="shared" si="0"/>
        <v>197.33333333395422</v>
      </c>
      <c r="J22" s="284"/>
      <c r="K22" s="284"/>
      <c r="L22" s="285"/>
    </row>
    <row r="23" spans="1:12" s="286" customFormat="1" x14ac:dyDescent="0.25">
      <c r="A23" s="283" t="s">
        <v>306</v>
      </c>
      <c r="B23" s="276">
        <v>42690.545138888891</v>
      </c>
      <c r="C23" s="284"/>
      <c r="D23" s="277">
        <v>31.083333333372138</v>
      </c>
      <c r="E23" s="240" t="s">
        <v>152</v>
      </c>
      <c r="F23" s="241" t="s">
        <v>404</v>
      </c>
      <c r="G23" s="284" t="s">
        <v>154</v>
      </c>
      <c r="H23" s="284" t="s">
        <v>122</v>
      </c>
      <c r="I23" s="287">
        <f t="shared" si="0"/>
        <v>497.33333333395422</v>
      </c>
      <c r="J23" s="284"/>
      <c r="K23" s="284"/>
      <c r="L23" s="285"/>
    </row>
    <row r="24" spans="1:12" s="286" customFormat="1" x14ac:dyDescent="0.25">
      <c r="A24" s="283"/>
      <c r="B24" s="276"/>
      <c r="C24" s="284"/>
      <c r="D24" s="277"/>
      <c r="E24" s="240"/>
      <c r="F24" s="241"/>
      <c r="G24" s="284"/>
      <c r="H24" s="284"/>
      <c r="I24" s="287"/>
      <c r="J24" s="284"/>
      <c r="K24" s="284"/>
      <c r="L24" s="285"/>
    </row>
    <row r="25" spans="1:12" s="286" customFormat="1" x14ac:dyDescent="0.25">
      <c r="A25" s="283"/>
      <c r="B25" s="276"/>
      <c r="C25" s="284"/>
      <c r="D25" s="272"/>
      <c r="E25" s="284"/>
      <c r="F25" s="241"/>
      <c r="G25" s="284"/>
      <c r="H25" s="284"/>
      <c r="I25" s="287"/>
      <c r="J25" s="284"/>
      <c r="K25" s="284"/>
      <c r="L25" s="285"/>
    </row>
    <row r="26" spans="1:12" s="286" customFormat="1" x14ac:dyDescent="0.25">
      <c r="A26" s="283"/>
      <c r="B26" s="276"/>
      <c r="C26" s="284"/>
      <c r="D26" s="282"/>
      <c r="E26" s="284"/>
      <c r="F26" s="241"/>
      <c r="G26" s="284"/>
      <c r="H26" s="284"/>
      <c r="I26" s="287"/>
      <c r="J26" s="284"/>
      <c r="K26" s="284"/>
      <c r="L26" s="285"/>
    </row>
    <row r="27" spans="1:12" s="286" customFormat="1" x14ac:dyDescent="0.25">
      <c r="A27" s="283"/>
      <c r="B27" s="276"/>
      <c r="C27" s="284"/>
      <c r="D27" s="272"/>
      <c r="E27" s="284"/>
      <c r="F27" s="241"/>
      <c r="G27" s="284"/>
      <c r="H27" s="284"/>
      <c r="I27" s="287"/>
      <c r="J27" s="284"/>
      <c r="K27" s="284"/>
      <c r="L27" s="285"/>
    </row>
    <row r="28" spans="1:12" s="286" customFormat="1" x14ac:dyDescent="0.25">
      <c r="A28" s="283"/>
      <c r="B28" s="276"/>
      <c r="C28" s="284"/>
      <c r="D28" s="272"/>
      <c r="E28" s="284"/>
      <c r="F28" s="241"/>
      <c r="G28" s="284"/>
      <c r="H28" s="284"/>
      <c r="I28" s="287"/>
      <c r="J28" s="284"/>
      <c r="K28" s="284"/>
      <c r="L28" s="285"/>
    </row>
    <row r="29" spans="1:12" s="286" customFormat="1" x14ac:dyDescent="0.25">
      <c r="A29" s="283"/>
      <c r="B29" s="276"/>
      <c r="C29" s="284"/>
      <c r="D29" s="272"/>
      <c r="E29" s="284"/>
      <c r="F29" s="241"/>
      <c r="G29" s="284"/>
      <c r="H29" s="284"/>
      <c r="I29" s="287"/>
      <c r="J29" s="284"/>
      <c r="K29" s="284"/>
      <c r="L29" s="285"/>
    </row>
    <row r="30" spans="1:12" s="286" customFormat="1" x14ac:dyDescent="0.25">
      <c r="A30" s="283"/>
      <c r="B30" s="276"/>
      <c r="C30" s="284"/>
      <c r="D30" s="272"/>
      <c r="E30" s="284"/>
      <c r="F30" s="241"/>
      <c r="G30" s="284"/>
      <c r="H30" s="284"/>
      <c r="I30" s="287"/>
      <c r="J30" s="284"/>
      <c r="K30" s="284"/>
      <c r="L30" s="285"/>
    </row>
    <row r="31" spans="1:12" s="286" customFormat="1" x14ac:dyDescent="0.25">
      <c r="A31" s="283"/>
      <c r="B31" s="276"/>
      <c r="C31" s="284"/>
      <c r="D31" s="272"/>
      <c r="E31" s="284"/>
      <c r="F31" s="241"/>
      <c r="G31" s="284"/>
      <c r="H31" s="284"/>
      <c r="I31" s="287"/>
      <c r="J31" s="284"/>
      <c r="K31" s="284"/>
      <c r="L31" s="285"/>
    </row>
    <row r="32" spans="1:12" s="286" customFormat="1" x14ac:dyDescent="0.25">
      <c r="A32" s="283"/>
      <c r="B32" s="276"/>
      <c r="C32" s="284"/>
      <c r="D32" s="272"/>
      <c r="E32" s="284"/>
      <c r="F32" s="241"/>
      <c r="G32" s="284"/>
      <c r="H32" s="284"/>
      <c r="I32" s="287"/>
      <c r="J32" s="284"/>
      <c r="K32" s="284"/>
      <c r="L32" s="285"/>
    </row>
    <row r="33" spans="1:12" s="286" customFormat="1" x14ac:dyDescent="0.25">
      <c r="A33" s="283"/>
      <c r="B33" s="276"/>
      <c r="C33" s="284"/>
      <c r="D33" s="272"/>
      <c r="E33" s="284"/>
      <c r="F33" s="241"/>
      <c r="G33" s="284"/>
      <c r="H33" s="284"/>
      <c r="I33" s="287"/>
      <c r="J33" s="284"/>
      <c r="K33" s="284"/>
      <c r="L33" s="285"/>
    </row>
    <row r="34" spans="1:12" s="286" customFormat="1" x14ac:dyDescent="0.25">
      <c r="A34" s="283"/>
      <c r="B34" s="276"/>
      <c r="C34" s="284"/>
      <c r="D34" s="272"/>
      <c r="E34" s="284"/>
      <c r="F34" s="241"/>
      <c r="G34" s="284"/>
      <c r="H34" s="284"/>
      <c r="I34" s="287"/>
      <c r="J34" s="284"/>
      <c r="K34" s="284"/>
      <c r="L34" s="285"/>
    </row>
    <row r="35" spans="1:12" x14ac:dyDescent="0.25">
      <c r="A35" s="283"/>
      <c r="B35" s="276"/>
      <c r="C35" s="240"/>
      <c r="D35" s="272"/>
      <c r="E35" s="240"/>
      <c r="F35" s="241"/>
      <c r="G35" s="240"/>
      <c r="H35" s="240"/>
      <c r="I35" s="240"/>
      <c r="J35" s="240"/>
      <c r="K35" s="240"/>
      <c r="L35" s="263"/>
    </row>
    <row r="36" spans="1:12" x14ac:dyDescent="0.25">
      <c r="A36" s="246"/>
      <c r="B36" s="240"/>
      <c r="C36" s="240"/>
      <c r="D36" s="240"/>
      <c r="E36" s="240"/>
      <c r="F36" s="241"/>
      <c r="G36" s="240"/>
      <c r="H36" s="240"/>
      <c r="I36" s="240"/>
      <c r="J36" s="240"/>
      <c r="K36" s="240"/>
      <c r="L36" s="263"/>
    </row>
    <row r="37" spans="1:12" x14ac:dyDescent="0.25">
      <c r="A37" s="246"/>
      <c r="B37" s="240"/>
      <c r="C37" s="240"/>
      <c r="D37" s="240"/>
      <c r="E37" s="240"/>
      <c r="F37" s="241"/>
      <c r="G37" s="240"/>
      <c r="H37" s="240"/>
      <c r="I37" s="240"/>
      <c r="J37" s="240"/>
      <c r="K37" s="240"/>
      <c r="L37" s="263"/>
    </row>
    <row r="38" spans="1:12" x14ac:dyDescent="0.25">
      <c r="A38" s="246"/>
      <c r="B38" s="240"/>
      <c r="C38" s="240"/>
      <c r="D38" s="240"/>
      <c r="E38" s="240"/>
      <c r="F38" s="241"/>
      <c r="G38" s="240"/>
      <c r="H38" s="240"/>
      <c r="I38" s="240"/>
      <c r="J38" s="240"/>
      <c r="K38" s="240"/>
      <c r="L38" s="263"/>
    </row>
    <row r="39" spans="1:12" x14ac:dyDescent="0.25">
      <c r="A39" s="246"/>
      <c r="B39" s="240"/>
      <c r="C39" s="240"/>
      <c r="D39" s="240"/>
      <c r="E39" s="240"/>
      <c r="F39" s="241"/>
      <c r="G39" s="240"/>
      <c r="H39" s="240"/>
      <c r="I39" s="240"/>
      <c r="J39" s="240"/>
      <c r="K39" s="240"/>
      <c r="L39" s="263"/>
    </row>
    <row r="40" spans="1:12" x14ac:dyDescent="0.25">
      <c r="A40" s="246"/>
      <c r="B40" s="240"/>
      <c r="C40" s="240"/>
      <c r="D40" s="240"/>
      <c r="E40" s="240"/>
      <c r="F40" s="241"/>
      <c r="G40" s="240"/>
      <c r="H40" s="240"/>
      <c r="I40" s="240"/>
      <c r="J40" s="240"/>
      <c r="K40" s="240"/>
      <c r="L40" s="263"/>
    </row>
    <row r="41" spans="1:12" x14ac:dyDescent="0.25">
      <c r="A41" s="246"/>
      <c r="B41" s="240"/>
      <c r="C41" s="240"/>
      <c r="D41" s="240"/>
      <c r="E41" s="240"/>
      <c r="F41" s="241"/>
      <c r="G41" s="240"/>
      <c r="H41" s="240"/>
      <c r="I41" s="240"/>
      <c r="J41" s="240"/>
      <c r="K41" s="240"/>
      <c r="L41" s="263"/>
    </row>
    <row r="42" spans="1:12" x14ac:dyDescent="0.25">
      <c r="A42" s="246"/>
      <c r="B42" s="240"/>
      <c r="C42" s="240"/>
      <c r="D42" s="240"/>
      <c r="E42" s="240"/>
      <c r="F42" s="241"/>
      <c r="G42" s="240"/>
      <c r="H42" s="240"/>
      <c r="I42" s="240"/>
      <c r="J42" s="240"/>
      <c r="K42" s="240"/>
      <c r="L42" s="263"/>
    </row>
    <row r="43" spans="1:12" x14ac:dyDescent="0.25">
      <c r="A43" s="246"/>
      <c r="B43" s="240"/>
      <c r="C43" s="240"/>
      <c r="D43" s="240"/>
      <c r="E43" s="240"/>
      <c r="F43" s="241"/>
      <c r="G43" s="240"/>
      <c r="H43" s="240"/>
      <c r="I43" s="240"/>
      <c r="J43" s="240"/>
      <c r="K43" s="240"/>
      <c r="L43" s="263"/>
    </row>
    <row r="44" spans="1:12" x14ac:dyDescent="0.25">
      <c r="A44" s="246"/>
      <c r="B44" s="240"/>
      <c r="C44" s="240"/>
      <c r="D44" s="240"/>
      <c r="E44" s="240"/>
      <c r="F44" s="241"/>
      <c r="G44" s="240"/>
      <c r="H44" s="240"/>
      <c r="I44" s="240"/>
      <c r="J44" s="240"/>
      <c r="K44" s="240"/>
      <c r="L44" s="263"/>
    </row>
    <row r="45" spans="1:12" x14ac:dyDescent="0.25">
      <c r="A45" s="246"/>
      <c r="B45" s="240"/>
      <c r="C45" s="240"/>
      <c r="D45" s="240"/>
      <c r="E45" s="240"/>
      <c r="F45" s="241"/>
      <c r="G45" s="240"/>
      <c r="H45" s="240"/>
      <c r="I45" s="240"/>
      <c r="J45" s="240"/>
      <c r="K45" s="240"/>
      <c r="L45" s="263"/>
    </row>
    <row r="46" spans="1:12" x14ac:dyDescent="0.25">
      <c r="A46" s="246"/>
      <c r="B46" s="240"/>
      <c r="C46" s="240"/>
      <c r="D46" s="240"/>
      <c r="E46" s="240"/>
      <c r="F46" s="241"/>
      <c r="G46" s="240"/>
      <c r="H46" s="240"/>
      <c r="I46" s="240"/>
      <c r="J46" s="240"/>
      <c r="K46" s="240"/>
      <c r="L46" s="263"/>
    </row>
    <row r="47" spans="1:12" x14ac:dyDescent="0.25">
      <c r="A47" s="246"/>
      <c r="B47" s="240"/>
      <c r="C47" s="240"/>
      <c r="D47" s="240"/>
      <c r="E47" s="240"/>
      <c r="F47" s="241"/>
      <c r="G47" s="240"/>
      <c r="H47" s="240"/>
      <c r="I47" s="240"/>
      <c r="J47" s="240"/>
      <c r="K47" s="240"/>
      <c r="L47" s="263"/>
    </row>
    <row r="48" spans="1:12" x14ac:dyDescent="0.25">
      <c r="A48" s="246"/>
      <c r="B48" s="240"/>
      <c r="C48" s="240"/>
      <c r="D48" s="240"/>
      <c r="E48" s="240"/>
      <c r="F48" s="241"/>
      <c r="G48" s="240"/>
      <c r="H48" s="240"/>
      <c r="I48" s="240"/>
      <c r="J48" s="240"/>
      <c r="K48" s="240"/>
      <c r="L48" s="263"/>
    </row>
    <row r="49" spans="1:12" x14ac:dyDescent="0.25">
      <c r="A49" s="246"/>
      <c r="B49" s="240"/>
      <c r="C49" s="240"/>
      <c r="D49" s="240"/>
      <c r="E49" s="240"/>
      <c r="F49" s="241"/>
      <c r="G49" s="240"/>
      <c r="H49" s="240"/>
      <c r="I49" s="240"/>
      <c r="J49" s="240"/>
      <c r="K49" s="240"/>
      <c r="L49" s="263"/>
    </row>
    <row r="50" spans="1:12" x14ac:dyDescent="0.25">
      <c r="A50" s="12"/>
      <c r="B50" s="22"/>
      <c r="C50" s="22"/>
      <c r="D50" s="22"/>
      <c r="E50" s="22"/>
      <c r="F50" s="22"/>
      <c r="G50" s="105"/>
      <c r="H50" s="181" t="s">
        <v>273</v>
      </c>
      <c r="I50" s="289">
        <f>SUM(I19:I49)</f>
        <v>1174.9333333326504</v>
      </c>
      <c r="J50" s="180"/>
      <c r="K50" s="182" t="s">
        <v>273</v>
      </c>
      <c r="L50" s="198">
        <f>SUM(L19:L49)</f>
        <v>0</v>
      </c>
    </row>
    <row r="51" spans="1:12" ht="15.75" thickBot="1" x14ac:dyDescent="0.3">
      <c r="A51" s="192"/>
      <c r="B51" s="193"/>
      <c r="C51" s="193"/>
      <c r="D51" s="193"/>
      <c r="E51" s="193"/>
      <c r="F51" s="193"/>
      <c r="G51" s="193"/>
      <c r="H51" s="194" t="s">
        <v>274</v>
      </c>
      <c r="I51" s="288">
        <f>I50/2000</f>
        <v>0.58746666666632519</v>
      </c>
      <c r="J51" s="195"/>
      <c r="K51" s="196" t="s">
        <v>274</v>
      </c>
      <c r="L51" s="199">
        <f>L50/2000</f>
        <v>0</v>
      </c>
    </row>
    <row r="53" spans="1:12" x14ac:dyDescent="0.25">
      <c r="A53" s="300" t="s">
        <v>268</v>
      </c>
      <c r="B53" s="300"/>
      <c r="C53" s="300"/>
      <c r="D53" s="300"/>
      <c r="E53" s="300"/>
      <c r="F53" s="300"/>
      <c r="G53" s="300"/>
      <c r="H53" s="300"/>
      <c r="I53" s="300"/>
    </row>
    <row r="54" spans="1:12" x14ac:dyDescent="0.25">
      <c r="A54" s="301" t="s">
        <v>269</v>
      </c>
      <c r="B54" s="301"/>
      <c r="C54" s="301"/>
      <c r="D54" s="301"/>
      <c r="E54" s="301"/>
      <c r="F54" s="301"/>
      <c r="G54" s="301"/>
      <c r="H54" s="301"/>
      <c r="I54" s="301"/>
    </row>
    <row r="55" spans="1:12" ht="16.5" customHeight="1" x14ac:dyDescent="0.25">
      <c r="A55" s="302" t="s">
        <v>271</v>
      </c>
      <c r="B55" s="302"/>
      <c r="C55" s="302"/>
      <c r="D55" s="302"/>
      <c r="E55" s="302"/>
      <c r="F55" s="302"/>
      <c r="G55" s="302"/>
      <c r="H55" s="302"/>
      <c r="I55" s="302"/>
    </row>
    <row r="56" spans="1:12" ht="30.75" customHeight="1" x14ac:dyDescent="0.25">
      <c r="A56" s="302" t="s">
        <v>270</v>
      </c>
      <c r="B56" s="302"/>
      <c r="C56" s="302"/>
      <c r="D56" s="302"/>
      <c r="E56" s="302"/>
      <c r="F56" s="302"/>
      <c r="G56" s="302"/>
      <c r="H56" s="302"/>
      <c r="I56" s="302"/>
    </row>
    <row r="57" spans="1:12" x14ac:dyDescent="0.25">
      <c r="A57" s="303" t="s">
        <v>160</v>
      </c>
      <c r="B57" s="303"/>
      <c r="C57" s="303"/>
      <c r="D57" s="303"/>
      <c r="E57" s="303"/>
      <c r="F57" s="303"/>
      <c r="G57" s="303"/>
      <c r="H57" s="303"/>
      <c r="I57" s="303"/>
    </row>
  </sheetData>
  <mergeCells count="5">
    <mergeCell ref="A53:I53"/>
    <mergeCell ref="A54:I54"/>
    <mergeCell ref="A55:I55"/>
    <mergeCell ref="A56:I56"/>
    <mergeCell ref="A57:I57"/>
  </mergeCells>
  <dataValidations count="3">
    <dataValidation type="list" allowBlank="1" showInputMessage="1" showErrorMessage="1" prompt="Select units of standard" sqref="K19:K49">
      <formula1>$B$95:$B$98</formula1>
    </dataValidation>
    <dataValidation type="list" allowBlank="1" showInputMessage="1" showErrorMessage="1" prompt="Select regulated pollutant" sqref="J19:J49">
      <formula1>$B$90:$B$92</formula1>
    </dataValidation>
    <dataValidation allowBlank="1" showInputMessage="1" showErrorMessage="1" prompt="Describe method" sqref="F19:F49"/>
  </dataValidations>
  <pageMargins left="0.45" right="0.45" top="0.5" bottom="0.5" header="0.3" footer="0.3"/>
  <pageSetup scale="60" fitToHeight="4" orientation="landscape" r:id="rId1"/>
  <headerFooter>
    <oddFooter xml:space="preserve">&amp;RExcess Emissions Report - Failures -- &amp;P of &amp;N </oddFooter>
  </headerFooter>
  <extLst>
    <ext xmlns:x14="http://schemas.microsoft.com/office/spreadsheetml/2009/9/main" uri="{CCE6A557-97BC-4b89-ADB6-D9C93CAAB3DF}">
      <x14:dataValidations xmlns:xm="http://schemas.microsoft.com/office/excel/2006/main" count="6">
        <x14:dataValidation type="list" allowBlank="1" showInputMessage="1" prompt="Select parameter">
          <x14:formula1>
            <xm:f>'dropdown menus'!$B$105:$B$116</xm:f>
          </x14:formula1>
          <xm:sqref>A19:A49</xm:sqref>
        </x14:dataValidation>
        <x14:dataValidation type="list" allowBlank="1" showInputMessage="1" showErrorMessage="1" prompt="Select units of standard">
          <x14:formula1>
            <xm:f>'dropdown menus'!$B$95:$B$98</xm:f>
          </x14:formula1>
          <xm:sqref>H19:H49</xm:sqref>
        </x14:dataValidation>
        <x14:dataValidation type="list" allowBlank="1" showInputMessage="1" showErrorMessage="1" prompt="Select regulated pollutant">
          <x14:formula1>
            <xm:f>'dropdown menus'!$B$90:$B$92</xm:f>
          </x14:formula1>
          <xm:sqref>G19:G49</xm:sqref>
        </x14:dataValidation>
        <x14:dataValidation type="list" allowBlank="1" showInputMessage="1" showErrorMessage="1" prompt="Select units. Use same units in every row. Choose minutes for opacity, and hours for other parameters.">
          <x14:formula1>
            <xm:f>'dropdown menus'!$B$101:$B$102</xm:f>
          </x14:formula1>
          <xm:sqref>E19:E35</xm:sqref>
        </x14:dataValidation>
        <x14:dataValidation type="list" allowBlank="1" showInputMessage="1" showErrorMessage="1">
          <x14:formula1>
            <xm:f>'dropdown menus'!$B$2:$B$6</xm:f>
          </x14:formula1>
          <xm:sqref>C10</xm:sqref>
        </x14:dataValidation>
        <x14:dataValidation type="list" allowBlank="1" showInputMessage="1" prompt="Select or write in">
          <x14:formula1>
            <xm:f>'dropdown menus'!$B$9:$B$13</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59"/>
  <sheetViews>
    <sheetView showGridLines="0" zoomScale="90" zoomScaleNormal="90" workbookViewId="0"/>
  </sheetViews>
  <sheetFormatPr defaultRowHeight="15" x14ac:dyDescent="0.25"/>
  <cols>
    <col min="1" max="1" width="28.5703125" style="218" customWidth="1"/>
    <col min="2" max="2" width="25.5703125" style="218" customWidth="1"/>
    <col min="3" max="3" width="22.28515625" style="218" customWidth="1"/>
    <col min="4" max="4" width="13.140625" style="218" customWidth="1"/>
    <col min="5" max="5" width="28.28515625" style="218" customWidth="1"/>
    <col min="6" max="6" width="27.5703125" style="218" customWidth="1"/>
    <col min="7" max="7" width="27.140625" style="218" customWidth="1"/>
    <col min="8" max="8" width="17.28515625" style="218" customWidth="1"/>
    <col min="9" max="16384" width="9.140625" style="218"/>
  </cols>
  <sheetData>
    <row r="1" spans="1:5" ht="21" x14ac:dyDescent="0.35">
      <c r="A1" s="35" t="s">
        <v>128</v>
      </c>
    </row>
    <row r="2" spans="1:5" x14ac:dyDescent="0.25">
      <c r="A2" s="34" t="s">
        <v>221</v>
      </c>
    </row>
    <row r="4" spans="1:5" x14ac:dyDescent="0.25">
      <c r="A4" s="218" t="s">
        <v>263</v>
      </c>
    </row>
    <row r="5" spans="1:5" x14ac:dyDescent="0.25">
      <c r="A5" s="219" t="s">
        <v>299</v>
      </c>
    </row>
    <row r="6" spans="1:5" x14ac:dyDescent="0.25">
      <c r="A6" s="219" t="s">
        <v>136</v>
      </c>
    </row>
    <row r="7" spans="1:5" x14ac:dyDescent="0.25">
      <c r="A7" s="219" t="s">
        <v>302</v>
      </c>
    </row>
    <row r="8" spans="1:5" x14ac:dyDescent="0.25">
      <c r="A8" s="218" t="s">
        <v>162</v>
      </c>
    </row>
    <row r="10" spans="1:5" x14ac:dyDescent="0.25">
      <c r="A10" s="116" t="s">
        <v>62</v>
      </c>
      <c r="B10" s="117"/>
      <c r="C10" s="100" t="str">
        <f>Facility_Info!$B$6&amp;"--"&amp;Facility_Info!$B$7</f>
        <v>Papermaker Corporation--Papertown Mill</v>
      </c>
      <c r="D10" s="90"/>
      <c r="E10" s="91"/>
    </row>
    <row r="11" spans="1:5" x14ac:dyDescent="0.25">
      <c r="A11" s="116" t="s">
        <v>164</v>
      </c>
      <c r="B11" s="117"/>
      <c r="C11" s="100" t="str">
        <f>Facility_Info!$B$19&amp;" - "&amp;Facility_Info!$B$20</f>
        <v>07/01/2016 - 12/31/2016</v>
      </c>
      <c r="D11" s="103"/>
      <c r="E11" s="91"/>
    </row>
    <row r="12" spans="1:5" x14ac:dyDescent="0.25">
      <c r="A12" s="116" t="s">
        <v>46</v>
      </c>
      <c r="B12" s="117"/>
      <c r="C12" s="244" t="s">
        <v>318</v>
      </c>
      <c r="D12" s="90"/>
      <c r="E12" s="91"/>
    </row>
    <row r="13" spans="1:5" x14ac:dyDescent="0.25">
      <c r="A13" s="116" t="s">
        <v>47</v>
      </c>
      <c r="B13" s="117"/>
      <c r="C13" s="244" t="s">
        <v>10</v>
      </c>
      <c r="D13" s="102"/>
      <c r="E13" s="91"/>
    </row>
    <row r="14" spans="1:5" x14ac:dyDescent="0.25">
      <c r="A14" s="116" t="s">
        <v>48</v>
      </c>
      <c r="B14" s="117"/>
      <c r="C14" s="244" t="s">
        <v>345</v>
      </c>
      <c r="D14" s="102"/>
      <c r="E14" s="91"/>
    </row>
    <row r="15" spans="1:5" x14ac:dyDescent="0.25">
      <c r="A15" s="116" t="s">
        <v>163</v>
      </c>
      <c r="B15" s="117"/>
      <c r="C15" s="244" t="s">
        <v>321</v>
      </c>
      <c r="D15" s="102"/>
      <c r="E15" s="91"/>
    </row>
    <row r="16" spans="1:5" x14ac:dyDescent="0.25">
      <c r="A16" s="116" t="s">
        <v>111</v>
      </c>
      <c r="B16" s="117"/>
      <c r="C16" s="244" t="s">
        <v>318</v>
      </c>
      <c r="D16" s="90"/>
      <c r="E16" s="91"/>
    </row>
    <row r="17" spans="1:10" x14ac:dyDescent="0.25">
      <c r="A17" s="116" t="s">
        <v>64</v>
      </c>
      <c r="B17" s="117"/>
      <c r="C17" s="244" t="s">
        <v>306</v>
      </c>
      <c r="D17" s="90"/>
      <c r="E17" s="91"/>
    </row>
    <row r="18" spans="1:10" x14ac:dyDescent="0.25">
      <c r="A18" s="80"/>
    </row>
    <row r="19" spans="1:10" x14ac:dyDescent="0.25">
      <c r="A19" s="218" t="s">
        <v>225</v>
      </c>
    </row>
    <row r="20" spans="1:10" x14ac:dyDescent="0.25">
      <c r="A20" s="218" t="s">
        <v>308</v>
      </c>
    </row>
    <row r="21" spans="1:10" ht="15.75" thickBot="1" x14ac:dyDescent="0.3">
      <c r="A21" s="10"/>
    </row>
    <row r="22" spans="1:10" ht="30" x14ac:dyDescent="0.25">
      <c r="A22" s="205" t="s">
        <v>129</v>
      </c>
      <c r="B22" s="206" t="s">
        <v>130</v>
      </c>
      <c r="C22" s="206" t="s">
        <v>149</v>
      </c>
      <c r="D22" s="206" t="s">
        <v>150</v>
      </c>
      <c r="E22" s="207" t="s">
        <v>137</v>
      </c>
      <c r="F22" s="207" t="s">
        <v>138</v>
      </c>
      <c r="G22" s="207" t="s">
        <v>131</v>
      </c>
      <c r="H22" s="208" t="s">
        <v>287</v>
      </c>
      <c r="I22" s="125"/>
      <c r="J22" s="125"/>
    </row>
    <row r="23" spans="1:10" x14ac:dyDescent="0.25">
      <c r="A23" s="276">
        <v>42552.041666666664</v>
      </c>
      <c r="B23" s="276">
        <v>42552.479166666664</v>
      </c>
      <c r="C23" s="277">
        <f>(B23-A23)*24</f>
        <v>10.5</v>
      </c>
      <c r="D23" s="240" t="s">
        <v>152</v>
      </c>
      <c r="E23" s="240" t="s">
        <v>23</v>
      </c>
      <c r="F23" s="240" t="s">
        <v>392</v>
      </c>
      <c r="G23" s="240" t="s">
        <v>393</v>
      </c>
      <c r="H23" s="263" t="s">
        <v>18</v>
      </c>
    </row>
    <row r="24" spans="1:10" x14ac:dyDescent="0.25">
      <c r="A24" s="276">
        <v>42552.479861111111</v>
      </c>
      <c r="B24" s="276">
        <v>42552.503472222219</v>
      </c>
      <c r="C24" s="277">
        <f t="shared" ref="C24:C25" si="0">(B24-A24)*24</f>
        <v>0.56666666659293696</v>
      </c>
      <c r="D24" s="240" t="s">
        <v>152</v>
      </c>
      <c r="E24" s="240" t="s">
        <v>23</v>
      </c>
      <c r="F24" s="240" t="s">
        <v>395</v>
      </c>
      <c r="G24" s="240" t="s">
        <v>396</v>
      </c>
      <c r="H24" s="263"/>
    </row>
    <row r="25" spans="1:10" x14ac:dyDescent="0.25">
      <c r="A25" s="276">
        <v>42552.504166666666</v>
      </c>
      <c r="B25" s="276">
        <v>42553.646527777775</v>
      </c>
      <c r="C25" s="277">
        <f t="shared" si="0"/>
        <v>27.416666666627862</v>
      </c>
      <c r="D25" s="240" t="s">
        <v>152</v>
      </c>
      <c r="E25" s="240" t="s">
        <v>23</v>
      </c>
      <c r="F25" s="240" t="s">
        <v>398</v>
      </c>
      <c r="G25" s="240" t="s">
        <v>403</v>
      </c>
      <c r="H25" s="263"/>
    </row>
    <row r="26" spans="1:10" x14ac:dyDescent="0.25">
      <c r="A26" s="276">
        <v>42552.649305555555</v>
      </c>
      <c r="B26" s="276">
        <v>42552.734027777777</v>
      </c>
      <c r="C26" s="277">
        <f t="shared" ref="C26:C27" si="1">(B26-A26)*24</f>
        <v>2.0333333333255723</v>
      </c>
      <c r="D26" s="240" t="s">
        <v>152</v>
      </c>
      <c r="E26" s="240" t="s">
        <v>23</v>
      </c>
      <c r="F26" s="240" t="s">
        <v>397</v>
      </c>
      <c r="G26" s="240" t="s">
        <v>394</v>
      </c>
      <c r="H26" s="263"/>
    </row>
    <row r="27" spans="1:10" x14ac:dyDescent="0.25">
      <c r="A27" s="276">
        <v>42671.588888888888</v>
      </c>
      <c r="B27" s="276">
        <v>42672.102777777778</v>
      </c>
      <c r="C27" s="277">
        <f t="shared" si="1"/>
        <v>12.333333333372138</v>
      </c>
      <c r="D27" s="240" t="s">
        <v>152</v>
      </c>
      <c r="E27" s="240" t="s">
        <v>24</v>
      </c>
      <c r="F27" s="240" t="s">
        <v>399</v>
      </c>
      <c r="G27" s="240" t="s">
        <v>400</v>
      </c>
      <c r="H27" s="263"/>
    </row>
    <row r="28" spans="1:10" x14ac:dyDescent="0.25">
      <c r="A28" s="276">
        <v>42690.545138888891</v>
      </c>
      <c r="B28" s="276">
        <v>42691.840277777781</v>
      </c>
      <c r="C28" s="277">
        <f t="shared" ref="C28" si="2">(B28-A28)*24</f>
        <v>31.083333333372138</v>
      </c>
      <c r="D28" s="240" t="s">
        <v>152</v>
      </c>
      <c r="E28" s="240" t="s">
        <v>26</v>
      </c>
      <c r="F28" s="240" t="s">
        <v>401</v>
      </c>
      <c r="G28" s="240" t="s">
        <v>402</v>
      </c>
      <c r="H28" s="263"/>
    </row>
    <row r="29" spans="1:10" x14ac:dyDescent="0.25">
      <c r="A29" s="276"/>
      <c r="B29" s="276"/>
      <c r="C29" s="277"/>
      <c r="D29" s="240"/>
      <c r="E29" s="240"/>
      <c r="F29" s="240"/>
      <c r="G29" s="240"/>
      <c r="H29" s="263"/>
    </row>
    <row r="30" spans="1:10" x14ac:dyDescent="0.25">
      <c r="A30" s="276"/>
      <c r="B30" s="276"/>
      <c r="C30" s="277"/>
      <c r="D30" s="240"/>
      <c r="E30" s="240"/>
      <c r="F30" s="240"/>
      <c r="G30" s="240"/>
      <c r="H30" s="263"/>
    </row>
    <row r="31" spans="1:10" x14ac:dyDescent="0.25">
      <c r="A31" s="276"/>
      <c r="B31" s="276"/>
      <c r="C31" s="277"/>
      <c r="D31" s="240"/>
      <c r="E31" s="240"/>
      <c r="F31" s="240"/>
      <c r="G31" s="240"/>
      <c r="H31" s="263"/>
    </row>
    <row r="32" spans="1:10" x14ac:dyDescent="0.25">
      <c r="A32" s="276"/>
      <c r="B32" s="276"/>
      <c r="C32" s="277"/>
      <c r="D32" s="240"/>
      <c r="E32" s="240"/>
      <c r="F32" s="240"/>
      <c r="G32" s="240"/>
      <c r="H32" s="263"/>
    </row>
    <row r="33" spans="1:8" x14ac:dyDescent="0.25">
      <c r="A33" s="276"/>
      <c r="B33" s="276"/>
      <c r="C33" s="277"/>
      <c r="D33" s="240"/>
      <c r="E33" s="240"/>
      <c r="F33" s="240"/>
      <c r="G33" s="240"/>
      <c r="H33" s="263"/>
    </row>
    <row r="34" spans="1:8" x14ac:dyDescent="0.25">
      <c r="A34" s="276"/>
      <c r="B34" s="276"/>
      <c r="C34" s="277"/>
      <c r="D34" s="240"/>
      <c r="E34" s="240"/>
      <c r="F34" s="240"/>
      <c r="G34" s="240"/>
      <c r="H34" s="263"/>
    </row>
    <row r="35" spans="1:8" x14ac:dyDescent="0.25">
      <c r="A35" s="276"/>
      <c r="B35" s="276"/>
      <c r="C35" s="277"/>
      <c r="D35" s="240"/>
      <c r="E35" s="240"/>
      <c r="F35" s="240"/>
      <c r="G35" s="240"/>
      <c r="H35" s="263"/>
    </row>
    <row r="36" spans="1:8" x14ac:dyDescent="0.25">
      <c r="A36" s="276"/>
      <c r="B36" s="276"/>
      <c r="C36" s="277"/>
      <c r="D36" s="240"/>
      <c r="E36" s="240"/>
      <c r="F36" s="240"/>
      <c r="G36" s="240"/>
      <c r="H36" s="263"/>
    </row>
    <row r="37" spans="1:8" x14ac:dyDescent="0.25">
      <c r="A37" s="276"/>
      <c r="B37" s="276"/>
      <c r="C37" s="277"/>
      <c r="D37" s="240"/>
      <c r="E37" s="240"/>
      <c r="F37" s="240"/>
      <c r="G37" s="240"/>
      <c r="H37" s="263"/>
    </row>
    <row r="38" spans="1:8" x14ac:dyDescent="0.25">
      <c r="A38" s="276"/>
      <c r="B38" s="276"/>
      <c r="C38" s="277"/>
      <c r="D38" s="240"/>
      <c r="E38" s="240"/>
      <c r="F38" s="240"/>
      <c r="G38" s="240"/>
      <c r="H38" s="263"/>
    </row>
    <row r="39" spans="1:8" x14ac:dyDescent="0.25">
      <c r="A39" s="276"/>
      <c r="B39" s="276"/>
      <c r="C39" s="277"/>
      <c r="D39" s="240"/>
      <c r="E39" s="240"/>
      <c r="F39" s="240"/>
      <c r="G39" s="240"/>
      <c r="H39" s="263"/>
    </row>
    <row r="40" spans="1:8" x14ac:dyDescent="0.25">
      <c r="A40" s="276"/>
      <c r="B40" s="276"/>
      <c r="C40" s="277"/>
      <c r="D40" s="240"/>
      <c r="E40" s="240"/>
      <c r="F40" s="240"/>
      <c r="G40" s="240"/>
      <c r="H40" s="263"/>
    </row>
    <row r="41" spans="1:8" x14ac:dyDescent="0.25">
      <c r="A41" s="276"/>
      <c r="B41" s="276"/>
      <c r="C41" s="272"/>
      <c r="D41" s="240"/>
      <c r="E41" s="240"/>
      <c r="F41" s="240"/>
      <c r="G41" s="240"/>
      <c r="H41" s="263"/>
    </row>
    <row r="42" spans="1:8" x14ac:dyDescent="0.25">
      <c r="A42" s="276"/>
      <c r="B42" s="276"/>
      <c r="C42" s="272"/>
      <c r="D42" s="240"/>
      <c r="E42" s="240"/>
      <c r="F42" s="240"/>
      <c r="G42" s="240"/>
      <c r="H42" s="263"/>
    </row>
    <row r="43" spans="1:8" x14ac:dyDescent="0.25">
      <c r="A43" s="276"/>
      <c r="B43" s="276"/>
      <c r="C43" s="272"/>
      <c r="D43" s="240"/>
      <c r="E43" s="240"/>
      <c r="F43" s="240"/>
      <c r="G43" s="240"/>
      <c r="H43" s="263"/>
    </row>
    <row r="44" spans="1:8" x14ac:dyDescent="0.25">
      <c r="A44" s="276"/>
      <c r="B44" s="276"/>
      <c r="C44" s="272"/>
      <c r="D44" s="240"/>
      <c r="E44" s="240"/>
      <c r="F44" s="240"/>
      <c r="G44" s="240"/>
      <c r="H44" s="263"/>
    </row>
    <row r="45" spans="1:8" x14ac:dyDescent="0.25">
      <c r="A45" s="276"/>
      <c r="B45" s="276"/>
      <c r="C45" s="272"/>
      <c r="D45" s="240"/>
      <c r="E45" s="240"/>
      <c r="F45" s="240"/>
      <c r="G45" s="240"/>
      <c r="H45" s="263"/>
    </row>
    <row r="46" spans="1:8" x14ac:dyDescent="0.25">
      <c r="A46" s="276"/>
      <c r="B46" s="276"/>
      <c r="C46" s="272"/>
      <c r="D46" s="240"/>
      <c r="E46" s="240"/>
      <c r="F46" s="240"/>
      <c r="G46" s="240"/>
      <c r="H46" s="263"/>
    </row>
    <row r="47" spans="1:8" x14ac:dyDescent="0.25">
      <c r="A47" s="276"/>
      <c r="B47" s="276"/>
      <c r="C47" s="272"/>
      <c r="D47" s="240"/>
      <c r="E47" s="240"/>
      <c r="F47" s="240"/>
      <c r="G47" s="240"/>
      <c r="H47" s="263"/>
    </row>
    <row r="48" spans="1:8" x14ac:dyDescent="0.25">
      <c r="A48" s="276"/>
      <c r="B48" s="276"/>
      <c r="C48" s="272"/>
      <c r="D48" s="240"/>
      <c r="E48" s="240"/>
      <c r="F48" s="240"/>
      <c r="G48" s="240"/>
      <c r="H48" s="263"/>
    </row>
    <row r="49" spans="1:11" x14ac:dyDescent="0.25">
      <c r="A49" s="276"/>
      <c r="B49" s="276"/>
      <c r="C49" s="272"/>
      <c r="D49" s="240"/>
      <c r="E49" s="240"/>
      <c r="F49" s="240"/>
      <c r="G49" s="240"/>
      <c r="H49" s="263"/>
    </row>
    <row r="50" spans="1:11" x14ac:dyDescent="0.25">
      <c r="A50" s="276"/>
      <c r="B50" s="276"/>
      <c r="C50" s="272"/>
      <c r="D50" s="240"/>
      <c r="E50" s="240"/>
      <c r="F50" s="240"/>
      <c r="G50" s="240"/>
      <c r="H50" s="263"/>
    </row>
    <row r="51" spans="1:11" x14ac:dyDescent="0.25">
      <c r="A51" s="276"/>
      <c r="B51" s="276"/>
      <c r="C51" s="272"/>
      <c r="D51" s="240"/>
      <c r="E51" s="240"/>
      <c r="F51" s="240"/>
      <c r="G51" s="240"/>
      <c r="H51" s="263"/>
    </row>
    <row r="52" spans="1:11" x14ac:dyDescent="0.25">
      <c r="A52" s="276"/>
      <c r="B52" s="276"/>
      <c r="C52" s="272"/>
      <c r="D52" s="240"/>
      <c r="E52" s="240"/>
      <c r="F52" s="240"/>
      <c r="G52" s="240"/>
      <c r="H52" s="263"/>
    </row>
    <row r="53" spans="1:11" x14ac:dyDescent="0.25">
      <c r="A53" s="276"/>
      <c r="B53" s="276"/>
      <c r="C53" s="272"/>
      <c r="D53" s="240"/>
      <c r="E53" s="240"/>
      <c r="F53" s="240"/>
      <c r="G53" s="240"/>
      <c r="H53" s="263"/>
    </row>
    <row r="54" spans="1:11" x14ac:dyDescent="0.25">
      <c r="A54" s="69"/>
      <c r="B54" s="82" t="s">
        <v>153</v>
      </c>
      <c r="C54" s="290">
        <f>SUM(C23:C53)</f>
        <v>83.933333333290648</v>
      </c>
      <c r="D54" s="70"/>
      <c r="E54" s="83"/>
      <c r="F54" s="83"/>
      <c r="G54" s="83"/>
      <c r="H54" s="209"/>
    </row>
    <row r="55" spans="1:11" ht="33" thickBot="1" x14ac:dyDescent="0.3">
      <c r="A55" s="210"/>
      <c r="B55" s="211" t="s">
        <v>161</v>
      </c>
      <c r="C55" s="226">
        <f>SUMIF(H23:H53,"",C23:C53)</f>
        <v>73.433333333290648</v>
      </c>
      <c r="D55" s="212"/>
      <c r="E55" s="212"/>
      <c r="F55" s="212"/>
      <c r="G55" s="212"/>
      <c r="H55" s="213"/>
    </row>
    <row r="56" spans="1:11" x14ac:dyDescent="0.25">
      <c r="C56" s="78"/>
      <c r="D56" s="78"/>
      <c r="E56" s="78"/>
      <c r="F56" s="78"/>
      <c r="G56" s="217" t="s">
        <v>224</v>
      </c>
      <c r="H56" s="78"/>
      <c r="I56" s="78"/>
      <c r="J56" s="78"/>
      <c r="K56" s="78"/>
    </row>
    <row r="57" spans="1:11" x14ac:dyDescent="0.25">
      <c r="A57" s="218" t="s">
        <v>288</v>
      </c>
    </row>
    <row r="58" spans="1:11" x14ac:dyDescent="0.25">
      <c r="A58" s="78" t="s">
        <v>222</v>
      </c>
      <c r="B58" s="125"/>
      <c r="C58" s="125"/>
    </row>
    <row r="59" spans="1:11" x14ac:dyDescent="0.25">
      <c r="A59" s="218" t="s">
        <v>155</v>
      </c>
    </row>
  </sheetData>
  <dataValidations count="2">
    <dataValidation allowBlank="1" showInputMessage="1" showErrorMessage="1" prompt="Describe method" sqref="I23:J23"/>
    <dataValidation allowBlank="1" showInputMessage="1" showErrorMessage="1" prompt="Insert text" sqref="F23:G53"/>
  </dataValidations>
  <pageMargins left="0.45" right="0.45" top="0.5" bottom="0.5" header="0.3" footer="0.3"/>
  <pageSetup scale="68" fitToHeight="4" orientation="landscape" r:id="rId1"/>
  <headerFooter>
    <oddFooter>&amp;RExcess Emissions Detail  -- &amp;P of &amp;N</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prompt="Enter &quot;Yes&quot; if this time period is excluded from data averages and calculations; otherwise leave blank.">
          <x14:formula1>
            <xm:f>'dropdown menus'!$B$16</xm:f>
          </x14:formula1>
          <xm:sqref>H23:H53</xm:sqref>
        </x14:dataValidation>
        <x14:dataValidation type="list" allowBlank="1" showInputMessage="1" prompt="Select or write in">
          <x14:formula1>
            <xm:f>'dropdown menus'!$B$9:$B$13</xm:f>
          </x14:formula1>
          <xm:sqref>C15</xm:sqref>
        </x14:dataValidation>
        <x14:dataValidation type="list" allowBlank="1" showInputMessage="1" showErrorMessage="1" prompt="Select parameter">
          <x14:formula1>
            <xm:f>'dropdown menus'!$B$40:$B$49</xm:f>
          </x14:formula1>
          <xm:sqref>C17</xm:sqref>
        </x14:dataValidation>
        <x14:dataValidation type="list" allowBlank="1" showInputMessage="1" showErrorMessage="1" prompt="Select units. Use same units in every row. Choose minutes for opacity, and hours for other parameters.">
          <x14:formula1>
            <xm:f>'dropdown menus'!$B$101:$B$102</xm:f>
          </x14:formula1>
          <xm:sqref>D23:D53</xm:sqref>
        </x14:dataValidation>
        <x14:dataValidation type="list" allowBlank="1" showInputMessage="1" prompt="Select cause or write in">
          <x14:formula1>
            <xm:f>'dropdown menus'!$B$21:$B$25</xm:f>
          </x14:formula1>
          <xm:sqref>E23:E53</xm:sqref>
        </x14:dataValidation>
        <x14:dataValidation type="list" allowBlank="1" showInputMessage="1" showErrorMessage="1">
          <x14:formula1>
            <xm:f>'dropdown menus'!$B$2:$B$6</xm:f>
          </x14:formula1>
          <xm:sqref>C13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126"/>
  <sheetViews>
    <sheetView showGridLines="0" workbookViewId="0">
      <selection activeCell="F31" sqref="F31"/>
    </sheetView>
  </sheetViews>
  <sheetFormatPr defaultRowHeight="15" x14ac:dyDescent="0.25"/>
  <cols>
    <col min="1" max="1" width="18.42578125" style="217" customWidth="1"/>
    <col min="2" max="2" width="10" style="217" customWidth="1"/>
    <col min="3" max="3" width="22.140625" style="217" customWidth="1"/>
    <col min="4" max="4" width="8.85546875" style="217" customWidth="1"/>
    <col min="5" max="5" width="10.5703125" style="217" customWidth="1"/>
    <col min="6" max="6" width="37.5703125" style="217" customWidth="1"/>
    <col min="7" max="7" width="23.85546875" style="217" customWidth="1"/>
    <col min="8" max="8" width="28.42578125" style="217" customWidth="1"/>
    <col min="9" max="9" width="22.140625" style="217" customWidth="1"/>
    <col min="10" max="16384" width="9.140625" style="217"/>
  </cols>
  <sheetData>
    <row r="1" spans="1:7" ht="21" x14ac:dyDescent="0.35">
      <c r="A1" s="35" t="s">
        <v>128</v>
      </c>
      <c r="B1" s="35"/>
    </row>
    <row r="2" spans="1:7" x14ac:dyDescent="0.25">
      <c r="A2" s="34" t="s">
        <v>220</v>
      </c>
      <c r="B2" s="34"/>
    </row>
    <row r="3" spans="1:7" x14ac:dyDescent="0.25">
      <c r="A3" s="34"/>
      <c r="B3" s="34"/>
    </row>
    <row r="4" spans="1:7" x14ac:dyDescent="0.25">
      <c r="A4" s="218" t="s">
        <v>314</v>
      </c>
      <c r="B4" s="218"/>
    </row>
    <row r="5" spans="1:7" x14ac:dyDescent="0.25">
      <c r="A5" s="219" t="s">
        <v>299</v>
      </c>
      <c r="B5" s="218"/>
    </row>
    <row r="6" spans="1:7" x14ac:dyDescent="0.25">
      <c r="A6" s="219" t="s">
        <v>136</v>
      </c>
      <c r="B6" s="218"/>
    </row>
    <row r="7" spans="1:7" x14ac:dyDescent="0.25">
      <c r="A7" s="219" t="s">
        <v>302</v>
      </c>
      <c r="B7" s="218"/>
    </row>
    <row r="8" spans="1:7" x14ac:dyDescent="0.25">
      <c r="A8" s="34"/>
      <c r="B8" s="34"/>
      <c r="E8" s="22"/>
    </row>
    <row r="9" spans="1:7" x14ac:dyDescent="0.25">
      <c r="A9" s="106" t="s">
        <v>62</v>
      </c>
      <c r="B9" s="107"/>
      <c r="C9" s="108"/>
      <c r="D9" s="108"/>
      <c r="E9" s="118"/>
      <c r="F9" s="100" t="str">
        <f>Facility_Info!$B$6&amp;"--"&amp;Facility_Info!$B$7</f>
        <v>Papermaker Corporation--Papertown Mill</v>
      </c>
      <c r="G9" s="94"/>
    </row>
    <row r="10" spans="1:7" x14ac:dyDescent="0.25">
      <c r="A10" s="106" t="s">
        <v>63</v>
      </c>
      <c r="B10" s="107"/>
      <c r="C10" s="108"/>
      <c r="D10" s="108"/>
      <c r="E10" s="118"/>
      <c r="F10" s="100" t="str">
        <f>Facility_Info!$B$19&amp;" - "&amp;Facility_Info!$B$20</f>
        <v>07/01/2016 - 12/31/2016</v>
      </c>
      <c r="G10" s="94"/>
    </row>
    <row r="11" spans="1:7" x14ac:dyDescent="0.25">
      <c r="A11" s="110" t="s">
        <v>46</v>
      </c>
      <c r="B11" s="107"/>
      <c r="C11" s="108"/>
      <c r="D11" s="108"/>
      <c r="E11" s="109"/>
      <c r="F11" s="244" t="s">
        <v>318</v>
      </c>
      <c r="G11" s="94"/>
    </row>
    <row r="12" spans="1:7" x14ac:dyDescent="0.25">
      <c r="A12" s="110" t="s">
        <v>47</v>
      </c>
      <c r="B12" s="107"/>
      <c r="C12" s="108"/>
      <c r="D12" s="108"/>
      <c r="E12" s="109"/>
      <c r="F12" s="244" t="s">
        <v>10</v>
      </c>
      <c r="G12" s="94"/>
    </row>
    <row r="13" spans="1:7" x14ac:dyDescent="0.25">
      <c r="A13" s="106" t="s">
        <v>48</v>
      </c>
      <c r="B13" s="107"/>
      <c r="C13" s="108"/>
      <c r="D13" s="108"/>
      <c r="E13" s="109"/>
      <c r="F13" s="244" t="s">
        <v>10</v>
      </c>
      <c r="G13" s="94"/>
    </row>
    <row r="14" spans="1:7" x14ac:dyDescent="0.25">
      <c r="A14" s="106" t="s">
        <v>49</v>
      </c>
      <c r="B14" s="107"/>
      <c r="C14" s="108"/>
      <c r="D14" s="108"/>
      <c r="E14" s="109"/>
      <c r="F14" s="244" t="s">
        <v>321</v>
      </c>
      <c r="G14" s="94"/>
    </row>
    <row r="15" spans="1:7" x14ac:dyDescent="0.25">
      <c r="A15" s="106" t="s">
        <v>111</v>
      </c>
      <c r="B15" s="107"/>
      <c r="C15" s="108"/>
      <c r="D15" s="108"/>
      <c r="E15" s="109"/>
      <c r="F15" s="244" t="s">
        <v>318</v>
      </c>
      <c r="G15" s="94"/>
    </row>
    <row r="16" spans="1:7" x14ac:dyDescent="0.25">
      <c r="A16" s="106" t="s">
        <v>64</v>
      </c>
      <c r="B16" s="107"/>
      <c r="C16" s="108"/>
      <c r="D16" s="108"/>
      <c r="E16" s="109"/>
      <c r="F16" s="244" t="s">
        <v>306</v>
      </c>
      <c r="G16" s="94"/>
    </row>
    <row r="17" spans="1:11" x14ac:dyDescent="0.25">
      <c r="A17" s="46"/>
      <c r="B17" s="46"/>
    </row>
    <row r="18" spans="1:11" x14ac:dyDescent="0.25">
      <c r="A18" s="114" t="s">
        <v>223</v>
      </c>
    </row>
    <row r="19" spans="1:11" x14ac:dyDescent="0.25">
      <c r="A19" s="8" t="s">
        <v>203</v>
      </c>
      <c r="B19" s="48"/>
      <c r="C19" s="48"/>
      <c r="D19" s="48"/>
      <c r="E19" s="48"/>
      <c r="F19" s="92" t="s">
        <v>216</v>
      </c>
      <c r="G19" s="92" t="s">
        <v>204</v>
      </c>
      <c r="H19" s="43" t="s">
        <v>205</v>
      </c>
    </row>
    <row r="20" spans="1:11" ht="45" x14ac:dyDescent="0.25">
      <c r="A20" s="97" t="s">
        <v>200</v>
      </c>
      <c r="B20" s="97" t="s">
        <v>198</v>
      </c>
      <c r="C20" s="97" t="s">
        <v>201</v>
      </c>
      <c r="D20" s="97" t="s">
        <v>199</v>
      </c>
      <c r="E20" s="55" t="s">
        <v>214</v>
      </c>
      <c r="F20" s="55" t="s">
        <v>139</v>
      </c>
      <c r="G20" s="55" t="s">
        <v>132</v>
      </c>
      <c r="H20" s="55" t="s">
        <v>140</v>
      </c>
      <c r="J20" s="216"/>
      <c r="K20" s="216"/>
    </row>
    <row r="21" spans="1:11" x14ac:dyDescent="0.25">
      <c r="A21" s="276">
        <v>42597</v>
      </c>
      <c r="B21" s="274"/>
      <c r="C21" s="276">
        <v>42597.083333333336</v>
      </c>
      <c r="D21" s="273"/>
      <c r="E21" s="277">
        <f>(C21-A21)*24</f>
        <v>2.0000000000582077</v>
      </c>
      <c r="F21" s="240" t="s">
        <v>144</v>
      </c>
      <c r="G21" s="240" t="s">
        <v>364</v>
      </c>
      <c r="H21" s="240" t="s">
        <v>362</v>
      </c>
    </row>
    <row r="22" spans="1:11" x14ac:dyDescent="0.25">
      <c r="A22" s="276">
        <v>42628</v>
      </c>
      <c r="B22" s="274"/>
      <c r="C22" s="276">
        <v>42628.083333333336</v>
      </c>
      <c r="D22" s="273"/>
      <c r="E22" s="277">
        <f t="shared" ref="E22:E25" si="0">(C22-A22)*24</f>
        <v>2.0000000000582077</v>
      </c>
      <c r="F22" s="240" t="s">
        <v>144</v>
      </c>
      <c r="G22" s="240" t="s">
        <v>364</v>
      </c>
      <c r="H22" s="240" t="s">
        <v>362</v>
      </c>
    </row>
    <row r="23" spans="1:11" x14ac:dyDescent="0.25">
      <c r="A23" s="276">
        <v>42658</v>
      </c>
      <c r="B23" s="274"/>
      <c r="C23" s="276">
        <v>42658.083333333336</v>
      </c>
      <c r="D23" s="273"/>
      <c r="E23" s="277">
        <f t="shared" si="0"/>
        <v>2.0000000000582077</v>
      </c>
      <c r="F23" s="240" t="s">
        <v>144</v>
      </c>
      <c r="G23" s="240" t="s">
        <v>364</v>
      </c>
      <c r="H23" s="240" t="s">
        <v>362</v>
      </c>
    </row>
    <row r="24" spans="1:11" x14ac:dyDescent="0.25">
      <c r="A24" s="276">
        <v>42689</v>
      </c>
      <c r="B24" s="274"/>
      <c r="C24" s="276">
        <v>42689.083333333336</v>
      </c>
      <c r="D24" s="273"/>
      <c r="E24" s="277">
        <f t="shared" si="0"/>
        <v>2.0000000000582077</v>
      </c>
      <c r="F24" s="240" t="s">
        <v>144</v>
      </c>
      <c r="G24" s="240" t="s">
        <v>364</v>
      </c>
      <c r="H24" s="240" t="s">
        <v>362</v>
      </c>
    </row>
    <row r="25" spans="1:11" x14ac:dyDescent="0.25">
      <c r="A25" s="276">
        <v>42719</v>
      </c>
      <c r="B25" s="274"/>
      <c r="C25" s="276">
        <v>42719.083333333336</v>
      </c>
      <c r="D25" s="273"/>
      <c r="E25" s="277">
        <f t="shared" si="0"/>
        <v>2.0000000000582077</v>
      </c>
      <c r="F25" s="240" t="s">
        <v>144</v>
      </c>
      <c r="G25" s="240" t="s">
        <v>364</v>
      </c>
      <c r="H25" s="240" t="s">
        <v>362</v>
      </c>
    </row>
    <row r="26" spans="1:11" x14ac:dyDescent="0.25">
      <c r="A26" s="276"/>
      <c r="B26" s="274"/>
      <c r="C26" s="276"/>
      <c r="D26" s="273"/>
      <c r="E26" s="277"/>
      <c r="F26" s="240"/>
      <c r="G26" s="240"/>
      <c r="H26" s="240"/>
      <c r="I26" s="275"/>
    </row>
    <row r="27" spans="1:11" x14ac:dyDescent="0.25">
      <c r="A27" s="276"/>
      <c r="B27" s="274"/>
      <c r="C27" s="276"/>
      <c r="D27" s="273"/>
      <c r="E27" s="277"/>
      <c r="F27" s="240"/>
      <c r="G27" s="240"/>
      <c r="H27" s="240"/>
    </row>
    <row r="28" spans="1:11" x14ac:dyDescent="0.25">
      <c r="A28" s="276"/>
      <c r="B28" s="274"/>
      <c r="C28" s="276"/>
      <c r="D28" s="273"/>
      <c r="E28" s="277"/>
      <c r="F28" s="240"/>
      <c r="G28" s="240"/>
      <c r="H28" s="240"/>
    </row>
    <row r="29" spans="1:11" x14ac:dyDescent="0.25">
      <c r="A29" s="276"/>
      <c r="B29" s="274"/>
      <c r="C29" s="276"/>
      <c r="D29" s="273"/>
      <c r="E29" s="277"/>
      <c r="F29" s="240"/>
      <c r="G29" s="240"/>
      <c r="H29" s="240"/>
    </row>
    <row r="30" spans="1:11" x14ac:dyDescent="0.25">
      <c r="A30" s="276"/>
      <c r="B30" s="274"/>
      <c r="C30" s="276"/>
      <c r="D30" s="273"/>
      <c r="E30" s="277"/>
      <c r="F30" s="240"/>
      <c r="G30" s="240"/>
      <c r="H30" s="240"/>
    </row>
    <row r="31" spans="1:11" x14ac:dyDescent="0.25">
      <c r="A31" s="276"/>
      <c r="B31" s="274"/>
      <c r="C31" s="276"/>
      <c r="D31" s="273"/>
      <c r="E31" s="277"/>
      <c r="F31" s="240"/>
      <c r="G31" s="240"/>
      <c r="H31" s="240"/>
    </row>
    <row r="32" spans="1:11" x14ac:dyDescent="0.25">
      <c r="A32" s="276"/>
      <c r="B32" s="274"/>
      <c r="C32" s="276"/>
      <c r="D32" s="273"/>
      <c r="E32" s="277"/>
      <c r="F32" s="240"/>
      <c r="G32" s="240"/>
      <c r="H32" s="240"/>
    </row>
    <row r="33" spans="1:8" x14ac:dyDescent="0.25">
      <c r="A33" s="276"/>
      <c r="B33" s="274"/>
      <c r="C33" s="276"/>
      <c r="D33" s="273"/>
      <c r="E33" s="277"/>
      <c r="F33" s="240"/>
      <c r="G33" s="240"/>
      <c r="H33" s="240"/>
    </row>
    <row r="34" spans="1:8" x14ac:dyDescent="0.25">
      <c r="A34" s="276"/>
      <c r="B34" s="274"/>
      <c r="C34" s="276"/>
      <c r="D34" s="273"/>
      <c r="E34" s="277"/>
      <c r="F34" s="240"/>
      <c r="G34" s="240"/>
      <c r="H34" s="240"/>
    </row>
    <row r="35" spans="1:8" x14ac:dyDescent="0.25">
      <c r="A35" s="276"/>
      <c r="B35" s="274"/>
      <c r="C35" s="276"/>
      <c r="D35" s="273"/>
      <c r="E35" s="277"/>
      <c r="F35" s="240"/>
      <c r="G35" s="240"/>
      <c r="H35" s="240"/>
    </row>
    <row r="36" spans="1:8" x14ac:dyDescent="0.25">
      <c r="A36" s="276"/>
      <c r="B36" s="274"/>
      <c r="C36" s="276"/>
      <c r="D36" s="273"/>
      <c r="E36" s="277"/>
      <c r="F36" s="240"/>
      <c r="G36" s="240"/>
      <c r="H36" s="240"/>
    </row>
    <row r="37" spans="1:8" x14ac:dyDescent="0.25">
      <c r="A37" s="276"/>
      <c r="B37" s="274"/>
      <c r="C37" s="276"/>
      <c r="D37" s="273"/>
      <c r="E37" s="277"/>
      <c r="F37" s="240"/>
      <c r="G37" s="240"/>
      <c r="H37" s="240"/>
    </row>
    <row r="38" spans="1:8" x14ac:dyDescent="0.25">
      <c r="A38" s="276"/>
      <c r="B38" s="274"/>
      <c r="C38" s="276"/>
      <c r="D38" s="273"/>
      <c r="E38" s="277"/>
      <c r="F38" s="240"/>
      <c r="G38" s="240"/>
      <c r="H38" s="240"/>
    </row>
    <row r="39" spans="1:8" x14ac:dyDescent="0.25">
      <c r="A39" s="276"/>
      <c r="B39" s="274"/>
      <c r="C39" s="276"/>
      <c r="D39" s="273"/>
      <c r="E39" s="277"/>
      <c r="F39" s="240"/>
      <c r="G39" s="240"/>
      <c r="H39" s="240"/>
    </row>
    <row r="40" spans="1:8" x14ac:dyDescent="0.25">
      <c r="A40" s="276"/>
      <c r="B40" s="274"/>
      <c r="C40" s="276"/>
      <c r="D40" s="273"/>
      <c r="E40" s="277"/>
      <c r="F40" s="240"/>
      <c r="G40" s="240"/>
      <c r="H40" s="240"/>
    </row>
    <row r="41" spans="1:8" x14ac:dyDescent="0.25">
      <c r="A41" s="276"/>
      <c r="B41" s="274"/>
      <c r="C41" s="276"/>
      <c r="D41" s="273"/>
      <c r="E41" s="277"/>
      <c r="F41" s="240"/>
      <c r="G41" s="240"/>
      <c r="H41" s="240"/>
    </row>
    <row r="42" spans="1:8" x14ac:dyDescent="0.25">
      <c r="A42" s="276"/>
      <c r="B42" s="274"/>
      <c r="C42" s="276"/>
      <c r="D42" s="273"/>
      <c r="E42" s="277"/>
      <c r="F42" s="240"/>
      <c r="G42" s="240"/>
      <c r="H42" s="240"/>
    </row>
    <row r="43" spans="1:8" x14ac:dyDescent="0.25">
      <c r="A43" s="276"/>
      <c r="B43" s="274"/>
      <c r="C43" s="276"/>
      <c r="D43" s="273"/>
      <c r="E43" s="277"/>
      <c r="F43" s="240"/>
      <c r="G43" s="240"/>
      <c r="H43" s="240"/>
    </row>
    <row r="44" spans="1:8" x14ac:dyDescent="0.25">
      <c r="A44" s="276"/>
      <c r="B44" s="274"/>
      <c r="C44" s="276"/>
      <c r="D44" s="273"/>
      <c r="E44" s="277"/>
      <c r="F44" s="240"/>
      <c r="G44" s="240"/>
      <c r="H44" s="240"/>
    </row>
    <row r="45" spans="1:8" x14ac:dyDescent="0.25">
      <c r="A45" s="276"/>
      <c r="B45" s="274"/>
      <c r="C45" s="276"/>
      <c r="D45" s="273"/>
      <c r="E45" s="277"/>
      <c r="F45" s="240"/>
      <c r="G45" s="240"/>
      <c r="H45" s="240"/>
    </row>
    <row r="46" spans="1:8" x14ac:dyDescent="0.25">
      <c r="A46" s="276"/>
      <c r="B46" s="274"/>
      <c r="C46" s="276"/>
      <c r="D46" s="273"/>
      <c r="E46" s="277"/>
      <c r="F46" s="240"/>
      <c r="G46" s="240"/>
      <c r="H46" s="240"/>
    </row>
    <row r="47" spans="1:8" x14ac:dyDescent="0.25">
      <c r="A47" s="276"/>
      <c r="B47" s="274"/>
      <c r="C47" s="276"/>
      <c r="D47" s="273"/>
      <c r="E47" s="277"/>
      <c r="F47" s="240"/>
      <c r="G47" s="240"/>
      <c r="H47" s="240"/>
    </row>
    <row r="48" spans="1:8" x14ac:dyDescent="0.25">
      <c r="A48" s="276"/>
      <c r="B48" s="274"/>
      <c r="C48" s="276"/>
      <c r="D48" s="273"/>
      <c r="E48" s="277"/>
      <c r="F48" s="240"/>
      <c r="G48" s="240"/>
      <c r="H48" s="240"/>
    </row>
    <row r="49" spans="1:8" x14ac:dyDescent="0.25">
      <c r="A49" s="276"/>
      <c r="B49" s="274"/>
      <c r="C49" s="276"/>
      <c r="D49" s="273"/>
      <c r="E49" s="277"/>
      <c r="F49" s="240"/>
      <c r="G49" s="240"/>
      <c r="H49" s="240"/>
    </row>
    <row r="50" spans="1:8" x14ac:dyDescent="0.25">
      <c r="A50" s="276"/>
      <c r="B50" s="274"/>
      <c r="C50" s="276"/>
      <c r="D50" s="273"/>
      <c r="E50" s="277"/>
      <c r="F50" s="240"/>
      <c r="G50" s="240"/>
      <c r="H50" s="240"/>
    </row>
    <row r="51" spans="1:8" x14ac:dyDescent="0.25">
      <c r="A51" s="276"/>
      <c r="B51" s="274"/>
      <c r="C51" s="276"/>
      <c r="D51" s="273"/>
      <c r="E51" s="277"/>
      <c r="F51" s="240"/>
      <c r="G51" s="240"/>
      <c r="H51" s="240"/>
    </row>
    <row r="52" spans="1:8" x14ac:dyDescent="0.25">
      <c r="A52" s="276"/>
      <c r="B52" s="274"/>
      <c r="C52" s="276"/>
      <c r="D52" s="273"/>
      <c r="E52" s="277"/>
      <c r="F52" s="240"/>
      <c r="G52" s="240"/>
      <c r="H52" s="240"/>
    </row>
    <row r="53" spans="1:8" x14ac:dyDescent="0.25">
      <c r="A53" s="276"/>
      <c r="B53" s="274"/>
      <c r="C53" s="276"/>
      <c r="D53" s="273"/>
      <c r="E53" s="277"/>
      <c r="F53" s="240"/>
      <c r="G53" s="240"/>
      <c r="H53" s="240"/>
    </row>
    <row r="54" spans="1:8" x14ac:dyDescent="0.25">
      <c r="A54" s="276"/>
      <c r="B54" s="274"/>
      <c r="C54" s="276"/>
      <c r="D54" s="273"/>
      <c r="E54" s="277"/>
      <c r="F54" s="240"/>
      <c r="G54" s="240"/>
      <c r="H54" s="240"/>
    </row>
    <row r="55" spans="1:8" x14ac:dyDescent="0.25">
      <c r="A55" s="276"/>
      <c r="B55" s="274"/>
      <c r="C55" s="276"/>
      <c r="D55" s="273"/>
      <c r="E55" s="277"/>
      <c r="F55" s="240"/>
      <c r="G55" s="240"/>
      <c r="H55" s="240"/>
    </row>
    <row r="56" spans="1:8" x14ac:dyDescent="0.25">
      <c r="A56" s="276"/>
      <c r="B56" s="274"/>
      <c r="C56" s="276"/>
      <c r="D56" s="273"/>
      <c r="E56" s="277"/>
      <c r="F56" s="240"/>
      <c r="G56" s="240"/>
      <c r="H56" s="240"/>
    </row>
    <row r="57" spans="1:8" x14ac:dyDescent="0.25">
      <c r="A57" s="276"/>
      <c r="B57" s="274"/>
      <c r="C57" s="276"/>
      <c r="D57" s="273"/>
      <c r="E57" s="277"/>
      <c r="F57" s="240"/>
      <c r="G57" s="240"/>
      <c r="H57" s="240"/>
    </row>
    <row r="58" spans="1:8" x14ac:dyDescent="0.25">
      <c r="A58" s="276"/>
      <c r="B58" s="274"/>
      <c r="C58" s="276"/>
      <c r="D58" s="273"/>
      <c r="E58" s="277"/>
      <c r="F58" s="240"/>
      <c r="G58" s="240"/>
      <c r="H58" s="240"/>
    </row>
    <row r="59" spans="1:8" x14ac:dyDescent="0.25">
      <c r="A59" s="276"/>
      <c r="B59" s="274"/>
      <c r="C59" s="276"/>
      <c r="D59" s="273"/>
      <c r="E59" s="277"/>
      <c r="F59" s="240"/>
      <c r="G59" s="240"/>
      <c r="H59" s="240"/>
    </row>
    <row r="60" spans="1:8" x14ac:dyDescent="0.25">
      <c r="A60" s="276"/>
      <c r="B60" s="274"/>
      <c r="C60" s="276"/>
      <c r="D60" s="273"/>
      <c r="E60" s="277"/>
      <c r="F60" s="240"/>
      <c r="G60" s="240"/>
      <c r="H60" s="240"/>
    </row>
    <row r="61" spans="1:8" x14ac:dyDescent="0.25">
      <c r="A61" s="276"/>
      <c r="B61" s="274"/>
      <c r="C61" s="276"/>
      <c r="D61" s="273"/>
      <c r="E61" s="277"/>
      <c r="F61" s="240"/>
      <c r="G61" s="240"/>
      <c r="H61" s="240"/>
    </row>
    <row r="62" spans="1:8" x14ac:dyDescent="0.25">
      <c r="A62" s="276"/>
      <c r="B62" s="274"/>
      <c r="C62" s="276"/>
      <c r="D62" s="273"/>
      <c r="E62" s="277"/>
      <c r="F62" s="240"/>
      <c r="G62" s="240"/>
      <c r="H62" s="240"/>
    </row>
    <row r="63" spans="1:8" x14ac:dyDescent="0.25">
      <c r="A63" s="276"/>
      <c r="B63" s="274"/>
      <c r="C63" s="276"/>
      <c r="D63" s="273"/>
      <c r="E63" s="277"/>
      <c r="F63" s="240"/>
      <c r="G63" s="240"/>
      <c r="H63" s="240"/>
    </row>
    <row r="64" spans="1:8" x14ac:dyDescent="0.25">
      <c r="A64" s="276"/>
      <c r="B64" s="274"/>
      <c r="C64" s="276"/>
      <c r="D64" s="273"/>
      <c r="E64" s="277"/>
      <c r="F64" s="240"/>
      <c r="G64" s="240"/>
      <c r="H64" s="240"/>
    </row>
    <row r="65" spans="1:8" x14ac:dyDescent="0.25">
      <c r="A65" s="276"/>
      <c r="B65" s="274"/>
      <c r="C65" s="276"/>
      <c r="D65" s="273"/>
      <c r="E65" s="277"/>
      <c r="F65" s="240"/>
      <c r="G65" s="240"/>
      <c r="H65" s="240"/>
    </row>
    <row r="66" spans="1:8" x14ac:dyDescent="0.25">
      <c r="A66" s="276"/>
      <c r="B66" s="274"/>
      <c r="C66" s="276"/>
      <c r="D66" s="273"/>
      <c r="E66" s="277"/>
      <c r="F66" s="240"/>
      <c r="G66" s="240"/>
      <c r="H66" s="240"/>
    </row>
    <row r="67" spans="1:8" x14ac:dyDescent="0.25">
      <c r="A67" s="276"/>
      <c r="B67" s="274"/>
      <c r="C67" s="276"/>
      <c r="D67" s="273"/>
      <c r="E67" s="277"/>
      <c r="F67" s="240"/>
      <c r="G67" s="240"/>
      <c r="H67" s="240"/>
    </row>
    <row r="68" spans="1:8" x14ac:dyDescent="0.25">
      <c r="A68" s="276"/>
      <c r="B68" s="274"/>
      <c r="C68" s="276"/>
      <c r="D68" s="273"/>
      <c r="E68" s="277"/>
      <c r="F68" s="240"/>
      <c r="G68" s="240"/>
      <c r="H68" s="240"/>
    </row>
    <row r="69" spans="1:8" x14ac:dyDescent="0.25">
      <c r="A69" s="276"/>
      <c r="B69" s="274"/>
      <c r="C69" s="276"/>
      <c r="D69" s="273"/>
      <c r="E69" s="277"/>
      <c r="F69" s="240"/>
      <c r="G69" s="240"/>
      <c r="H69" s="240"/>
    </row>
    <row r="70" spans="1:8" x14ac:dyDescent="0.25">
      <c r="A70" s="276"/>
      <c r="B70" s="274"/>
      <c r="C70" s="276"/>
      <c r="D70" s="273"/>
      <c r="E70" s="277"/>
      <c r="F70" s="240"/>
      <c r="G70" s="240"/>
      <c r="H70" s="240"/>
    </row>
    <row r="71" spans="1:8" x14ac:dyDescent="0.25">
      <c r="A71" s="276"/>
      <c r="B71" s="274"/>
      <c r="C71" s="276"/>
      <c r="D71" s="273"/>
      <c r="E71" s="277"/>
      <c r="F71" s="240"/>
      <c r="G71" s="240"/>
      <c r="H71" s="240"/>
    </row>
    <row r="72" spans="1:8" x14ac:dyDescent="0.25">
      <c r="A72" s="276"/>
      <c r="B72" s="274"/>
      <c r="C72" s="276"/>
      <c r="D72" s="273"/>
      <c r="E72" s="277"/>
      <c r="F72" s="240"/>
      <c r="G72" s="240"/>
      <c r="H72" s="240"/>
    </row>
    <row r="73" spans="1:8" x14ac:dyDescent="0.25">
      <c r="A73" s="276"/>
      <c r="B73" s="274"/>
      <c r="C73" s="276"/>
      <c r="D73" s="273"/>
      <c r="E73" s="277"/>
      <c r="F73" s="240"/>
      <c r="G73" s="240"/>
      <c r="H73" s="240"/>
    </row>
    <row r="74" spans="1:8" x14ac:dyDescent="0.25">
      <c r="A74" s="276"/>
      <c r="B74" s="274"/>
      <c r="C74" s="276"/>
      <c r="D74" s="273"/>
      <c r="E74" s="277"/>
      <c r="F74" s="240"/>
      <c r="G74" s="240"/>
      <c r="H74" s="240"/>
    </row>
    <row r="75" spans="1:8" x14ac:dyDescent="0.25">
      <c r="A75" s="276"/>
      <c r="B75" s="274"/>
      <c r="C75" s="276"/>
      <c r="D75" s="273"/>
      <c r="E75" s="277"/>
      <c r="F75" s="240"/>
      <c r="G75" s="240"/>
      <c r="H75" s="240"/>
    </row>
    <row r="76" spans="1:8" x14ac:dyDescent="0.25">
      <c r="A76" s="276"/>
      <c r="B76" s="274"/>
      <c r="C76" s="276"/>
      <c r="D76" s="273"/>
      <c r="E76" s="277"/>
      <c r="F76" s="240"/>
      <c r="G76" s="240"/>
      <c r="H76" s="240"/>
    </row>
    <row r="77" spans="1:8" x14ac:dyDescent="0.25">
      <c r="A77" s="276"/>
      <c r="B77" s="274"/>
      <c r="C77" s="276"/>
      <c r="D77" s="273"/>
      <c r="E77" s="277"/>
      <c r="F77" s="240"/>
      <c r="G77" s="240"/>
      <c r="H77" s="240"/>
    </row>
    <row r="78" spans="1:8" x14ac:dyDescent="0.25">
      <c r="A78" s="276"/>
      <c r="B78" s="274"/>
      <c r="C78" s="276"/>
      <c r="D78" s="273"/>
      <c r="E78" s="277"/>
      <c r="F78" s="240"/>
      <c r="G78" s="240"/>
      <c r="H78" s="240"/>
    </row>
    <row r="79" spans="1:8" x14ac:dyDescent="0.25">
      <c r="A79" s="276"/>
      <c r="B79" s="274"/>
      <c r="C79" s="276"/>
      <c r="D79" s="273"/>
      <c r="E79" s="277"/>
      <c r="F79" s="240"/>
      <c r="G79" s="240"/>
      <c r="H79" s="240"/>
    </row>
    <row r="80" spans="1:8" x14ac:dyDescent="0.25">
      <c r="A80" s="276"/>
      <c r="B80" s="274"/>
      <c r="C80" s="276"/>
      <c r="D80" s="273"/>
      <c r="E80" s="277"/>
      <c r="F80" s="240"/>
      <c r="G80" s="240"/>
      <c r="H80" s="240"/>
    </row>
    <row r="81" spans="1:8" x14ac:dyDescent="0.25">
      <c r="A81" s="276"/>
      <c r="B81" s="274"/>
      <c r="C81" s="276"/>
      <c r="D81" s="273"/>
      <c r="E81" s="277"/>
      <c r="F81" s="240"/>
      <c r="G81" s="240"/>
      <c r="H81" s="240"/>
    </row>
    <row r="82" spans="1:8" x14ac:dyDescent="0.25">
      <c r="A82" s="276"/>
      <c r="B82" s="274"/>
      <c r="C82" s="276"/>
      <c r="D82" s="273"/>
      <c r="E82" s="277"/>
      <c r="F82" s="240"/>
      <c r="G82" s="240"/>
      <c r="H82" s="240"/>
    </row>
    <row r="83" spans="1:8" x14ac:dyDescent="0.25">
      <c r="A83" s="276"/>
      <c r="B83" s="274"/>
      <c r="C83" s="276"/>
      <c r="D83" s="273"/>
      <c r="E83" s="277"/>
      <c r="F83" s="240"/>
      <c r="G83" s="240"/>
      <c r="H83" s="240"/>
    </row>
    <row r="84" spans="1:8" x14ac:dyDescent="0.25">
      <c r="A84" s="276"/>
      <c r="B84" s="274"/>
      <c r="C84" s="276"/>
      <c r="D84" s="273"/>
      <c r="E84" s="277"/>
      <c r="F84" s="240"/>
      <c r="G84" s="240"/>
      <c r="H84" s="240"/>
    </row>
    <row r="85" spans="1:8" x14ac:dyDescent="0.25">
      <c r="A85" s="276"/>
      <c r="B85" s="274"/>
      <c r="C85" s="276"/>
      <c r="D85" s="273"/>
      <c r="E85" s="277"/>
      <c r="F85" s="240"/>
      <c r="G85" s="240"/>
      <c r="H85" s="240"/>
    </row>
    <row r="86" spans="1:8" x14ac:dyDescent="0.25">
      <c r="A86" s="276"/>
      <c r="B86" s="274"/>
      <c r="C86" s="276"/>
      <c r="D86" s="273"/>
      <c r="E86" s="277"/>
      <c r="F86" s="240"/>
      <c r="G86" s="240"/>
      <c r="H86" s="240"/>
    </row>
    <row r="87" spans="1:8" x14ac:dyDescent="0.25">
      <c r="A87" s="276"/>
      <c r="B87" s="274"/>
      <c r="C87" s="276"/>
      <c r="D87" s="273"/>
      <c r="E87" s="277"/>
      <c r="F87" s="240"/>
      <c r="G87" s="240"/>
      <c r="H87" s="240"/>
    </row>
    <row r="88" spans="1:8" x14ac:dyDescent="0.25">
      <c r="A88" s="276"/>
      <c r="B88" s="274"/>
      <c r="C88" s="276"/>
      <c r="D88" s="273"/>
      <c r="E88" s="277"/>
      <c r="F88" s="240"/>
      <c r="G88" s="240"/>
      <c r="H88" s="240"/>
    </row>
    <row r="89" spans="1:8" x14ac:dyDescent="0.25">
      <c r="A89" s="276"/>
      <c r="B89" s="274"/>
      <c r="C89" s="276"/>
      <c r="D89" s="273"/>
      <c r="E89" s="277"/>
      <c r="F89" s="240"/>
      <c r="G89" s="240"/>
      <c r="H89" s="240"/>
    </row>
    <row r="90" spans="1:8" x14ac:dyDescent="0.25">
      <c r="A90" s="276"/>
      <c r="B90" s="274"/>
      <c r="C90" s="276"/>
      <c r="D90" s="273"/>
      <c r="E90" s="277"/>
      <c r="F90" s="240"/>
      <c r="G90" s="240"/>
      <c r="H90" s="240"/>
    </row>
    <row r="91" spans="1:8" x14ac:dyDescent="0.25">
      <c r="A91" s="276"/>
      <c r="B91" s="274"/>
      <c r="C91" s="276"/>
      <c r="D91" s="273"/>
      <c r="E91" s="277"/>
      <c r="F91" s="240"/>
      <c r="G91" s="240"/>
      <c r="H91" s="240"/>
    </row>
    <row r="92" spans="1:8" x14ac:dyDescent="0.25">
      <c r="A92" s="276"/>
      <c r="B92" s="274"/>
      <c r="C92" s="276"/>
      <c r="D92" s="273"/>
      <c r="E92" s="277"/>
      <c r="F92" s="240"/>
      <c r="G92" s="240"/>
      <c r="H92" s="240"/>
    </row>
    <row r="93" spans="1:8" x14ac:dyDescent="0.25">
      <c r="A93" s="276"/>
      <c r="B93" s="274"/>
      <c r="C93" s="276"/>
      <c r="D93" s="273"/>
      <c r="E93" s="277"/>
      <c r="F93" s="240"/>
      <c r="G93" s="240"/>
      <c r="H93" s="240"/>
    </row>
    <row r="94" spans="1:8" x14ac:dyDescent="0.25">
      <c r="A94" s="276"/>
      <c r="B94" s="274"/>
      <c r="C94" s="276"/>
      <c r="D94" s="273"/>
      <c r="E94" s="277"/>
      <c r="F94" s="240"/>
      <c r="G94" s="240"/>
      <c r="H94" s="240"/>
    </row>
    <row r="95" spans="1:8" x14ac:dyDescent="0.25">
      <c r="A95" s="276"/>
      <c r="B95" s="274"/>
      <c r="C95" s="276"/>
      <c r="D95" s="273"/>
      <c r="E95" s="277"/>
      <c r="F95" s="240"/>
      <c r="G95" s="240"/>
      <c r="H95" s="240"/>
    </row>
    <row r="96" spans="1:8" x14ac:dyDescent="0.25">
      <c r="A96" s="276"/>
      <c r="B96" s="274"/>
      <c r="C96" s="276"/>
      <c r="D96" s="273"/>
      <c r="E96" s="277"/>
      <c r="F96" s="240"/>
      <c r="G96" s="240"/>
      <c r="H96" s="240"/>
    </row>
    <row r="97" spans="1:8" x14ac:dyDescent="0.25">
      <c r="A97" s="276"/>
      <c r="B97" s="274"/>
      <c r="C97" s="276"/>
      <c r="D97" s="273"/>
      <c r="E97" s="277"/>
      <c r="F97" s="240"/>
      <c r="G97" s="240"/>
      <c r="H97" s="240"/>
    </row>
    <row r="98" spans="1:8" x14ac:dyDescent="0.25">
      <c r="A98" s="276"/>
      <c r="B98" s="274"/>
      <c r="C98" s="276"/>
      <c r="D98" s="273"/>
      <c r="E98" s="277"/>
      <c r="F98" s="240"/>
      <c r="G98" s="240"/>
      <c r="H98" s="240"/>
    </row>
    <row r="99" spans="1:8" x14ac:dyDescent="0.25">
      <c r="A99" s="276"/>
      <c r="B99" s="274"/>
      <c r="C99" s="276"/>
      <c r="D99" s="273"/>
      <c r="E99" s="277"/>
      <c r="F99" s="240"/>
      <c r="G99" s="240"/>
      <c r="H99" s="240"/>
    </row>
    <row r="100" spans="1:8" x14ac:dyDescent="0.25">
      <c r="A100" s="276"/>
      <c r="B100" s="274"/>
      <c r="C100" s="276"/>
      <c r="D100" s="273"/>
      <c r="E100" s="277"/>
      <c r="F100" s="240"/>
      <c r="G100" s="240"/>
      <c r="H100" s="240"/>
    </row>
    <row r="101" spans="1:8" x14ac:dyDescent="0.25">
      <c r="A101" s="276"/>
      <c r="B101" s="274"/>
      <c r="C101" s="276"/>
      <c r="D101" s="273"/>
      <c r="E101" s="277"/>
      <c r="F101" s="240"/>
      <c r="G101" s="240"/>
      <c r="H101" s="240"/>
    </row>
    <row r="102" spans="1:8" x14ac:dyDescent="0.25">
      <c r="A102" s="276"/>
      <c r="B102" s="274"/>
      <c r="C102" s="276"/>
      <c r="D102" s="273"/>
      <c r="E102" s="277"/>
      <c r="F102" s="240"/>
      <c r="G102" s="240"/>
      <c r="H102" s="240"/>
    </row>
    <row r="103" spans="1:8" x14ac:dyDescent="0.25">
      <c r="A103" s="276"/>
      <c r="B103" s="274"/>
      <c r="C103" s="276"/>
      <c r="D103" s="273"/>
      <c r="E103" s="277"/>
      <c r="F103" s="240"/>
      <c r="G103" s="240"/>
      <c r="H103" s="240"/>
    </row>
    <row r="104" spans="1:8" x14ac:dyDescent="0.25">
      <c r="A104" s="276"/>
      <c r="B104" s="274"/>
      <c r="C104" s="276"/>
      <c r="D104" s="273"/>
      <c r="E104" s="277"/>
      <c r="F104" s="240"/>
      <c r="G104" s="240"/>
      <c r="H104" s="240"/>
    </row>
    <row r="105" spans="1:8" x14ac:dyDescent="0.25">
      <c r="A105" s="276"/>
      <c r="B105" s="274"/>
      <c r="C105" s="276"/>
      <c r="D105" s="273"/>
      <c r="E105" s="277"/>
      <c r="F105" s="240"/>
      <c r="G105" s="240"/>
      <c r="H105" s="240"/>
    </row>
    <row r="106" spans="1:8" x14ac:dyDescent="0.25">
      <c r="A106" s="276"/>
      <c r="B106" s="274"/>
      <c r="C106" s="276"/>
      <c r="D106" s="273"/>
      <c r="E106" s="277"/>
      <c r="F106" s="240"/>
      <c r="G106" s="240"/>
      <c r="H106" s="240"/>
    </row>
    <row r="107" spans="1:8" x14ac:dyDescent="0.25">
      <c r="A107" s="276"/>
      <c r="B107" s="274"/>
      <c r="C107" s="276"/>
      <c r="D107" s="273"/>
      <c r="E107" s="277"/>
      <c r="F107" s="240"/>
      <c r="G107" s="240"/>
      <c r="H107" s="240"/>
    </row>
    <row r="108" spans="1:8" x14ac:dyDescent="0.25">
      <c r="A108" s="276"/>
      <c r="B108" s="274"/>
      <c r="C108" s="276"/>
      <c r="D108" s="273"/>
      <c r="E108" s="277"/>
      <c r="F108" s="240"/>
      <c r="G108" s="240"/>
      <c r="H108" s="240"/>
    </row>
    <row r="109" spans="1:8" x14ac:dyDescent="0.25">
      <c r="A109" s="276"/>
      <c r="B109" s="274"/>
      <c r="C109" s="276"/>
      <c r="D109" s="273"/>
      <c r="E109" s="277"/>
      <c r="F109" s="240"/>
      <c r="G109" s="240"/>
      <c r="H109" s="240"/>
    </row>
    <row r="110" spans="1:8" x14ac:dyDescent="0.25">
      <c r="A110" s="276"/>
      <c r="B110" s="274"/>
      <c r="C110" s="276"/>
      <c r="D110" s="273"/>
      <c r="E110" s="277"/>
      <c r="F110" s="240"/>
      <c r="G110" s="240"/>
      <c r="H110" s="240"/>
    </row>
    <row r="111" spans="1:8" x14ac:dyDescent="0.25">
      <c r="A111" s="276"/>
      <c r="B111" s="274"/>
      <c r="C111" s="276"/>
      <c r="D111" s="273"/>
      <c r="E111" s="277"/>
      <c r="F111" s="240"/>
      <c r="G111" s="240"/>
      <c r="H111" s="240"/>
    </row>
    <row r="112" spans="1:8" x14ac:dyDescent="0.25">
      <c r="A112" s="276"/>
      <c r="B112" s="274"/>
      <c r="C112" s="276"/>
      <c r="D112" s="273"/>
      <c r="E112" s="277"/>
      <c r="F112" s="240"/>
      <c r="G112" s="240"/>
      <c r="H112" s="240"/>
    </row>
    <row r="113" spans="1:8" x14ac:dyDescent="0.25">
      <c r="A113" s="276"/>
      <c r="B113" s="274"/>
      <c r="C113" s="276"/>
      <c r="D113" s="273"/>
      <c r="E113" s="277"/>
      <c r="F113" s="240"/>
      <c r="G113" s="240"/>
      <c r="H113" s="240"/>
    </row>
    <row r="114" spans="1:8" x14ac:dyDescent="0.25">
      <c r="A114" s="276"/>
      <c r="B114" s="274"/>
      <c r="C114" s="276"/>
      <c r="D114" s="273"/>
      <c r="E114" s="277"/>
      <c r="F114" s="240"/>
      <c r="G114" s="240"/>
      <c r="H114" s="240"/>
    </row>
    <row r="115" spans="1:8" x14ac:dyDescent="0.25">
      <c r="A115" s="276"/>
      <c r="B115" s="274"/>
      <c r="C115" s="276"/>
      <c r="D115" s="273"/>
      <c r="E115" s="277"/>
      <c r="F115" s="240"/>
      <c r="G115" s="240"/>
      <c r="H115" s="240"/>
    </row>
    <row r="116" spans="1:8" x14ac:dyDescent="0.25">
      <c r="A116" s="276"/>
      <c r="B116" s="274"/>
      <c r="C116" s="276"/>
      <c r="D116" s="273"/>
      <c r="E116" s="277"/>
      <c r="F116" s="240"/>
      <c r="G116" s="240"/>
      <c r="H116" s="240"/>
    </row>
    <row r="117" spans="1:8" x14ac:dyDescent="0.25">
      <c r="A117" s="276"/>
      <c r="B117" s="274"/>
      <c r="C117" s="276"/>
      <c r="D117" s="273"/>
      <c r="E117" s="277"/>
      <c r="F117" s="240"/>
      <c r="G117" s="240"/>
      <c r="H117" s="240"/>
    </row>
    <row r="118" spans="1:8" x14ac:dyDescent="0.25">
      <c r="A118" s="276"/>
      <c r="B118" s="274"/>
      <c r="C118" s="276"/>
      <c r="D118" s="273"/>
      <c r="E118" s="277"/>
      <c r="F118" s="240"/>
      <c r="G118" s="240"/>
      <c r="H118" s="240"/>
    </row>
    <row r="119" spans="1:8" x14ac:dyDescent="0.25">
      <c r="A119" s="276"/>
      <c r="B119" s="274"/>
      <c r="C119" s="276"/>
      <c r="D119" s="273"/>
      <c r="E119" s="277"/>
      <c r="F119" s="240"/>
      <c r="G119" s="240"/>
      <c r="H119" s="240"/>
    </row>
    <row r="120" spans="1:8" x14ac:dyDescent="0.25">
      <c r="A120" s="276"/>
      <c r="B120" s="274"/>
      <c r="C120" s="276"/>
      <c r="D120" s="273"/>
      <c r="E120" s="277"/>
      <c r="F120" s="240"/>
      <c r="G120" s="240"/>
      <c r="H120" s="240"/>
    </row>
    <row r="121" spans="1:8" x14ac:dyDescent="0.25">
      <c r="A121" s="111"/>
      <c r="B121" s="111"/>
      <c r="C121" s="112" t="s">
        <v>153</v>
      </c>
      <c r="D121" s="113"/>
      <c r="E121" s="278">
        <f>SUM(E21:E120)</f>
        <v>10.000000000291038</v>
      </c>
      <c r="F121" s="111"/>
      <c r="G121" s="111"/>
      <c r="H121" s="111"/>
    </row>
    <row r="122" spans="1:8" x14ac:dyDescent="0.25">
      <c r="A122" s="217" t="s">
        <v>215</v>
      </c>
      <c r="G122" s="217" t="s">
        <v>224</v>
      </c>
    </row>
    <row r="124" spans="1:8" x14ac:dyDescent="0.25">
      <c r="A124" s="84"/>
      <c r="B124" s="84"/>
      <c r="C124" s="47"/>
      <c r="D124" s="47"/>
      <c r="E124" s="47"/>
    </row>
    <row r="125" spans="1:8" x14ac:dyDescent="0.25">
      <c r="A125" s="96" t="str">
        <f>Facility_Info!$B$6&amp;"--"&amp;Facility_Info!$B$7</f>
        <v>Papermaker Corporation--Papertown Mill</v>
      </c>
      <c r="B125" s="96"/>
    </row>
    <row r="126" spans="1:8" x14ac:dyDescent="0.25">
      <c r="A126" s="88" t="str">
        <f>Facility_Info!$B$19&amp;" - "&amp;Facility_Info!$B$20</f>
        <v>07/01/2016 - 12/31/2016</v>
      </c>
      <c r="B126" s="88"/>
    </row>
  </sheetData>
  <dataValidations count="1">
    <dataValidation allowBlank="1" showInputMessage="1" showErrorMessage="1" prompt="Insert text" sqref="G21:H121"/>
  </dataValidations>
  <pageMargins left="0.45" right="0.45" top="0.75" bottom="0.75" header="0.3" footer="0.3"/>
  <pageSetup scale="80" fitToHeight="20" orientation="landscape" r:id="rId1"/>
  <extLst>
    <ext xmlns:x14="http://schemas.microsoft.com/office/spreadsheetml/2009/9/main" uri="{CCE6A557-97BC-4b89-ADB6-D9C93CAAB3DF}">
      <x14:dataValidations xmlns:xm="http://schemas.microsoft.com/office/excel/2006/main" count="5">
        <x14:dataValidation type="list" allowBlank="1" showInputMessage="1" prompt="Select or write in">
          <x14:formula1>
            <xm:f>'dropdown menus'!$B$9:$B$13</xm:f>
          </x14:formula1>
          <xm:sqref>F14</xm:sqref>
        </x14:dataValidation>
        <x14:dataValidation type="list" allowBlank="1" showInputMessage="1" showErrorMessage="1" prompt="Select parameter">
          <x14:formula1>
            <xm:f>'dropdown menus'!$B$40:$B$49</xm:f>
          </x14:formula1>
          <xm:sqref>F16</xm:sqref>
        </x14:dataValidation>
        <x14:dataValidation type="list" allowBlank="1" showInputMessage="1" prompt="Select from menu or describe">
          <x14:formula1>
            <xm:f>'dropdown menus'!$B$32:$B$37</xm:f>
          </x14:formula1>
          <xm:sqref>F21:F121</xm:sqref>
        </x14:dataValidation>
        <x14:dataValidation type="list" allowBlank="1" showInputMessage="1" showErrorMessage="1">
          <x14:formula1>
            <xm:f>'dropdown menus'!$B$9:$B$12</xm:f>
          </x14:formula1>
          <xm:sqref>E14</xm:sqref>
        </x14:dataValidation>
        <x14:dataValidation type="list" allowBlank="1" showInputMessage="1" showErrorMessage="1">
          <x14:formula1>
            <xm:f>'dropdown menus'!$B$2:$B$6</xm:f>
          </x14:formula1>
          <xm:sqref>E12:F12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4"/>
  <sheetViews>
    <sheetView topLeftCell="A16" workbookViewId="0">
      <selection activeCell="A23" sqref="A23"/>
    </sheetView>
  </sheetViews>
  <sheetFormatPr defaultRowHeight="15" x14ac:dyDescent="0.25"/>
  <cols>
    <col min="1" max="1" width="25.5703125" bestFit="1" customWidth="1"/>
    <col min="2" max="2" width="43.140625" customWidth="1"/>
    <col min="3" max="3" width="51.85546875" customWidth="1"/>
    <col min="5" max="5" width="9.7109375" customWidth="1"/>
  </cols>
  <sheetData>
    <row r="1" spans="1:5" x14ac:dyDescent="0.25">
      <c r="A1" s="24"/>
      <c r="B1" s="24"/>
      <c r="C1" s="24"/>
    </row>
    <row r="2" spans="1:5" x14ac:dyDescent="0.25">
      <c r="A2" s="34" t="s">
        <v>256</v>
      </c>
      <c r="B2" s="24"/>
      <c r="C2" s="24"/>
    </row>
    <row r="3" spans="1:5" ht="45" x14ac:dyDescent="0.25">
      <c r="A3" s="26" t="s">
        <v>53</v>
      </c>
      <c r="B3" s="27" t="s">
        <v>87</v>
      </c>
      <c r="C3" s="27" t="s">
        <v>88</v>
      </c>
      <c r="D3" s="7"/>
      <c r="E3" s="7"/>
    </row>
    <row r="4" spans="1:5" ht="30" x14ac:dyDescent="0.25">
      <c r="A4" s="25" t="s">
        <v>95</v>
      </c>
      <c r="B4" s="28"/>
      <c r="C4" s="25" t="s">
        <v>97</v>
      </c>
    </row>
    <row r="5" spans="1:5" ht="30" x14ac:dyDescent="0.25">
      <c r="A5" s="25" t="s">
        <v>96</v>
      </c>
      <c r="B5" s="28"/>
      <c r="C5" s="25" t="s">
        <v>98</v>
      </c>
    </row>
    <row r="6" spans="1:5" ht="45" x14ac:dyDescent="0.25">
      <c r="A6" s="29" t="s">
        <v>51</v>
      </c>
      <c r="B6" s="25" t="s">
        <v>80</v>
      </c>
      <c r="C6" s="25" t="s">
        <v>304</v>
      </c>
    </row>
    <row r="7" spans="1:5" ht="45" x14ac:dyDescent="0.25">
      <c r="A7" s="29" t="s">
        <v>52</v>
      </c>
      <c r="B7" s="25" t="s">
        <v>82</v>
      </c>
      <c r="C7" s="25" t="s">
        <v>305</v>
      </c>
    </row>
    <row r="8" spans="1:5" ht="45" x14ac:dyDescent="0.25">
      <c r="A8" s="29" t="s">
        <v>58</v>
      </c>
      <c r="B8" s="25" t="s">
        <v>82</v>
      </c>
      <c r="C8" s="25" t="s">
        <v>305</v>
      </c>
    </row>
    <row r="9" spans="1:5" ht="30" x14ac:dyDescent="0.25">
      <c r="A9" s="25" t="s">
        <v>306</v>
      </c>
      <c r="B9" s="25" t="s">
        <v>80</v>
      </c>
      <c r="C9" s="25" t="s">
        <v>90</v>
      </c>
    </row>
    <row r="10" spans="1:5" ht="30" x14ac:dyDescent="0.25">
      <c r="A10" s="25" t="s">
        <v>55</v>
      </c>
      <c r="B10" s="25" t="s">
        <v>82</v>
      </c>
      <c r="C10" s="25" t="s">
        <v>91</v>
      </c>
    </row>
    <row r="11" spans="1:5" ht="30" x14ac:dyDescent="0.25">
      <c r="A11" s="25" t="s">
        <v>56</v>
      </c>
      <c r="B11" s="25" t="s">
        <v>80</v>
      </c>
      <c r="C11" s="25" t="s">
        <v>90</v>
      </c>
    </row>
    <row r="12" spans="1:5" ht="30" x14ac:dyDescent="0.25">
      <c r="A12" s="25" t="s">
        <v>54</v>
      </c>
      <c r="B12" s="25" t="s">
        <v>81</v>
      </c>
      <c r="C12" s="25" t="s">
        <v>93</v>
      </c>
    </row>
    <row r="13" spans="1:5" ht="30" x14ac:dyDescent="0.25">
      <c r="A13" s="25" t="s">
        <v>83</v>
      </c>
      <c r="B13" s="25" t="s">
        <v>84</v>
      </c>
      <c r="C13" s="25" t="s">
        <v>92</v>
      </c>
    </row>
    <row r="14" spans="1:5" ht="45" x14ac:dyDescent="0.25">
      <c r="A14" s="25" t="s">
        <v>85</v>
      </c>
      <c r="B14" s="25" t="s">
        <v>86</v>
      </c>
      <c r="C14" s="25" t="s">
        <v>94</v>
      </c>
    </row>
    <row r="15" spans="1:5" x14ac:dyDescent="0.25">
      <c r="A15" s="30" t="s">
        <v>89</v>
      </c>
      <c r="B15" s="24"/>
      <c r="C15" s="24"/>
    </row>
    <row r="16" spans="1:5" x14ac:dyDescent="0.25">
      <c r="A16" s="24"/>
      <c r="B16" s="24"/>
      <c r="C16" s="24"/>
    </row>
    <row r="17" spans="1:7" x14ac:dyDescent="0.25">
      <c r="A17" s="140" t="s">
        <v>260</v>
      </c>
      <c r="B17" s="140"/>
      <c r="C17" s="140"/>
    </row>
    <row r="19" spans="1:7" x14ac:dyDescent="0.25">
      <c r="A19" s="34" t="s">
        <v>257</v>
      </c>
    </row>
    <row r="20" spans="1:7" ht="45" x14ac:dyDescent="0.25">
      <c r="A20" s="26" t="s">
        <v>53</v>
      </c>
      <c r="B20" s="27" t="s">
        <v>87</v>
      </c>
      <c r="C20" s="27" t="s">
        <v>88</v>
      </c>
      <c r="D20" s="141" t="s">
        <v>101</v>
      </c>
      <c r="E20" s="7"/>
    </row>
    <row r="21" spans="1:7" ht="30" x14ac:dyDescent="0.25">
      <c r="A21" s="29" t="s">
        <v>51</v>
      </c>
      <c r="B21" s="25" t="s">
        <v>80</v>
      </c>
      <c r="C21" s="25" t="s">
        <v>90</v>
      </c>
      <c r="D21" s="142">
        <v>6</v>
      </c>
    </row>
    <row r="22" spans="1:7" ht="30" x14ac:dyDescent="0.25">
      <c r="A22" s="29" t="s">
        <v>52</v>
      </c>
      <c r="B22" s="25" t="s">
        <v>82</v>
      </c>
      <c r="C22" s="25" t="s">
        <v>91</v>
      </c>
      <c r="D22" s="142">
        <v>6</v>
      </c>
    </row>
    <row r="23" spans="1:7" ht="30" x14ac:dyDescent="0.25">
      <c r="A23" s="29" t="s">
        <v>58</v>
      </c>
      <c r="B23" s="25" t="s">
        <v>82</v>
      </c>
      <c r="C23" s="25" t="s">
        <v>91</v>
      </c>
      <c r="D23" s="142">
        <v>6</v>
      </c>
    </row>
    <row r="24" spans="1:7" ht="30" x14ac:dyDescent="0.25">
      <c r="A24" s="25" t="s">
        <v>306</v>
      </c>
      <c r="B24" s="25" t="s">
        <v>80</v>
      </c>
      <c r="C24" s="25" t="s">
        <v>90</v>
      </c>
      <c r="D24" s="142">
        <v>6</v>
      </c>
    </row>
    <row r="25" spans="1:7" ht="30" x14ac:dyDescent="0.25">
      <c r="A25" s="25" t="s">
        <v>55</v>
      </c>
      <c r="B25" s="25" t="s">
        <v>82</v>
      </c>
      <c r="C25" s="25" t="s">
        <v>91</v>
      </c>
      <c r="D25" s="142">
        <v>6</v>
      </c>
    </row>
    <row r="26" spans="1:7" ht="30" x14ac:dyDescent="0.25">
      <c r="A26" s="25" t="s">
        <v>56</v>
      </c>
      <c r="B26" s="25" t="s">
        <v>80</v>
      </c>
      <c r="C26" s="25" t="s">
        <v>90</v>
      </c>
      <c r="D26" s="142">
        <v>6</v>
      </c>
      <c r="G26" s="1"/>
    </row>
    <row r="27" spans="1:7" ht="30" x14ac:dyDescent="0.25">
      <c r="A27" s="25" t="s">
        <v>240</v>
      </c>
      <c r="B27" s="25" t="s">
        <v>81</v>
      </c>
      <c r="C27" s="25" t="s">
        <v>93</v>
      </c>
      <c r="D27" s="142">
        <v>1</v>
      </c>
      <c r="G27" s="1"/>
    </row>
    <row r="28" spans="1:7" ht="30" x14ac:dyDescent="0.25">
      <c r="A28" s="25" t="s">
        <v>239</v>
      </c>
      <c r="B28" s="25" t="s">
        <v>81</v>
      </c>
      <c r="C28" s="25" t="s">
        <v>261</v>
      </c>
      <c r="D28" s="142">
        <v>0</v>
      </c>
      <c r="G28" s="1"/>
    </row>
    <row r="29" spans="1:7" ht="30" x14ac:dyDescent="0.25">
      <c r="A29" s="25" t="s">
        <v>241</v>
      </c>
      <c r="B29" s="25" t="s">
        <v>84</v>
      </c>
      <c r="C29" s="25" t="s">
        <v>92</v>
      </c>
      <c r="D29" s="142">
        <v>6</v>
      </c>
      <c r="G29" s="1"/>
    </row>
    <row r="30" spans="1:7" ht="45" x14ac:dyDescent="0.25">
      <c r="A30" s="25" t="s">
        <v>85</v>
      </c>
      <c r="B30" s="25" t="s">
        <v>86</v>
      </c>
      <c r="C30" s="25" t="s">
        <v>94</v>
      </c>
      <c r="D30" s="43"/>
    </row>
    <row r="31" spans="1:7" x14ac:dyDescent="0.25">
      <c r="A31" s="144" t="s">
        <v>259</v>
      </c>
      <c r="B31" s="24"/>
      <c r="C31" s="24"/>
    </row>
    <row r="32" spans="1:7" x14ac:dyDescent="0.25">
      <c r="A32" s="30"/>
      <c r="B32" s="24"/>
      <c r="C32" s="24"/>
    </row>
    <row r="37" spans="1:5" x14ac:dyDescent="0.25">
      <c r="A37" s="34" t="s">
        <v>258</v>
      </c>
    </row>
    <row r="38" spans="1:5" ht="45" x14ac:dyDescent="0.25">
      <c r="A38" s="26" t="s">
        <v>53</v>
      </c>
      <c r="B38" s="27" t="s">
        <v>87</v>
      </c>
      <c r="C38" s="27" t="s">
        <v>88</v>
      </c>
      <c r="D38" s="141" t="s">
        <v>101</v>
      </c>
      <c r="E38" s="7"/>
    </row>
    <row r="39" spans="1:5" ht="30" x14ac:dyDescent="0.25">
      <c r="A39" s="25" t="s">
        <v>95</v>
      </c>
      <c r="B39" s="28"/>
      <c r="C39" s="25" t="s">
        <v>97</v>
      </c>
      <c r="D39" s="143">
        <v>0.02</v>
      </c>
    </row>
    <row r="40" spans="1:5" ht="30" x14ac:dyDescent="0.25">
      <c r="A40" s="25" t="s">
        <v>96</v>
      </c>
      <c r="B40" s="28"/>
      <c r="C40" s="25" t="s">
        <v>98</v>
      </c>
      <c r="D40" s="143">
        <v>0.01</v>
      </c>
    </row>
    <row r="41" spans="1:5" ht="30" x14ac:dyDescent="0.25">
      <c r="A41" s="29" t="s">
        <v>51</v>
      </c>
      <c r="B41" s="25"/>
      <c r="C41" s="25" t="s">
        <v>307</v>
      </c>
      <c r="D41" s="145">
        <v>1</v>
      </c>
    </row>
    <row r="42" spans="1:5" ht="30" x14ac:dyDescent="0.25">
      <c r="A42" s="29" t="s">
        <v>52</v>
      </c>
      <c r="B42" s="25"/>
      <c r="C42" s="25" t="s">
        <v>307</v>
      </c>
      <c r="D42" s="145">
        <v>1</v>
      </c>
    </row>
    <row r="43" spans="1:5" ht="30" x14ac:dyDescent="0.25">
      <c r="A43" s="29" t="s">
        <v>58</v>
      </c>
      <c r="B43" s="25"/>
      <c r="C43" s="25" t="s">
        <v>307</v>
      </c>
      <c r="D43" s="145">
        <v>1</v>
      </c>
    </row>
    <row r="44" spans="1:5" x14ac:dyDescent="0.25">
      <c r="A44" s="30" t="s">
        <v>89</v>
      </c>
      <c r="B44" s="24"/>
      <c r="C44" s="24"/>
    </row>
  </sheetData>
  <printOptions gridLines="1"/>
  <pageMargins left="0.7" right="0.7" top="0.75" bottom="0.75" header="0.3" footer="0.3"/>
  <pageSetup scale="84" fitToHeight="2"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B139"/>
  <sheetViews>
    <sheetView topLeftCell="A10" workbookViewId="0">
      <selection activeCell="B116" sqref="B116"/>
    </sheetView>
  </sheetViews>
  <sheetFormatPr defaultRowHeight="15" x14ac:dyDescent="0.25"/>
  <cols>
    <col min="1" max="1" width="4.5703125" style="1" customWidth="1"/>
    <col min="2" max="2" width="40.28515625" style="1" customWidth="1"/>
    <col min="3" max="16384" width="9.140625" style="1"/>
  </cols>
  <sheetData>
    <row r="1" spans="1:2" x14ac:dyDescent="0.25">
      <c r="A1" s="45">
        <v>1</v>
      </c>
      <c r="B1" s="2" t="s">
        <v>105</v>
      </c>
    </row>
    <row r="2" spans="1:2" x14ac:dyDescent="0.25">
      <c r="A2" s="45">
        <v>2</v>
      </c>
      <c r="B2" s="1" t="s">
        <v>8</v>
      </c>
    </row>
    <row r="3" spans="1:2" x14ac:dyDescent="0.25">
      <c r="A3" s="45">
        <v>3</v>
      </c>
      <c r="B3" s="1" t="s">
        <v>9</v>
      </c>
    </row>
    <row r="4" spans="1:2" x14ac:dyDescent="0.25">
      <c r="A4" s="45">
        <v>4</v>
      </c>
      <c r="B4" s="1" t="s">
        <v>10</v>
      </c>
    </row>
    <row r="5" spans="1:2" x14ac:dyDescent="0.25">
      <c r="A5" s="45">
        <v>5</v>
      </c>
      <c r="B5" s="1" t="s">
        <v>11</v>
      </c>
    </row>
    <row r="6" spans="1:2" x14ac:dyDescent="0.25">
      <c r="A6" s="45">
        <v>6</v>
      </c>
      <c r="B6" s="1" t="s">
        <v>12</v>
      </c>
    </row>
    <row r="7" spans="1:2" x14ac:dyDescent="0.25">
      <c r="A7" s="45">
        <v>7</v>
      </c>
    </row>
    <row r="8" spans="1:2" x14ac:dyDescent="0.25">
      <c r="A8" s="45">
        <v>8</v>
      </c>
      <c r="B8" s="2" t="s">
        <v>13</v>
      </c>
    </row>
    <row r="9" spans="1:2" x14ac:dyDescent="0.25">
      <c r="A9" s="45">
        <v>9</v>
      </c>
      <c r="B9" s="1" t="s">
        <v>181</v>
      </c>
    </row>
    <row r="10" spans="1:2" x14ac:dyDescent="0.25">
      <c r="A10" s="45">
        <v>10</v>
      </c>
      <c r="B10" s="1" t="s">
        <v>15</v>
      </c>
    </row>
    <row r="11" spans="1:2" x14ac:dyDescent="0.25">
      <c r="A11" s="45">
        <v>11</v>
      </c>
      <c r="B11" s="1" t="s">
        <v>321</v>
      </c>
    </row>
    <row r="12" spans="1:2" x14ac:dyDescent="0.25">
      <c r="A12" s="45">
        <v>12</v>
      </c>
      <c r="B12" s="1" t="s">
        <v>42</v>
      </c>
    </row>
    <row r="13" spans="1:2" x14ac:dyDescent="0.25">
      <c r="A13" s="45">
        <v>13</v>
      </c>
      <c r="B13" s="1" t="s">
        <v>236</v>
      </c>
    </row>
    <row r="14" spans="1:2" x14ac:dyDescent="0.25">
      <c r="A14" s="45">
        <v>14</v>
      </c>
    </row>
    <row r="15" spans="1:2" x14ac:dyDescent="0.25">
      <c r="A15" s="45">
        <v>15</v>
      </c>
      <c r="B15" s="2" t="s">
        <v>21</v>
      </c>
    </row>
    <row r="16" spans="1:2" x14ac:dyDescent="0.25">
      <c r="A16" s="45">
        <v>16</v>
      </c>
      <c r="B16" s="1" t="s">
        <v>18</v>
      </c>
    </row>
    <row r="17" spans="1:2" x14ac:dyDescent="0.25">
      <c r="A17" s="45">
        <v>17</v>
      </c>
      <c r="B17" s="1" t="s">
        <v>19</v>
      </c>
    </row>
    <row r="18" spans="1:2" x14ac:dyDescent="0.25">
      <c r="A18" s="45">
        <v>18</v>
      </c>
      <c r="B18" s="1" t="s">
        <v>20</v>
      </c>
    </row>
    <row r="19" spans="1:2" x14ac:dyDescent="0.25">
      <c r="A19" s="45">
        <v>19</v>
      </c>
    </row>
    <row r="20" spans="1:2" x14ac:dyDescent="0.25">
      <c r="A20" s="45">
        <v>20</v>
      </c>
      <c r="B20" s="2" t="s">
        <v>22</v>
      </c>
    </row>
    <row r="21" spans="1:2" x14ac:dyDescent="0.25">
      <c r="A21" s="45">
        <v>21</v>
      </c>
      <c r="B21" s="1" t="s">
        <v>23</v>
      </c>
    </row>
    <row r="22" spans="1:2" x14ac:dyDescent="0.25">
      <c r="A22" s="45">
        <v>22</v>
      </c>
      <c r="B22" s="1" t="s">
        <v>24</v>
      </c>
    </row>
    <row r="23" spans="1:2" x14ac:dyDescent="0.25">
      <c r="A23" s="45">
        <v>23</v>
      </c>
      <c r="B23" s="1" t="s">
        <v>25</v>
      </c>
    </row>
    <row r="24" spans="1:2" x14ac:dyDescent="0.25">
      <c r="A24" s="45">
        <v>24</v>
      </c>
      <c r="B24" s="1" t="s">
        <v>26</v>
      </c>
    </row>
    <row r="25" spans="1:2" x14ac:dyDescent="0.25">
      <c r="A25" s="45">
        <v>25</v>
      </c>
      <c r="B25" s="1" t="s">
        <v>27</v>
      </c>
    </row>
    <row r="26" spans="1:2" x14ac:dyDescent="0.25">
      <c r="A26" s="45">
        <v>26</v>
      </c>
    </row>
    <row r="27" spans="1:2" x14ac:dyDescent="0.25">
      <c r="A27" s="45">
        <v>27</v>
      </c>
      <c r="B27" s="2" t="s">
        <v>28</v>
      </c>
    </row>
    <row r="28" spans="1:2" x14ac:dyDescent="0.25">
      <c r="A28" s="45">
        <v>28</v>
      </c>
      <c r="B28" s="1" t="s">
        <v>29</v>
      </c>
    </row>
    <row r="29" spans="1:2" x14ac:dyDescent="0.25">
      <c r="A29" s="45">
        <v>29</v>
      </c>
      <c r="B29" s="1" t="s">
        <v>30</v>
      </c>
    </row>
    <row r="30" spans="1:2" x14ac:dyDescent="0.25">
      <c r="A30" s="45">
        <v>30</v>
      </c>
    </row>
    <row r="31" spans="1:2" x14ac:dyDescent="0.25">
      <c r="A31" s="45">
        <v>31</v>
      </c>
      <c r="B31" s="220" t="s">
        <v>43</v>
      </c>
    </row>
    <row r="32" spans="1:2" x14ac:dyDescent="0.25">
      <c r="A32" s="45">
        <v>32</v>
      </c>
      <c r="B32" s="221" t="s">
        <v>133</v>
      </c>
    </row>
    <row r="33" spans="1:2" x14ac:dyDescent="0.25">
      <c r="A33" s="45">
        <v>33</v>
      </c>
      <c r="B33" s="221" t="s">
        <v>134</v>
      </c>
    </row>
    <row r="34" spans="1:2" x14ac:dyDescent="0.25">
      <c r="A34" s="45">
        <v>34</v>
      </c>
      <c r="B34" s="221" t="s">
        <v>135</v>
      </c>
    </row>
    <row r="35" spans="1:2" x14ac:dyDescent="0.25">
      <c r="A35" s="45">
        <v>35</v>
      </c>
      <c r="B35" s="221" t="s">
        <v>144</v>
      </c>
    </row>
    <row r="36" spans="1:2" x14ac:dyDescent="0.25">
      <c r="A36" s="45">
        <v>36</v>
      </c>
      <c r="B36" s="221" t="s">
        <v>145</v>
      </c>
    </row>
    <row r="37" spans="1:2" x14ac:dyDescent="0.25">
      <c r="A37" s="45">
        <v>37</v>
      </c>
      <c r="B37" s="221" t="s">
        <v>146</v>
      </c>
    </row>
    <row r="38" spans="1:2" x14ac:dyDescent="0.25">
      <c r="A38" s="45">
        <v>38</v>
      </c>
    </row>
    <row r="39" spans="1:2" x14ac:dyDescent="0.25">
      <c r="A39" s="45">
        <v>39</v>
      </c>
      <c r="B39" s="2" t="s">
        <v>53</v>
      </c>
    </row>
    <row r="40" spans="1:2" x14ac:dyDescent="0.25">
      <c r="A40" s="45">
        <v>40</v>
      </c>
      <c r="B40" s="5" t="s">
        <v>51</v>
      </c>
    </row>
    <row r="41" spans="1:2" x14ac:dyDescent="0.25">
      <c r="A41" s="45">
        <v>41</v>
      </c>
      <c r="B41" s="5" t="s">
        <v>52</v>
      </c>
    </row>
    <row r="42" spans="1:2" x14ac:dyDescent="0.25">
      <c r="A42" s="45">
        <v>42</v>
      </c>
      <c r="B42" s="5" t="s">
        <v>58</v>
      </c>
    </row>
    <row r="43" spans="1:2" x14ac:dyDescent="0.25">
      <c r="A43" s="45">
        <v>43</v>
      </c>
      <c r="B43" s="1" t="s">
        <v>306</v>
      </c>
    </row>
    <row r="44" spans="1:2" x14ac:dyDescent="0.25">
      <c r="A44" s="45">
        <v>44</v>
      </c>
      <c r="B44" s="1" t="s">
        <v>55</v>
      </c>
    </row>
    <row r="45" spans="1:2" x14ac:dyDescent="0.25">
      <c r="A45" s="45">
        <v>45</v>
      </c>
      <c r="B45" s="1" t="s">
        <v>56</v>
      </c>
    </row>
    <row r="46" spans="1:2" x14ac:dyDescent="0.25">
      <c r="A46" s="45">
        <v>46</v>
      </c>
      <c r="B46" s="1" t="s">
        <v>239</v>
      </c>
    </row>
    <row r="47" spans="1:2" x14ac:dyDescent="0.25">
      <c r="A47" s="45">
        <v>47</v>
      </c>
      <c r="B47" s="1" t="s">
        <v>240</v>
      </c>
    </row>
    <row r="48" spans="1:2" x14ac:dyDescent="0.25">
      <c r="A48" s="45">
        <v>48</v>
      </c>
      <c r="B48" s="1" t="s">
        <v>241</v>
      </c>
    </row>
    <row r="49" spans="1:2" x14ac:dyDescent="0.25">
      <c r="A49" s="45">
        <v>49</v>
      </c>
      <c r="B49" s="1" t="s">
        <v>358</v>
      </c>
    </row>
    <row r="50" spans="1:2" x14ac:dyDescent="0.25">
      <c r="A50" s="45">
        <v>50</v>
      </c>
    </row>
    <row r="51" spans="1:2" x14ac:dyDescent="0.25">
      <c r="A51" s="45">
        <v>51</v>
      </c>
      <c r="B51" s="2" t="s">
        <v>165</v>
      </c>
    </row>
    <row r="52" spans="1:2" x14ac:dyDescent="0.25">
      <c r="A52" s="45">
        <v>52</v>
      </c>
      <c r="B52" s="1" t="s">
        <v>57</v>
      </c>
    </row>
    <row r="53" spans="1:2" x14ac:dyDescent="0.25">
      <c r="A53" s="45">
        <v>53</v>
      </c>
    </row>
    <row r="54" spans="1:2" x14ac:dyDescent="0.25">
      <c r="A54" s="45">
        <v>54</v>
      </c>
      <c r="B54" s="2" t="s">
        <v>315</v>
      </c>
    </row>
    <row r="55" spans="1:2" x14ac:dyDescent="0.25">
      <c r="A55" s="45">
        <v>55</v>
      </c>
      <c r="B55" s="1" t="s">
        <v>67</v>
      </c>
    </row>
    <row r="56" spans="1:2" x14ac:dyDescent="0.25">
      <c r="A56" s="45">
        <v>56</v>
      </c>
      <c r="B56" s="1" t="s">
        <v>74</v>
      </c>
    </row>
    <row r="57" spans="1:2" x14ac:dyDescent="0.25">
      <c r="A57" s="45">
        <v>57</v>
      </c>
    </row>
    <row r="58" spans="1:2" x14ac:dyDescent="0.25">
      <c r="A58" s="45">
        <v>58</v>
      </c>
      <c r="B58" s="2" t="s">
        <v>100</v>
      </c>
    </row>
    <row r="59" spans="1:2" x14ac:dyDescent="0.25">
      <c r="A59" s="45">
        <v>59</v>
      </c>
      <c r="B59" s="3"/>
    </row>
    <row r="60" spans="1:2" x14ac:dyDescent="0.25">
      <c r="A60" s="45">
        <v>60</v>
      </c>
    </row>
    <row r="61" spans="1:2" x14ac:dyDescent="0.25">
      <c r="A61" s="45">
        <v>61</v>
      </c>
      <c r="B61" s="2" t="s">
        <v>104</v>
      </c>
    </row>
    <row r="62" spans="1:2" x14ac:dyDescent="0.25">
      <c r="A62" s="45">
        <v>62</v>
      </c>
      <c r="B62" s="1" t="s">
        <v>8</v>
      </c>
    </row>
    <row r="63" spans="1:2" x14ac:dyDescent="0.25">
      <c r="A63" s="45">
        <v>63</v>
      </c>
      <c r="B63" s="1" t="s">
        <v>10</v>
      </c>
    </row>
    <row r="64" spans="1:2" x14ac:dyDescent="0.25">
      <c r="A64" s="45">
        <v>64</v>
      </c>
    </row>
    <row r="65" spans="1:2" x14ac:dyDescent="0.25">
      <c r="A65" s="45">
        <v>65</v>
      </c>
      <c r="B65" s="2" t="s">
        <v>106</v>
      </c>
    </row>
    <row r="66" spans="1:2" x14ac:dyDescent="0.25">
      <c r="A66" s="45">
        <v>66</v>
      </c>
      <c r="B66" s="1" t="s">
        <v>14</v>
      </c>
    </row>
    <row r="67" spans="1:2" x14ac:dyDescent="0.25">
      <c r="A67" s="45">
        <v>67</v>
      </c>
    </row>
    <row r="68" spans="1:2" x14ac:dyDescent="0.25">
      <c r="A68" s="45">
        <v>68</v>
      </c>
      <c r="B68" s="2" t="s">
        <v>107</v>
      </c>
    </row>
    <row r="69" spans="1:2" x14ac:dyDescent="0.25">
      <c r="A69" s="45">
        <v>69</v>
      </c>
      <c r="B69" s="1" t="s">
        <v>95</v>
      </c>
    </row>
    <row r="70" spans="1:2" x14ac:dyDescent="0.25">
      <c r="A70" s="45">
        <v>70</v>
      </c>
      <c r="B70" s="1" t="s">
        <v>96</v>
      </c>
    </row>
    <row r="71" spans="1:2" x14ac:dyDescent="0.25">
      <c r="A71" s="45">
        <v>71</v>
      </c>
      <c r="B71" s="36"/>
    </row>
    <row r="72" spans="1:2" x14ac:dyDescent="0.25">
      <c r="A72" s="45">
        <v>72</v>
      </c>
      <c r="B72" s="2" t="s">
        <v>108</v>
      </c>
    </row>
    <row r="73" spans="1:2" x14ac:dyDescent="0.25">
      <c r="A73" s="45">
        <v>73</v>
      </c>
      <c r="B73" s="1" t="s">
        <v>99</v>
      </c>
    </row>
    <row r="74" spans="1:2" x14ac:dyDescent="0.25">
      <c r="A74" s="45">
        <v>74</v>
      </c>
    </row>
    <row r="75" spans="1:2" x14ac:dyDescent="0.25">
      <c r="A75" s="45">
        <v>75</v>
      </c>
      <c r="B75" s="2" t="s">
        <v>115</v>
      </c>
    </row>
    <row r="76" spans="1:2" x14ac:dyDescent="0.25">
      <c r="A76" s="45">
        <v>76</v>
      </c>
      <c r="B76" s="36" t="s">
        <v>51</v>
      </c>
    </row>
    <row r="77" spans="1:2" x14ac:dyDescent="0.25">
      <c r="A77" s="45">
        <v>77</v>
      </c>
      <c r="B77" s="36" t="s">
        <v>52</v>
      </c>
    </row>
    <row r="78" spans="1:2" x14ac:dyDescent="0.25">
      <c r="A78" s="45">
        <v>78</v>
      </c>
      <c r="B78" s="36" t="s">
        <v>58</v>
      </c>
    </row>
    <row r="79" spans="1:2" x14ac:dyDescent="0.25">
      <c r="A79" s="45">
        <v>79</v>
      </c>
    </row>
    <row r="80" spans="1:2" x14ac:dyDescent="0.25">
      <c r="A80" s="45">
        <v>80</v>
      </c>
      <c r="B80" s="2" t="s">
        <v>123</v>
      </c>
    </row>
    <row r="81" spans="1:2" x14ac:dyDescent="0.25">
      <c r="A81" s="45">
        <v>81</v>
      </c>
      <c r="B81" s="1" t="s">
        <v>59</v>
      </c>
    </row>
    <row r="82" spans="1:2" x14ac:dyDescent="0.25">
      <c r="A82" s="45">
        <v>82</v>
      </c>
      <c r="B82" s="1" t="s">
        <v>122</v>
      </c>
    </row>
    <row r="83" spans="1:2" x14ac:dyDescent="0.25">
      <c r="A83" s="45">
        <v>83</v>
      </c>
      <c r="B83" s="1" t="s">
        <v>60</v>
      </c>
    </row>
    <row r="84" spans="1:2" x14ac:dyDescent="0.25">
      <c r="A84" s="45">
        <v>84</v>
      </c>
    </row>
    <row r="85" spans="1:2" x14ac:dyDescent="0.25">
      <c r="A85" s="45">
        <v>85</v>
      </c>
      <c r="B85" s="2" t="s">
        <v>124</v>
      </c>
    </row>
    <row r="86" spans="1:2" x14ac:dyDescent="0.25">
      <c r="A86" s="45">
        <v>86</v>
      </c>
      <c r="B86" s="1" t="s">
        <v>125</v>
      </c>
    </row>
    <row r="87" spans="1:2" x14ac:dyDescent="0.25">
      <c r="A87" s="45">
        <v>87</v>
      </c>
      <c r="B87" s="1" t="s">
        <v>126</v>
      </c>
    </row>
    <row r="88" spans="1:2" x14ac:dyDescent="0.25">
      <c r="A88" s="45">
        <v>88</v>
      </c>
    </row>
    <row r="89" spans="1:2" x14ac:dyDescent="0.25">
      <c r="A89" s="45">
        <v>89</v>
      </c>
      <c r="B89" s="2" t="s">
        <v>142</v>
      </c>
    </row>
    <row r="90" spans="1:2" x14ac:dyDescent="0.25">
      <c r="A90" s="45">
        <v>90</v>
      </c>
      <c r="B90" s="1" t="s">
        <v>154</v>
      </c>
    </row>
    <row r="91" spans="1:2" x14ac:dyDescent="0.25">
      <c r="A91" s="45">
        <v>91</v>
      </c>
      <c r="B91" s="1" t="s">
        <v>159</v>
      </c>
    </row>
    <row r="92" spans="1:2" x14ac:dyDescent="0.25">
      <c r="A92" s="45">
        <v>92</v>
      </c>
      <c r="B92" s="1" t="s">
        <v>148</v>
      </c>
    </row>
    <row r="93" spans="1:2" x14ac:dyDescent="0.25">
      <c r="A93" s="45">
        <v>93</v>
      </c>
    </row>
    <row r="94" spans="1:2" x14ac:dyDescent="0.25">
      <c r="A94" s="45">
        <v>94</v>
      </c>
      <c r="B94" s="2" t="s">
        <v>143</v>
      </c>
    </row>
    <row r="95" spans="1:2" x14ac:dyDescent="0.25">
      <c r="A95" s="45">
        <v>95</v>
      </c>
      <c r="B95" s="1" t="s">
        <v>59</v>
      </c>
    </row>
    <row r="96" spans="1:2" x14ac:dyDescent="0.25">
      <c r="A96" s="45">
        <v>96</v>
      </c>
      <c r="B96" s="1" t="s">
        <v>122</v>
      </c>
    </row>
    <row r="97" spans="1:2" x14ac:dyDescent="0.25">
      <c r="A97" s="45">
        <v>97</v>
      </c>
      <c r="B97" s="1" t="s">
        <v>272</v>
      </c>
    </row>
    <row r="98" spans="1:2" x14ac:dyDescent="0.25">
      <c r="A98" s="45">
        <v>98</v>
      </c>
      <c r="B98" s="1" t="s">
        <v>60</v>
      </c>
    </row>
    <row r="99" spans="1:2" x14ac:dyDescent="0.25">
      <c r="A99" s="45">
        <v>99</v>
      </c>
    </row>
    <row r="100" spans="1:2" x14ac:dyDescent="0.25">
      <c r="A100" s="45">
        <v>100</v>
      </c>
      <c r="B100" s="2" t="s">
        <v>150</v>
      </c>
    </row>
    <row r="101" spans="1:2" x14ac:dyDescent="0.25">
      <c r="A101" s="45">
        <v>101</v>
      </c>
      <c r="B101" s="1" t="s">
        <v>151</v>
      </c>
    </row>
    <row r="102" spans="1:2" x14ac:dyDescent="0.25">
      <c r="A102" s="45">
        <v>102</v>
      </c>
      <c r="B102" s="1" t="s">
        <v>152</v>
      </c>
    </row>
    <row r="103" spans="1:2" x14ac:dyDescent="0.25">
      <c r="A103" s="45">
        <v>103</v>
      </c>
    </row>
    <row r="104" spans="1:2" x14ac:dyDescent="0.25">
      <c r="A104" s="45">
        <v>104</v>
      </c>
      <c r="B104" s="2" t="s">
        <v>294</v>
      </c>
    </row>
    <row r="105" spans="1:2" x14ac:dyDescent="0.25">
      <c r="A105" s="45">
        <v>105</v>
      </c>
      <c r="B105" s="36" t="s">
        <v>51</v>
      </c>
    </row>
    <row r="106" spans="1:2" x14ac:dyDescent="0.25">
      <c r="A106" s="45">
        <v>106</v>
      </c>
      <c r="B106" s="36" t="s">
        <v>52</v>
      </c>
    </row>
    <row r="107" spans="1:2" x14ac:dyDescent="0.25">
      <c r="A107" s="45">
        <v>107</v>
      </c>
      <c r="B107" s="36" t="s">
        <v>58</v>
      </c>
    </row>
    <row r="108" spans="1:2" x14ac:dyDescent="0.25">
      <c r="A108" s="45">
        <v>108</v>
      </c>
      <c r="B108" s="1" t="s">
        <v>306</v>
      </c>
    </row>
    <row r="109" spans="1:2" x14ac:dyDescent="0.25">
      <c r="A109" s="45">
        <v>109</v>
      </c>
      <c r="B109" s="1" t="s">
        <v>55</v>
      </c>
    </row>
    <row r="110" spans="1:2" x14ac:dyDescent="0.25">
      <c r="A110" s="45">
        <v>110</v>
      </c>
      <c r="B110" s="1" t="s">
        <v>56</v>
      </c>
    </row>
    <row r="111" spans="1:2" x14ac:dyDescent="0.25">
      <c r="A111" s="45">
        <v>111</v>
      </c>
      <c r="B111" s="1" t="s">
        <v>54</v>
      </c>
    </row>
    <row r="112" spans="1:2" x14ac:dyDescent="0.25">
      <c r="A112" s="45">
        <v>112</v>
      </c>
      <c r="B112" s="1" t="s">
        <v>83</v>
      </c>
    </row>
    <row r="113" spans="1:2" x14ac:dyDescent="0.25">
      <c r="A113" s="45">
        <v>113</v>
      </c>
      <c r="B113" s="1" t="s">
        <v>358</v>
      </c>
    </row>
    <row r="114" spans="1:2" x14ac:dyDescent="0.25">
      <c r="A114" s="45">
        <v>114</v>
      </c>
      <c r="B114" s="1" t="s">
        <v>295</v>
      </c>
    </row>
    <row r="115" spans="1:2" x14ac:dyDescent="0.25">
      <c r="A115" s="45">
        <v>115</v>
      </c>
      <c r="B115" s="1" t="s">
        <v>297</v>
      </c>
    </row>
    <row r="116" spans="1:2" x14ac:dyDescent="0.25">
      <c r="A116" s="45">
        <v>116</v>
      </c>
      <c r="B116" s="1" t="s">
        <v>296</v>
      </c>
    </row>
    <row r="117" spans="1:2" x14ac:dyDescent="0.25">
      <c r="A117" s="45"/>
    </row>
    <row r="119" spans="1:2" x14ac:dyDescent="0.25">
      <c r="A119" s="227"/>
      <c r="B119" s="228" t="s">
        <v>175</v>
      </c>
    </row>
    <row r="120" spans="1:2" x14ac:dyDescent="0.25">
      <c r="A120" s="229">
        <v>1</v>
      </c>
      <c r="B120" s="230" t="str">
        <f>IF(Unit_Info!A12="","",Unit_Info!A12)</f>
        <v>RF1</v>
      </c>
    </row>
    <row r="121" spans="1:2" x14ac:dyDescent="0.25">
      <c r="A121" s="229">
        <v>2</v>
      </c>
      <c r="B121" s="230" t="str">
        <f>IF(Unit_Info!A13="","",Unit_Info!A13)</f>
        <v>SDT1</v>
      </c>
    </row>
    <row r="122" spans="1:2" x14ac:dyDescent="0.25">
      <c r="A122" s="229">
        <v>3</v>
      </c>
      <c r="B122" s="230" t="str">
        <f>IF(Unit_Info!A14="","",Unit_Info!A14)</f>
        <v>LK</v>
      </c>
    </row>
    <row r="123" spans="1:2" x14ac:dyDescent="0.25">
      <c r="A123" s="229">
        <v>4</v>
      </c>
      <c r="B123" s="230" t="str">
        <f>IF(Unit_Info!A15="","",Unit_Info!A15)</f>
        <v>SemichemFBR</v>
      </c>
    </row>
    <row r="124" spans="1:2" x14ac:dyDescent="0.25">
      <c r="A124" s="229">
        <v>5</v>
      </c>
      <c r="B124" s="230" t="str">
        <f>IF(Unit_Info!A16="","",Unit_Info!A16)</f>
        <v/>
      </c>
    </row>
    <row r="125" spans="1:2" x14ac:dyDescent="0.25">
      <c r="A125" s="229">
        <v>6</v>
      </c>
      <c r="B125" s="230" t="str">
        <f>IF(Unit_Info!A17="","",Unit_Info!A17)</f>
        <v/>
      </c>
    </row>
    <row r="126" spans="1:2" x14ac:dyDescent="0.25">
      <c r="A126" s="229">
        <v>7</v>
      </c>
      <c r="B126" s="230" t="str">
        <f>IF(Unit_Info!A18="","",Unit_Info!A18)</f>
        <v/>
      </c>
    </row>
    <row r="127" spans="1:2" x14ac:dyDescent="0.25">
      <c r="A127" s="229">
        <v>8</v>
      </c>
      <c r="B127" s="230" t="str">
        <f>IF(Unit_Info!A19="","",Unit_Info!A19)</f>
        <v/>
      </c>
    </row>
    <row r="128" spans="1:2" x14ac:dyDescent="0.25">
      <c r="A128" s="229">
        <v>9</v>
      </c>
      <c r="B128" s="230" t="str">
        <f>IF(Unit_Info!A20="","",Unit_Info!A20)</f>
        <v/>
      </c>
    </row>
    <row r="129" spans="1:2" x14ac:dyDescent="0.25">
      <c r="A129" s="229">
        <v>10</v>
      </c>
      <c r="B129" s="230" t="str">
        <f>IF(Unit_Info!A21="","",Unit_Info!A21)</f>
        <v/>
      </c>
    </row>
    <row r="130" spans="1:2" x14ac:dyDescent="0.25">
      <c r="A130" s="229">
        <v>11</v>
      </c>
      <c r="B130" s="230" t="str">
        <f>IF(Unit_Info!A22="","",Unit_Info!A22)</f>
        <v/>
      </c>
    </row>
    <row r="131" spans="1:2" x14ac:dyDescent="0.25">
      <c r="A131" s="229">
        <v>12</v>
      </c>
      <c r="B131" s="230" t="str">
        <f>IF(Unit_Info!A23="","",Unit_Info!A23)</f>
        <v/>
      </c>
    </row>
    <row r="132" spans="1:2" x14ac:dyDescent="0.25">
      <c r="A132" s="229">
        <v>13</v>
      </c>
      <c r="B132" s="230" t="str">
        <f>IF(Unit_Info!A24="","",Unit_Info!A24)</f>
        <v/>
      </c>
    </row>
    <row r="133" spans="1:2" x14ac:dyDescent="0.25">
      <c r="A133" s="229">
        <v>14</v>
      </c>
      <c r="B133" s="230" t="str">
        <f>IF(Unit_Info!A25="","",Unit_Info!A25)</f>
        <v/>
      </c>
    </row>
    <row r="134" spans="1:2" x14ac:dyDescent="0.25">
      <c r="A134" s="229">
        <v>15</v>
      </c>
      <c r="B134" s="230" t="str">
        <f>IF(Unit_Info!A26="","",Unit_Info!A26)</f>
        <v/>
      </c>
    </row>
    <row r="135" spans="1:2" x14ac:dyDescent="0.25">
      <c r="A135" s="229">
        <v>16</v>
      </c>
      <c r="B135" s="230" t="str">
        <f>IF(Unit_Info!A27="","",Unit_Info!A27)</f>
        <v/>
      </c>
    </row>
    <row r="136" spans="1:2" x14ac:dyDescent="0.25">
      <c r="A136" s="229">
        <v>17</v>
      </c>
      <c r="B136" s="230" t="str">
        <f>IF(Unit_Info!A28="","",Unit_Info!A28)</f>
        <v/>
      </c>
    </row>
    <row r="137" spans="1:2" x14ac:dyDescent="0.25">
      <c r="A137" s="229">
        <v>18</v>
      </c>
      <c r="B137" s="230" t="str">
        <f>IF(Unit_Info!A29="","",Unit_Info!A29)</f>
        <v/>
      </c>
    </row>
    <row r="138" spans="1:2" x14ac:dyDescent="0.25">
      <c r="A138" s="229">
        <v>19</v>
      </c>
      <c r="B138" s="230" t="str">
        <f>IF(Unit_Info!A30="","",Unit_Info!A30)</f>
        <v/>
      </c>
    </row>
    <row r="139" spans="1:2" x14ac:dyDescent="0.25">
      <c r="A139" s="231">
        <v>20</v>
      </c>
      <c r="B139" s="232" t="str">
        <f>IF(Unit_Info!A31="","",Unit_Info!A31)</f>
        <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tabSelected="1" zoomScaleNormal="100" workbookViewId="0">
      <selection sqref="A1:B1"/>
    </sheetView>
  </sheetViews>
  <sheetFormatPr defaultRowHeight="15" x14ac:dyDescent="0.25"/>
  <cols>
    <col min="1" max="1" width="43.28515625" style="30" customWidth="1"/>
    <col min="2" max="2" width="62.140625" style="24" customWidth="1"/>
    <col min="3" max="3" width="24.42578125" style="24" customWidth="1"/>
    <col min="4" max="4" width="20.42578125" style="24" bestFit="1" customWidth="1"/>
    <col min="5" max="5" width="13.28515625" style="24" customWidth="1"/>
    <col min="6" max="6" width="16.42578125" style="24" bestFit="1" customWidth="1"/>
    <col min="7" max="7" width="17" style="24" customWidth="1"/>
    <col min="8" max="8" width="23.140625" style="24" bestFit="1" customWidth="1"/>
    <col min="9" max="9" width="21.140625" style="24" customWidth="1"/>
    <col min="10" max="16384" width="9.140625" style="24"/>
  </cols>
  <sheetData>
    <row r="1" spans="1:17" ht="48.75" customHeight="1" x14ac:dyDescent="0.35">
      <c r="A1" s="293" t="s">
        <v>61</v>
      </c>
      <c r="B1" s="293"/>
      <c r="C1" s="50"/>
      <c r="D1" s="50"/>
      <c r="E1" s="50"/>
      <c r="F1" s="50"/>
      <c r="G1" s="50"/>
      <c r="H1" s="50"/>
      <c r="I1" s="50"/>
      <c r="J1" s="50"/>
      <c r="K1" s="50"/>
      <c r="L1" s="50"/>
      <c r="M1" s="50"/>
      <c r="N1" s="50"/>
      <c r="O1" s="50"/>
      <c r="P1" s="50"/>
      <c r="Q1" s="50"/>
    </row>
    <row r="2" spans="1:17" x14ac:dyDescent="0.25">
      <c r="A2" s="9" t="s">
        <v>182</v>
      </c>
    </row>
    <row r="3" spans="1:17" x14ac:dyDescent="0.25">
      <c r="A3" s="9"/>
    </row>
    <row r="4" spans="1:17" ht="66" customHeight="1" x14ac:dyDescent="0.25">
      <c r="A4" s="292" t="s">
        <v>184</v>
      </c>
      <c r="B4" s="292"/>
      <c r="C4" s="61"/>
      <c r="D4" s="49"/>
      <c r="E4" s="49"/>
      <c r="F4" s="49"/>
      <c r="G4" s="49"/>
      <c r="H4" s="49"/>
      <c r="I4" s="49"/>
      <c r="J4" s="49"/>
      <c r="K4" s="49"/>
      <c r="L4" s="49"/>
      <c r="M4" s="49"/>
      <c r="N4" s="49"/>
      <c r="O4" s="49"/>
      <c r="P4" s="49"/>
    </row>
    <row r="5" spans="1:17" x14ac:dyDescent="0.25">
      <c r="A5" s="49"/>
      <c r="B5" s="49"/>
      <c r="C5" s="49"/>
      <c r="D5" s="49"/>
      <c r="E5" s="49"/>
      <c r="F5" s="49"/>
      <c r="G5" s="49"/>
      <c r="H5" s="49"/>
      <c r="I5" s="49"/>
      <c r="J5" s="49"/>
      <c r="K5" s="49"/>
      <c r="L5" s="49"/>
      <c r="M5" s="49"/>
      <c r="N5" s="49"/>
      <c r="O5" s="49"/>
      <c r="P5" s="49"/>
    </row>
    <row r="6" spans="1:17" x14ac:dyDescent="0.25">
      <c r="A6" s="55" t="s">
        <v>0</v>
      </c>
      <c r="B6" s="238" t="s">
        <v>194</v>
      </c>
      <c r="C6" s="49"/>
      <c r="D6" s="49"/>
      <c r="E6" s="49"/>
      <c r="F6" s="49"/>
      <c r="G6" s="49"/>
      <c r="H6" s="49"/>
      <c r="I6" s="49"/>
      <c r="J6" s="49"/>
      <c r="K6" s="49"/>
      <c r="L6" s="49"/>
      <c r="M6" s="49"/>
      <c r="N6" s="49"/>
      <c r="O6" s="49"/>
      <c r="P6" s="49"/>
    </row>
    <row r="7" spans="1:17" ht="30" x14ac:dyDescent="0.25">
      <c r="A7" s="55" t="s">
        <v>1</v>
      </c>
      <c r="B7" s="238" t="s">
        <v>195</v>
      </c>
      <c r="C7" s="49"/>
      <c r="D7" s="49"/>
      <c r="E7" s="49"/>
      <c r="F7" s="49"/>
      <c r="G7" s="49"/>
      <c r="H7" s="49"/>
      <c r="I7" s="49"/>
      <c r="J7" s="49"/>
      <c r="K7" s="49"/>
      <c r="L7" s="49"/>
      <c r="M7" s="49"/>
      <c r="N7" s="49"/>
      <c r="O7" s="49"/>
      <c r="P7" s="49"/>
    </row>
    <row r="8" spans="1:17" ht="30" x14ac:dyDescent="0.25">
      <c r="A8" s="55" t="s">
        <v>2</v>
      </c>
      <c r="B8" s="238">
        <v>123456789</v>
      </c>
      <c r="C8" s="49"/>
      <c r="D8" s="49"/>
      <c r="E8" s="49"/>
      <c r="F8" s="49"/>
      <c r="G8" s="49"/>
      <c r="H8" s="49"/>
      <c r="I8" s="49"/>
      <c r="J8" s="49"/>
      <c r="K8" s="49"/>
      <c r="L8" s="49"/>
      <c r="M8" s="49"/>
      <c r="N8" s="49"/>
      <c r="O8" s="49"/>
      <c r="P8" s="49"/>
    </row>
    <row r="9" spans="1:17" x14ac:dyDescent="0.25">
      <c r="A9" s="55" t="s">
        <v>3</v>
      </c>
      <c r="B9" s="238" t="s">
        <v>197</v>
      </c>
      <c r="C9" s="49"/>
      <c r="D9" s="49"/>
      <c r="E9" s="49"/>
      <c r="F9" s="49"/>
      <c r="G9" s="49"/>
      <c r="H9" s="49"/>
      <c r="I9" s="49"/>
      <c r="J9" s="49"/>
      <c r="K9" s="49"/>
      <c r="L9" s="49"/>
      <c r="M9" s="49"/>
      <c r="N9" s="49"/>
      <c r="O9" s="49"/>
      <c r="P9" s="49"/>
    </row>
    <row r="10" spans="1:17" ht="60" x14ac:dyDescent="0.25">
      <c r="A10" s="55" t="s">
        <v>4</v>
      </c>
      <c r="B10" s="238" t="s">
        <v>196</v>
      </c>
      <c r="C10" s="49"/>
      <c r="D10" s="49"/>
      <c r="E10" s="49"/>
      <c r="F10" s="49"/>
      <c r="G10" s="49"/>
      <c r="H10" s="49"/>
      <c r="I10" s="49"/>
      <c r="J10" s="49"/>
      <c r="K10" s="49"/>
      <c r="L10" s="49"/>
      <c r="M10" s="49"/>
      <c r="N10" s="49"/>
      <c r="O10" s="49"/>
      <c r="P10" s="49"/>
    </row>
    <row r="11" spans="1:17" x14ac:dyDescent="0.25">
      <c r="A11" s="55" t="s">
        <v>166</v>
      </c>
      <c r="B11" s="238" t="s">
        <v>183</v>
      </c>
      <c r="C11" s="49"/>
      <c r="D11" s="49"/>
      <c r="E11" s="49"/>
      <c r="F11" s="49"/>
      <c r="G11" s="49"/>
      <c r="H11" s="49"/>
      <c r="I11" s="49"/>
      <c r="J11" s="49"/>
      <c r="K11" s="49"/>
      <c r="L11" s="49"/>
      <c r="M11" s="49"/>
      <c r="N11" s="49"/>
      <c r="O11" s="49"/>
      <c r="P11" s="49"/>
    </row>
    <row r="12" spans="1:17" x14ac:dyDescent="0.25">
      <c r="A12" s="55" t="s">
        <v>167</v>
      </c>
      <c r="B12" s="238">
        <v>34.41872</v>
      </c>
      <c r="C12" s="49"/>
      <c r="D12" s="49"/>
      <c r="E12" s="49"/>
      <c r="F12" s="49"/>
      <c r="G12" s="49"/>
      <c r="H12" s="49"/>
      <c r="I12" s="49"/>
      <c r="J12" s="49"/>
      <c r="K12" s="49"/>
      <c r="L12" s="49"/>
      <c r="M12" s="49"/>
      <c r="N12" s="49"/>
      <c r="O12" s="49"/>
      <c r="P12" s="49"/>
    </row>
    <row r="13" spans="1:17" x14ac:dyDescent="0.25">
      <c r="A13" s="55" t="s">
        <v>168</v>
      </c>
      <c r="B13" s="238">
        <v>-86.470979999999997</v>
      </c>
      <c r="C13" s="49"/>
      <c r="D13" s="49"/>
      <c r="E13" s="49"/>
      <c r="F13" s="49"/>
      <c r="G13" s="49"/>
      <c r="H13" s="49"/>
      <c r="I13" s="49"/>
      <c r="J13" s="49"/>
      <c r="K13" s="49"/>
      <c r="L13" s="49"/>
      <c r="M13" s="49"/>
      <c r="N13" s="49"/>
      <c r="O13" s="49"/>
      <c r="P13" s="49"/>
    </row>
    <row r="14" spans="1:17" ht="14.25" customHeight="1" x14ac:dyDescent="0.25">
      <c r="A14" s="49"/>
      <c r="B14" s="49"/>
      <c r="C14" s="49"/>
      <c r="D14" s="49"/>
      <c r="E14" s="49"/>
      <c r="F14" s="49"/>
      <c r="G14" s="49"/>
      <c r="H14" s="49"/>
      <c r="I14" s="49"/>
      <c r="J14" s="49"/>
      <c r="K14" s="49"/>
      <c r="L14" s="49"/>
      <c r="M14" s="49"/>
      <c r="N14" s="49"/>
      <c r="O14" s="49"/>
      <c r="P14" s="49"/>
    </row>
    <row r="15" spans="1:17" x14ac:dyDescent="0.25">
      <c r="A15" s="9" t="s">
        <v>5</v>
      </c>
    </row>
    <row r="17" spans="1:15" x14ac:dyDescent="0.25">
      <c r="A17" s="57" t="s">
        <v>206</v>
      </c>
      <c r="B17" s="57"/>
      <c r="C17" s="49"/>
      <c r="D17" s="49"/>
      <c r="E17" s="49"/>
      <c r="F17" s="49"/>
      <c r="G17" s="49"/>
      <c r="H17" s="49"/>
      <c r="I17" s="49"/>
      <c r="J17" s="49"/>
      <c r="K17" s="49"/>
      <c r="L17" s="49"/>
      <c r="M17" s="49"/>
      <c r="N17" s="49"/>
      <c r="O17" s="49"/>
    </row>
    <row r="19" spans="1:15" x14ac:dyDescent="0.25">
      <c r="A19" s="85" t="s">
        <v>6</v>
      </c>
      <c r="B19" s="239" t="s">
        <v>169</v>
      </c>
      <c r="C19" s="56"/>
      <c r="D19" s="56"/>
    </row>
    <row r="20" spans="1:15" x14ac:dyDescent="0.25">
      <c r="A20" s="85" t="s">
        <v>7</v>
      </c>
      <c r="B20" s="239" t="s">
        <v>187</v>
      </c>
      <c r="C20" s="56"/>
      <c r="D20" s="56"/>
    </row>
    <row r="21" spans="1:15" x14ac:dyDescent="0.25">
      <c r="L21" s="30"/>
      <c r="M21" s="30"/>
      <c r="N21" s="30"/>
      <c r="O21" s="30"/>
    </row>
  </sheetData>
  <mergeCells count="2">
    <mergeCell ref="A4:B4"/>
    <mergeCell ref="A1:B1"/>
  </mergeCells>
  <pageMargins left="0.5" right="0.5" top="0.75" bottom="0.75" header="0.3" footer="0.3"/>
  <pageSetup fitToHeight="2" orientation="landscape" r:id="rId1"/>
  <headerFoot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41"/>
  <sheetViews>
    <sheetView showGridLines="0" zoomScaleNormal="100" workbookViewId="0"/>
  </sheetViews>
  <sheetFormatPr defaultRowHeight="15" x14ac:dyDescent="0.25"/>
  <cols>
    <col min="1" max="1" width="21" style="24" customWidth="1"/>
    <col min="2" max="2" width="31.42578125" style="24" customWidth="1"/>
    <col min="3" max="3" width="24.42578125" style="24" customWidth="1"/>
    <col min="4" max="4" width="20.42578125" style="24" bestFit="1" customWidth="1"/>
    <col min="5" max="5" width="13.28515625" style="24" customWidth="1"/>
    <col min="6" max="6" width="16.42578125" style="24" bestFit="1" customWidth="1"/>
    <col min="7" max="7" width="17" style="24" customWidth="1"/>
    <col min="8" max="8" width="23.140625" style="24" bestFit="1" customWidth="1"/>
    <col min="9" max="9" width="21.140625" style="24" customWidth="1"/>
    <col min="10" max="16384" width="9.140625" style="24"/>
  </cols>
  <sheetData>
    <row r="1" spans="1:17" ht="21" x14ac:dyDescent="0.35">
      <c r="A1" s="35" t="s">
        <v>61</v>
      </c>
      <c r="B1" s="54"/>
      <c r="C1" s="50"/>
      <c r="D1" s="50"/>
      <c r="E1" s="50"/>
      <c r="F1" s="50"/>
      <c r="G1" s="50"/>
      <c r="H1" s="50"/>
      <c r="I1" s="50"/>
      <c r="J1" s="50"/>
      <c r="K1" s="50"/>
      <c r="L1" s="50"/>
      <c r="M1" s="50"/>
      <c r="N1" s="50"/>
      <c r="O1" s="50"/>
      <c r="P1" s="50"/>
      <c r="Q1" s="50"/>
    </row>
    <row r="2" spans="1:17" x14ac:dyDescent="0.25">
      <c r="A2" s="34" t="s">
        <v>190</v>
      </c>
    </row>
    <row r="3" spans="1:17" x14ac:dyDescent="0.25">
      <c r="A3" s="34"/>
    </row>
    <row r="4" spans="1:17" x14ac:dyDescent="0.25">
      <c r="A4" s="34" t="s">
        <v>45</v>
      </c>
    </row>
    <row r="6" spans="1:17" x14ac:dyDescent="0.25">
      <c r="A6" s="57" t="s">
        <v>170</v>
      </c>
      <c r="B6" s="57"/>
      <c r="C6" s="57"/>
      <c r="D6" s="57"/>
      <c r="E6" s="57"/>
      <c r="F6" s="57"/>
      <c r="G6" s="57"/>
      <c r="H6" s="57"/>
      <c r="I6" s="57"/>
      <c r="J6" s="57"/>
      <c r="K6" s="57"/>
      <c r="L6" s="57"/>
      <c r="M6" s="57"/>
      <c r="N6" s="57"/>
      <c r="O6" s="57"/>
    </row>
    <row r="7" spans="1:17" x14ac:dyDescent="0.25">
      <c r="A7" s="57" t="s">
        <v>44</v>
      </c>
      <c r="B7" s="49"/>
      <c r="C7" s="49"/>
      <c r="D7" s="49"/>
      <c r="E7" s="49"/>
      <c r="F7" s="49"/>
      <c r="G7" s="49"/>
      <c r="H7" s="49"/>
      <c r="I7" s="49"/>
      <c r="J7" s="49"/>
      <c r="K7" s="49"/>
      <c r="L7" s="49"/>
      <c r="M7" s="49"/>
      <c r="N7" s="49"/>
      <c r="O7" s="49"/>
    </row>
    <row r="8" spans="1:17" x14ac:dyDescent="0.25">
      <c r="A8" s="98" t="s">
        <v>207</v>
      </c>
    </row>
    <row r="9" spans="1:17" x14ac:dyDescent="0.25">
      <c r="A9" s="98" t="s">
        <v>237</v>
      </c>
    </row>
    <row r="11" spans="1:17" ht="90" customHeight="1" x14ac:dyDescent="0.25">
      <c r="A11" s="58" t="s">
        <v>46</v>
      </c>
      <c r="B11" s="58" t="s">
        <v>47</v>
      </c>
      <c r="C11" s="58" t="s">
        <v>48</v>
      </c>
      <c r="D11" s="58" t="s">
        <v>163</v>
      </c>
      <c r="E11" s="58" t="s">
        <v>173</v>
      </c>
      <c r="F11" s="58" t="s">
        <v>121</v>
      </c>
      <c r="G11" s="58" t="s">
        <v>174</v>
      </c>
      <c r="H11" s="58" t="s">
        <v>127</v>
      </c>
      <c r="I11" s="58" t="s">
        <v>171</v>
      </c>
    </row>
    <row r="12" spans="1:17" ht="45" x14ac:dyDescent="0.25">
      <c r="A12" s="240" t="s">
        <v>316</v>
      </c>
      <c r="B12" s="240" t="s">
        <v>8</v>
      </c>
      <c r="C12" s="241" t="s">
        <v>324</v>
      </c>
      <c r="D12" s="240" t="s">
        <v>181</v>
      </c>
      <c r="E12" s="240">
        <v>4.3999999999999997E-2</v>
      </c>
      <c r="F12" s="240" t="s">
        <v>59</v>
      </c>
      <c r="G12" s="240"/>
      <c r="H12" s="240"/>
      <c r="I12" s="240"/>
    </row>
    <row r="13" spans="1:17" x14ac:dyDescent="0.25">
      <c r="A13" s="240" t="s">
        <v>317</v>
      </c>
      <c r="B13" s="240" t="s">
        <v>9</v>
      </c>
      <c r="C13" s="241" t="s">
        <v>319</v>
      </c>
      <c r="D13" s="240" t="s">
        <v>15</v>
      </c>
      <c r="E13" s="240">
        <v>2.5000000000000001E-2</v>
      </c>
      <c r="F13" s="240" t="s">
        <v>60</v>
      </c>
      <c r="G13" s="240"/>
      <c r="H13" s="240"/>
      <c r="I13" s="240" t="s">
        <v>18</v>
      </c>
    </row>
    <row r="14" spans="1:17" x14ac:dyDescent="0.25">
      <c r="A14" s="240" t="s">
        <v>318</v>
      </c>
      <c r="B14" s="240" t="s">
        <v>10</v>
      </c>
      <c r="C14" s="241" t="s">
        <v>320</v>
      </c>
      <c r="D14" s="240" t="s">
        <v>16</v>
      </c>
      <c r="E14" s="240">
        <v>1.4999999999999999E-2</v>
      </c>
      <c r="F14" s="240" t="s">
        <v>122</v>
      </c>
      <c r="G14" s="240"/>
      <c r="H14" s="240"/>
      <c r="I14" s="240" t="s">
        <v>18</v>
      </c>
    </row>
    <row r="15" spans="1:17" ht="30" x14ac:dyDescent="0.25">
      <c r="A15" s="240" t="s">
        <v>322</v>
      </c>
      <c r="B15" s="240" t="s">
        <v>12</v>
      </c>
      <c r="C15" s="241" t="s">
        <v>323</v>
      </c>
      <c r="D15" s="240" t="s">
        <v>42</v>
      </c>
      <c r="E15" s="240">
        <v>2.97</v>
      </c>
      <c r="F15" s="240" t="s">
        <v>60</v>
      </c>
      <c r="G15" s="240"/>
      <c r="H15" s="240"/>
      <c r="I15" s="240"/>
    </row>
    <row r="16" spans="1:17" x14ac:dyDescent="0.25">
      <c r="A16" s="240"/>
      <c r="B16" s="240"/>
      <c r="C16" s="241"/>
      <c r="D16" s="240"/>
      <c r="E16" s="240"/>
      <c r="F16" s="240"/>
      <c r="G16" s="240"/>
      <c r="H16" s="240"/>
      <c r="I16" s="240"/>
    </row>
    <row r="17" spans="1:9" x14ac:dyDescent="0.25">
      <c r="A17" s="240"/>
      <c r="B17" s="240"/>
      <c r="C17" s="241"/>
      <c r="D17" s="240"/>
      <c r="E17" s="240"/>
      <c r="F17" s="240"/>
      <c r="G17" s="240"/>
      <c r="H17" s="240"/>
      <c r="I17" s="240"/>
    </row>
    <row r="18" spans="1:9" x14ac:dyDescent="0.25">
      <c r="A18" s="240"/>
      <c r="B18" s="240"/>
      <c r="C18" s="241"/>
      <c r="D18" s="240"/>
      <c r="E18" s="240"/>
      <c r="F18" s="240"/>
      <c r="G18" s="240"/>
      <c r="H18" s="240"/>
      <c r="I18" s="240"/>
    </row>
    <row r="19" spans="1:9" x14ac:dyDescent="0.25">
      <c r="A19" s="240"/>
      <c r="B19" s="240"/>
      <c r="C19" s="241"/>
      <c r="D19" s="240"/>
      <c r="E19" s="240"/>
      <c r="F19" s="240"/>
      <c r="G19" s="240"/>
      <c r="H19" s="240"/>
      <c r="I19" s="240"/>
    </row>
    <row r="20" spans="1:9" x14ac:dyDescent="0.25">
      <c r="A20" s="240"/>
      <c r="B20" s="240"/>
      <c r="C20" s="241"/>
      <c r="D20" s="240"/>
      <c r="E20" s="240"/>
      <c r="F20" s="240"/>
      <c r="G20" s="240"/>
      <c r="H20" s="240"/>
      <c r="I20" s="240"/>
    </row>
    <row r="21" spans="1:9" x14ac:dyDescent="0.25">
      <c r="A21" s="240"/>
      <c r="B21" s="240"/>
      <c r="C21" s="241"/>
      <c r="D21" s="240"/>
      <c r="E21" s="240"/>
      <c r="F21" s="240"/>
      <c r="G21" s="240"/>
      <c r="H21" s="240"/>
      <c r="I21" s="240"/>
    </row>
    <row r="22" spans="1:9" x14ac:dyDescent="0.25">
      <c r="A22" s="240"/>
      <c r="B22" s="240"/>
      <c r="C22" s="241"/>
      <c r="D22" s="240"/>
      <c r="E22" s="240"/>
      <c r="F22" s="240"/>
      <c r="G22" s="240"/>
      <c r="H22" s="240"/>
      <c r="I22" s="240"/>
    </row>
    <row r="23" spans="1:9" x14ac:dyDescent="0.25">
      <c r="A23" s="240"/>
      <c r="B23" s="240"/>
      <c r="C23" s="241"/>
      <c r="D23" s="240"/>
      <c r="E23" s="240"/>
      <c r="F23" s="240"/>
      <c r="G23" s="240"/>
      <c r="H23" s="240"/>
      <c r="I23" s="240"/>
    </row>
    <row r="24" spans="1:9" x14ac:dyDescent="0.25">
      <c r="A24" s="240"/>
      <c r="B24" s="240"/>
      <c r="C24" s="241"/>
      <c r="D24" s="240"/>
      <c r="E24" s="240"/>
      <c r="F24" s="240"/>
      <c r="G24" s="240"/>
      <c r="H24" s="240"/>
      <c r="I24" s="240"/>
    </row>
    <row r="25" spans="1:9" x14ac:dyDescent="0.25">
      <c r="A25" s="240"/>
      <c r="B25" s="240"/>
      <c r="C25" s="241"/>
      <c r="D25" s="240"/>
      <c r="E25" s="240"/>
      <c r="F25" s="240"/>
      <c r="G25" s="240"/>
      <c r="H25" s="240"/>
      <c r="I25" s="240"/>
    </row>
    <row r="26" spans="1:9" x14ac:dyDescent="0.25">
      <c r="A26" s="240"/>
      <c r="B26" s="240"/>
      <c r="C26" s="241"/>
      <c r="D26" s="240"/>
      <c r="E26" s="240"/>
      <c r="F26" s="240"/>
      <c r="G26" s="240"/>
      <c r="H26" s="240"/>
      <c r="I26" s="240"/>
    </row>
    <row r="27" spans="1:9" x14ac:dyDescent="0.25">
      <c r="A27" s="240"/>
      <c r="B27" s="240"/>
      <c r="C27" s="241"/>
      <c r="D27" s="240"/>
      <c r="E27" s="240"/>
      <c r="F27" s="240"/>
      <c r="G27" s="240"/>
      <c r="H27" s="240"/>
      <c r="I27" s="240"/>
    </row>
    <row r="28" spans="1:9" x14ac:dyDescent="0.25">
      <c r="A28" s="240"/>
      <c r="B28" s="240"/>
      <c r="C28" s="241"/>
      <c r="D28" s="240"/>
      <c r="E28" s="240"/>
      <c r="F28" s="240"/>
      <c r="G28" s="240"/>
      <c r="H28" s="240"/>
      <c r="I28" s="240"/>
    </row>
    <row r="29" spans="1:9" x14ac:dyDescent="0.25">
      <c r="A29" s="240"/>
      <c r="B29" s="240"/>
      <c r="C29" s="241"/>
      <c r="D29" s="240"/>
      <c r="E29" s="240"/>
      <c r="F29" s="240"/>
      <c r="G29" s="240"/>
      <c r="H29" s="240"/>
      <c r="I29" s="240"/>
    </row>
    <row r="30" spans="1:9" x14ac:dyDescent="0.25">
      <c r="A30" s="240"/>
      <c r="B30" s="240"/>
      <c r="C30" s="241"/>
      <c r="D30" s="240"/>
      <c r="E30" s="240"/>
      <c r="F30" s="240"/>
      <c r="G30" s="240"/>
      <c r="H30" s="240"/>
      <c r="I30" s="240"/>
    </row>
    <row r="31" spans="1:9" x14ac:dyDescent="0.25">
      <c r="A31" s="240"/>
      <c r="B31" s="240"/>
      <c r="C31" s="241"/>
      <c r="D31" s="240"/>
      <c r="E31" s="240"/>
      <c r="F31" s="240"/>
      <c r="G31" s="240"/>
      <c r="H31" s="240"/>
      <c r="I31" s="240"/>
    </row>
    <row r="32" spans="1:9" x14ac:dyDescent="0.25">
      <c r="A32" s="51" t="s">
        <v>238</v>
      </c>
      <c r="B32" s="51"/>
      <c r="C32" s="51"/>
      <c r="D32" s="51"/>
    </row>
    <row r="33" spans="1:15" x14ac:dyDescent="0.25">
      <c r="A33" s="59" t="s">
        <v>172</v>
      </c>
      <c r="B33" s="60"/>
      <c r="C33" s="60"/>
      <c r="D33" s="60"/>
      <c r="E33" s="30"/>
      <c r="F33" s="30"/>
      <c r="G33" s="30"/>
      <c r="H33" s="30"/>
      <c r="I33" s="60"/>
      <c r="J33" s="56"/>
      <c r="K33" s="56"/>
      <c r="L33" s="51"/>
    </row>
    <row r="34" spans="1:15" x14ac:dyDescent="0.25">
      <c r="A34" s="63"/>
      <c r="B34" s="51"/>
      <c r="C34" s="51"/>
      <c r="D34" s="51"/>
      <c r="I34" s="51"/>
      <c r="J34" s="51"/>
      <c r="K34" s="51"/>
      <c r="L34" s="51"/>
    </row>
    <row r="35" spans="1:15" x14ac:dyDescent="0.25">
      <c r="C35" s="87"/>
      <c r="D35" s="87"/>
      <c r="E35" s="87"/>
      <c r="H35" s="86"/>
      <c r="I35" s="51"/>
      <c r="J35" s="51"/>
      <c r="K35" s="51"/>
      <c r="L35" s="51"/>
    </row>
    <row r="36" spans="1:15" x14ac:dyDescent="0.25">
      <c r="L36" s="30"/>
      <c r="M36" s="30"/>
      <c r="N36" s="30"/>
      <c r="O36" s="30"/>
    </row>
    <row r="39" spans="1:15" x14ac:dyDescent="0.25">
      <c r="A39" s="84"/>
      <c r="B39" s="84"/>
      <c r="C39" s="84"/>
    </row>
    <row r="40" spans="1:15" x14ac:dyDescent="0.25">
      <c r="A40" s="96" t="s">
        <v>185</v>
      </c>
      <c r="B40" s="96" t="str">
        <f>Facility_Info!$B$6&amp;"--"&amp;Facility_Info!$B$7</f>
        <v>Papermaker Corporation--Papertown Mill</v>
      </c>
    </row>
    <row r="41" spans="1:15" x14ac:dyDescent="0.25">
      <c r="A41" s="88" t="s">
        <v>186</v>
      </c>
      <c r="B41" s="88" t="str">
        <f>Facility_Info!B19&amp;" - "&amp;Facility_Info!B20</f>
        <v>07/01/2016 - 12/31/2016</v>
      </c>
    </row>
  </sheetData>
  <pageMargins left="0.5" right="0.5" top="0.75" bottom="0.75" header="0.3" footer="0.3"/>
  <pageSetup scale="68" fitToHeight="2"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 menus'!$B$16:$B$18</xm:f>
          </x14:formula1>
          <xm:sqref>D33</xm:sqref>
        </x14:dataValidation>
        <x14:dataValidation type="list" allowBlank="1" showInputMessage="1" prompt="Select control">
          <x14:formula1>
            <xm:f>'dropdown menus'!$B$9:$B$13</xm:f>
          </x14:formula1>
          <xm:sqref>D12:D31</xm:sqref>
        </x14:dataValidation>
        <x14:dataValidation type="list" allowBlank="1" showInputMessage="1" showErrorMessage="1" prompt="Select unit type">
          <x14:formula1>
            <xm:f>'dropdown menus'!$B$2:$B$6</xm:f>
          </x14:formula1>
          <xm:sqref>B12:B31</xm:sqref>
        </x14:dataValidation>
        <x14:dataValidation type="list" allowBlank="1" showInputMessage="1" showErrorMessage="1" prompt="Select units of measure">
          <x14:formula1>
            <xm:f>'dropdown menus'!$B$81:$B$83</xm:f>
          </x14:formula1>
          <xm:sqref>F12:F31</xm:sqref>
        </x14:dataValidation>
        <x14:dataValidation type="list" allowBlank="1" showInputMessage="1" showErrorMessage="1" prompt="Select units of measure">
          <x14:formula1>
            <xm:f>'dropdown menus'!$B$86:$B$87</xm:f>
          </x14:formula1>
          <xm:sqref>H12:H31</xm:sqref>
        </x14:dataValidation>
        <x14:dataValidation type="list" allowBlank="1" showInputMessage="1" showErrorMessage="1" prompt="Select">
          <x14:formula1>
            <xm:f>'dropdown menus'!$B$16:$B$18</xm:f>
          </x14:formula1>
          <xm:sqref>I12:I31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41"/>
  <sheetViews>
    <sheetView showGridLines="0" workbookViewId="0"/>
  </sheetViews>
  <sheetFormatPr defaultRowHeight="15" x14ac:dyDescent="0.25"/>
  <cols>
    <col min="1" max="1" width="35.7109375" style="24" customWidth="1"/>
    <col min="2" max="2" width="34.5703125" style="24" customWidth="1"/>
    <col min="3" max="5" width="26.7109375" style="24" customWidth="1"/>
    <col min="6" max="6" width="9.140625" style="24" hidden="1" customWidth="1"/>
    <col min="7" max="16384" width="9.140625" style="24"/>
  </cols>
  <sheetData>
    <row r="1" spans="1:18" ht="18.75" x14ac:dyDescent="0.3">
      <c r="A1" s="54" t="s">
        <v>61</v>
      </c>
      <c r="B1" s="54"/>
      <c r="C1" s="54"/>
      <c r="D1" s="54"/>
      <c r="E1" s="54"/>
      <c r="F1" s="50"/>
      <c r="G1" s="50"/>
      <c r="H1" s="50"/>
      <c r="I1" s="50"/>
      <c r="J1" s="50"/>
      <c r="K1" s="50"/>
      <c r="L1" s="50"/>
      <c r="M1" s="50"/>
      <c r="N1" s="50"/>
      <c r="O1" s="50"/>
      <c r="P1" s="50"/>
      <c r="Q1" s="50"/>
      <c r="R1" s="50"/>
    </row>
    <row r="2" spans="1:18" x14ac:dyDescent="0.25">
      <c r="A2" s="34" t="s">
        <v>189</v>
      </c>
    </row>
    <row r="4" spans="1:18" ht="27" customHeight="1" x14ac:dyDescent="0.25">
      <c r="A4" s="294" t="s">
        <v>208</v>
      </c>
      <c r="B4" s="294"/>
      <c r="C4" s="294"/>
      <c r="D4" s="294"/>
      <c r="E4" s="294"/>
      <c r="F4" s="61"/>
      <c r="G4" s="61"/>
      <c r="H4" s="61"/>
      <c r="I4" s="61"/>
      <c r="J4" s="61"/>
      <c r="K4" s="61"/>
      <c r="L4" s="61"/>
      <c r="M4" s="61"/>
      <c r="N4" s="61"/>
      <c r="O4" s="61"/>
      <c r="P4" s="61"/>
      <c r="Q4" s="61"/>
    </row>
    <row r="5" spans="1:18" x14ac:dyDescent="0.25">
      <c r="A5" s="61"/>
      <c r="B5" s="61"/>
      <c r="C5" s="61"/>
      <c r="D5" s="61"/>
      <c r="E5" s="61"/>
      <c r="F5" s="61"/>
      <c r="G5" s="61"/>
      <c r="H5" s="61"/>
      <c r="I5" s="61"/>
      <c r="J5" s="61"/>
      <c r="K5" s="61"/>
      <c r="L5" s="61"/>
      <c r="M5" s="61"/>
      <c r="N5" s="61"/>
      <c r="O5" s="61"/>
      <c r="P5" s="61"/>
      <c r="Q5" s="61"/>
    </row>
    <row r="6" spans="1:18" ht="30" x14ac:dyDescent="0.25">
      <c r="A6" s="62" t="s">
        <v>180</v>
      </c>
      <c r="B6" s="62" t="s">
        <v>50</v>
      </c>
      <c r="C6" s="62" t="s">
        <v>177</v>
      </c>
      <c r="D6" s="62" t="s">
        <v>178</v>
      </c>
      <c r="E6" s="62" t="s">
        <v>179</v>
      </c>
      <c r="F6" s="61"/>
      <c r="G6" s="61"/>
      <c r="H6" s="61"/>
      <c r="I6" s="61"/>
      <c r="J6" s="61"/>
      <c r="K6" s="61"/>
      <c r="L6" s="61"/>
      <c r="M6" s="61"/>
      <c r="N6" s="61"/>
      <c r="O6" s="61"/>
      <c r="P6" s="61"/>
      <c r="Q6" s="61"/>
    </row>
    <row r="7" spans="1:18" x14ac:dyDescent="0.25">
      <c r="A7" s="240" t="s">
        <v>325</v>
      </c>
      <c r="B7" s="242" t="s">
        <v>328</v>
      </c>
      <c r="C7" s="242" t="s">
        <v>332</v>
      </c>
      <c r="D7" s="242" t="s">
        <v>327</v>
      </c>
      <c r="E7" s="243">
        <v>42583</v>
      </c>
      <c r="F7" s="61"/>
      <c r="G7" s="61"/>
      <c r="H7" s="61"/>
      <c r="I7" s="61"/>
      <c r="J7" s="61"/>
      <c r="K7" s="61"/>
      <c r="L7" s="61"/>
      <c r="M7" s="61"/>
      <c r="N7" s="61"/>
      <c r="O7" s="61"/>
      <c r="P7" s="61"/>
      <c r="Q7" s="61"/>
    </row>
    <row r="8" spans="1:18" x14ac:dyDescent="0.25">
      <c r="A8" s="240" t="s">
        <v>325</v>
      </c>
      <c r="B8" s="242" t="s">
        <v>329</v>
      </c>
      <c r="C8" s="242" t="s">
        <v>333</v>
      </c>
      <c r="D8" s="242">
        <v>12345</v>
      </c>
      <c r="E8" s="243">
        <v>42370</v>
      </c>
      <c r="F8" s="61"/>
      <c r="G8" s="61"/>
      <c r="H8" s="61"/>
      <c r="I8" s="61"/>
      <c r="J8" s="61"/>
      <c r="K8" s="61"/>
      <c r="L8" s="61"/>
      <c r="M8" s="61"/>
      <c r="N8" s="61"/>
      <c r="O8" s="61"/>
      <c r="P8" s="61"/>
      <c r="Q8" s="61"/>
    </row>
    <row r="9" spans="1:18" x14ac:dyDescent="0.25">
      <c r="A9" s="240" t="s">
        <v>326</v>
      </c>
      <c r="B9" s="242" t="s">
        <v>330</v>
      </c>
      <c r="C9" s="242" t="s">
        <v>332</v>
      </c>
      <c r="D9" s="242" t="s">
        <v>327</v>
      </c>
      <c r="E9" s="243">
        <v>42370</v>
      </c>
      <c r="F9" s="61"/>
      <c r="G9" s="61"/>
      <c r="H9" s="61"/>
      <c r="I9" s="61"/>
      <c r="J9" s="61"/>
      <c r="K9" s="61"/>
      <c r="L9" s="61"/>
      <c r="M9" s="61"/>
      <c r="N9" s="61"/>
      <c r="O9" s="61"/>
      <c r="P9" s="61"/>
      <c r="Q9" s="61"/>
    </row>
    <row r="10" spans="1:18" x14ac:dyDescent="0.25">
      <c r="A10" s="240" t="s">
        <v>326</v>
      </c>
      <c r="B10" s="242" t="s">
        <v>331</v>
      </c>
      <c r="C10" s="242" t="s">
        <v>333</v>
      </c>
      <c r="D10" s="242">
        <v>12345</v>
      </c>
      <c r="E10" s="243">
        <v>42370</v>
      </c>
      <c r="F10" s="61"/>
      <c r="G10" s="61"/>
      <c r="H10" s="61"/>
      <c r="I10" s="61"/>
      <c r="J10" s="61"/>
      <c r="K10" s="61"/>
      <c r="L10" s="61"/>
      <c r="M10" s="61"/>
      <c r="N10" s="61"/>
      <c r="O10" s="61"/>
      <c r="P10" s="61"/>
      <c r="Q10" s="61"/>
    </row>
    <row r="11" spans="1:18" ht="30" x14ac:dyDescent="0.25">
      <c r="A11" s="240" t="s">
        <v>317</v>
      </c>
      <c r="B11" s="242" t="s">
        <v>342</v>
      </c>
      <c r="C11" s="242" t="s">
        <v>333</v>
      </c>
      <c r="D11" s="242">
        <v>6789123</v>
      </c>
      <c r="E11" s="243">
        <v>42310</v>
      </c>
      <c r="F11" s="61"/>
      <c r="G11" s="61"/>
      <c r="H11" s="61"/>
      <c r="I11" s="61"/>
      <c r="J11" s="61"/>
      <c r="K11" s="61"/>
      <c r="L11" s="61"/>
      <c r="M11" s="61"/>
      <c r="N11" s="61"/>
      <c r="O11" s="61"/>
      <c r="P11" s="61"/>
      <c r="Q11" s="61"/>
    </row>
    <row r="12" spans="1:18" ht="30" x14ac:dyDescent="0.25">
      <c r="A12" s="240" t="s">
        <v>318</v>
      </c>
      <c r="B12" s="242" t="s">
        <v>343</v>
      </c>
      <c r="C12" s="242" t="s">
        <v>333</v>
      </c>
      <c r="D12" s="242" t="s">
        <v>335</v>
      </c>
      <c r="E12" s="243">
        <v>41867</v>
      </c>
      <c r="F12" s="61"/>
      <c r="G12" s="61"/>
      <c r="H12" s="61"/>
      <c r="I12" s="61"/>
      <c r="J12" s="61"/>
      <c r="K12" s="61"/>
      <c r="L12" s="61"/>
      <c r="M12" s="61"/>
      <c r="N12" s="61"/>
      <c r="O12" s="61"/>
      <c r="P12" s="61"/>
      <c r="Q12" s="61"/>
    </row>
    <row r="13" spans="1:18" ht="30" x14ac:dyDescent="0.25">
      <c r="A13" s="240" t="s">
        <v>318</v>
      </c>
      <c r="B13" s="242" t="s">
        <v>344</v>
      </c>
      <c r="C13" s="242" t="s">
        <v>333</v>
      </c>
      <c r="D13" s="242" t="s">
        <v>336</v>
      </c>
      <c r="E13" s="243">
        <v>41867</v>
      </c>
      <c r="F13" s="61"/>
      <c r="G13" s="61"/>
      <c r="H13" s="61"/>
      <c r="I13" s="61"/>
      <c r="J13" s="61"/>
      <c r="K13" s="61"/>
      <c r="L13" s="61"/>
      <c r="M13" s="61"/>
      <c r="N13" s="61"/>
      <c r="O13" s="61"/>
      <c r="P13" s="61"/>
      <c r="Q13" s="61"/>
    </row>
    <row r="14" spans="1:18" x14ac:dyDescent="0.25">
      <c r="A14" s="240" t="s">
        <v>322</v>
      </c>
      <c r="B14" s="242" t="s">
        <v>341</v>
      </c>
      <c r="C14" s="242" t="s">
        <v>334</v>
      </c>
      <c r="D14" s="242" t="s">
        <v>337</v>
      </c>
      <c r="E14" s="243">
        <v>42009</v>
      </c>
      <c r="F14" s="61"/>
      <c r="G14" s="61"/>
      <c r="H14" s="61"/>
      <c r="I14" s="61"/>
      <c r="J14" s="61"/>
      <c r="K14" s="61"/>
      <c r="L14" s="61"/>
      <c r="M14" s="61"/>
      <c r="N14" s="61"/>
      <c r="O14" s="61"/>
      <c r="P14" s="61"/>
      <c r="Q14" s="61"/>
    </row>
    <row r="15" spans="1:18" x14ac:dyDescent="0.25">
      <c r="A15" s="240"/>
      <c r="B15" s="242"/>
      <c r="C15" s="242"/>
      <c r="D15" s="242"/>
      <c r="E15" s="242"/>
      <c r="F15" s="61"/>
      <c r="G15" s="61"/>
      <c r="H15" s="61"/>
      <c r="I15" s="61"/>
      <c r="J15" s="61"/>
      <c r="K15" s="61"/>
      <c r="L15" s="61"/>
      <c r="M15" s="61"/>
      <c r="N15" s="61"/>
      <c r="O15" s="61"/>
      <c r="P15" s="61"/>
      <c r="Q15" s="61"/>
    </row>
    <row r="16" spans="1:18" x14ac:dyDescent="0.25">
      <c r="A16" s="240"/>
      <c r="B16" s="242"/>
      <c r="C16" s="242"/>
      <c r="D16" s="242"/>
      <c r="E16" s="242"/>
      <c r="F16" s="61"/>
      <c r="G16" s="61"/>
      <c r="H16" s="61"/>
      <c r="I16" s="61"/>
      <c r="J16" s="61"/>
      <c r="K16" s="61"/>
      <c r="L16" s="61"/>
      <c r="M16" s="61"/>
      <c r="N16" s="61"/>
      <c r="O16" s="61"/>
      <c r="P16" s="61"/>
      <c r="Q16" s="61"/>
    </row>
    <row r="17" spans="1:17" x14ac:dyDescent="0.25">
      <c r="A17" s="240"/>
      <c r="B17" s="242"/>
      <c r="C17" s="242"/>
      <c r="D17" s="242"/>
      <c r="E17" s="242"/>
      <c r="F17" s="61"/>
      <c r="G17" s="61"/>
      <c r="H17" s="61"/>
      <c r="I17" s="61"/>
      <c r="J17" s="61"/>
      <c r="K17" s="61"/>
      <c r="L17" s="61"/>
      <c r="M17" s="61"/>
      <c r="N17" s="61"/>
      <c r="O17" s="61"/>
      <c r="P17" s="61"/>
      <c r="Q17" s="61"/>
    </row>
    <row r="18" spans="1:17" x14ac:dyDescent="0.25">
      <c r="A18" s="240"/>
      <c r="B18" s="242"/>
      <c r="C18" s="242"/>
      <c r="D18" s="242"/>
      <c r="E18" s="242"/>
      <c r="F18" s="61"/>
      <c r="G18" s="61"/>
      <c r="H18" s="61"/>
      <c r="I18" s="61"/>
      <c r="J18" s="61"/>
      <c r="K18" s="61"/>
      <c r="L18" s="61"/>
      <c r="M18" s="61"/>
      <c r="N18" s="61"/>
      <c r="O18" s="61"/>
      <c r="P18" s="61"/>
      <c r="Q18" s="61"/>
    </row>
    <row r="19" spans="1:17" x14ac:dyDescent="0.25">
      <c r="A19" s="240"/>
      <c r="B19" s="242"/>
      <c r="C19" s="242"/>
      <c r="D19" s="242"/>
      <c r="E19" s="242"/>
      <c r="F19" s="61"/>
      <c r="G19" s="61"/>
      <c r="H19" s="61"/>
      <c r="I19" s="61"/>
      <c r="J19" s="61"/>
      <c r="K19" s="61"/>
      <c r="L19" s="61"/>
      <c r="M19" s="61"/>
      <c r="N19" s="61"/>
      <c r="O19" s="61"/>
      <c r="P19" s="61"/>
      <c r="Q19" s="61"/>
    </row>
    <row r="20" spans="1:17" x14ac:dyDescent="0.25">
      <c r="A20" s="240"/>
      <c r="B20" s="242"/>
      <c r="C20" s="242"/>
      <c r="D20" s="242"/>
      <c r="E20" s="242"/>
      <c r="F20" s="61"/>
      <c r="G20" s="61"/>
      <c r="H20" s="61"/>
      <c r="I20" s="61"/>
      <c r="J20" s="61"/>
      <c r="K20" s="61"/>
      <c r="L20" s="61"/>
      <c r="M20" s="61"/>
      <c r="N20" s="61"/>
      <c r="O20" s="61"/>
      <c r="P20" s="61"/>
      <c r="Q20" s="61"/>
    </row>
    <row r="21" spans="1:17" x14ac:dyDescent="0.25">
      <c r="A21" s="240"/>
      <c r="B21" s="242"/>
      <c r="C21" s="242"/>
      <c r="D21" s="242"/>
      <c r="E21" s="242"/>
      <c r="F21" s="61"/>
      <c r="G21" s="61"/>
      <c r="H21" s="61"/>
      <c r="I21" s="61"/>
      <c r="J21" s="61"/>
      <c r="K21" s="61"/>
      <c r="L21" s="61"/>
      <c r="M21" s="61"/>
      <c r="N21" s="61"/>
      <c r="O21" s="61"/>
      <c r="P21" s="61"/>
      <c r="Q21" s="61"/>
    </row>
    <row r="22" spans="1:17" x14ac:dyDescent="0.25">
      <c r="A22" s="240"/>
      <c r="B22" s="242"/>
      <c r="C22" s="242"/>
      <c r="D22" s="242"/>
      <c r="E22" s="242"/>
      <c r="F22" s="61"/>
      <c r="G22" s="61"/>
      <c r="H22" s="61"/>
      <c r="I22" s="61"/>
      <c r="J22" s="61"/>
      <c r="K22" s="61"/>
      <c r="L22" s="61"/>
      <c r="M22" s="61"/>
      <c r="N22" s="61"/>
      <c r="O22" s="61"/>
      <c r="P22" s="61"/>
      <c r="Q22" s="61"/>
    </row>
    <row r="23" spans="1:17" x14ac:dyDescent="0.25">
      <c r="A23" s="240"/>
      <c r="B23" s="242"/>
      <c r="C23" s="242"/>
      <c r="D23" s="242"/>
      <c r="E23" s="242"/>
      <c r="F23" s="61"/>
      <c r="G23" s="61"/>
      <c r="H23" s="61"/>
      <c r="I23" s="61"/>
      <c r="J23" s="61"/>
      <c r="K23" s="61"/>
      <c r="L23" s="61"/>
      <c r="M23" s="61"/>
      <c r="N23" s="61"/>
      <c r="O23" s="61"/>
      <c r="P23" s="61"/>
      <c r="Q23" s="61"/>
    </row>
    <row r="24" spans="1:17" x14ac:dyDescent="0.25">
      <c r="A24" s="240"/>
      <c r="B24" s="242"/>
      <c r="C24" s="242"/>
      <c r="D24" s="242"/>
      <c r="E24" s="242"/>
      <c r="F24" s="61"/>
      <c r="G24" s="61"/>
      <c r="H24" s="61"/>
      <c r="I24" s="61"/>
      <c r="J24" s="61"/>
      <c r="K24" s="61"/>
      <c r="L24" s="61"/>
      <c r="M24" s="61"/>
      <c r="N24" s="61"/>
      <c r="O24" s="61"/>
      <c r="P24" s="61"/>
      <c r="Q24" s="61"/>
    </row>
    <row r="25" spans="1:17" x14ac:dyDescent="0.25">
      <c r="A25" s="240"/>
      <c r="B25" s="242"/>
      <c r="C25" s="242"/>
      <c r="D25" s="242"/>
      <c r="E25" s="242"/>
      <c r="F25" s="61"/>
      <c r="G25" s="61"/>
      <c r="H25" s="61"/>
      <c r="I25" s="61"/>
      <c r="J25" s="61"/>
      <c r="K25" s="61"/>
      <c r="L25" s="61"/>
      <c r="M25" s="61"/>
      <c r="N25" s="61"/>
      <c r="O25" s="61"/>
      <c r="P25" s="61"/>
      <c r="Q25" s="61"/>
    </row>
    <row r="26" spans="1:17" x14ac:dyDescent="0.25">
      <c r="A26" s="240"/>
      <c r="B26" s="242"/>
      <c r="C26" s="242"/>
      <c r="D26" s="242"/>
      <c r="E26" s="242"/>
      <c r="F26" s="61"/>
      <c r="G26" s="61"/>
      <c r="H26" s="61"/>
      <c r="I26" s="61"/>
      <c r="J26" s="61"/>
      <c r="K26" s="61"/>
      <c r="L26" s="61"/>
      <c r="M26" s="61"/>
      <c r="N26" s="61"/>
      <c r="O26" s="61"/>
      <c r="P26" s="61"/>
      <c r="Q26" s="61"/>
    </row>
    <row r="27" spans="1:17" x14ac:dyDescent="0.25">
      <c r="A27" s="24" t="s">
        <v>176</v>
      </c>
    </row>
    <row r="39" spans="1:3" x14ac:dyDescent="0.25">
      <c r="C39" s="84"/>
    </row>
    <row r="40" spans="1:3" x14ac:dyDescent="0.25">
      <c r="A40" s="89" t="s">
        <v>185</v>
      </c>
      <c r="B40" s="89" t="str">
        <f>Facility_Info!B6&amp;"--"&amp;Facility_Info!$B$7</f>
        <v>Papermaker Corporation--Papertown Mill</v>
      </c>
    </row>
    <row r="41" spans="1:3" x14ac:dyDescent="0.25">
      <c r="A41" s="88" t="s">
        <v>186</v>
      </c>
      <c r="B41" s="88" t="str">
        <f>Facility_Info!$B$19&amp;" - "&amp;Facility_Info!$B$20</f>
        <v>07/01/2016 - 12/31/2016</v>
      </c>
    </row>
  </sheetData>
  <mergeCells count="1">
    <mergeCell ref="A4:E4"/>
  </mergeCells>
  <pageMargins left="0.7" right="0.7" top="0.75" bottom="0.75" header="0.3" footer="0.3"/>
  <pageSetup scale="75" orientation="landscape" r:id="rId1"/>
  <extLst>
    <ext xmlns:x14="http://schemas.microsoft.com/office/spreadsheetml/2009/9/main" uri="{CCE6A557-97BC-4b89-ADB6-D9C93CAAB3DF}">
      <x14:dataValidations xmlns:xm="http://schemas.microsoft.com/office/excel/2006/main" count="1">
        <x14:dataValidation type="list" allowBlank="1" showInputMessage="1">
          <x14:formula1>
            <xm:f>'dropdown menus'!$B$120:$B$139</xm:f>
          </x14:formula1>
          <xm:sqref>A7:A26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47"/>
  <sheetViews>
    <sheetView showGridLines="0" zoomScale="90" zoomScaleNormal="90" workbookViewId="0"/>
  </sheetViews>
  <sheetFormatPr defaultRowHeight="15" x14ac:dyDescent="0.25"/>
  <cols>
    <col min="1" max="1" width="73.28515625" style="53" customWidth="1"/>
    <col min="2" max="2" width="22.28515625" style="24" customWidth="1"/>
    <col min="3" max="9" width="18.85546875" style="24" customWidth="1"/>
    <col min="10" max="16384" width="9.140625" style="24"/>
  </cols>
  <sheetData>
    <row r="1" spans="1:10" ht="21" x14ac:dyDescent="0.35">
      <c r="A1" s="35" t="s">
        <v>61</v>
      </c>
    </row>
    <row r="2" spans="1:10" x14ac:dyDescent="0.25">
      <c r="A2" s="9" t="s">
        <v>103</v>
      </c>
    </row>
    <row r="4" spans="1:10" x14ac:dyDescent="0.25">
      <c r="A4" s="55" t="s">
        <v>62</v>
      </c>
      <c r="B4" s="100" t="str">
        <f>Facility_Info!$B$6&amp;"--"&amp;Facility_Info!$B$7</f>
        <v>Papermaker Corporation--Papertown Mill</v>
      </c>
      <c r="C4" s="90"/>
      <c r="D4" s="90"/>
      <c r="E4" s="91"/>
    </row>
    <row r="5" spans="1:10" x14ac:dyDescent="0.25">
      <c r="A5" s="55" t="s">
        <v>188</v>
      </c>
      <c r="B5" s="100" t="str">
        <f>Facility_Info!$B$19&amp;" - "&amp;Facility_Info!$B$20</f>
        <v>07/01/2016 - 12/31/2016</v>
      </c>
      <c r="C5" s="103"/>
      <c r="D5" s="90"/>
      <c r="E5" s="91"/>
      <c r="J5" s="52"/>
    </row>
    <row r="6" spans="1:10" x14ac:dyDescent="0.25">
      <c r="A6" s="55" t="s">
        <v>46</v>
      </c>
      <c r="B6" s="244" t="s">
        <v>316</v>
      </c>
      <c r="C6" s="90"/>
      <c r="D6" s="90"/>
      <c r="E6" s="91"/>
      <c r="J6" s="52"/>
    </row>
    <row r="7" spans="1:10" x14ac:dyDescent="0.25">
      <c r="A7" s="55" t="s">
        <v>47</v>
      </c>
      <c r="B7" s="244" t="s">
        <v>8</v>
      </c>
      <c r="C7" s="90"/>
      <c r="D7" s="90"/>
      <c r="E7" s="91"/>
      <c r="J7" s="52"/>
    </row>
    <row r="8" spans="1:10" x14ac:dyDescent="0.25">
      <c r="A8" s="55" t="s">
        <v>48</v>
      </c>
      <c r="B8" s="244" t="s">
        <v>340</v>
      </c>
      <c r="C8" s="90"/>
      <c r="D8" s="90"/>
      <c r="E8" s="91"/>
      <c r="J8" s="52"/>
    </row>
    <row r="9" spans="1:10" x14ac:dyDescent="0.25">
      <c r="A9" s="55" t="s">
        <v>49</v>
      </c>
      <c r="B9" s="244" t="s">
        <v>181</v>
      </c>
      <c r="C9" s="90"/>
      <c r="D9" s="90"/>
      <c r="E9" s="91"/>
      <c r="J9" s="52"/>
    </row>
    <row r="10" spans="1:10" x14ac:dyDescent="0.25">
      <c r="A10" s="55" t="s">
        <v>219</v>
      </c>
      <c r="B10" s="245">
        <v>262800</v>
      </c>
      <c r="C10" s="102"/>
      <c r="D10" s="93"/>
      <c r="E10" s="94"/>
      <c r="J10" s="52"/>
    </row>
    <row r="11" spans="1:10" ht="25.5" customHeight="1" x14ac:dyDescent="0.25">
      <c r="A11" s="296" t="s">
        <v>217</v>
      </c>
      <c r="B11" s="296"/>
      <c r="C11" s="296"/>
      <c r="D11" s="296"/>
      <c r="E11" s="296"/>
      <c r="J11" s="52"/>
    </row>
    <row r="12" spans="1:10" x14ac:dyDescent="0.25">
      <c r="J12" s="52"/>
    </row>
    <row r="13" spans="1:10" ht="15.75" thickBot="1" x14ac:dyDescent="0.3"/>
    <row r="14" spans="1:10" x14ac:dyDescent="0.25">
      <c r="A14" s="13" t="s">
        <v>229</v>
      </c>
      <c r="B14" s="64"/>
      <c r="C14" s="64"/>
      <c r="D14" s="64"/>
      <c r="E14" s="64"/>
      <c r="F14" s="64"/>
      <c r="G14" s="64"/>
      <c r="H14" s="64"/>
      <c r="I14" s="65"/>
      <c r="J14" s="66"/>
    </row>
    <row r="15" spans="1:10" x14ac:dyDescent="0.25">
      <c r="A15" s="67" t="s">
        <v>111</v>
      </c>
      <c r="B15" s="246" t="s">
        <v>338</v>
      </c>
      <c r="C15" s="247"/>
      <c r="D15" s="246" t="s">
        <v>338</v>
      </c>
      <c r="E15" s="247"/>
      <c r="F15" s="246" t="s">
        <v>339</v>
      </c>
      <c r="G15" s="247"/>
      <c r="H15" s="246" t="s">
        <v>339</v>
      </c>
      <c r="I15" s="247"/>
      <c r="J15" s="66"/>
    </row>
    <row r="16" spans="1:10" x14ac:dyDescent="0.25">
      <c r="A16" s="67" t="s">
        <v>64</v>
      </c>
      <c r="B16" s="246" t="s">
        <v>95</v>
      </c>
      <c r="C16" s="247"/>
      <c r="D16" s="246" t="s">
        <v>95</v>
      </c>
      <c r="E16" s="247"/>
      <c r="F16" s="246" t="s">
        <v>95</v>
      </c>
      <c r="G16" s="247"/>
      <c r="H16" s="246" t="s">
        <v>95</v>
      </c>
      <c r="I16" s="247"/>
      <c r="J16" s="66"/>
    </row>
    <row r="17" spans="1:11" x14ac:dyDescent="0.25">
      <c r="A17" s="67" t="s">
        <v>113</v>
      </c>
      <c r="B17" s="248">
        <v>0.2</v>
      </c>
      <c r="C17" s="247"/>
      <c r="D17" s="248">
        <v>0.2</v>
      </c>
      <c r="E17" s="247"/>
      <c r="F17" s="248">
        <v>0.2</v>
      </c>
      <c r="G17" s="247"/>
      <c r="H17" s="248">
        <v>0.2</v>
      </c>
      <c r="I17" s="247"/>
      <c r="J17" s="66"/>
    </row>
    <row r="18" spans="1:11" x14ac:dyDescent="0.25">
      <c r="A18" s="68"/>
      <c r="B18" s="146" t="s">
        <v>66</v>
      </c>
      <c r="C18" s="147" t="s">
        <v>17</v>
      </c>
      <c r="D18" s="146" t="s">
        <v>66</v>
      </c>
      <c r="E18" s="147" t="s">
        <v>17</v>
      </c>
      <c r="F18" s="146" t="s">
        <v>66</v>
      </c>
      <c r="G18" s="147" t="s">
        <v>17</v>
      </c>
      <c r="H18" s="146" t="s">
        <v>66</v>
      </c>
      <c r="I18" s="148" t="s">
        <v>17</v>
      </c>
      <c r="J18" s="66"/>
      <c r="K18" s="71"/>
    </row>
    <row r="19" spans="1:11" ht="17.25" x14ac:dyDescent="0.25">
      <c r="A19" s="37" t="s">
        <v>110</v>
      </c>
      <c r="B19" s="149" t="s">
        <v>74</v>
      </c>
      <c r="C19" s="150" t="s">
        <v>235</v>
      </c>
      <c r="D19" s="149" t="s">
        <v>74</v>
      </c>
      <c r="E19" s="150" t="s">
        <v>235</v>
      </c>
      <c r="F19" s="149" t="s">
        <v>74</v>
      </c>
      <c r="G19" s="150" t="s">
        <v>235</v>
      </c>
      <c r="H19" s="149" t="s">
        <v>74</v>
      </c>
      <c r="I19" s="151" t="s">
        <v>235</v>
      </c>
      <c r="J19" s="66"/>
    </row>
    <row r="20" spans="1:11" x14ac:dyDescent="0.25">
      <c r="A20" s="72" t="s">
        <v>68</v>
      </c>
      <c r="B20" s="249">
        <v>2160</v>
      </c>
      <c r="C20" s="250">
        <v>360</v>
      </c>
      <c r="D20" s="249">
        <v>2160</v>
      </c>
      <c r="E20" s="250">
        <v>360</v>
      </c>
      <c r="F20" s="249">
        <v>2160</v>
      </c>
      <c r="G20" s="250">
        <v>360</v>
      </c>
      <c r="H20" s="249">
        <v>2160</v>
      </c>
      <c r="I20" s="251">
        <v>360</v>
      </c>
      <c r="J20" s="66"/>
    </row>
    <row r="21" spans="1:11" x14ac:dyDescent="0.25">
      <c r="A21" s="72" t="s">
        <v>69</v>
      </c>
      <c r="B21" s="249">
        <v>3456</v>
      </c>
      <c r="C21" s="250">
        <v>576</v>
      </c>
      <c r="D21" s="249">
        <v>6</v>
      </c>
      <c r="E21" s="250">
        <v>1</v>
      </c>
      <c r="F21" s="249">
        <v>0</v>
      </c>
      <c r="G21" s="250">
        <v>0</v>
      </c>
      <c r="H21" s="249">
        <v>12</v>
      </c>
      <c r="I21" s="251">
        <v>2</v>
      </c>
      <c r="J21" s="66"/>
    </row>
    <row r="22" spans="1:11" x14ac:dyDescent="0.25">
      <c r="A22" s="72" t="s">
        <v>70</v>
      </c>
      <c r="B22" s="249">
        <v>0</v>
      </c>
      <c r="C22" s="250">
        <v>0</v>
      </c>
      <c r="D22" s="249">
        <v>6</v>
      </c>
      <c r="E22" s="250">
        <v>1</v>
      </c>
      <c r="F22" s="249">
        <v>0</v>
      </c>
      <c r="G22" s="250">
        <v>0</v>
      </c>
      <c r="H22" s="249">
        <v>60</v>
      </c>
      <c r="I22" s="251">
        <v>10</v>
      </c>
      <c r="J22" s="66"/>
    </row>
    <row r="23" spans="1:11" x14ac:dyDescent="0.25">
      <c r="A23" s="72" t="s">
        <v>71</v>
      </c>
      <c r="B23" s="249">
        <v>0</v>
      </c>
      <c r="C23" s="250">
        <v>0</v>
      </c>
      <c r="D23" s="249">
        <v>6</v>
      </c>
      <c r="E23" s="250">
        <v>1</v>
      </c>
      <c r="F23" s="249">
        <v>0</v>
      </c>
      <c r="G23" s="250">
        <v>0</v>
      </c>
      <c r="H23" s="249">
        <v>30</v>
      </c>
      <c r="I23" s="251">
        <v>5</v>
      </c>
      <c r="J23" s="66"/>
    </row>
    <row r="24" spans="1:11" x14ac:dyDescent="0.25">
      <c r="A24" s="72" t="s">
        <v>72</v>
      </c>
      <c r="B24" s="249">
        <v>0</v>
      </c>
      <c r="C24" s="250">
        <v>0</v>
      </c>
      <c r="D24" s="249">
        <v>6</v>
      </c>
      <c r="E24" s="250">
        <v>1</v>
      </c>
      <c r="F24" s="249">
        <v>0</v>
      </c>
      <c r="G24" s="250">
        <v>0</v>
      </c>
      <c r="H24" s="249">
        <v>36</v>
      </c>
      <c r="I24" s="251">
        <v>6</v>
      </c>
      <c r="J24" s="66"/>
    </row>
    <row r="25" spans="1:11" x14ac:dyDescent="0.25">
      <c r="A25" s="67" t="s">
        <v>73</v>
      </c>
      <c r="B25" s="120">
        <f>SUM(B20:B24)</f>
        <v>5616</v>
      </c>
      <c r="C25" s="121">
        <f>SUM(C20:C24)-IF(B16="scrubber pressure drop",C20,0)</f>
        <v>936</v>
      </c>
      <c r="D25" s="120">
        <f>SUM(D20:D24)</f>
        <v>2184</v>
      </c>
      <c r="E25" s="121">
        <f>SUM(E20:E24)-IF(D16="scrubber pressure drop",E20,0)</f>
        <v>364</v>
      </c>
      <c r="F25" s="120">
        <f>SUM(F20:F24)</f>
        <v>2160</v>
      </c>
      <c r="G25" s="121">
        <f>SUM(G20:G24)-IF(F16="scrubber pressure drop",G20,0)</f>
        <v>360</v>
      </c>
      <c r="H25" s="120">
        <f>SUM(H20:H24)</f>
        <v>2298</v>
      </c>
      <c r="I25" s="137">
        <f>SUM(I20:I24)-IF(H16="scrubber pressure drop",I20,0)</f>
        <v>383</v>
      </c>
      <c r="J25" s="66"/>
    </row>
    <row r="26" spans="1:11" ht="32.25" x14ac:dyDescent="0.25">
      <c r="A26" s="67" t="s">
        <v>251</v>
      </c>
      <c r="B26" s="155">
        <f>B25/$B$10</f>
        <v>2.1369863013698632E-2</v>
      </c>
      <c r="C26" s="40">
        <f>C25/($B$10/6)</f>
        <v>2.1369863013698632E-2</v>
      </c>
      <c r="D26" s="170">
        <f>D25/$B$10</f>
        <v>8.3105022831050229E-3</v>
      </c>
      <c r="E26" s="138">
        <f>E25/($B$10/6)</f>
        <v>8.3105022831050229E-3</v>
      </c>
      <c r="F26" s="170">
        <f>F25/$B$10</f>
        <v>8.21917808219178E-3</v>
      </c>
      <c r="G26" s="138">
        <f>G25/($B$10/6)</f>
        <v>8.21917808219178E-3</v>
      </c>
      <c r="H26" s="170">
        <f>H25/$B$10</f>
        <v>8.744292237442922E-3</v>
      </c>
      <c r="I26" s="138">
        <f>I25/($B$10/6)</f>
        <v>8.744292237442922E-3</v>
      </c>
      <c r="J26" s="73"/>
    </row>
    <row r="27" spans="1:11" ht="17.25" x14ac:dyDescent="0.25">
      <c r="A27" s="67" t="s">
        <v>253</v>
      </c>
      <c r="B27" s="39" t="str">
        <f>IF(B26&gt;0.01,"Yes-Use detail form","No")</f>
        <v>Yes-Use detail form</v>
      </c>
      <c r="C27" s="138"/>
      <c r="D27" s="39" t="str">
        <f>IF(D26&gt;0.01,"Yes-Use detail form","No")</f>
        <v>No</v>
      </c>
      <c r="E27" s="138"/>
      <c r="F27" s="39" t="str">
        <f>IF(F26&gt;0.01,"Yes-Use detail form","No")</f>
        <v>No</v>
      </c>
      <c r="G27" s="138"/>
      <c r="H27" s="39" t="str">
        <f>IF(H26&gt;0.01,"Yes-Use detail form","No")</f>
        <v>No</v>
      </c>
      <c r="I27" s="138"/>
      <c r="J27" s="73"/>
    </row>
    <row r="28" spans="1:11" ht="45" x14ac:dyDescent="0.25">
      <c r="A28" s="67" t="s">
        <v>391</v>
      </c>
      <c r="B28" s="39"/>
      <c r="C28" s="279" t="str">
        <f>IF(C26&gt;=VLOOKUP($B$16,Violations!$A$39:$D$40,4,FALSE),"Yes-Use detail and failure forms","No")</f>
        <v>Yes-Use detail and failure forms</v>
      </c>
      <c r="D28" s="39"/>
      <c r="E28" s="279" t="str">
        <f>IF(E26&gt;=VLOOKUP($B$16,Violations!$A$39:$D$40,4,FALSE),"Yes-Use detail and failure forms","No")</f>
        <v>No</v>
      </c>
      <c r="F28" s="39"/>
      <c r="G28" s="279" t="str">
        <f>IF(G26&gt;=VLOOKUP($B$16,Violations!$A$39:$D$40,4,FALSE),"Yes-Use detail and failure forms","No")</f>
        <v>No</v>
      </c>
      <c r="H28" s="39"/>
      <c r="I28" s="279" t="str">
        <f>IF(I26&gt;=VLOOKUP($B$16,Violations!$A$39:$D$40,4,FALSE),"Yes-Use detail and failure forms","No")</f>
        <v>No</v>
      </c>
      <c r="J28" s="73"/>
    </row>
    <row r="29" spans="1:11" x14ac:dyDescent="0.25">
      <c r="A29" s="19" t="s">
        <v>211</v>
      </c>
      <c r="B29" s="74"/>
      <c r="C29" s="74"/>
      <c r="D29" s="74"/>
      <c r="E29" s="74"/>
      <c r="F29" s="74"/>
      <c r="G29" s="74"/>
      <c r="H29" s="74"/>
      <c r="I29" s="75"/>
      <c r="J29" s="66"/>
    </row>
    <row r="30" spans="1:11" x14ac:dyDescent="0.25">
      <c r="A30" s="67" t="s">
        <v>64</v>
      </c>
      <c r="B30" s="119" t="str">
        <f>B16</f>
        <v>Recovery furnace opacity</v>
      </c>
      <c r="C30" s="169"/>
      <c r="D30" s="119" t="str">
        <f>D16</f>
        <v>Recovery furnace opacity</v>
      </c>
      <c r="E30" s="169"/>
      <c r="F30" s="119" t="str">
        <f>F16</f>
        <v>Recovery furnace opacity</v>
      </c>
      <c r="G30" s="169"/>
      <c r="H30" s="119" t="str">
        <f>H16</f>
        <v>Recovery furnace opacity</v>
      </c>
      <c r="I30" s="169"/>
      <c r="J30" s="66"/>
    </row>
    <row r="31" spans="1:11" x14ac:dyDescent="0.25">
      <c r="A31" s="68"/>
      <c r="B31" s="146" t="s">
        <v>66</v>
      </c>
      <c r="C31" s="147" t="s">
        <v>17</v>
      </c>
      <c r="D31" s="146" t="s">
        <v>66</v>
      </c>
      <c r="E31" s="147" t="s">
        <v>17</v>
      </c>
      <c r="F31" s="146" t="s">
        <v>66</v>
      </c>
      <c r="G31" s="147" t="s">
        <v>17</v>
      </c>
      <c r="H31" s="146" t="s">
        <v>66</v>
      </c>
      <c r="I31" s="148" t="s">
        <v>17</v>
      </c>
      <c r="J31" s="66"/>
    </row>
    <row r="32" spans="1:11" x14ac:dyDescent="0.25">
      <c r="A32" s="21" t="s">
        <v>75</v>
      </c>
      <c r="B32" s="152" t="str">
        <f>B19</f>
        <v>Minutes</v>
      </c>
      <c r="C32" s="153" t="s">
        <v>235</v>
      </c>
      <c r="D32" s="149" t="str">
        <f>D19</f>
        <v>Minutes</v>
      </c>
      <c r="E32" s="153" t="s">
        <v>235</v>
      </c>
      <c r="F32" s="149" t="str">
        <f>F19</f>
        <v>Minutes</v>
      </c>
      <c r="G32" s="153" t="s">
        <v>235</v>
      </c>
      <c r="H32" s="149" t="str">
        <f>H19</f>
        <v>Minutes</v>
      </c>
      <c r="I32" s="154" t="s">
        <v>235</v>
      </c>
      <c r="J32" s="66"/>
    </row>
    <row r="33" spans="1:10" x14ac:dyDescent="0.25">
      <c r="A33" s="72" t="s">
        <v>309</v>
      </c>
      <c r="B33" s="236">
        <v>60</v>
      </c>
      <c r="C33" s="237">
        <v>10</v>
      </c>
      <c r="D33" s="236">
        <v>60</v>
      </c>
      <c r="E33" s="237">
        <v>10</v>
      </c>
      <c r="F33" s="236">
        <v>6</v>
      </c>
      <c r="G33" s="237">
        <v>1</v>
      </c>
      <c r="H33" s="236">
        <v>6</v>
      </c>
      <c r="I33" s="252">
        <v>1</v>
      </c>
      <c r="J33" s="66"/>
    </row>
    <row r="34" spans="1:10" x14ac:dyDescent="0.25">
      <c r="A34" s="72" t="s">
        <v>76</v>
      </c>
      <c r="B34" s="236">
        <v>120</v>
      </c>
      <c r="C34" s="237">
        <v>20</v>
      </c>
      <c r="D34" s="236">
        <v>60</v>
      </c>
      <c r="E34" s="237">
        <v>10</v>
      </c>
      <c r="F34" s="236">
        <v>30</v>
      </c>
      <c r="G34" s="237">
        <v>5</v>
      </c>
      <c r="H34" s="236">
        <v>12</v>
      </c>
      <c r="I34" s="252">
        <v>2</v>
      </c>
      <c r="J34" s="66"/>
    </row>
    <row r="35" spans="1:10" x14ac:dyDescent="0.25">
      <c r="A35" s="72" t="s">
        <v>78</v>
      </c>
      <c r="B35" s="236">
        <v>72</v>
      </c>
      <c r="C35" s="237">
        <v>12</v>
      </c>
      <c r="D35" s="236">
        <v>60</v>
      </c>
      <c r="E35" s="237">
        <v>10</v>
      </c>
      <c r="F35" s="236">
        <v>60</v>
      </c>
      <c r="G35" s="237">
        <v>10</v>
      </c>
      <c r="H35" s="236">
        <v>18</v>
      </c>
      <c r="I35" s="252">
        <v>3</v>
      </c>
      <c r="J35" s="66"/>
    </row>
    <row r="36" spans="1:10" x14ac:dyDescent="0.25">
      <c r="A36" s="72" t="s">
        <v>71</v>
      </c>
      <c r="B36" s="236">
        <v>62</v>
      </c>
      <c r="C36" s="237">
        <v>10</v>
      </c>
      <c r="D36" s="236">
        <v>60</v>
      </c>
      <c r="E36" s="237">
        <v>10</v>
      </c>
      <c r="F36" s="236">
        <v>120</v>
      </c>
      <c r="G36" s="237">
        <v>20</v>
      </c>
      <c r="H36" s="236">
        <v>24</v>
      </c>
      <c r="I36" s="252">
        <v>4</v>
      </c>
      <c r="J36" s="66"/>
    </row>
    <row r="37" spans="1:10" x14ac:dyDescent="0.25">
      <c r="A37" s="72" t="s">
        <v>72</v>
      </c>
      <c r="B37" s="236">
        <v>60</v>
      </c>
      <c r="C37" s="237">
        <v>10</v>
      </c>
      <c r="D37" s="236">
        <v>60</v>
      </c>
      <c r="E37" s="237">
        <v>10</v>
      </c>
      <c r="F37" s="236">
        <v>12</v>
      </c>
      <c r="G37" s="237">
        <v>2</v>
      </c>
      <c r="H37" s="236">
        <v>30</v>
      </c>
      <c r="I37" s="252">
        <v>5</v>
      </c>
      <c r="J37" s="66"/>
    </row>
    <row r="38" spans="1:10" x14ac:dyDescent="0.25">
      <c r="A38" s="67" t="s">
        <v>77</v>
      </c>
      <c r="B38" s="32">
        <f t="shared" ref="B38:I38" si="0">SUM(B33:B37)</f>
        <v>374</v>
      </c>
      <c r="C38" s="33">
        <f t="shared" si="0"/>
        <v>62</v>
      </c>
      <c r="D38" s="32">
        <f t="shared" si="0"/>
        <v>300</v>
      </c>
      <c r="E38" s="33">
        <f t="shared" si="0"/>
        <v>50</v>
      </c>
      <c r="F38" s="32">
        <f t="shared" si="0"/>
        <v>228</v>
      </c>
      <c r="G38" s="33">
        <f t="shared" si="0"/>
        <v>38</v>
      </c>
      <c r="H38" s="32">
        <f t="shared" si="0"/>
        <v>90</v>
      </c>
      <c r="I38" s="127">
        <f t="shared" si="0"/>
        <v>15</v>
      </c>
      <c r="J38" s="66"/>
    </row>
    <row r="39" spans="1:10" ht="17.25" x14ac:dyDescent="0.25">
      <c r="A39" s="67" t="s">
        <v>252</v>
      </c>
      <c r="B39" s="38">
        <f>B38/$B$10</f>
        <v>1.4231354642313546E-3</v>
      </c>
      <c r="C39" s="122"/>
      <c r="D39" s="38">
        <f>D38/$B$10</f>
        <v>1.1415525114155251E-3</v>
      </c>
      <c r="E39" s="122"/>
      <c r="F39" s="38">
        <f>F38/$B$10</f>
        <v>8.6757990867579904E-4</v>
      </c>
      <c r="G39" s="122"/>
      <c r="H39" s="38">
        <f>H38/$B$10</f>
        <v>3.4246575342465754E-4</v>
      </c>
      <c r="I39" s="139"/>
      <c r="J39" s="73"/>
    </row>
    <row r="40" spans="1:10" ht="18" thickBot="1" x14ac:dyDescent="0.3">
      <c r="A40" s="104" t="s">
        <v>254</v>
      </c>
      <c r="B40" s="156" t="str">
        <f>IF(B39&gt;0.05,"Yes-Use detail report","No")</f>
        <v>No</v>
      </c>
      <c r="C40" s="123"/>
      <c r="D40" s="156" t="str">
        <f>IF(D39&gt;0.05,"Yes-Use detail report","No")</f>
        <v>No</v>
      </c>
      <c r="E40" s="123"/>
      <c r="F40" s="156" t="str">
        <f>IF(F39&gt;0.05,"Yes-Use detail report","No")</f>
        <v>No</v>
      </c>
      <c r="G40" s="123"/>
      <c r="H40" s="156" t="str">
        <f>IF(H39&gt;0.05,"Yes-Use detail report","No")</f>
        <v>No</v>
      </c>
      <c r="I40" s="124"/>
      <c r="J40" s="76"/>
    </row>
    <row r="42" spans="1:10" ht="15" customHeight="1" x14ac:dyDescent="0.25">
      <c r="A42" s="295" t="s">
        <v>244</v>
      </c>
      <c r="B42" s="295"/>
      <c r="C42" s="295"/>
      <c r="D42" s="295"/>
      <c r="E42" s="295"/>
      <c r="F42" s="295"/>
      <c r="G42" s="295"/>
    </row>
    <row r="43" spans="1:10" ht="21" customHeight="1" x14ac:dyDescent="0.25">
      <c r="A43" s="297" t="s">
        <v>222</v>
      </c>
      <c r="B43" s="297"/>
      <c r="C43" s="297"/>
      <c r="D43" s="297"/>
      <c r="E43" s="297"/>
      <c r="F43" s="297"/>
      <c r="G43" s="297"/>
    </row>
    <row r="44" spans="1:10" x14ac:dyDescent="0.25">
      <c r="A44" s="297" t="s">
        <v>155</v>
      </c>
      <c r="B44" s="297"/>
      <c r="C44" s="297"/>
      <c r="D44" s="297"/>
      <c r="E44" s="297"/>
      <c r="F44" s="297"/>
      <c r="G44" s="297"/>
    </row>
    <row r="45" spans="1:10" ht="52.5" customHeight="1" x14ac:dyDescent="0.25">
      <c r="A45" s="298" t="s">
        <v>310</v>
      </c>
      <c r="B45" s="298"/>
      <c r="C45" s="298"/>
      <c r="D45" s="298"/>
      <c r="E45" s="298"/>
      <c r="F45" s="298"/>
      <c r="G45" s="298"/>
    </row>
    <row r="46" spans="1:10" ht="24.75" customHeight="1" x14ac:dyDescent="0.25">
      <c r="A46" s="295" t="s">
        <v>311</v>
      </c>
      <c r="B46" s="295"/>
      <c r="C46" s="295"/>
      <c r="D46" s="295"/>
      <c r="E46" s="295"/>
      <c r="F46" s="295"/>
      <c r="G46" s="295"/>
    </row>
    <row r="47" spans="1:10" x14ac:dyDescent="0.25">
      <c r="A47" s="125"/>
    </row>
  </sheetData>
  <mergeCells count="6">
    <mergeCell ref="A46:G46"/>
    <mergeCell ref="A11:E11"/>
    <mergeCell ref="A42:G42"/>
    <mergeCell ref="A43:G43"/>
    <mergeCell ref="A44:G44"/>
    <mergeCell ref="A45:G45"/>
  </mergeCells>
  <conditionalFormatting sqref="B28:C28">
    <cfRule type="containsText" dxfId="74" priority="46" operator="containsText" text="yes">
      <formula>NOT(ISERROR(SEARCH("yes",B28)))</formula>
    </cfRule>
  </conditionalFormatting>
  <conditionalFormatting sqref="B40">
    <cfRule type="containsText" dxfId="73" priority="42" operator="containsText" text="yes">
      <formula>NOT(ISERROR(SEARCH("yes",B40)))</formula>
    </cfRule>
  </conditionalFormatting>
  <conditionalFormatting sqref="B27">
    <cfRule type="containsText" dxfId="72" priority="43" operator="containsText" text="yes">
      <formula>NOT(ISERROR(SEARCH("yes",B27)))</formula>
    </cfRule>
  </conditionalFormatting>
  <conditionalFormatting sqref="D28">
    <cfRule type="containsText" dxfId="71" priority="15" operator="containsText" text="yes">
      <formula>NOT(ISERROR(SEARCH("yes",D28)))</formula>
    </cfRule>
  </conditionalFormatting>
  <conditionalFormatting sqref="D27">
    <cfRule type="containsText" dxfId="70" priority="14" operator="containsText" text="yes">
      <formula>NOT(ISERROR(SEARCH("yes",D27)))</formula>
    </cfRule>
  </conditionalFormatting>
  <conditionalFormatting sqref="F28">
    <cfRule type="containsText" dxfId="69" priority="13" operator="containsText" text="yes">
      <formula>NOT(ISERROR(SEARCH("yes",F28)))</formula>
    </cfRule>
  </conditionalFormatting>
  <conditionalFormatting sqref="F27">
    <cfRule type="containsText" dxfId="68" priority="12" operator="containsText" text="yes">
      <formula>NOT(ISERROR(SEARCH("yes",F27)))</formula>
    </cfRule>
  </conditionalFormatting>
  <conditionalFormatting sqref="H28">
    <cfRule type="containsText" dxfId="67" priority="11" operator="containsText" text="yes">
      <formula>NOT(ISERROR(SEARCH("yes",H28)))</formula>
    </cfRule>
  </conditionalFormatting>
  <conditionalFormatting sqref="H27">
    <cfRule type="containsText" dxfId="66" priority="10" operator="containsText" text="yes">
      <formula>NOT(ISERROR(SEARCH("yes",H27)))</formula>
    </cfRule>
  </conditionalFormatting>
  <conditionalFormatting sqref="D40">
    <cfRule type="containsText" dxfId="65" priority="9" operator="containsText" text="yes">
      <formula>NOT(ISERROR(SEARCH("yes",D40)))</formula>
    </cfRule>
  </conditionalFormatting>
  <conditionalFormatting sqref="F40">
    <cfRule type="containsText" dxfId="64" priority="8" operator="containsText" text="yes">
      <formula>NOT(ISERROR(SEARCH("yes",F40)))</formula>
    </cfRule>
  </conditionalFormatting>
  <conditionalFormatting sqref="H40">
    <cfRule type="containsText" dxfId="63" priority="7" operator="containsText" text="yes">
      <formula>NOT(ISERROR(SEARCH("yes",H40)))</formula>
    </cfRule>
  </conditionalFormatting>
  <conditionalFormatting sqref="E28">
    <cfRule type="containsText" dxfId="62" priority="3" operator="containsText" text="yes">
      <formula>NOT(ISERROR(SEARCH("yes",E28)))</formula>
    </cfRule>
  </conditionalFormatting>
  <conditionalFormatting sqref="G28">
    <cfRule type="containsText" dxfId="61" priority="2" operator="containsText" text="yes">
      <formula>NOT(ISERROR(SEARCH("yes",G28)))</formula>
    </cfRule>
  </conditionalFormatting>
  <conditionalFormatting sqref="I28">
    <cfRule type="containsText" dxfId="60" priority="1" operator="containsText" text="yes">
      <formula>NOT(ISERROR(SEARCH("yes",I28)))</formula>
    </cfRule>
  </conditionalFormatting>
  <dataValidations count="1">
    <dataValidation type="list" allowBlank="1" showInputMessage="1" showErrorMessage="1" sqref="D16 H16 F16">
      <formula1>$B$64:$B$65</formula1>
    </dataValidation>
  </dataValidations>
  <pageMargins left="0.45" right="0.45" top="0.5" bottom="0.5" header="0.3" footer="0.3"/>
  <pageSetup scale="57" fitToHeight="2" orientation="landscape" r:id="rId1"/>
  <headerFooter>
    <oddFooter>&amp;RCOMS Summary-- &amp;P of &amp;N</oddFooter>
  </headerFooter>
  <ignoredErrors>
    <ignoredError sqref="D26 F26 H26" 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menus'!$B$9</xm:f>
          </x14:formula1>
          <xm:sqref>B9</xm:sqref>
        </x14:dataValidation>
        <x14:dataValidation type="list" allowBlank="1" showInputMessage="1" showErrorMessage="1">
          <x14:formula1>
            <xm:f>'dropdown menus'!$B$62:$B$63</xm:f>
          </x14:formula1>
          <xm:sqref>B7</xm:sqref>
        </x14:dataValidation>
        <x14:dataValidation type="list" allowBlank="1" showInputMessage="1" showErrorMessage="1">
          <x14:formula1>
            <xm:f>'dropdown menus'!$B$69:$B$70</xm:f>
          </x14:formula1>
          <xm:sqref>B16</xm:sqref>
        </x14:dataValidation>
        <x14:dataValidation type="list" allowBlank="1" showInputMessage="1">
          <x14:formula1>
            <xm:f>'dropdown menus'!$B$120:$B$139</xm:f>
          </x14:formula1>
          <xm:sqref>B6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50"/>
  <sheetViews>
    <sheetView showGridLines="0" zoomScale="90" zoomScaleNormal="90" workbookViewId="0"/>
  </sheetViews>
  <sheetFormatPr defaultRowHeight="15" x14ac:dyDescent="0.25"/>
  <cols>
    <col min="1" max="1" width="73.28515625" style="53" customWidth="1"/>
    <col min="2" max="2" width="38.7109375" style="24" bestFit="1" customWidth="1"/>
    <col min="3" max="4" width="34.5703125" style="24" bestFit="1" customWidth="1"/>
    <col min="5" max="5" width="36.42578125" style="24" customWidth="1"/>
    <col min="6" max="16384" width="9.140625" style="24"/>
  </cols>
  <sheetData>
    <row r="1" spans="1:6" ht="21" x14ac:dyDescent="0.35">
      <c r="A1" s="35" t="s">
        <v>61</v>
      </c>
    </row>
    <row r="2" spans="1:6" x14ac:dyDescent="0.25">
      <c r="A2" s="9" t="s">
        <v>114</v>
      </c>
    </row>
    <row r="4" spans="1:6" x14ac:dyDescent="0.25">
      <c r="A4" s="55" t="s">
        <v>62</v>
      </c>
      <c r="B4" s="100" t="str">
        <f>Facility_Info!$B$6&amp;"--"&amp;Facility_Info!$B$7</f>
        <v>Papermaker Corporation--Papertown Mill</v>
      </c>
      <c r="C4" s="91"/>
    </row>
    <row r="5" spans="1:6" x14ac:dyDescent="0.25">
      <c r="A5" s="55" t="s">
        <v>63</v>
      </c>
      <c r="B5" s="100" t="str">
        <f>Facility_Info!$B$19&amp;" - "&amp;Facility_Info!$B$20</f>
        <v>07/01/2016 - 12/31/2016</v>
      </c>
      <c r="C5" s="91"/>
      <c r="F5" s="52"/>
    </row>
    <row r="6" spans="1:6" x14ac:dyDescent="0.25">
      <c r="A6" s="55" t="s">
        <v>46</v>
      </c>
      <c r="B6" s="244" t="s">
        <v>316</v>
      </c>
      <c r="C6" s="91"/>
      <c r="F6" s="52"/>
    </row>
    <row r="7" spans="1:6" x14ac:dyDescent="0.25">
      <c r="A7" s="55" t="s">
        <v>47</v>
      </c>
      <c r="B7" s="244" t="s">
        <v>8</v>
      </c>
      <c r="C7" s="91"/>
      <c r="F7" s="52"/>
    </row>
    <row r="8" spans="1:6" x14ac:dyDescent="0.25">
      <c r="A8" s="55" t="s">
        <v>48</v>
      </c>
      <c r="B8" s="244" t="s">
        <v>340</v>
      </c>
      <c r="C8" s="91"/>
      <c r="F8" s="52"/>
    </row>
    <row r="9" spans="1:6" x14ac:dyDescent="0.25">
      <c r="A9" s="55" t="s">
        <v>49</v>
      </c>
      <c r="B9" s="244" t="s">
        <v>181</v>
      </c>
      <c r="C9" s="91"/>
      <c r="F9" s="52"/>
    </row>
    <row r="10" spans="1:6" x14ac:dyDescent="0.25">
      <c r="A10" s="55" t="s">
        <v>218</v>
      </c>
      <c r="B10" s="245">
        <v>4380</v>
      </c>
      <c r="C10" s="94"/>
      <c r="F10" s="52"/>
    </row>
    <row r="11" spans="1:6" ht="24" customHeight="1" x14ac:dyDescent="0.25">
      <c r="A11" s="299" t="s">
        <v>217</v>
      </c>
      <c r="B11" s="299"/>
      <c r="C11" s="299"/>
      <c r="F11" s="52"/>
    </row>
    <row r="12" spans="1:6" x14ac:dyDescent="0.25">
      <c r="F12" s="52"/>
    </row>
    <row r="13" spans="1:6" ht="15.75" thickBot="1" x14ac:dyDescent="0.3"/>
    <row r="14" spans="1:6" ht="30" x14ac:dyDescent="0.25">
      <c r="A14" s="13" t="s">
        <v>230</v>
      </c>
      <c r="B14" s="64"/>
      <c r="C14" s="64"/>
      <c r="D14" s="64"/>
      <c r="E14" s="65"/>
      <c r="F14" s="51"/>
    </row>
    <row r="15" spans="1:6" x14ac:dyDescent="0.25">
      <c r="A15" s="67" t="s">
        <v>111</v>
      </c>
      <c r="B15" s="246" t="s">
        <v>338</v>
      </c>
      <c r="C15" s="246" t="s">
        <v>338</v>
      </c>
      <c r="D15" s="246" t="s">
        <v>339</v>
      </c>
      <c r="E15" s="253" t="s">
        <v>339</v>
      </c>
      <c r="F15" s="51"/>
    </row>
    <row r="16" spans="1:6" x14ac:dyDescent="0.25">
      <c r="A16" s="67" t="s">
        <v>64</v>
      </c>
      <c r="B16" s="246" t="s">
        <v>51</v>
      </c>
      <c r="C16" s="246" t="s">
        <v>52</v>
      </c>
      <c r="D16" s="246" t="s">
        <v>51</v>
      </c>
      <c r="E16" s="253" t="s">
        <v>52</v>
      </c>
      <c r="F16" s="51"/>
    </row>
    <row r="17" spans="1:6" x14ac:dyDescent="0.25">
      <c r="A17" s="67" t="s">
        <v>65</v>
      </c>
      <c r="B17" s="119" t="s">
        <v>226</v>
      </c>
      <c r="C17" s="119" t="s">
        <v>226</v>
      </c>
      <c r="D17" s="119" t="s">
        <v>226</v>
      </c>
      <c r="E17" s="157" t="s">
        <v>226</v>
      </c>
      <c r="F17" s="51"/>
    </row>
    <row r="18" spans="1:6" x14ac:dyDescent="0.25">
      <c r="A18" s="67" t="s">
        <v>232</v>
      </c>
      <c r="B18" s="254">
        <v>60</v>
      </c>
      <c r="C18" s="254">
        <v>850</v>
      </c>
      <c r="D18" s="254">
        <v>65</v>
      </c>
      <c r="E18" s="255">
        <v>900</v>
      </c>
      <c r="F18" s="51"/>
    </row>
    <row r="19" spans="1:6" x14ac:dyDescent="0.25">
      <c r="A19" s="68" t="s">
        <v>227</v>
      </c>
      <c r="B19" s="256" t="s">
        <v>116</v>
      </c>
      <c r="C19" s="256" t="s">
        <v>117</v>
      </c>
      <c r="D19" s="256" t="s">
        <v>116</v>
      </c>
      <c r="E19" s="257" t="s">
        <v>117</v>
      </c>
      <c r="F19" s="51"/>
    </row>
    <row r="20" spans="1:6" x14ac:dyDescent="0.25">
      <c r="A20" s="68"/>
      <c r="B20" s="146" t="s">
        <v>66</v>
      </c>
      <c r="C20" s="146" t="s">
        <v>66</v>
      </c>
      <c r="D20" s="146" t="s">
        <v>66</v>
      </c>
      <c r="E20" s="158" t="s">
        <v>66</v>
      </c>
      <c r="F20" s="51"/>
    </row>
    <row r="21" spans="1:6" ht="17.25" x14ac:dyDescent="0.25">
      <c r="A21" s="37" t="s">
        <v>110</v>
      </c>
      <c r="B21" s="149" t="s">
        <v>67</v>
      </c>
      <c r="C21" s="149" t="s">
        <v>67</v>
      </c>
      <c r="D21" s="149" t="s">
        <v>67</v>
      </c>
      <c r="E21" s="159" t="s">
        <v>67</v>
      </c>
      <c r="F21" s="51"/>
    </row>
    <row r="22" spans="1:6" x14ac:dyDescent="0.25">
      <c r="A22" s="72" t="s">
        <v>68</v>
      </c>
      <c r="B22" s="249">
        <v>24</v>
      </c>
      <c r="C22" s="249">
        <v>24</v>
      </c>
      <c r="D22" s="249">
        <v>24</v>
      </c>
      <c r="E22" s="258">
        <v>24</v>
      </c>
      <c r="F22" s="51"/>
    </row>
    <row r="23" spans="1:6" x14ac:dyDescent="0.25">
      <c r="A23" s="72" t="s">
        <v>69</v>
      </c>
      <c r="B23" s="249">
        <v>16</v>
      </c>
      <c r="C23" s="249">
        <v>16</v>
      </c>
      <c r="D23" s="249">
        <v>0</v>
      </c>
      <c r="E23" s="258">
        <v>0</v>
      </c>
      <c r="F23" s="51"/>
    </row>
    <row r="24" spans="1:6" x14ac:dyDescent="0.25">
      <c r="A24" s="72" t="s">
        <v>70</v>
      </c>
      <c r="B24" s="249">
        <v>0</v>
      </c>
      <c r="C24" s="249">
        <v>0</v>
      </c>
      <c r="D24" s="249">
        <v>0</v>
      </c>
      <c r="E24" s="258">
        <v>0</v>
      </c>
      <c r="F24" s="51"/>
    </row>
    <row r="25" spans="1:6" x14ac:dyDescent="0.25">
      <c r="A25" s="72" t="s">
        <v>71</v>
      </c>
      <c r="B25" s="249">
        <v>0</v>
      </c>
      <c r="C25" s="249">
        <v>0</v>
      </c>
      <c r="D25" s="249">
        <v>0</v>
      </c>
      <c r="E25" s="258">
        <v>0</v>
      </c>
      <c r="F25" s="51"/>
    </row>
    <row r="26" spans="1:6" x14ac:dyDescent="0.25">
      <c r="A26" s="72" t="s">
        <v>72</v>
      </c>
      <c r="B26" s="249">
        <v>0</v>
      </c>
      <c r="C26" s="249">
        <v>0</v>
      </c>
      <c r="D26" s="249">
        <v>0</v>
      </c>
      <c r="E26" s="258">
        <v>0</v>
      </c>
      <c r="F26" s="51"/>
    </row>
    <row r="27" spans="1:6" ht="17.25" x14ac:dyDescent="0.25">
      <c r="A27" s="67" t="s">
        <v>120</v>
      </c>
      <c r="B27" s="120">
        <f>SUM(B22:B26)-IF(B16="ESP secondary current",B22,0)-IF(B16="ESP total secondary power",B22,0)</f>
        <v>40</v>
      </c>
      <c r="C27" s="120">
        <f>SUM(C22:C26)-IF(C16="ESP secondary current",C22,0)-IF(C16="ESP total secondary power",C22,0)</f>
        <v>16</v>
      </c>
      <c r="D27" s="120">
        <f>SUM(D22:D26)-IF(D16="ESP secondary current",D22,0)-IF(D16="ESP total secondary power",D22,0)</f>
        <v>24</v>
      </c>
      <c r="E27" s="160">
        <f>SUM(E22:E26)-IF(E16="ESP secondary current",E22,0)-IF(E16="ESP total secondary power",E22,0)</f>
        <v>0</v>
      </c>
      <c r="F27" s="51"/>
    </row>
    <row r="28" spans="1:6" ht="30" x14ac:dyDescent="0.25">
      <c r="A28" s="67" t="s">
        <v>79</v>
      </c>
      <c r="B28" s="155">
        <f>B27/$B$10</f>
        <v>9.1324200913242004E-3</v>
      </c>
      <c r="C28" s="155">
        <f>C27/$B$10</f>
        <v>3.6529680365296802E-3</v>
      </c>
      <c r="D28" s="155">
        <f>D27/$B$10</f>
        <v>5.4794520547945206E-3</v>
      </c>
      <c r="E28" s="162">
        <f>E27/$B$10</f>
        <v>0</v>
      </c>
      <c r="F28" s="76"/>
    </row>
    <row r="29" spans="1:6" ht="17.25" x14ac:dyDescent="0.25">
      <c r="A29" s="67" t="s">
        <v>249</v>
      </c>
      <c r="B29" s="39" t="str">
        <f>IF(B28&gt;0.01,"Yes-Use detail and failure forms","No")</f>
        <v>No</v>
      </c>
      <c r="C29" s="39" t="str">
        <f>IF(C28&gt;0.01,"Yes-Use detail and failure forms","No")</f>
        <v>No</v>
      </c>
      <c r="D29" s="39" t="str">
        <f>IF(D28&gt;0.01,"Yes-Use detail and failure forms","No")</f>
        <v>No</v>
      </c>
      <c r="E29" s="39" t="str">
        <f>IF(E28&gt;0.01,"Yes-Use detail and failure forms","No")</f>
        <v>No</v>
      </c>
      <c r="F29" s="76"/>
    </row>
    <row r="30" spans="1:6" ht="32.25" x14ac:dyDescent="0.25">
      <c r="A30" s="67" t="s">
        <v>250</v>
      </c>
      <c r="B30" s="259">
        <v>66</v>
      </c>
      <c r="C30" s="259">
        <v>900</v>
      </c>
      <c r="D30" s="259">
        <v>68</v>
      </c>
      <c r="E30" s="260">
        <v>910</v>
      </c>
      <c r="F30" s="76"/>
    </row>
    <row r="31" spans="1:6" x14ac:dyDescent="0.25">
      <c r="A31" s="67" t="s">
        <v>228</v>
      </c>
      <c r="B31" s="280" t="str">
        <f>IF(B30&gt;=B18,"No","Yes-Use detail and failure forms")</f>
        <v>No</v>
      </c>
      <c r="C31" s="39" t="str">
        <f>IF(C30&gt;=C18,"No","Yes-Use detail form")</f>
        <v>No</v>
      </c>
      <c r="D31" s="39" t="str">
        <f>IF(D30&gt;=D18,"No","Yes-Use detail form")</f>
        <v>No</v>
      </c>
      <c r="E31" s="161" t="str">
        <f>IF(E30&gt;=E18,"No","Yes-Use detail form")</f>
        <v>No</v>
      </c>
      <c r="F31" s="76"/>
    </row>
    <row r="32" spans="1:6" x14ac:dyDescent="0.25">
      <c r="A32" s="19" t="s">
        <v>212</v>
      </c>
      <c r="B32" s="74"/>
      <c r="C32" s="74"/>
      <c r="D32" s="74"/>
      <c r="E32" s="75"/>
      <c r="F32" s="51"/>
    </row>
    <row r="33" spans="1:7" x14ac:dyDescent="0.25">
      <c r="A33" s="67" t="s">
        <v>64</v>
      </c>
      <c r="B33" s="119" t="str">
        <f>B16</f>
        <v>ESP secondary voltage</v>
      </c>
      <c r="C33" s="119" t="str">
        <f>C16</f>
        <v>ESP secondary current</v>
      </c>
      <c r="D33" s="119" t="str">
        <f>D16</f>
        <v>ESP secondary voltage</v>
      </c>
      <c r="E33" s="157" t="str">
        <f>E16</f>
        <v>ESP secondary current</v>
      </c>
      <c r="F33" s="51"/>
    </row>
    <row r="34" spans="1:7" x14ac:dyDescent="0.25">
      <c r="A34" s="68"/>
      <c r="B34" s="146" t="s">
        <v>66</v>
      </c>
      <c r="C34" s="146" t="s">
        <v>66</v>
      </c>
      <c r="D34" s="146" t="s">
        <v>66</v>
      </c>
      <c r="E34" s="158" t="s">
        <v>66</v>
      </c>
      <c r="F34" s="51"/>
    </row>
    <row r="35" spans="1:7" x14ac:dyDescent="0.25">
      <c r="A35" s="21" t="s">
        <v>75</v>
      </c>
      <c r="B35" s="152" t="str">
        <f>B21</f>
        <v>Hours</v>
      </c>
      <c r="C35" s="152" t="str">
        <f>C21</f>
        <v>Hours</v>
      </c>
      <c r="D35" s="152" t="str">
        <f>D21</f>
        <v>Hours</v>
      </c>
      <c r="E35" s="166" t="str">
        <f>E21</f>
        <v>Hours</v>
      </c>
      <c r="F35" s="51"/>
    </row>
    <row r="36" spans="1:7" x14ac:dyDescent="0.25">
      <c r="A36" s="72" t="s">
        <v>309</v>
      </c>
      <c r="B36" s="236">
        <v>30</v>
      </c>
      <c r="C36" s="236">
        <v>30</v>
      </c>
      <c r="D36" s="236">
        <v>10</v>
      </c>
      <c r="E36" s="261">
        <v>10</v>
      </c>
      <c r="F36" s="51"/>
    </row>
    <row r="37" spans="1:7" x14ac:dyDescent="0.25">
      <c r="A37" s="72" t="s">
        <v>76</v>
      </c>
      <c r="B37" s="236">
        <v>20</v>
      </c>
      <c r="C37" s="236">
        <v>20</v>
      </c>
      <c r="D37" s="236">
        <v>0</v>
      </c>
      <c r="E37" s="261">
        <v>12</v>
      </c>
      <c r="F37" s="51"/>
    </row>
    <row r="38" spans="1:7" x14ac:dyDescent="0.25">
      <c r="A38" s="72" t="s">
        <v>78</v>
      </c>
      <c r="B38" s="236">
        <v>30</v>
      </c>
      <c r="C38" s="236">
        <v>2</v>
      </c>
      <c r="D38" s="236">
        <v>0</v>
      </c>
      <c r="E38" s="261">
        <v>14</v>
      </c>
      <c r="F38" s="51"/>
    </row>
    <row r="39" spans="1:7" x14ac:dyDescent="0.25">
      <c r="A39" s="72" t="s">
        <v>71</v>
      </c>
      <c r="B39" s="236">
        <v>80</v>
      </c>
      <c r="C39" s="236">
        <v>30</v>
      </c>
      <c r="D39" s="236">
        <v>0</v>
      </c>
      <c r="E39" s="261">
        <v>16</v>
      </c>
      <c r="F39" s="51"/>
    </row>
    <row r="40" spans="1:7" x14ac:dyDescent="0.25">
      <c r="A40" s="72" t="s">
        <v>72</v>
      </c>
      <c r="B40" s="236">
        <v>30</v>
      </c>
      <c r="C40" s="236">
        <v>30</v>
      </c>
      <c r="D40" s="236">
        <v>0</v>
      </c>
      <c r="E40" s="261">
        <v>18</v>
      </c>
      <c r="F40" s="51"/>
    </row>
    <row r="41" spans="1:7" x14ac:dyDescent="0.25">
      <c r="A41" s="67" t="s">
        <v>77</v>
      </c>
      <c r="B41" s="163">
        <f t="shared" ref="B41:E41" si="0">SUM(B36:B40)</f>
        <v>190</v>
      </c>
      <c r="C41" s="163">
        <f t="shared" si="0"/>
        <v>112</v>
      </c>
      <c r="D41" s="163">
        <f t="shared" si="0"/>
        <v>10</v>
      </c>
      <c r="E41" s="164">
        <f t="shared" si="0"/>
        <v>70</v>
      </c>
      <c r="F41" s="51"/>
    </row>
    <row r="42" spans="1:7" ht="17.25" x14ac:dyDescent="0.25">
      <c r="A42" s="67" t="s">
        <v>243</v>
      </c>
      <c r="B42" s="38">
        <f>B41/$B$10</f>
        <v>4.3378995433789952E-2</v>
      </c>
      <c r="C42" s="38">
        <f>C41/$B$10</f>
        <v>2.5570776255707764E-2</v>
      </c>
      <c r="D42" s="38">
        <f>D41/$B$10</f>
        <v>2.2831050228310501E-3</v>
      </c>
      <c r="E42" s="161">
        <f>E41/$B$10</f>
        <v>1.5981735159817351E-2</v>
      </c>
      <c r="F42" s="76"/>
    </row>
    <row r="43" spans="1:7" ht="18" thickBot="1" x14ac:dyDescent="0.3">
      <c r="A43" s="104" t="s">
        <v>255</v>
      </c>
      <c r="B43" s="156" t="str">
        <f>IF(B42&gt;0.05,"Yes-Submit detail report","No")</f>
        <v>No</v>
      </c>
      <c r="C43" s="156" t="str">
        <f>IF(C42&gt;0.05,"Yes-Submit detail report","No")</f>
        <v>No</v>
      </c>
      <c r="D43" s="156" t="str">
        <f>IF(D42&gt;0.05,"Yes-Submit detail report","No")</f>
        <v>No</v>
      </c>
      <c r="E43" s="165" t="str">
        <f>IF(E42&gt;0.05,"Yes-Submit detail report","No")</f>
        <v>No</v>
      </c>
      <c r="F43" s="76"/>
    </row>
    <row r="45" spans="1:7" x14ac:dyDescent="0.25">
      <c r="A45" s="295" t="s">
        <v>246</v>
      </c>
      <c r="B45" s="295"/>
      <c r="C45" s="295"/>
      <c r="D45" s="295"/>
      <c r="E45" s="126"/>
      <c r="F45" s="126"/>
      <c r="G45" s="126"/>
    </row>
    <row r="46" spans="1:7" ht="32.25" customHeight="1" x14ac:dyDescent="0.25">
      <c r="A46" s="297" t="s">
        <v>222</v>
      </c>
      <c r="B46" s="297"/>
      <c r="C46" s="297"/>
      <c r="D46" s="297"/>
      <c r="E46" s="135"/>
      <c r="F46" s="135"/>
      <c r="G46" s="135"/>
    </row>
    <row r="47" spans="1:7" ht="16.5" customHeight="1" x14ac:dyDescent="0.25">
      <c r="A47" s="297" t="s">
        <v>155</v>
      </c>
      <c r="B47" s="297"/>
      <c r="C47" s="297"/>
      <c r="D47" s="297"/>
      <c r="E47" s="135"/>
      <c r="F47" s="135"/>
      <c r="G47" s="135"/>
    </row>
    <row r="48" spans="1:7" ht="27.75" customHeight="1" x14ac:dyDescent="0.25">
      <c r="A48" s="295" t="s">
        <v>247</v>
      </c>
      <c r="B48" s="295"/>
      <c r="C48" s="295"/>
      <c r="D48" s="295"/>
      <c r="E48" s="126"/>
      <c r="F48" s="126"/>
      <c r="G48" s="126"/>
    </row>
    <row r="49" spans="1:7" ht="54.75" customHeight="1" x14ac:dyDescent="0.25">
      <c r="A49" s="298" t="s">
        <v>312</v>
      </c>
      <c r="B49" s="298"/>
      <c r="C49" s="298"/>
      <c r="D49" s="298"/>
      <c r="E49" s="136"/>
      <c r="F49" s="136"/>
      <c r="G49" s="136"/>
    </row>
    <row r="50" spans="1:7" x14ac:dyDescent="0.25">
      <c r="A50" s="125"/>
      <c r="B50" s="125"/>
      <c r="C50" s="125"/>
    </row>
  </sheetData>
  <mergeCells count="6">
    <mergeCell ref="A49:D49"/>
    <mergeCell ref="A11:C11"/>
    <mergeCell ref="A45:D45"/>
    <mergeCell ref="A46:D46"/>
    <mergeCell ref="A47:D47"/>
    <mergeCell ref="A48:D48"/>
  </mergeCells>
  <conditionalFormatting sqref="B43">
    <cfRule type="containsText" dxfId="59" priority="30" operator="containsText" text="yes">
      <formula>NOT(ISERROR(SEARCH("yes",B43)))</formula>
    </cfRule>
  </conditionalFormatting>
  <conditionalFormatting sqref="B29:B30">
    <cfRule type="containsText" dxfId="58" priority="31" operator="containsText" text="yes">
      <formula>NOT(ISERROR(SEARCH("yes",B29)))</formula>
    </cfRule>
  </conditionalFormatting>
  <conditionalFormatting sqref="C30">
    <cfRule type="containsText" dxfId="57" priority="28" operator="containsText" text="yes">
      <formula>NOT(ISERROR(SEARCH("yes",C30)))</formula>
    </cfRule>
  </conditionalFormatting>
  <conditionalFormatting sqref="B31">
    <cfRule type="containsText" dxfId="56" priority="23" operator="containsText" text="yes">
      <formula>NOT(ISERROR(SEARCH("yes",B31)))</formula>
    </cfRule>
  </conditionalFormatting>
  <conditionalFormatting sqref="D30">
    <cfRule type="containsText" dxfId="55" priority="17" operator="containsText" text="yes">
      <formula>NOT(ISERROR(SEARCH("yes",D30)))</formula>
    </cfRule>
  </conditionalFormatting>
  <conditionalFormatting sqref="E30">
    <cfRule type="containsText" dxfId="54" priority="16" operator="containsText" text="yes">
      <formula>NOT(ISERROR(SEARCH("yes",E30)))</formula>
    </cfRule>
  </conditionalFormatting>
  <conditionalFormatting sqref="C31">
    <cfRule type="containsText" dxfId="53" priority="9" operator="containsText" text="yes">
      <formula>NOT(ISERROR(SEARCH("yes",C31)))</formula>
    </cfRule>
  </conditionalFormatting>
  <conditionalFormatting sqref="D31">
    <cfRule type="containsText" dxfId="52" priority="8" operator="containsText" text="yes">
      <formula>NOT(ISERROR(SEARCH("yes",D31)))</formula>
    </cfRule>
  </conditionalFormatting>
  <conditionalFormatting sqref="E31">
    <cfRule type="containsText" dxfId="51" priority="7" operator="containsText" text="yes">
      <formula>NOT(ISERROR(SEARCH("yes",E31)))</formula>
    </cfRule>
  </conditionalFormatting>
  <conditionalFormatting sqref="C43">
    <cfRule type="containsText" dxfId="50" priority="6" operator="containsText" text="yes">
      <formula>NOT(ISERROR(SEARCH("yes",C43)))</formula>
    </cfRule>
  </conditionalFormatting>
  <conditionalFormatting sqref="D43">
    <cfRule type="containsText" dxfId="49" priority="5" operator="containsText" text="yes">
      <formula>NOT(ISERROR(SEARCH("yes",D43)))</formula>
    </cfRule>
  </conditionalFormatting>
  <conditionalFormatting sqref="E43">
    <cfRule type="containsText" dxfId="48" priority="4" operator="containsText" text="yes">
      <formula>NOT(ISERROR(SEARCH("yes",E43)))</formula>
    </cfRule>
  </conditionalFormatting>
  <conditionalFormatting sqref="C29">
    <cfRule type="containsText" dxfId="47" priority="3" operator="containsText" text="yes">
      <formula>NOT(ISERROR(SEARCH("yes",C29)))</formula>
    </cfRule>
  </conditionalFormatting>
  <conditionalFormatting sqref="D29">
    <cfRule type="containsText" dxfId="46" priority="2" operator="containsText" text="yes">
      <formula>NOT(ISERROR(SEARCH("yes",D29)))</formula>
    </cfRule>
  </conditionalFormatting>
  <conditionalFormatting sqref="E29">
    <cfRule type="containsText" dxfId="45" priority="1" operator="containsText" text="yes">
      <formula>NOT(ISERROR(SEARCH("yes",E29)))</formula>
    </cfRule>
  </conditionalFormatting>
  <pageMargins left="0.45" right="0.45" top="0.5" bottom="0.5" header="0.3" footer="0.3"/>
  <pageSetup scale="59" fitToHeight="2" orientation="landscape" r:id="rId1"/>
  <headerFooter>
    <oddFooter>&amp;RSemiannual ESP Parameter Summary --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menus'!$B$62:$B$63</xm:f>
          </x14:formula1>
          <xm:sqref>B7</xm:sqref>
        </x14:dataValidation>
        <x14:dataValidation type="list" allowBlank="1" showInputMessage="1" showErrorMessage="1">
          <x14:formula1>
            <xm:f>'dropdown menus'!$B$9</xm:f>
          </x14:formula1>
          <xm:sqref>B9</xm:sqref>
        </x14:dataValidation>
        <x14:dataValidation type="list" allowBlank="1" showInputMessage="1" showErrorMessage="1">
          <x14:formula1>
            <xm:f>'dropdown menus'!$B$76:$B$78</xm:f>
          </x14:formula1>
          <xm:sqref>B16:E16</xm:sqref>
        </x14:dataValidation>
        <x14:dataValidation type="list" allowBlank="1" showInputMessage="1">
          <x14:formula1>
            <xm:f>'dropdown menus'!$B$120:$B$139</xm:f>
          </x14:formula1>
          <xm:sqref>B6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53"/>
  <sheetViews>
    <sheetView showGridLines="0" workbookViewId="0"/>
  </sheetViews>
  <sheetFormatPr defaultRowHeight="15" x14ac:dyDescent="0.25"/>
  <cols>
    <col min="1" max="1" width="63" style="7" customWidth="1"/>
    <col min="2" max="9" width="18.7109375" customWidth="1"/>
  </cols>
  <sheetData>
    <row r="1" spans="1:10" ht="21" x14ac:dyDescent="0.35">
      <c r="A1" s="35" t="s">
        <v>61</v>
      </c>
    </row>
    <row r="2" spans="1:10" x14ac:dyDescent="0.25">
      <c r="A2" s="9" t="s">
        <v>102</v>
      </c>
    </row>
    <row r="4" spans="1:10" x14ac:dyDescent="0.25">
      <c r="A4" s="55" t="s">
        <v>62</v>
      </c>
      <c r="B4" s="100" t="str">
        <f>Facility_Info!$B$6&amp;"--"&amp;Facility_Info!$B$7</f>
        <v>Papermaker Corporation--Papertown Mill</v>
      </c>
      <c r="C4" s="93"/>
      <c r="D4" s="93"/>
      <c r="E4" s="94"/>
    </row>
    <row r="5" spans="1:10" x14ac:dyDescent="0.25">
      <c r="A5" s="55" t="s">
        <v>63</v>
      </c>
      <c r="B5" s="100" t="str">
        <f>Facility_Info!$B$19&amp;" - "&amp;Facility_Info!$B$20</f>
        <v>07/01/2016 - 12/31/2016</v>
      </c>
      <c r="C5" s="101"/>
      <c r="D5" s="93"/>
      <c r="E5" s="94"/>
      <c r="J5" s="6"/>
    </row>
    <row r="6" spans="1:10" x14ac:dyDescent="0.25">
      <c r="A6" s="55" t="s">
        <v>46</v>
      </c>
      <c r="B6" s="234" t="s">
        <v>318</v>
      </c>
      <c r="C6" s="93"/>
      <c r="D6" s="93"/>
      <c r="E6" s="94"/>
      <c r="J6" s="6"/>
    </row>
    <row r="7" spans="1:10" x14ac:dyDescent="0.25">
      <c r="A7" s="55" t="s">
        <v>47</v>
      </c>
      <c r="B7" s="234" t="s">
        <v>10</v>
      </c>
      <c r="C7" s="102"/>
      <c r="D7" s="93"/>
      <c r="E7" s="94"/>
      <c r="J7" s="6"/>
    </row>
    <row r="8" spans="1:10" x14ac:dyDescent="0.25">
      <c r="A8" s="55" t="s">
        <v>48</v>
      </c>
      <c r="B8" s="234" t="s">
        <v>345</v>
      </c>
      <c r="C8" s="102"/>
      <c r="D8" s="93"/>
      <c r="E8" s="94"/>
      <c r="J8" s="6"/>
    </row>
    <row r="9" spans="1:10" x14ac:dyDescent="0.25">
      <c r="A9" s="55" t="s">
        <v>49</v>
      </c>
      <c r="B9" s="234" t="s">
        <v>321</v>
      </c>
      <c r="C9" s="102"/>
      <c r="D9" s="93"/>
      <c r="E9" s="94"/>
      <c r="J9" s="6"/>
    </row>
    <row r="10" spans="1:10" x14ac:dyDescent="0.25">
      <c r="A10" s="55" t="s">
        <v>218</v>
      </c>
      <c r="B10" s="235">
        <v>4380</v>
      </c>
      <c r="C10" s="102"/>
      <c r="D10" s="93"/>
      <c r="E10" s="94"/>
      <c r="J10" s="6"/>
    </row>
    <row r="11" spans="1:10" ht="25.5" customHeight="1" x14ac:dyDescent="0.25">
      <c r="A11" s="299" t="s">
        <v>217</v>
      </c>
      <c r="B11" s="299"/>
      <c r="C11" s="299"/>
      <c r="D11" s="299"/>
      <c r="E11" s="299"/>
      <c r="J11" s="6"/>
    </row>
    <row r="12" spans="1:10" x14ac:dyDescent="0.25">
      <c r="A12" s="95"/>
      <c r="B12" s="99"/>
      <c r="C12" s="44"/>
      <c r="J12" s="6"/>
    </row>
    <row r="13" spans="1:10" ht="15.75" thickBot="1" x14ac:dyDescent="0.3"/>
    <row r="14" spans="1:10" x14ac:dyDescent="0.25">
      <c r="A14" s="13" t="s">
        <v>231</v>
      </c>
      <c r="B14" s="14"/>
      <c r="C14" s="14"/>
      <c r="D14" s="14"/>
      <c r="E14" s="14"/>
      <c r="F14" s="14"/>
      <c r="G14" s="14"/>
      <c r="H14" s="14"/>
      <c r="I14" s="15"/>
      <c r="J14" s="12"/>
    </row>
    <row r="15" spans="1:10" x14ac:dyDescent="0.25">
      <c r="A15" s="16" t="s">
        <v>64</v>
      </c>
      <c r="B15" s="246" t="s">
        <v>306</v>
      </c>
      <c r="C15" s="247"/>
      <c r="D15" s="246" t="s">
        <v>55</v>
      </c>
      <c r="E15" s="247"/>
      <c r="F15" s="246" t="s">
        <v>58</v>
      </c>
      <c r="G15" s="247"/>
      <c r="H15" s="246"/>
      <c r="I15" s="247"/>
      <c r="J15" s="12"/>
    </row>
    <row r="16" spans="1:10" x14ac:dyDescent="0.25">
      <c r="A16" s="16" t="s">
        <v>65</v>
      </c>
      <c r="B16" s="246" t="s">
        <v>57</v>
      </c>
      <c r="C16" s="264"/>
      <c r="D16" s="246" t="s">
        <v>57</v>
      </c>
      <c r="E16" s="264"/>
      <c r="F16" s="246" t="s">
        <v>57</v>
      </c>
      <c r="G16" s="264"/>
      <c r="H16" s="246"/>
      <c r="I16" s="264"/>
      <c r="J16" s="12"/>
    </row>
    <row r="17" spans="1:10" x14ac:dyDescent="0.25">
      <c r="A17" s="16" t="s">
        <v>233</v>
      </c>
      <c r="B17" s="265">
        <v>190</v>
      </c>
      <c r="C17" s="266"/>
      <c r="D17" s="265">
        <v>23</v>
      </c>
      <c r="E17" s="266"/>
      <c r="F17" s="265">
        <v>18</v>
      </c>
      <c r="G17" s="266"/>
      <c r="H17" s="265"/>
      <c r="I17" s="266"/>
      <c r="J17" s="12"/>
    </row>
    <row r="18" spans="1:10" x14ac:dyDescent="0.25">
      <c r="A18" s="68" t="s">
        <v>234</v>
      </c>
      <c r="B18" s="267" t="s">
        <v>347</v>
      </c>
      <c r="C18" s="268"/>
      <c r="D18" s="267" t="s">
        <v>348</v>
      </c>
      <c r="E18" s="268"/>
      <c r="F18" s="267" t="s">
        <v>346</v>
      </c>
      <c r="G18" s="268"/>
      <c r="H18" s="267"/>
      <c r="I18" s="268"/>
      <c r="J18" s="12"/>
    </row>
    <row r="19" spans="1:10" x14ac:dyDescent="0.25">
      <c r="A19" s="17"/>
      <c r="B19" s="146" t="s">
        <v>66</v>
      </c>
      <c r="C19" s="147" t="s">
        <v>17</v>
      </c>
      <c r="D19" s="146" t="s">
        <v>66</v>
      </c>
      <c r="E19" s="147" t="s">
        <v>17</v>
      </c>
      <c r="F19" s="146" t="s">
        <v>66</v>
      </c>
      <c r="G19" s="147" t="s">
        <v>17</v>
      </c>
      <c r="H19" s="146" t="s">
        <v>66</v>
      </c>
      <c r="I19" s="148" t="s">
        <v>17</v>
      </c>
      <c r="J19" s="12"/>
    </row>
    <row r="20" spans="1:10" ht="17.25" x14ac:dyDescent="0.25">
      <c r="A20" s="37" t="s">
        <v>110</v>
      </c>
      <c r="B20" s="149" t="s">
        <v>67</v>
      </c>
      <c r="C20" s="150" t="s">
        <v>109</v>
      </c>
      <c r="D20" s="149" t="s">
        <v>67</v>
      </c>
      <c r="E20" s="150" t="s">
        <v>109</v>
      </c>
      <c r="F20" s="149" t="s">
        <v>67</v>
      </c>
      <c r="G20" s="150" t="s">
        <v>109</v>
      </c>
      <c r="H20" s="149" t="s">
        <v>67</v>
      </c>
      <c r="I20" s="151" t="s">
        <v>109</v>
      </c>
      <c r="J20" s="12"/>
    </row>
    <row r="21" spans="1:10" x14ac:dyDescent="0.25">
      <c r="A21" s="18" t="s">
        <v>68</v>
      </c>
      <c r="B21" s="236">
        <v>30</v>
      </c>
      <c r="C21" s="237">
        <v>10</v>
      </c>
      <c r="D21" s="236">
        <v>30</v>
      </c>
      <c r="E21" s="237">
        <v>10</v>
      </c>
      <c r="F21" s="236">
        <v>30</v>
      </c>
      <c r="G21" s="237">
        <v>10</v>
      </c>
      <c r="H21" s="262"/>
      <c r="I21" s="263"/>
      <c r="J21" s="12"/>
    </row>
    <row r="22" spans="1:10" x14ac:dyDescent="0.25">
      <c r="A22" s="18" t="s">
        <v>69</v>
      </c>
      <c r="B22" s="236">
        <v>12</v>
      </c>
      <c r="C22" s="237">
        <v>2</v>
      </c>
      <c r="D22" s="236">
        <v>12</v>
      </c>
      <c r="E22" s="237">
        <v>2</v>
      </c>
      <c r="F22" s="236">
        <v>10</v>
      </c>
      <c r="G22" s="237">
        <v>1</v>
      </c>
      <c r="H22" s="262"/>
      <c r="I22" s="263"/>
      <c r="J22" s="12"/>
    </row>
    <row r="23" spans="1:10" x14ac:dyDescent="0.25">
      <c r="A23" s="18" t="s">
        <v>70</v>
      </c>
      <c r="B23" s="236">
        <v>0</v>
      </c>
      <c r="C23" s="237">
        <v>0</v>
      </c>
      <c r="D23" s="236">
        <v>0</v>
      </c>
      <c r="E23" s="237">
        <v>0</v>
      </c>
      <c r="F23" s="236">
        <v>0</v>
      </c>
      <c r="G23" s="237">
        <v>0</v>
      </c>
      <c r="H23" s="262"/>
      <c r="I23" s="263"/>
      <c r="J23" s="12"/>
    </row>
    <row r="24" spans="1:10" x14ac:dyDescent="0.25">
      <c r="A24" s="18" t="s">
        <v>71</v>
      </c>
      <c r="B24" s="236">
        <v>7</v>
      </c>
      <c r="C24" s="237">
        <v>2</v>
      </c>
      <c r="D24" s="236">
        <v>6</v>
      </c>
      <c r="E24" s="237">
        <v>2</v>
      </c>
      <c r="F24" s="236">
        <v>0</v>
      </c>
      <c r="G24" s="237">
        <v>0</v>
      </c>
      <c r="H24" s="262"/>
      <c r="I24" s="263"/>
      <c r="J24" s="12"/>
    </row>
    <row r="25" spans="1:10" x14ac:dyDescent="0.25">
      <c r="A25" s="18" t="s">
        <v>72</v>
      </c>
      <c r="B25" s="236">
        <v>0</v>
      </c>
      <c r="C25" s="237">
        <v>0</v>
      </c>
      <c r="D25" s="236">
        <v>0</v>
      </c>
      <c r="E25" s="237">
        <v>0</v>
      </c>
      <c r="F25" s="236">
        <v>0</v>
      </c>
      <c r="G25" s="237">
        <v>0</v>
      </c>
      <c r="H25" s="262"/>
      <c r="I25" s="263"/>
      <c r="J25" s="12"/>
    </row>
    <row r="26" spans="1:10" ht="17.25" x14ac:dyDescent="0.25">
      <c r="A26" s="16" t="s">
        <v>120</v>
      </c>
      <c r="B26" s="32">
        <f>SUM(B21:B25)-IF(B15="scrubber pressure drop",B21,0)-IF(B15="ESP secondary current",B21,0)-IF(B15="ESP total secondary power",B21,0)</f>
        <v>49</v>
      </c>
      <c r="C26" s="33">
        <f>SUM(C21:C25)-IF(B15="scrubber pressure drop",C21,0)-IF(B15="ESP secondary current",C21,0)-IF(B15="ESP total secondary power",C21,0)</f>
        <v>14</v>
      </c>
      <c r="D26" s="32">
        <f>SUM(D21:D25)-IF(D15="scrubber pressure drop",D21,0)-IF(D15="ESP secondary current",D21,0)-IF(D15="ESP total secondary power",D21,0)</f>
        <v>18</v>
      </c>
      <c r="E26" s="33">
        <f>SUM(E21:E25)-IF(D15="scrubber pressure drop",E21,0)-IF(D15="ESP secondary current",E21,0)-IF(D15="ESP total secondary power",E21,0)</f>
        <v>4</v>
      </c>
      <c r="F26" s="32">
        <f>SUM(F21:F25)-IF(F15="scrubber pressure drop",F21,0)-IF(F15="ESP secondary current",F21,0)-IF(F15="ESP total secondary power",F21,0)</f>
        <v>10</v>
      </c>
      <c r="G26" s="33">
        <f>SUM(G21:G25)-IF(F15="scrubber pressure drop",G21,0)-IF(F15="ESP secondary current",G21,0)-IF(F15="ESP total secondary power",G21,0)</f>
        <v>1</v>
      </c>
      <c r="H26" s="32">
        <f>SUM(H21:H25)-IF(H15="scrubber pressure drop",H21,0)-IF(H15="ESP secondary current",H21,0)-IF(H15="ESP total secondary power",H21,0)</f>
        <v>0</v>
      </c>
      <c r="I26" s="127">
        <f>SUM(I21:I25)-IF(H15="scrubber pressure drop",I21,0)-IF(H15="ESP secondary current",I21,0)-IF(H15="ESP total secondary power",I21,0)</f>
        <v>0</v>
      </c>
      <c r="J26" s="12"/>
    </row>
    <row r="27" spans="1:10" ht="32.25" x14ac:dyDescent="0.25">
      <c r="A27" s="16" t="s">
        <v>242</v>
      </c>
      <c r="B27" s="38">
        <f>B26/$B$10</f>
        <v>1.1187214611872146E-2</v>
      </c>
      <c r="C27" s="31"/>
      <c r="D27" s="38">
        <f>D26/$B$10</f>
        <v>4.10958904109589E-3</v>
      </c>
      <c r="E27" s="31"/>
      <c r="F27" s="38">
        <f>F26/$B$10</f>
        <v>2.2831050228310501E-3</v>
      </c>
      <c r="G27" s="31"/>
      <c r="H27" s="38">
        <f>H26/$B$10</f>
        <v>0</v>
      </c>
      <c r="I27" s="128"/>
      <c r="J27" s="23"/>
    </row>
    <row r="28" spans="1:10" x14ac:dyDescent="0.25">
      <c r="A28" s="16" t="s">
        <v>119</v>
      </c>
      <c r="B28" s="41" t="str">
        <f>IF(B27&gt;0.01,"Yes-Use detail form","No")</f>
        <v>Yes-Use detail form</v>
      </c>
      <c r="C28" s="138"/>
      <c r="D28" s="39" t="str">
        <f>IF(D27&gt;0.01,"Yes-Use detail form","No")</f>
        <v>No</v>
      </c>
      <c r="E28" s="138"/>
      <c r="F28" s="39" t="str">
        <f>IF(F27&gt;0.01,"Yes-Use detail form","No")</f>
        <v>No</v>
      </c>
      <c r="G28" s="138"/>
      <c r="H28" s="39" t="str">
        <f>IF(H27&gt;0.01,"Yes-Use detail form","No")</f>
        <v>No</v>
      </c>
      <c r="I28" s="138"/>
      <c r="J28" s="23"/>
    </row>
    <row r="29" spans="1:10" ht="55.5" customHeight="1" x14ac:dyDescent="0.25">
      <c r="A29" s="16" t="s">
        <v>313</v>
      </c>
      <c r="B29" s="38"/>
      <c r="C29" s="281" t="str">
        <f>IF(C26&lt;=VLOOKUP(B15,Violations!$A$21:$D$29,4,FALSE),"No","Yes-Use detail and failure form")</f>
        <v>Yes-Use detail and failure form</v>
      </c>
      <c r="D29" s="38"/>
      <c r="E29" s="281" t="str">
        <f>IF(E26&lt;=VLOOKUP(D15,Violations!$A$21:$D$29,4,FALSE),"No","Yes-Use detail and failure form")</f>
        <v>No</v>
      </c>
      <c r="F29" s="38"/>
      <c r="G29" s="281" t="str">
        <f>IF(G26&lt;=VLOOKUP(F15,Violations!$A$21:$D$29,4,FALSE),"No","Yes-Use detail and failure form")</f>
        <v>No</v>
      </c>
      <c r="H29" s="38"/>
      <c r="I29" s="281" t="e">
        <f>IF(I26&lt;=VLOOKUP(H15,Violations!$A$21:$D$29,4,FALSE),"No","Yes-Use detail and failure form")</f>
        <v>#N/A</v>
      </c>
      <c r="J29" s="23"/>
    </row>
    <row r="30" spans="1:10" x14ac:dyDescent="0.25">
      <c r="A30" s="19" t="s">
        <v>213</v>
      </c>
      <c r="B30" s="11"/>
      <c r="C30" s="11"/>
      <c r="D30" s="11"/>
      <c r="E30" s="11"/>
      <c r="F30" s="11"/>
      <c r="G30" s="11"/>
      <c r="H30" s="11"/>
      <c r="I30" s="20"/>
      <c r="J30" s="23"/>
    </row>
    <row r="31" spans="1:10" x14ac:dyDescent="0.25">
      <c r="A31" s="16" t="s">
        <v>64</v>
      </c>
      <c r="B31" s="167" t="str">
        <f>B15</f>
        <v>Scrubber liquid flow</v>
      </c>
      <c r="C31" s="168"/>
      <c r="D31" s="167" t="str">
        <f>D15</f>
        <v>Scrubber pressure drop</v>
      </c>
      <c r="E31" s="168"/>
      <c r="F31" s="167" t="str">
        <f>F15</f>
        <v>ESP total secondary power</v>
      </c>
      <c r="G31" s="168"/>
      <c r="H31" s="167">
        <f>H15</f>
        <v>0</v>
      </c>
      <c r="I31" s="168"/>
      <c r="J31" s="12"/>
    </row>
    <row r="32" spans="1:10" x14ac:dyDescent="0.25">
      <c r="A32" s="17"/>
      <c r="B32" s="146" t="s">
        <v>66</v>
      </c>
      <c r="C32" s="147" t="s">
        <v>17</v>
      </c>
      <c r="D32" s="146" t="s">
        <v>66</v>
      </c>
      <c r="E32" s="147" t="s">
        <v>17</v>
      </c>
      <c r="F32" s="146" t="s">
        <v>66</v>
      </c>
      <c r="G32" s="147" t="s">
        <v>17</v>
      </c>
      <c r="H32" s="146" t="s">
        <v>66</v>
      </c>
      <c r="I32" s="148" t="s">
        <v>17</v>
      </c>
      <c r="J32" s="12"/>
    </row>
    <row r="33" spans="1:10" x14ac:dyDescent="0.25">
      <c r="A33" s="21" t="s">
        <v>75</v>
      </c>
      <c r="B33" s="152" t="s">
        <v>67</v>
      </c>
      <c r="C33" s="153" t="s">
        <v>109</v>
      </c>
      <c r="D33" s="152" t="s">
        <v>67</v>
      </c>
      <c r="E33" s="153" t="s">
        <v>109</v>
      </c>
      <c r="F33" s="152" t="s">
        <v>67</v>
      </c>
      <c r="G33" s="153" t="s">
        <v>109</v>
      </c>
      <c r="H33" s="152" t="s">
        <v>67</v>
      </c>
      <c r="I33" s="154" t="s">
        <v>109</v>
      </c>
      <c r="J33" s="12"/>
    </row>
    <row r="34" spans="1:10" x14ac:dyDescent="0.25">
      <c r="A34" s="18" t="s">
        <v>309</v>
      </c>
      <c r="B34" s="236">
        <v>0</v>
      </c>
      <c r="C34" s="237">
        <v>0</v>
      </c>
      <c r="D34" s="236">
        <v>154</v>
      </c>
      <c r="E34" s="237">
        <v>50</v>
      </c>
      <c r="F34" s="236">
        <v>20</v>
      </c>
      <c r="G34" s="237">
        <v>6</v>
      </c>
      <c r="H34" s="236"/>
      <c r="I34" s="252"/>
      <c r="J34" s="12"/>
    </row>
    <row r="35" spans="1:10" x14ac:dyDescent="0.25">
      <c r="A35" s="18" t="s">
        <v>76</v>
      </c>
      <c r="B35" s="236">
        <v>0</v>
      </c>
      <c r="C35" s="237">
        <v>0</v>
      </c>
      <c r="D35" s="236">
        <v>0</v>
      </c>
      <c r="E35" s="237">
        <v>0</v>
      </c>
      <c r="F35" s="236">
        <v>0</v>
      </c>
      <c r="G35" s="237">
        <v>0</v>
      </c>
      <c r="H35" s="236"/>
      <c r="I35" s="252"/>
      <c r="J35" s="12"/>
    </row>
    <row r="36" spans="1:10" x14ac:dyDescent="0.25">
      <c r="A36" s="18" t="s">
        <v>78</v>
      </c>
      <c r="B36" s="236">
        <v>10</v>
      </c>
      <c r="C36" s="237">
        <v>3</v>
      </c>
      <c r="D36" s="236">
        <v>4</v>
      </c>
      <c r="E36" s="237">
        <v>1</v>
      </c>
      <c r="F36" s="236">
        <v>2</v>
      </c>
      <c r="G36" s="237">
        <v>0</v>
      </c>
      <c r="H36" s="236"/>
      <c r="I36" s="252"/>
      <c r="J36" s="12"/>
    </row>
    <row r="37" spans="1:10" x14ac:dyDescent="0.25">
      <c r="A37" s="18" t="s">
        <v>71</v>
      </c>
      <c r="B37" s="236">
        <v>0</v>
      </c>
      <c r="C37" s="237">
        <v>0</v>
      </c>
      <c r="D37" s="236">
        <v>2</v>
      </c>
      <c r="E37" s="237">
        <v>0</v>
      </c>
      <c r="F37" s="236">
        <v>1</v>
      </c>
      <c r="G37" s="237">
        <v>0</v>
      </c>
      <c r="H37" s="236"/>
      <c r="I37" s="252"/>
      <c r="J37" s="12"/>
    </row>
    <row r="38" spans="1:10" x14ac:dyDescent="0.25">
      <c r="A38" s="18" t="s">
        <v>72</v>
      </c>
      <c r="B38" s="236">
        <v>0</v>
      </c>
      <c r="C38" s="237">
        <v>0</v>
      </c>
      <c r="D38" s="236">
        <v>1</v>
      </c>
      <c r="E38" s="237">
        <v>0</v>
      </c>
      <c r="F38" s="236">
        <v>6</v>
      </c>
      <c r="G38" s="237">
        <v>1</v>
      </c>
      <c r="H38" s="236"/>
      <c r="I38" s="252"/>
      <c r="J38" s="12"/>
    </row>
    <row r="39" spans="1:10" x14ac:dyDescent="0.25">
      <c r="A39" s="16" t="s">
        <v>77</v>
      </c>
      <c r="B39" s="32">
        <f t="shared" ref="B39:I39" si="0">SUM(B34:B38)</f>
        <v>10</v>
      </c>
      <c r="C39" s="33">
        <f t="shared" si="0"/>
        <v>3</v>
      </c>
      <c r="D39" s="32">
        <f t="shared" si="0"/>
        <v>161</v>
      </c>
      <c r="E39" s="33">
        <f t="shared" si="0"/>
        <v>51</v>
      </c>
      <c r="F39" s="32">
        <f t="shared" si="0"/>
        <v>29</v>
      </c>
      <c r="G39" s="33">
        <f t="shared" si="0"/>
        <v>7</v>
      </c>
      <c r="H39" s="32">
        <f t="shared" si="0"/>
        <v>0</v>
      </c>
      <c r="I39" s="127">
        <f t="shared" si="0"/>
        <v>0</v>
      </c>
      <c r="J39" s="12"/>
    </row>
    <row r="40" spans="1:10" ht="17.25" x14ac:dyDescent="0.25">
      <c r="A40" s="16" t="s">
        <v>243</v>
      </c>
      <c r="B40" s="155">
        <f>B39/$B$10</f>
        <v>2.2831050228310501E-3</v>
      </c>
      <c r="C40" s="31"/>
      <c r="D40" s="155">
        <f>D39/$B$10</f>
        <v>3.6757990867579908E-2</v>
      </c>
      <c r="E40" s="31"/>
      <c r="F40" s="155">
        <f>F39/$B$10</f>
        <v>6.6210045662100456E-3</v>
      </c>
      <c r="G40" s="31"/>
      <c r="H40" s="155">
        <f>H39/$B$10</f>
        <v>0</v>
      </c>
      <c r="I40" s="128"/>
      <c r="J40" s="23"/>
    </row>
    <row r="41" spans="1:10" ht="30.75" thickBot="1" x14ac:dyDescent="0.3">
      <c r="A41" s="132" t="s">
        <v>112</v>
      </c>
      <c r="B41" s="156" t="str">
        <f>IF(B40&gt;0.05,"Yes-Use detail form","No")</f>
        <v>No</v>
      </c>
      <c r="C41" s="133"/>
      <c r="D41" s="156" t="str">
        <f>IF(D40&gt;0.05,"Yes-Use detail form","No")</f>
        <v>No</v>
      </c>
      <c r="E41" s="133"/>
      <c r="F41" s="156" t="str">
        <f>IF(F40&gt;0.05,"Yes-Use detail form","No")</f>
        <v>No</v>
      </c>
      <c r="G41" s="133"/>
      <c r="H41" s="156" t="str">
        <f>IF(H40&gt;0.05,"Yes-Use detail form","No")</f>
        <v>No</v>
      </c>
      <c r="I41" s="134"/>
      <c r="J41" s="12"/>
    </row>
    <row r="42" spans="1:10" x14ac:dyDescent="0.25">
      <c r="A42" s="129"/>
      <c r="B42" s="130"/>
      <c r="C42" s="131"/>
      <c r="D42" s="130"/>
      <c r="E42" s="131"/>
      <c r="F42" s="130"/>
      <c r="G42" s="131"/>
      <c r="H42" s="130"/>
      <c r="I42" s="131"/>
      <c r="J42" s="22"/>
    </row>
    <row r="43" spans="1:10" ht="19.5" customHeight="1" x14ac:dyDescent="0.25">
      <c r="A43" s="295" t="s">
        <v>244</v>
      </c>
      <c r="B43" s="295"/>
      <c r="C43" s="295"/>
      <c r="D43" s="295"/>
      <c r="E43" s="295"/>
      <c r="F43" s="295"/>
      <c r="G43" s="295"/>
    </row>
    <row r="44" spans="1:10" ht="28.5" customHeight="1" x14ac:dyDescent="0.25">
      <c r="A44" s="297" t="s">
        <v>222</v>
      </c>
      <c r="B44" s="297"/>
      <c r="C44" s="297"/>
      <c r="D44" s="297"/>
      <c r="E44" s="297"/>
      <c r="F44" s="297"/>
      <c r="G44" s="297"/>
    </row>
    <row r="45" spans="1:10" ht="17.25" customHeight="1" x14ac:dyDescent="0.25">
      <c r="A45" s="297" t="s">
        <v>155</v>
      </c>
      <c r="B45" s="297"/>
      <c r="C45" s="297"/>
      <c r="D45" s="297"/>
      <c r="E45" s="297"/>
      <c r="F45" s="297"/>
      <c r="G45" s="297"/>
    </row>
    <row r="46" spans="1:10" ht="27.75" customHeight="1" x14ac:dyDescent="0.25">
      <c r="A46" s="295" t="s">
        <v>248</v>
      </c>
      <c r="B46" s="295"/>
      <c r="C46" s="295"/>
      <c r="D46" s="295"/>
      <c r="E46" s="295"/>
      <c r="F46" s="295"/>
      <c r="G46" s="295"/>
    </row>
    <row r="47" spans="1:10" ht="56.25" customHeight="1" x14ac:dyDescent="0.25">
      <c r="A47" s="298" t="s">
        <v>312</v>
      </c>
      <c r="B47" s="298"/>
      <c r="C47" s="298"/>
      <c r="D47" s="298"/>
      <c r="E47" s="298"/>
      <c r="F47" s="298"/>
      <c r="G47" s="298"/>
    </row>
    <row r="48" spans="1:10" ht="25.5" customHeight="1" x14ac:dyDescent="0.25">
      <c r="A48" s="295" t="s">
        <v>245</v>
      </c>
      <c r="B48" s="295"/>
      <c r="C48" s="295"/>
      <c r="D48" s="295"/>
      <c r="E48" s="295"/>
      <c r="F48" s="295"/>
      <c r="G48" s="295"/>
    </row>
    <row r="53" spans="1:1" x14ac:dyDescent="0.25">
      <c r="A53" s="95"/>
    </row>
  </sheetData>
  <mergeCells count="7">
    <mergeCell ref="A47:G47"/>
    <mergeCell ref="A48:G48"/>
    <mergeCell ref="A11:E11"/>
    <mergeCell ref="A43:G43"/>
    <mergeCell ref="A44:G44"/>
    <mergeCell ref="A45:G45"/>
    <mergeCell ref="A46:G46"/>
  </mergeCells>
  <conditionalFormatting sqref="C29">
    <cfRule type="containsText" dxfId="44" priority="42" operator="containsText" text="yes">
      <formula>NOT(ISERROR(SEARCH("yes",C29)))</formula>
    </cfRule>
  </conditionalFormatting>
  <conditionalFormatting sqref="B28">
    <cfRule type="containsText" dxfId="43" priority="40" operator="containsText" text="yes">
      <formula>NOT(ISERROR(SEARCH("yes",B28)))</formula>
    </cfRule>
  </conditionalFormatting>
  <conditionalFormatting sqref="H42">
    <cfRule type="containsText" dxfId="42" priority="18" operator="containsText" text="yes">
      <formula>NOT(ISERROR(SEARCH("yes",H42)))</formula>
    </cfRule>
  </conditionalFormatting>
  <conditionalFormatting sqref="B41:B42">
    <cfRule type="containsText" dxfId="41" priority="20" operator="containsText" text="yes">
      <formula>NOT(ISERROR(SEARCH("yes",B41)))</formula>
    </cfRule>
  </conditionalFormatting>
  <conditionalFormatting sqref="D42">
    <cfRule type="containsText" dxfId="40" priority="24" operator="containsText" text="yes">
      <formula>NOT(ISERROR(SEARCH("yes",D42)))</formula>
    </cfRule>
  </conditionalFormatting>
  <conditionalFormatting sqref="F42">
    <cfRule type="containsText" dxfId="39" priority="19" operator="containsText" text="yes">
      <formula>NOT(ISERROR(SEARCH("yes",F42)))</formula>
    </cfRule>
  </conditionalFormatting>
  <conditionalFormatting sqref="D28">
    <cfRule type="containsText" dxfId="38" priority="15" operator="containsText" text="yes">
      <formula>NOT(ISERROR(SEARCH("yes",D28)))</formula>
    </cfRule>
  </conditionalFormatting>
  <conditionalFormatting sqref="F28">
    <cfRule type="containsText" dxfId="37" priority="13" operator="containsText" text="yes">
      <formula>NOT(ISERROR(SEARCH("yes",F28)))</formula>
    </cfRule>
  </conditionalFormatting>
  <conditionalFormatting sqref="H28">
    <cfRule type="containsText" dxfId="36" priority="11" operator="containsText" text="yes">
      <formula>NOT(ISERROR(SEARCH("yes",H28)))</formula>
    </cfRule>
  </conditionalFormatting>
  <conditionalFormatting sqref="D41">
    <cfRule type="containsText" dxfId="35" priority="10" operator="containsText" text="yes">
      <formula>NOT(ISERROR(SEARCH("yes",D41)))</formula>
    </cfRule>
  </conditionalFormatting>
  <conditionalFormatting sqref="F41">
    <cfRule type="containsText" dxfId="34" priority="9" operator="containsText" text="yes">
      <formula>NOT(ISERROR(SEARCH("yes",F41)))</formula>
    </cfRule>
  </conditionalFormatting>
  <conditionalFormatting sqref="H41">
    <cfRule type="containsText" dxfId="33" priority="8" operator="containsText" text="yes">
      <formula>NOT(ISERROR(SEARCH("yes",H41)))</formula>
    </cfRule>
  </conditionalFormatting>
  <conditionalFormatting sqref="G29">
    <cfRule type="containsText" dxfId="32" priority="2" operator="containsText" text="yes">
      <formula>NOT(ISERROR(SEARCH("yes",G29)))</formula>
    </cfRule>
  </conditionalFormatting>
  <conditionalFormatting sqref="E29">
    <cfRule type="containsText" dxfId="31" priority="3" operator="containsText" text="yes">
      <formula>NOT(ISERROR(SEARCH("yes",E29)))</formula>
    </cfRule>
  </conditionalFormatting>
  <conditionalFormatting sqref="I29">
    <cfRule type="containsText" dxfId="30" priority="1" operator="containsText" text="yes">
      <formula>NOT(ISERROR(SEARCH("yes",I29)))</formula>
    </cfRule>
  </conditionalFormatting>
  <dataValidations count="3">
    <dataValidation type="list" allowBlank="1" showInputMessage="1" showErrorMessage="1" sqref="D16">
      <formula1>$B$52:$B$52</formula1>
    </dataValidation>
    <dataValidation type="list" allowBlank="1" showInputMessage="1" showErrorMessage="1" sqref="F16">
      <formula1>$B$52:$B$52</formula1>
    </dataValidation>
    <dataValidation type="list" allowBlank="1" showInputMessage="1" showErrorMessage="1" sqref="H16">
      <formula1>$B$52:$B$52</formula1>
    </dataValidation>
  </dataValidations>
  <pageMargins left="0.45" right="0.45" top="0.5" bottom="0.5" header="0.3" footer="0.3"/>
  <pageSetup scale="61" fitToHeight="2" orientation="landscape" r:id="rId1"/>
  <headerFooter>
    <oddFooter>&amp;RCPMS Summary -- &amp;P of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prompt="Select parameter">
          <x14:formula1>
            <xm:f>'dropdown menus'!$B$40:$B$48</xm:f>
          </x14:formula1>
          <xm:sqref>B15 D15 F15 H15</xm:sqref>
        </x14:dataValidation>
        <x14:dataValidation type="list" allowBlank="1" showInputMessage="1" showErrorMessage="1">
          <x14:formula1>
            <xm:f>'dropdown menus'!$B$52:$B$52</xm:f>
          </x14:formula1>
          <xm:sqref>B16</xm:sqref>
        </x14:dataValidation>
        <x14:dataValidation type="list" allowBlank="1" showInputMessage="1" prompt="Select or write in">
          <x14:formula1>
            <xm:f>'dropdown menus'!$B$10:$B$13</xm:f>
          </x14:formula1>
          <xm:sqref>B9</xm:sqref>
        </x14:dataValidation>
        <x14:dataValidation type="list" allowBlank="1" showInputMessage="1" showErrorMessage="1">
          <x14:formula1>
            <xm:f>'dropdown menus'!$B$2:$B$6</xm:f>
          </x14:formula1>
          <xm:sqref>B7</xm:sqref>
        </x14:dataValidation>
        <x14:dataValidation type="list" allowBlank="1" showInputMessage="1">
          <x14:formula1>
            <xm:f>'dropdown menus'!$B$120:$B$139</xm:f>
          </x14:formula1>
          <xm:sqref>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8"/>
  <sheetViews>
    <sheetView showGridLines="0" workbookViewId="0"/>
  </sheetViews>
  <sheetFormatPr defaultRowHeight="15" x14ac:dyDescent="0.25"/>
  <cols>
    <col min="1" max="1" width="63" style="216" customWidth="1"/>
    <col min="2" max="9" width="18.7109375" style="217" customWidth="1"/>
    <col min="10" max="16384" width="9.140625" style="217"/>
  </cols>
  <sheetData>
    <row r="1" spans="1:10" ht="21" x14ac:dyDescent="0.35">
      <c r="A1" s="35" t="s">
        <v>61</v>
      </c>
    </row>
    <row r="2" spans="1:10" x14ac:dyDescent="0.25">
      <c r="A2" s="9" t="s">
        <v>102</v>
      </c>
    </row>
    <row r="4" spans="1:10" x14ac:dyDescent="0.25">
      <c r="A4" s="55" t="s">
        <v>62</v>
      </c>
      <c r="B4" s="100" t="str">
        <f>Facility_Info!$B$6&amp;"--"&amp;Facility_Info!$B$7</f>
        <v>Papermaker Corporation--Papertown Mill</v>
      </c>
      <c r="C4" s="93"/>
      <c r="D4" s="93"/>
      <c r="E4" s="94"/>
    </row>
    <row r="5" spans="1:10" x14ac:dyDescent="0.25">
      <c r="A5" s="55" t="s">
        <v>63</v>
      </c>
      <c r="B5" s="100" t="str">
        <f>Facility_Info!$B$19&amp;" - "&amp;Facility_Info!$B$20</f>
        <v>07/01/2016 - 12/31/2016</v>
      </c>
      <c r="C5" s="101"/>
      <c r="D5" s="93"/>
      <c r="E5" s="94"/>
      <c r="J5" s="6"/>
    </row>
    <row r="6" spans="1:10" x14ac:dyDescent="0.25">
      <c r="A6" s="55" t="s">
        <v>46</v>
      </c>
      <c r="B6" s="234" t="s">
        <v>317</v>
      </c>
      <c r="C6" s="93"/>
      <c r="D6" s="93"/>
      <c r="E6" s="94"/>
      <c r="J6" s="6"/>
    </row>
    <row r="7" spans="1:10" x14ac:dyDescent="0.25">
      <c r="A7" s="55" t="s">
        <v>47</v>
      </c>
      <c r="B7" s="234" t="s">
        <v>9</v>
      </c>
      <c r="C7" s="102"/>
      <c r="D7" s="93"/>
      <c r="E7" s="94"/>
      <c r="J7" s="6"/>
    </row>
    <row r="8" spans="1:10" x14ac:dyDescent="0.25">
      <c r="A8" s="55" t="s">
        <v>48</v>
      </c>
      <c r="B8" s="234" t="s">
        <v>319</v>
      </c>
      <c r="C8" s="102"/>
      <c r="D8" s="93"/>
      <c r="E8" s="94"/>
      <c r="J8" s="6"/>
    </row>
    <row r="9" spans="1:10" x14ac:dyDescent="0.25">
      <c r="A9" s="55" t="s">
        <v>49</v>
      </c>
      <c r="B9" s="234" t="s">
        <v>15</v>
      </c>
      <c r="C9" s="102"/>
      <c r="D9" s="93"/>
      <c r="E9" s="94"/>
      <c r="J9" s="6"/>
    </row>
    <row r="10" spans="1:10" x14ac:dyDescent="0.25">
      <c r="A10" s="55" t="s">
        <v>218</v>
      </c>
      <c r="B10" s="235">
        <v>4380</v>
      </c>
      <c r="C10" s="102"/>
      <c r="D10" s="93"/>
      <c r="E10" s="94"/>
      <c r="J10" s="6"/>
    </row>
    <row r="11" spans="1:10" ht="25.5" customHeight="1" x14ac:dyDescent="0.25">
      <c r="A11" s="299" t="s">
        <v>217</v>
      </c>
      <c r="B11" s="299"/>
      <c r="C11" s="299"/>
      <c r="D11" s="299"/>
      <c r="E11" s="299"/>
      <c r="J11" s="6"/>
    </row>
    <row r="12" spans="1:10" x14ac:dyDescent="0.25">
      <c r="B12" s="99"/>
      <c r="C12" s="44"/>
      <c r="J12" s="6"/>
    </row>
    <row r="13" spans="1:10" ht="15.75" thickBot="1" x14ac:dyDescent="0.3"/>
    <row r="14" spans="1:10" x14ac:dyDescent="0.25">
      <c r="A14" s="13" t="s">
        <v>231</v>
      </c>
      <c r="B14" s="14"/>
      <c r="C14" s="14"/>
      <c r="D14" s="14"/>
      <c r="E14" s="14"/>
      <c r="F14" s="14"/>
      <c r="G14" s="14"/>
      <c r="H14" s="14"/>
      <c r="I14" s="15"/>
      <c r="J14" s="12"/>
    </row>
    <row r="15" spans="1:10" x14ac:dyDescent="0.25">
      <c r="A15" s="16" t="s">
        <v>64</v>
      </c>
      <c r="B15" s="246" t="s">
        <v>306</v>
      </c>
      <c r="C15" s="247"/>
      <c r="D15" s="246" t="s">
        <v>56</v>
      </c>
      <c r="E15" s="247"/>
      <c r="F15" s="246"/>
      <c r="G15" s="247"/>
      <c r="H15" s="246"/>
      <c r="I15" s="247"/>
      <c r="J15" s="12"/>
    </row>
    <row r="16" spans="1:10" x14ac:dyDescent="0.25">
      <c r="A16" s="16" t="s">
        <v>65</v>
      </c>
      <c r="B16" s="246" t="s">
        <v>57</v>
      </c>
      <c r="C16" s="264"/>
      <c r="D16" s="246" t="s">
        <v>57</v>
      </c>
      <c r="E16" s="264"/>
      <c r="F16" s="246"/>
      <c r="G16" s="264"/>
      <c r="H16" s="246"/>
      <c r="I16" s="264"/>
      <c r="J16" s="12"/>
    </row>
    <row r="17" spans="1:10" x14ac:dyDescent="0.25">
      <c r="A17" s="16" t="s">
        <v>233</v>
      </c>
      <c r="B17" s="265">
        <v>88</v>
      </c>
      <c r="C17" s="266"/>
      <c r="D17" s="265">
        <v>15</v>
      </c>
      <c r="E17" s="266"/>
      <c r="F17" s="265"/>
      <c r="G17" s="266"/>
      <c r="H17" s="265"/>
      <c r="I17" s="266"/>
      <c r="J17" s="12"/>
    </row>
    <row r="18" spans="1:10" x14ac:dyDescent="0.25">
      <c r="A18" s="68" t="s">
        <v>234</v>
      </c>
      <c r="B18" s="267" t="s">
        <v>347</v>
      </c>
      <c r="C18" s="268"/>
      <c r="D18" s="267" t="s">
        <v>406</v>
      </c>
      <c r="E18" s="268"/>
      <c r="F18" s="267"/>
      <c r="G18" s="268"/>
      <c r="H18" s="267"/>
      <c r="I18" s="268"/>
      <c r="J18" s="12"/>
    </row>
    <row r="19" spans="1:10" x14ac:dyDescent="0.25">
      <c r="A19" s="17"/>
      <c r="B19" s="146" t="s">
        <v>66</v>
      </c>
      <c r="C19" s="147" t="s">
        <v>17</v>
      </c>
      <c r="D19" s="146" t="s">
        <v>66</v>
      </c>
      <c r="E19" s="147" t="s">
        <v>17</v>
      </c>
      <c r="F19" s="146" t="s">
        <v>66</v>
      </c>
      <c r="G19" s="147" t="s">
        <v>17</v>
      </c>
      <c r="H19" s="146" t="s">
        <v>66</v>
      </c>
      <c r="I19" s="148" t="s">
        <v>17</v>
      </c>
      <c r="J19" s="12"/>
    </row>
    <row r="20" spans="1:10" ht="17.25" x14ac:dyDescent="0.25">
      <c r="A20" s="37" t="s">
        <v>110</v>
      </c>
      <c r="B20" s="149" t="s">
        <v>67</v>
      </c>
      <c r="C20" s="150" t="s">
        <v>109</v>
      </c>
      <c r="D20" s="149" t="s">
        <v>67</v>
      </c>
      <c r="E20" s="150" t="s">
        <v>109</v>
      </c>
      <c r="F20" s="149" t="s">
        <v>67</v>
      </c>
      <c r="G20" s="150" t="s">
        <v>109</v>
      </c>
      <c r="H20" s="149" t="s">
        <v>67</v>
      </c>
      <c r="I20" s="151" t="s">
        <v>109</v>
      </c>
      <c r="J20" s="12"/>
    </row>
    <row r="21" spans="1:10" x14ac:dyDescent="0.25">
      <c r="A21" s="18" t="s">
        <v>68</v>
      </c>
      <c r="B21" s="236">
        <v>4</v>
      </c>
      <c r="C21" s="237">
        <v>1</v>
      </c>
      <c r="D21" s="236">
        <v>4</v>
      </c>
      <c r="E21" s="237">
        <v>1</v>
      </c>
      <c r="F21" s="236"/>
      <c r="G21" s="237"/>
      <c r="H21" s="262"/>
      <c r="I21" s="263"/>
      <c r="J21" s="12"/>
    </row>
    <row r="22" spans="1:10" x14ac:dyDescent="0.25">
      <c r="A22" s="18" t="s">
        <v>69</v>
      </c>
      <c r="B22" s="236">
        <v>10</v>
      </c>
      <c r="C22" s="237">
        <v>2</v>
      </c>
      <c r="D22" s="236">
        <v>10</v>
      </c>
      <c r="E22" s="237">
        <v>2</v>
      </c>
      <c r="F22" s="236"/>
      <c r="G22" s="237"/>
      <c r="H22" s="262"/>
      <c r="I22" s="263"/>
      <c r="J22" s="12"/>
    </row>
    <row r="23" spans="1:10" x14ac:dyDescent="0.25">
      <c r="A23" s="18" t="s">
        <v>70</v>
      </c>
      <c r="B23" s="236">
        <v>0</v>
      </c>
      <c r="C23" s="237">
        <v>0</v>
      </c>
      <c r="D23" s="236">
        <v>0</v>
      </c>
      <c r="E23" s="237">
        <v>0</v>
      </c>
      <c r="F23" s="236"/>
      <c r="G23" s="237"/>
      <c r="H23" s="262"/>
      <c r="I23" s="263"/>
      <c r="J23" s="12"/>
    </row>
    <row r="24" spans="1:10" x14ac:dyDescent="0.25">
      <c r="A24" s="18" t="s">
        <v>71</v>
      </c>
      <c r="B24" s="236">
        <v>7</v>
      </c>
      <c r="C24" s="237">
        <v>2</v>
      </c>
      <c r="D24" s="236">
        <v>7</v>
      </c>
      <c r="E24" s="237">
        <v>2</v>
      </c>
      <c r="F24" s="236"/>
      <c r="G24" s="237"/>
      <c r="H24" s="262"/>
      <c r="I24" s="263"/>
      <c r="J24" s="12"/>
    </row>
    <row r="25" spans="1:10" x14ac:dyDescent="0.25">
      <c r="A25" s="18" t="s">
        <v>72</v>
      </c>
      <c r="B25" s="236">
        <v>0</v>
      </c>
      <c r="C25" s="237">
        <v>0</v>
      </c>
      <c r="D25" s="236">
        <v>4</v>
      </c>
      <c r="E25" s="237">
        <v>1</v>
      </c>
      <c r="F25" s="236"/>
      <c r="G25" s="237"/>
      <c r="H25" s="262"/>
      <c r="I25" s="263"/>
      <c r="J25" s="12"/>
    </row>
    <row r="26" spans="1:10" ht="17.25" x14ac:dyDescent="0.25">
      <c r="A26" s="16" t="s">
        <v>120</v>
      </c>
      <c r="B26" s="32">
        <f>SUM(B21:B25)-IF(B15="scrubber pressure drop",B21,0)-IF(B15="ESP secondary current",B21,0)-IF(B15="ESP total secondary power",B21,0)</f>
        <v>21</v>
      </c>
      <c r="C26" s="33">
        <f>SUM(C21:C25)-IF(B15="scrubber pressure drop",C21,0)-IF(B15="ESP secondary current",C21,0)-IF(B15="ESP total secondary power",C21,0)</f>
        <v>5</v>
      </c>
      <c r="D26" s="32">
        <f>SUM(D21:D25)-IF(D15="scrubber pressure drop",D21,0)-IF(D15="ESP secondary current",D21,0)-IF(D15="ESP total secondary power",D21,0)</f>
        <v>25</v>
      </c>
      <c r="E26" s="33">
        <f>SUM(E21:E25)-IF(D15="scrubber pressure drop",E21,0)-IF(D15="ESP secondary current",E21,0)-IF(D15="ESP total secondary power",E21,0)</f>
        <v>6</v>
      </c>
      <c r="F26" s="32">
        <f>SUM(F21:F25)-IF(F15="scrubber pressure drop",F21,0)-IF(F15="ESP secondary current",F21,0)-IF(F15="ESP total secondary power",F21,0)</f>
        <v>0</v>
      </c>
      <c r="G26" s="33">
        <f>SUM(G21:G25)-IF(F15="scrubber pressure drop",G21,0)-IF(F15="ESP secondary current",G21,0)-IF(F15="ESP total secondary power",G21,0)</f>
        <v>0</v>
      </c>
      <c r="H26" s="32">
        <f>SUM(H21:H25)-IF(H15="scrubber pressure drop",H21,0)-IF(H15="ESP secondary current",H21,0)-IF(H15="ESP total secondary power",H21,0)</f>
        <v>0</v>
      </c>
      <c r="I26" s="127">
        <f>SUM(I21:I25)-IF(H15="scrubber pressure drop",I21,0)-IF(H15="ESP secondary current",I21,0)-IF(H15="ESP total secondary power",I21,0)</f>
        <v>0</v>
      </c>
      <c r="J26" s="12"/>
    </row>
    <row r="27" spans="1:10" ht="32.25" x14ac:dyDescent="0.25">
      <c r="A27" s="16" t="s">
        <v>242</v>
      </c>
      <c r="B27" s="38">
        <f>B26/$B$10</f>
        <v>4.7945205479452057E-3</v>
      </c>
      <c r="C27" s="31"/>
      <c r="D27" s="38">
        <f>D26/$B$10</f>
        <v>5.7077625570776253E-3</v>
      </c>
      <c r="E27" s="31"/>
      <c r="F27" s="38">
        <f>F26/$B$10</f>
        <v>0</v>
      </c>
      <c r="G27" s="31"/>
      <c r="H27" s="38">
        <f>H26/$B$10</f>
        <v>0</v>
      </c>
      <c r="I27" s="128"/>
      <c r="J27" s="23"/>
    </row>
    <row r="28" spans="1:10" x14ac:dyDescent="0.25">
      <c r="A28" s="16" t="s">
        <v>119</v>
      </c>
      <c r="B28" s="41" t="str">
        <f>IF(B27&gt;0.01,"Yes-Use detail form","No")</f>
        <v>No</v>
      </c>
      <c r="C28" s="138"/>
      <c r="D28" s="39" t="str">
        <f>IF(D27&gt;0.01,"Yes-Use detail form","No")</f>
        <v>No</v>
      </c>
      <c r="E28" s="138"/>
      <c r="F28" s="39" t="str">
        <f>IF(F27&gt;0.01,"Yes-Use detail form","No")</f>
        <v>No</v>
      </c>
      <c r="G28" s="138"/>
      <c r="H28" s="39" t="str">
        <f>IF(H27&gt;0.01,"Yes-Use detail form","No")</f>
        <v>No</v>
      </c>
      <c r="I28" s="138"/>
      <c r="J28" s="23"/>
    </row>
    <row r="29" spans="1:10" ht="55.5" customHeight="1" x14ac:dyDescent="0.25">
      <c r="A29" s="16" t="s">
        <v>313</v>
      </c>
      <c r="B29" s="38"/>
      <c r="C29" s="281" t="str">
        <f>IF(C26&lt;=VLOOKUP(B15,Violations!$A$21:$D$29,4,FALSE),"No","Yes-Use detail and failure form")</f>
        <v>No</v>
      </c>
      <c r="D29" s="38"/>
      <c r="E29" s="281" t="str">
        <f>IF(E26&lt;=VLOOKUP(D15,Violations!$A$21:$D$29,4,FALSE),"No","Yes-Use detail and failure form")</f>
        <v>No</v>
      </c>
      <c r="F29" s="38"/>
      <c r="G29" s="281" t="e">
        <f>IF(G26&lt;=VLOOKUP(F15,Violations!$A$21:$D$29,4,FALSE),"No","Yes-Use detail and failure form")</f>
        <v>#N/A</v>
      </c>
      <c r="H29" s="38"/>
      <c r="I29" s="281" t="e">
        <f>IF(I26&lt;=VLOOKUP(H15,Violations!$A$21:$D$29,4,FALSE),"No","Yes-Use detail and failure form")</f>
        <v>#N/A</v>
      </c>
      <c r="J29" s="23"/>
    </row>
    <row r="30" spans="1:10" x14ac:dyDescent="0.25">
      <c r="A30" s="19" t="s">
        <v>213</v>
      </c>
      <c r="B30" s="11"/>
      <c r="C30" s="11"/>
      <c r="D30" s="11"/>
      <c r="E30" s="11"/>
      <c r="F30" s="11"/>
      <c r="G30" s="11"/>
      <c r="H30" s="11"/>
      <c r="I30" s="20"/>
      <c r="J30" s="23"/>
    </row>
    <row r="31" spans="1:10" x14ac:dyDescent="0.25">
      <c r="A31" s="16" t="s">
        <v>64</v>
      </c>
      <c r="B31" s="167" t="str">
        <f>B15</f>
        <v>Scrubber liquid flow</v>
      </c>
      <c r="C31" s="168"/>
      <c r="D31" s="167" t="str">
        <f>D15</f>
        <v>SDT scrubber fan amperage</v>
      </c>
      <c r="E31" s="168"/>
      <c r="F31" s="167">
        <f>F15</f>
        <v>0</v>
      </c>
      <c r="G31" s="168"/>
      <c r="H31" s="167">
        <f>H15</f>
        <v>0</v>
      </c>
      <c r="I31" s="168"/>
      <c r="J31" s="12"/>
    </row>
    <row r="32" spans="1:10" x14ac:dyDescent="0.25">
      <c r="A32" s="17"/>
      <c r="B32" s="146" t="s">
        <v>66</v>
      </c>
      <c r="C32" s="147" t="s">
        <v>17</v>
      </c>
      <c r="D32" s="146" t="s">
        <v>66</v>
      </c>
      <c r="E32" s="147" t="s">
        <v>17</v>
      </c>
      <c r="F32" s="146" t="s">
        <v>66</v>
      </c>
      <c r="G32" s="147" t="s">
        <v>17</v>
      </c>
      <c r="H32" s="146" t="s">
        <v>66</v>
      </c>
      <c r="I32" s="148" t="s">
        <v>17</v>
      </c>
      <c r="J32" s="12"/>
    </row>
    <row r="33" spans="1:10" x14ac:dyDescent="0.25">
      <c r="A33" s="21" t="s">
        <v>75</v>
      </c>
      <c r="B33" s="152" t="s">
        <v>67</v>
      </c>
      <c r="C33" s="153" t="s">
        <v>109</v>
      </c>
      <c r="D33" s="152" t="s">
        <v>67</v>
      </c>
      <c r="E33" s="153" t="s">
        <v>109</v>
      </c>
      <c r="F33" s="152" t="s">
        <v>67</v>
      </c>
      <c r="G33" s="153" t="s">
        <v>109</v>
      </c>
      <c r="H33" s="152" t="s">
        <v>67</v>
      </c>
      <c r="I33" s="154" t="s">
        <v>109</v>
      </c>
      <c r="J33" s="12"/>
    </row>
    <row r="34" spans="1:10" x14ac:dyDescent="0.25">
      <c r="A34" s="18" t="s">
        <v>309</v>
      </c>
      <c r="B34" s="236">
        <v>0</v>
      </c>
      <c r="C34" s="237">
        <v>0</v>
      </c>
      <c r="D34" s="236">
        <v>154</v>
      </c>
      <c r="E34" s="237">
        <v>50</v>
      </c>
      <c r="F34" s="236"/>
      <c r="G34" s="237"/>
      <c r="H34" s="236"/>
      <c r="I34" s="252"/>
      <c r="J34" s="12"/>
    </row>
    <row r="35" spans="1:10" x14ac:dyDescent="0.25">
      <c r="A35" s="18" t="s">
        <v>76</v>
      </c>
      <c r="B35" s="236">
        <v>0</v>
      </c>
      <c r="C35" s="237">
        <v>0</v>
      </c>
      <c r="D35" s="236">
        <v>0</v>
      </c>
      <c r="E35" s="237">
        <v>0</v>
      </c>
      <c r="F35" s="236"/>
      <c r="G35" s="237"/>
      <c r="H35" s="236"/>
      <c r="I35" s="252"/>
      <c r="J35" s="12"/>
    </row>
    <row r="36" spans="1:10" x14ac:dyDescent="0.25">
      <c r="A36" s="18" t="s">
        <v>78</v>
      </c>
      <c r="B36" s="236">
        <v>10</v>
      </c>
      <c r="C36" s="237">
        <v>3</v>
      </c>
      <c r="D36" s="236">
        <v>4</v>
      </c>
      <c r="E36" s="237">
        <v>1</v>
      </c>
      <c r="F36" s="236"/>
      <c r="G36" s="237"/>
      <c r="H36" s="236"/>
      <c r="I36" s="252"/>
      <c r="J36" s="12"/>
    </row>
    <row r="37" spans="1:10" x14ac:dyDescent="0.25">
      <c r="A37" s="18" t="s">
        <v>71</v>
      </c>
      <c r="B37" s="236">
        <v>0</v>
      </c>
      <c r="C37" s="237">
        <v>0</v>
      </c>
      <c r="D37" s="236">
        <v>2</v>
      </c>
      <c r="E37" s="237">
        <v>0</v>
      </c>
      <c r="F37" s="236"/>
      <c r="G37" s="237"/>
      <c r="H37" s="236"/>
      <c r="I37" s="252"/>
      <c r="J37" s="12"/>
    </row>
    <row r="38" spans="1:10" x14ac:dyDescent="0.25">
      <c r="A38" s="18" t="s">
        <v>72</v>
      </c>
      <c r="B38" s="236">
        <v>0</v>
      </c>
      <c r="C38" s="237">
        <v>0</v>
      </c>
      <c r="D38" s="236">
        <v>1</v>
      </c>
      <c r="E38" s="237">
        <v>0</v>
      </c>
      <c r="F38" s="236"/>
      <c r="G38" s="237"/>
      <c r="H38" s="236"/>
      <c r="I38" s="252"/>
      <c r="J38" s="12"/>
    </row>
    <row r="39" spans="1:10" x14ac:dyDescent="0.25">
      <c r="A39" s="16" t="s">
        <v>77</v>
      </c>
      <c r="B39" s="32">
        <f t="shared" ref="B39:I39" si="0">SUM(B34:B38)</f>
        <v>10</v>
      </c>
      <c r="C39" s="33">
        <f t="shared" si="0"/>
        <v>3</v>
      </c>
      <c r="D39" s="32">
        <f t="shared" si="0"/>
        <v>161</v>
      </c>
      <c r="E39" s="33">
        <f t="shared" si="0"/>
        <v>51</v>
      </c>
      <c r="F39" s="32">
        <f t="shared" si="0"/>
        <v>0</v>
      </c>
      <c r="G39" s="33">
        <f t="shared" si="0"/>
        <v>0</v>
      </c>
      <c r="H39" s="32">
        <f t="shared" si="0"/>
        <v>0</v>
      </c>
      <c r="I39" s="127">
        <f t="shared" si="0"/>
        <v>0</v>
      </c>
      <c r="J39" s="12"/>
    </row>
    <row r="40" spans="1:10" ht="17.25" x14ac:dyDescent="0.25">
      <c r="A40" s="16" t="s">
        <v>243</v>
      </c>
      <c r="B40" s="155">
        <f>B39/$B$10</f>
        <v>2.2831050228310501E-3</v>
      </c>
      <c r="C40" s="31"/>
      <c r="D40" s="155">
        <f>D39/$B$10</f>
        <v>3.6757990867579908E-2</v>
      </c>
      <c r="E40" s="31"/>
      <c r="F40" s="155">
        <f>F39/$B$10</f>
        <v>0</v>
      </c>
      <c r="G40" s="31"/>
      <c r="H40" s="155">
        <f>H39/$B$10</f>
        <v>0</v>
      </c>
      <c r="I40" s="128"/>
      <c r="J40" s="23"/>
    </row>
    <row r="41" spans="1:10" ht="30.75" thickBot="1" x14ac:dyDescent="0.3">
      <c r="A41" s="132" t="s">
        <v>112</v>
      </c>
      <c r="B41" s="156" t="str">
        <f>IF(B40&gt;0.05,"Yes-Use detail form","No")</f>
        <v>No</v>
      </c>
      <c r="C41" s="133"/>
      <c r="D41" s="156" t="str">
        <f>IF(D40&gt;0.05,"Yes-Use detail form","No")</f>
        <v>No</v>
      </c>
      <c r="E41" s="133"/>
      <c r="F41" s="156" t="str">
        <f>IF(F40&gt;0.05,"Yes-Use detail form","No")</f>
        <v>No</v>
      </c>
      <c r="G41" s="133"/>
      <c r="H41" s="156" t="str">
        <f>IF(H40&gt;0.05,"Yes-Use detail form","No")</f>
        <v>No</v>
      </c>
      <c r="I41" s="134"/>
      <c r="J41" s="12"/>
    </row>
    <row r="42" spans="1:10" x14ac:dyDescent="0.25">
      <c r="A42" s="129"/>
      <c r="B42" s="130"/>
      <c r="C42" s="131"/>
      <c r="D42" s="130"/>
      <c r="E42" s="131"/>
      <c r="F42" s="130"/>
      <c r="G42" s="131"/>
      <c r="H42" s="130"/>
      <c r="I42" s="131"/>
      <c r="J42" s="22"/>
    </row>
    <row r="43" spans="1:10" ht="19.5" customHeight="1" x14ac:dyDescent="0.25">
      <c r="A43" s="295" t="s">
        <v>244</v>
      </c>
      <c r="B43" s="295"/>
      <c r="C43" s="295"/>
      <c r="D43" s="295"/>
      <c r="E43" s="295"/>
      <c r="F43" s="295"/>
      <c r="G43" s="295"/>
    </row>
    <row r="44" spans="1:10" ht="28.5" customHeight="1" x14ac:dyDescent="0.25">
      <c r="A44" s="297" t="s">
        <v>222</v>
      </c>
      <c r="B44" s="297"/>
      <c r="C44" s="297"/>
      <c r="D44" s="297"/>
      <c r="E44" s="297"/>
      <c r="F44" s="297"/>
      <c r="G44" s="297"/>
    </row>
    <row r="45" spans="1:10" ht="17.25" customHeight="1" x14ac:dyDescent="0.25">
      <c r="A45" s="297" t="s">
        <v>155</v>
      </c>
      <c r="B45" s="297"/>
      <c r="C45" s="297"/>
      <c r="D45" s="297"/>
      <c r="E45" s="297"/>
      <c r="F45" s="297"/>
      <c r="G45" s="297"/>
    </row>
    <row r="46" spans="1:10" ht="27.75" customHeight="1" x14ac:dyDescent="0.25">
      <c r="A46" s="295" t="s">
        <v>248</v>
      </c>
      <c r="B46" s="295"/>
      <c r="C46" s="295"/>
      <c r="D46" s="295"/>
      <c r="E46" s="295"/>
      <c r="F46" s="295"/>
      <c r="G46" s="295"/>
    </row>
    <row r="47" spans="1:10" ht="56.25" customHeight="1" x14ac:dyDescent="0.25">
      <c r="A47" s="298" t="s">
        <v>312</v>
      </c>
      <c r="B47" s="298"/>
      <c r="C47" s="298"/>
      <c r="D47" s="298"/>
      <c r="E47" s="298"/>
      <c r="F47" s="298"/>
      <c r="G47" s="298"/>
    </row>
    <row r="48" spans="1:10" ht="25.5" customHeight="1" x14ac:dyDescent="0.25">
      <c r="A48" s="295" t="s">
        <v>245</v>
      </c>
      <c r="B48" s="295"/>
      <c r="C48" s="295"/>
      <c r="D48" s="295"/>
      <c r="E48" s="295"/>
      <c r="F48" s="295"/>
      <c r="G48" s="295"/>
    </row>
  </sheetData>
  <mergeCells count="7">
    <mergeCell ref="A48:G48"/>
    <mergeCell ref="A11:E11"/>
    <mergeCell ref="A43:G43"/>
    <mergeCell ref="A44:G44"/>
    <mergeCell ref="A45:G45"/>
    <mergeCell ref="A46:G46"/>
    <mergeCell ref="A47:G47"/>
  </mergeCells>
  <conditionalFormatting sqref="C29">
    <cfRule type="containsText" dxfId="29" priority="15" operator="containsText" text="yes">
      <formula>NOT(ISERROR(SEARCH("yes",C29)))</formula>
    </cfRule>
  </conditionalFormatting>
  <conditionalFormatting sqref="B28">
    <cfRule type="containsText" dxfId="28" priority="14" operator="containsText" text="yes">
      <formula>NOT(ISERROR(SEARCH("yes",B28)))</formula>
    </cfRule>
  </conditionalFormatting>
  <conditionalFormatting sqref="H42">
    <cfRule type="containsText" dxfId="27" priority="10" operator="containsText" text="yes">
      <formula>NOT(ISERROR(SEARCH("yes",H42)))</formula>
    </cfRule>
  </conditionalFormatting>
  <conditionalFormatting sqref="B41:B42">
    <cfRule type="containsText" dxfId="26" priority="12" operator="containsText" text="yes">
      <formula>NOT(ISERROR(SEARCH("yes",B41)))</formula>
    </cfRule>
  </conditionalFormatting>
  <conditionalFormatting sqref="D42">
    <cfRule type="containsText" dxfId="25" priority="13" operator="containsText" text="yes">
      <formula>NOT(ISERROR(SEARCH("yes",D42)))</formula>
    </cfRule>
  </conditionalFormatting>
  <conditionalFormatting sqref="F42">
    <cfRule type="containsText" dxfId="24" priority="11" operator="containsText" text="yes">
      <formula>NOT(ISERROR(SEARCH("yes",F42)))</formula>
    </cfRule>
  </conditionalFormatting>
  <conditionalFormatting sqref="D28">
    <cfRule type="containsText" dxfId="23" priority="9" operator="containsText" text="yes">
      <formula>NOT(ISERROR(SEARCH("yes",D28)))</formula>
    </cfRule>
  </conditionalFormatting>
  <conditionalFormatting sqref="F28">
    <cfRule type="containsText" dxfId="22" priority="8" operator="containsText" text="yes">
      <formula>NOT(ISERROR(SEARCH("yes",F28)))</formula>
    </cfRule>
  </conditionalFormatting>
  <conditionalFormatting sqref="H28">
    <cfRule type="containsText" dxfId="21" priority="7" operator="containsText" text="yes">
      <formula>NOT(ISERROR(SEARCH("yes",H28)))</formula>
    </cfRule>
  </conditionalFormatting>
  <conditionalFormatting sqref="D41">
    <cfRule type="containsText" dxfId="20" priority="6" operator="containsText" text="yes">
      <formula>NOT(ISERROR(SEARCH("yes",D41)))</formula>
    </cfRule>
  </conditionalFormatting>
  <conditionalFormatting sqref="F41">
    <cfRule type="containsText" dxfId="19" priority="5" operator="containsText" text="yes">
      <formula>NOT(ISERROR(SEARCH("yes",F41)))</formula>
    </cfRule>
  </conditionalFormatting>
  <conditionalFormatting sqref="H41">
    <cfRule type="containsText" dxfId="18" priority="4" operator="containsText" text="yes">
      <formula>NOT(ISERROR(SEARCH("yes",H41)))</formula>
    </cfRule>
  </conditionalFormatting>
  <conditionalFormatting sqref="G29">
    <cfRule type="containsText" dxfId="17" priority="2" operator="containsText" text="yes">
      <formula>NOT(ISERROR(SEARCH("yes",G29)))</formula>
    </cfRule>
  </conditionalFormatting>
  <conditionalFormatting sqref="E29">
    <cfRule type="containsText" dxfId="16" priority="3" operator="containsText" text="yes">
      <formula>NOT(ISERROR(SEARCH("yes",E29)))</formula>
    </cfRule>
  </conditionalFormatting>
  <conditionalFormatting sqref="I29">
    <cfRule type="containsText" dxfId="15" priority="1" operator="containsText" text="yes">
      <formula>NOT(ISERROR(SEARCH("yes",I29)))</formula>
    </cfRule>
  </conditionalFormatting>
  <dataValidations count="1">
    <dataValidation type="list" allowBlank="1" showInputMessage="1" showErrorMessage="1" sqref="H16 F16 D16">
      <formula1>$B$52:$B$52</formula1>
    </dataValidation>
  </dataValidations>
  <pageMargins left="0.45" right="0.45" top="0.5" bottom="0.5" header="0.3" footer="0.3"/>
  <pageSetup scale="61" fitToHeight="2" orientation="landscape" r:id="rId1"/>
  <headerFooter>
    <oddFooter>&amp;RCPMS Summary -- &amp;P of &amp;N</oddFooter>
  </headerFooter>
  <extLst>
    <ext xmlns:x14="http://schemas.microsoft.com/office/spreadsheetml/2009/9/main" uri="{CCE6A557-97BC-4b89-ADB6-D9C93CAAB3DF}">
      <x14:dataValidations xmlns:xm="http://schemas.microsoft.com/office/excel/2006/main" count="5">
        <x14:dataValidation type="list" allowBlank="1" showInputMessage="1">
          <x14:formula1>
            <xm:f>'dropdown menus'!$B$120:$B$139</xm:f>
          </x14:formula1>
          <xm:sqref>B6</xm:sqref>
        </x14:dataValidation>
        <x14:dataValidation type="list" allowBlank="1" showInputMessage="1" showErrorMessage="1">
          <x14:formula1>
            <xm:f>'dropdown menus'!$B$2:$B$6</xm:f>
          </x14:formula1>
          <xm:sqref>B7</xm:sqref>
        </x14:dataValidation>
        <x14:dataValidation type="list" allowBlank="1" showInputMessage="1" prompt="Select or write in">
          <x14:formula1>
            <xm:f>'dropdown menus'!$B$10:$B$13</xm:f>
          </x14:formula1>
          <xm:sqref>B9</xm:sqref>
        </x14:dataValidation>
        <x14:dataValidation type="list" allowBlank="1" showInputMessage="1" showErrorMessage="1">
          <x14:formula1>
            <xm:f>'dropdown menus'!$B$52:$B$52</xm:f>
          </x14:formula1>
          <xm:sqref>B16</xm:sqref>
        </x14:dataValidation>
        <x14:dataValidation type="list" allowBlank="1" showInputMessage="1" showErrorMessage="1" prompt="Select parameter">
          <x14:formula1>
            <xm:f>'dropdown menus'!$B$40:$B$48</xm:f>
          </x14:formula1>
          <xm:sqref>B15 D15 F15 H15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8"/>
  <sheetViews>
    <sheetView showGridLines="0" workbookViewId="0"/>
  </sheetViews>
  <sheetFormatPr defaultRowHeight="15" x14ac:dyDescent="0.25"/>
  <cols>
    <col min="1" max="1" width="63" style="216" customWidth="1"/>
    <col min="2" max="9" width="18.7109375" style="217" customWidth="1"/>
    <col min="10" max="16384" width="9.140625" style="217"/>
  </cols>
  <sheetData>
    <row r="1" spans="1:10" ht="21" x14ac:dyDescent="0.35">
      <c r="A1" s="35" t="s">
        <v>61</v>
      </c>
    </row>
    <row r="2" spans="1:10" x14ac:dyDescent="0.25">
      <c r="A2" s="9" t="s">
        <v>102</v>
      </c>
    </row>
    <row r="4" spans="1:10" x14ac:dyDescent="0.25">
      <c r="A4" s="55" t="s">
        <v>62</v>
      </c>
      <c r="B4" s="100" t="str">
        <f>Facility_Info!$B$6&amp;"--"&amp;Facility_Info!$B$7</f>
        <v>Papermaker Corporation--Papertown Mill</v>
      </c>
      <c r="C4" s="93"/>
      <c r="D4" s="93"/>
      <c r="E4" s="94"/>
    </row>
    <row r="5" spans="1:10" x14ac:dyDescent="0.25">
      <c r="A5" s="55" t="s">
        <v>63</v>
      </c>
      <c r="B5" s="100" t="str">
        <f>Facility_Info!$B$19&amp;" - "&amp;Facility_Info!$B$20</f>
        <v>07/01/2016 - 12/31/2016</v>
      </c>
      <c r="C5" s="101"/>
      <c r="D5" s="93"/>
      <c r="E5" s="94"/>
      <c r="J5" s="6"/>
    </row>
    <row r="6" spans="1:10" x14ac:dyDescent="0.25">
      <c r="A6" s="55" t="s">
        <v>46</v>
      </c>
      <c r="B6" s="234" t="s">
        <v>322</v>
      </c>
      <c r="C6" s="93"/>
      <c r="D6" s="93"/>
      <c r="E6" s="94"/>
      <c r="J6" s="6"/>
    </row>
    <row r="7" spans="1:10" x14ac:dyDescent="0.25">
      <c r="A7" s="55" t="s">
        <v>47</v>
      </c>
      <c r="B7" s="234" t="s">
        <v>12</v>
      </c>
      <c r="C7" s="102"/>
      <c r="D7" s="93"/>
      <c r="E7" s="94"/>
      <c r="J7" s="6"/>
    </row>
    <row r="8" spans="1:10" x14ac:dyDescent="0.25">
      <c r="A8" s="55" t="s">
        <v>48</v>
      </c>
      <c r="B8" s="234" t="s">
        <v>323</v>
      </c>
      <c r="C8" s="102"/>
      <c r="D8" s="93"/>
      <c r="E8" s="94"/>
      <c r="J8" s="6"/>
    </row>
    <row r="9" spans="1:10" x14ac:dyDescent="0.25">
      <c r="A9" s="55" t="s">
        <v>49</v>
      </c>
      <c r="B9" s="234" t="s">
        <v>42</v>
      </c>
      <c r="C9" s="102"/>
      <c r="D9" s="93"/>
      <c r="E9" s="94"/>
      <c r="J9" s="6"/>
    </row>
    <row r="10" spans="1:10" x14ac:dyDescent="0.25">
      <c r="A10" s="55" t="s">
        <v>218</v>
      </c>
      <c r="B10" s="235">
        <v>3910</v>
      </c>
      <c r="C10" s="102"/>
      <c r="D10" s="93"/>
      <c r="E10" s="94"/>
      <c r="J10" s="6"/>
    </row>
    <row r="11" spans="1:10" ht="25.5" customHeight="1" x14ac:dyDescent="0.25">
      <c r="A11" s="299" t="s">
        <v>217</v>
      </c>
      <c r="B11" s="299"/>
      <c r="C11" s="299"/>
      <c r="D11" s="299"/>
      <c r="E11" s="299"/>
      <c r="J11" s="6"/>
    </row>
    <row r="12" spans="1:10" x14ac:dyDescent="0.25">
      <c r="B12" s="99"/>
      <c r="C12" s="44"/>
      <c r="J12" s="6"/>
    </row>
    <row r="13" spans="1:10" ht="15.75" thickBot="1" x14ac:dyDescent="0.3"/>
    <row r="14" spans="1:10" x14ac:dyDescent="0.25">
      <c r="A14" s="13" t="s">
        <v>231</v>
      </c>
      <c r="B14" s="14"/>
      <c r="C14" s="14"/>
      <c r="D14" s="14"/>
      <c r="E14" s="14"/>
      <c r="F14" s="14"/>
      <c r="G14" s="14"/>
      <c r="H14" s="14"/>
      <c r="I14" s="15"/>
      <c r="J14" s="12"/>
    </row>
    <row r="15" spans="1:10" x14ac:dyDescent="0.25">
      <c r="A15" s="16" t="s">
        <v>64</v>
      </c>
      <c r="B15" s="246" t="s">
        <v>240</v>
      </c>
      <c r="C15" s="247"/>
      <c r="D15" s="246"/>
      <c r="E15" s="247"/>
      <c r="F15" s="246"/>
      <c r="G15" s="247"/>
      <c r="H15" s="246"/>
      <c r="I15" s="247"/>
      <c r="J15" s="12"/>
    </row>
    <row r="16" spans="1:10" x14ac:dyDescent="0.25">
      <c r="A16" s="16" t="s">
        <v>65</v>
      </c>
      <c r="B16" s="246" t="s">
        <v>57</v>
      </c>
      <c r="C16" s="264"/>
      <c r="D16" s="246"/>
      <c r="E16" s="264"/>
      <c r="F16" s="246"/>
      <c r="G16" s="264"/>
      <c r="H16" s="246"/>
      <c r="I16" s="264"/>
      <c r="J16" s="12"/>
    </row>
    <row r="17" spans="1:10" x14ac:dyDescent="0.25">
      <c r="A17" s="16" t="s">
        <v>233</v>
      </c>
      <c r="B17" s="265">
        <v>1460</v>
      </c>
      <c r="C17" s="266"/>
      <c r="D17" s="265"/>
      <c r="E17" s="266"/>
      <c r="F17" s="265"/>
      <c r="G17" s="266"/>
      <c r="H17" s="265"/>
      <c r="I17" s="266"/>
      <c r="J17" s="12"/>
    </row>
    <row r="18" spans="1:10" x14ac:dyDescent="0.25">
      <c r="A18" s="68" t="s">
        <v>234</v>
      </c>
      <c r="B18" s="267" t="s">
        <v>405</v>
      </c>
      <c r="C18" s="268"/>
      <c r="D18" s="267"/>
      <c r="E18" s="268"/>
      <c r="F18" s="267"/>
      <c r="G18" s="268"/>
      <c r="H18" s="267"/>
      <c r="I18" s="268"/>
      <c r="J18" s="12"/>
    </row>
    <row r="19" spans="1:10" x14ac:dyDescent="0.25">
      <c r="A19" s="17"/>
      <c r="B19" s="146" t="s">
        <v>66</v>
      </c>
      <c r="C19" s="147" t="s">
        <v>17</v>
      </c>
      <c r="D19" s="146" t="s">
        <v>66</v>
      </c>
      <c r="E19" s="147" t="s">
        <v>17</v>
      </c>
      <c r="F19" s="146" t="s">
        <v>66</v>
      </c>
      <c r="G19" s="147" t="s">
        <v>17</v>
      </c>
      <c r="H19" s="146" t="s">
        <v>66</v>
      </c>
      <c r="I19" s="148" t="s">
        <v>17</v>
      </c>
      <c r="J19" s="12"/>
    </row>
    <row r="20" spans="1:10" ht="17.25" x14ac:dyDescent="0.25">
      <c r="A20" s="37" t="s">
        <v>110</v>
      </c>
      <c r="B20" s="149" t="s">
        <v>67</v>
      </c>
      <c r="C20" s="150" t="s">
        <v>109</v>
      </c>
      <c r="D20" s="149" t="s">
        <v>67</v>
      </c>
      <c r="E20" s="150" t="s">
        <v>109</v>
      </c>
      <c r="F20" s="149" t="s">
        <v>67</v>
      </c>
      <c r="G20" s="150" t="s">
        <v>109</v>
      </c>
      <c r="H20" s="149" t="s">
        <v>67</v>
      </c>
      <c r="I20" s="151" t="s">
        <v>109</v>
      </c>
      <c r="J20" s="12"/>
    </row>
    <row r="21" spans="1:10" x14ac:dyDescent="0.25">
      <c r="A21" s="18" t="s">
        <v>68</v>
      </c>
      <c r="B21" s="236">
        <v>0</v>
      </c>
      <c r="C21" s="237">
        <v>0</v>
      </c>
      <c r="D21" s="236"/>
      <c r="E21" s="237"/>
      <c r="F21" s="236"/>
      <c r="G21" s="237"/>
      <c r="H21" s="262"/>
      <c r="I21" s="263"/>
      <c r="J21" s="12"/>
    </row>
    <row r="22" spans="1:10" x14ac:dyDescent="0.25">
      <c r="A22" s="18" t="s">
        <v>69</v>
      </c>
      <c r="B22" s="236">
        <v>0</v>
      </c>
      <c r="C22" s="237">
        <v>0</v>
      </c>
      <c r="D22" s="236"/>
      <c r="E22" s="237"/>
      <c r="F22" s="236"/>
      <c r="G22" s="237"/>
      <c r="H22" s="262"/>
      <c r="I22" s="263"/>
      <c r="J22" s="12"/>
    </row>
    <row r="23" spans="1:10" x14ac:dyDescent="0.25">
      <c r="A23" s="18" t="s">
        <v>70</v>
      </c>
      <c r="B23" s="236">
        <v>0</v>
      </c>
      <c r="C23" s="237">
        <v>0</v>
      </c>
      <c r="D23" s="236"/>
      <c r="E23" s="237"/>
      <c r="F23" s="236"/>
      <c r="G23" s="237"/>
      <c r="H23" s="262"/>
      <c r="I23" s="263"/>
      <c r="J23" s="12"/>
    </row>
    <row r="24" spans="1:10" x14ac:dyDescent="0.25">
      <c r="A24" s="18" t="s">
        <v>71</v>
      </c>
      <c r="B24" s="236">
        <v>0</v>
      </c>
      <c r="C24" s="237">
        <v>0</v>
      </c>
      <c r="D24" s="236"/>
      <c r="E24" s="237"/>
      <c r="F24" s="236"/>
      <c r="G24" s="237"/>
      <c r="H24" s="262"/>
      <c r="I24" s="263"/>
      <c r="J24" s="12"/>
    </row>
    <row r="25" spans="1:10" x14ac:dyDescent="0.25">
      <c r="A25" s="18" t="s">
        <v>72</v>
      </c>
      <c r="B25" s="236">
        <v>0</v>
      </c>
      <c r="C25" s="237">
        <v>0</v>
      </c>
      <c r="D25" s="236"/>
      <c r="E25" s="237"/>
      <c r="F25" s="236"/>
      <c r="G25" s="237"/>
      <c r="H25" s="262"/>
      <c r="I25" s="263"/>
      <c r="J25" s="12"/>
    </row>
    <row r="26" spans="1:10" ht="17.25" x14ac:dyDescent="0.25">
      <c r="A26" s="16" t="s">
        <v>120</v>
      </c>
      <c r="B26" s="32">
        <f>SUM(B21:B25)-IF(B15="scrubber pressure drop",B21,0)-IF(B15="ESP secondary current",B21,0)-IF(B15="ESP total secondary power",B21,0)</f>
        <v>0</v>
      </c>
      <c r="C26" s="33">
        <f>SUM(C21:C25)-IF(B15="scrubber pressure drop",C21,0)-IF(B15="ESP secondary current",C21,0)-IF(B15="ESP total secondary power",C21,0)</f>
        <v>0</v>
      </c>
      <c r="D26" s="32">
        <f>SUM(D21:D25)-IF(D15="scrubber pressure drop",D21,0)-IF(D15="ESP secondary current",D21,0)-IF(D15="ESP total secondary power",D21,0)</f>
        <v>0</v>
      </c>
      <c r="E26" s="33">
        <f>SUM(E21:E25)-IF(D15="scrubber pressure drop",E21,0)-IF(D15="ESP secondary current",E21,0)-IF(D15="ESP total secondary power",E21,0)</f>
        <v>0</v>
      </c>
      <c r="F26" s="32">
        <f>SUM(F21:F25)-IF(F15="scrubber pressure drop",F21,0)-IF(F15="ESP secondary current",F21,0)-IF(F15="ESP total secondary power",F21,0)</f>
        <v>0</v>
      </c>
      <c r="G26" s="33">
        <f>SUM(G21:G25)-IF(F15="scrubber pressure drop",G21,0)-IF(F15="ESP secondary current",G21,0)-IF(F15="ESP total secondary power",G21,0)</f>
        <v>0</v>
      </c>
      <c r="H26" s="32">
        <f>SUM(H21:H25)-IF(H15="scrubber pressure drop",H21,0)-IF(H15="ESP secondary current",H21,0)-IF(H15="ESP total secondary power",H21,0)</f>
        <v>0</v>
      </c>
      <c r="I26" s="127">
        <f>SUM(I21:I25)-IF(H15="scrubber pressure drop",I21,0)-IF(H15="ESP secondary current",I21,0)-IF(H15="ESP total secondary power",I21,0)</f>
        <v>0</v>
      </c>
      <c r="J26" s="12"/>
    </row>
    <row r="27" spans="1:10" ht="32.25" x14ac:dyDescent="0.25">
      <c r="A27" s="16" t="s">
        <v>242</v>
      </c>
      <c r="B27" s="38">
        <f>B26/$B$10</f>
        <v>0</v>
      </c>
      <c r="C27" s="31"/>
      <c r="D27" s="38">
        <f>D26/$B$10</f>
        <v>0</v>
      </c>
      <c r="E27" s="31"/>
      <c r="F27" s="38">
        <f>F26/$B$10</f>
        <v>0</v>
      </c>
      <c r="G27" s="31"/>
      <c r="H27" s="38">
        <f>H26/$B$10</f>
        <v>0</v>
      </c>
      <c r="I27" s="128"/>
      <c r="J27" s="23"/>
    </row>
    <row r="28" spans="1:10" x14ac:dyDescent="0.25">
      <c r="A28" s="16" t="s">
        <v>119</v>
      </c>
      <c r="B28" s="41" t="str">
        <f>IF(B27&gt;0.01,"Yes-Use detail form","No")</f>
        <v>No</v>
      </c>
      <c r="C28" s="138"/>
      <c r="D28" s="39" t="str">
        <f>IF(D27&gt;0.01,"Yes-Use detail form","No")</f>
        <v>No</v>
      </c>
      <c r="E28" s="138"/>
      <c r="F28" s="39" t="str">
        <f>IF(F27&gt;0.01,"Yes-Use detail form","No")</f>
        <v>No</v>
      </c>
      <c r="G28" s="138"/>
      <c r="H28" s="39" t="str">
        <f>IF(H27&gt;0.01,"Yes-Use detail form","No")</f>
        <v>No</v>
      </c>
      <c r="I28" s="138"/>
      <c r="J28" s="23"/>
    </row>
    <row r="29" spans="1:10" ht="55.5" customHeight="1" x14ac:dyDescent="0.25">
      <c r="A29" s="16" t="s">
        <v>313</v>
      </c>
      <c r="B29" s="38"/>
      <c r="C29" s="281" t="str">
        <f>IF(C26&lt;=VLOOKUP(B15,Violations!$A$21:$D$29,4,FALSE),"No","Yes-Use detail and failure form")</f>
        <v>No</v>
      </c>
      <c r="D29" s="38"/>
      <c r="E29" s="281" t="e">
        <f>IF(E26&lt;=VLOOKUP(D15,Violations!$A$21:$D$29,4,FALSE),"No","Yes-Use detail and failure form")</f>
        <v>#N/A</v>
      </c>
      <c r="F29" s="38"/>
      <c r="G29" s="281" t="e">
        <f>IF(G26&lt;=VLOOKUP(F15,Violations!$A$21:$D$29,4,FALSE),"No","Yes-Use detail and failure form")</f>
        <v>#N/A</v>
      </c>
      <c r="H29" s="38"/>
      <c r="I29" s="281" t="e">
        <f>IF(I26&lt;=VLOOKUP(H15,Violations!$A$21:$D$29,4,FALSE),"No","Yes-Use detail and failure form")</f>
        <v>#N/A</v>
      </c>
      <c r="J29" s="23"/>
    </row>
    <row r="30" spans="1:10" x14ac:dyDescent="0.25">
      <c r="A30" s="19" t="s">
        <v>213</v>
      </c>
      <c r="B30" s="11"/>
      <c r="C30" s="11"/>
      <c r="D30" s="11"/>
      <c r="E30" s="11"/>
      <c r="F30" s="11"/>
      <c r="G30" s="11"/>
      <c r="H30" s="11"/>
      <c r="I30" s="20"/>
      <c r="J30" s="23"/>
    </row>
    <row r="31" spans="1:10" x14ac:dyDescent="0.25">
      <c r="A31" s="16" t="s">
        <v>64</v>
      </c>
      <c r="B31" s="167" t="str">
        <f>B15</f>
        <v>RTO temperature (3-hr)</v>
      </c>
      <c r="C31" s="168"/>
      <c r="D31" s="167">
        <f>D15</f>
        <v>0</v>
      </c>
      <c r="E31" s="168"/>
      <c r="F31" s="167">
        <f>F15</f>
        <v>0</v>
      </c>
      <c r="G31" s="168"/>
      <c r="H31" s="167">
        <f>H15</f>
        <v>0</v>
      </c>
      <c r="I31" s="168"/>
      <c r="J31" s="12"/>
    </row>
    <row r="32" spans="1:10" x14ac:dyDescent="0.25">
      <c r="A32" s="17"/>
      <c r="B32" s="146" t="s">
        <v>66</v>
      </c>
      <c r="C32" s="147" t="s">
        <v>17</v>
      </c>
      <c r="D32" s="146" t="s">
        <v>66</v>
      </c>
      <c r="E32" s="147" t="s">
        <v>17</v>
      </c>
      <c r="F32" s="146" t="s">
        <v>66</v>
      </c>
      <c r="G32" s="147" t="s">
        <v>17</v>
      </c>
      <c r="H32" s="146" t="s">
        <v>66</v>
      </c>
      <c r="I32" s="148" t="s">
        <v>17</v>
      </c>
      <c r="J32" s="12"/>
    </row>
    <row r="33" spans="1:10" x14ac:dyDescent="0.25">
      <c r="A33" s="21" t="s">
        <v>75</v>
      </c>
      <c r="B33" s="152" t="s">
        <v>67</v>
      </c>
      <c r="C33" s="153" t="s">
        <v>109</v>
      </c>
      <c r="D33" s="152" t="s">
        <v>67</v>
      </c>
      <c r="E33" s="153" t="s">
        <v>109</v>
      </c>
      <c r="F33" s="152" t="s">
        <v>67</v>
      </c>
      <c r="G33" s="153" t="s">
        <v>109</v>
      </c>
      <c r="H33" s="152" t="s">
        <v>67</v>
      </c>
      <c r="I33" s="154" t="s">
        <v>109</v>
      </c>
      <c r="J33" s="12"/>
    </row>
    <row r="34" spans="1:10" x14ac:dyDescent="0.25">
      <c r="A34" s="18" t="s">
        <v>309</v>
      </c>
      <c r="B34" s="236">
        <v>0</v>
      </c>
      <c r="C34" s="237">
        <v>0</v>
      </c>
      <c r="D34" s="236"/>
      <c r="E34" s="237"/>
      <c r="F34" s="236"/>
      <c r="G34" s="237"/>
      <c r="H34" s="236"/>
      <c r="I34" s="252"/>
      <c r="J34" s="12"/>
    </row>
    <row r="35" spans="1:10" x14ac:dyDescent="0.25">
      <c r="A35" s="18" t="s">
        <v>76</v>
      </c>
      <c r="B35" s="236">
        <v>0</v>
      </c>
      <c r="C35" s="237">
        <v>0</v>
      </c>
      <c r="D35" s="236"/>
      <c r="E35" s="237"/>
      <c r="F35" s="236"/>
      <c r="G35" s="237"/>
      <c r="H35" s="236"/>
      <c r="I35" s="252"/>
      <c r="J35" s="12"/>
    </row>
    <row r="36" spans="1:10" x14ac:dyDescent="0.25">
      <c r="A36" s="18" t="s">
        <v>78</v>
      </c>
      <c r="B36" s="236">
        <v>16</v>
      </c>
      <c r="C36" s="237">
        <v>0</v>
      </c>
      <c r="D36" s="236"/>
      <c r="E36" s="237"/>
      <c r="F36" s="236"/>
      <c r="G36" s="237"/>
      <c r="H36" s="236"/>
      <c r="I36" s="252"/>
      <c r="J36" s="12"/>
    </row>
    <row r="37" spans="1:10" x14ac:dyDescent="0.25">
      <c r="A37" s="18" t="s">
        <v>71</v>
      </c>
      <c r="B37" s="236">
        <v>0</v>
      </c>
      <c r="C37" s="237">
        <v>0</v>
      </c>
      <c r="D37" s="236"/>
      <c r="E37" s="237"/>
      <c r="F37" s="236"/>
      <c r="G37" s="237"/>
      <c r="H37" s="236"/>
      <c r="I37" s="252"/>
      <c r="J37" s="12"/>
    </row>
    <row r="38" spans="1:10" x14ac:dyDescent="0.25">
      <c r="A38" s="18" t="s">
        <v>72</v>
      </c>
      <c r="B38" s="236">
        <v>0</v>
      </c>
      <c r="C38" s="237">
        <v>0</v>
      </c>
      <c r="D38" s="236"/>
      <c r="E38" s="237"/>
      <c r="F38" s="236"/>
      <c r="G38" s="237"/>
      <c r="H38" s="236"/>
      <c r="I38" s="252"/>
      <c r="J38" s="12"/>
    </row>
    <row r="39" spans="1:10" x14ac:dyDescent="0.25">
      <c r="A39" s="16" t="s">
        <v>77</v>
      </c>
      <c r="B39" s="32">
        <f t="shared" ref="B39:I39" si="0">SUM(B34:B38)</f>
        <v>16</v>
      </c>
      <c r="C39" s="33">
        <f t="shared" si="0"/>
        <v>0</v>
      </c>
      <c r="D39" s="32">
        <f t="shared" si="0"/>
        <v>0</v>
      </c>
      <c r="E39" s="33">
        <f t="shared" si="0"/>
        <v>0</v>
      </c>
      <c r="F39" s="32">
        <f t="shared" si="0"/>
        <v>0</v>
      </c>
      <c r="G39" s="33">
        <f t="shared" si="0"/>
        <v>0</v>
      </c>
      <c r="H39" s="32">
        <f t="shared" si="0"/>
        <v>0</v>
      </c>
      <c r="I39" s="127">
        <f t="shared" si="0"/>
        <v>0</v>
      </c>
      <c r="J39" s="12"/>
    </row>
    <row r="40" spans="1:10" ht="17.25" x14ac:dyDescent="0.25">
      <c r="A40" s="16" t="s">
        <v>243</v>
      </c>
      <c r="B40" s="155">
        <f>B39/$B$10</f>
        <v>4.0920716112531966E-3</v>
      </c>
      <c r="C40" s="31"/>
      <c r="D40" s="155">
        <f>D39/$B$10</f>
        <v>0</v>
      </c>
      <c r="E40" s="31"/>
      <c r="F40" s="155">
        <f>F39/$B$10</f>
        <v>0</v>
      </c>
      <c r="G40" s="31"/>
      <c r="H40" s="155">
        <f>H39/$B$10</f>
        <v>0</v>
      </c>
      <c r="I40" s="128"/>
      <c r="J40" s="23"/>
    </row>
    <row r="41" spans="1:10" ht="30.75" thickBot="1" x14ac:dyDescent="0.3">
      <c r="A41" s="132" t="s">
        <v>112</v>
      </c>
      <c r="B41" s="156" t="str">
        <f>IF(B40&gt;0.05,"Yes-Use detail form","No")</f>
        <v>No</v>
      </c>
      <c r="C41" s="133"/>
      <c r="D41" s="156" t="str">
        <f>IF(D40&gt;0.05,"Yes-Use detail form","No")</f>
        <v>No</v>
      </c>
      <c r="E41" s="133"/>
      <c r="F41" s="156" t="str">
        <f>IF(F40&gt;0.05,"Yes-Use detail form","No")</f>
        <v>No</v>
      </c>
      <c r="G41" s="133"/>
      <c r="H41" s="156" t="str">
        <f>IF(H40&gt;0.05,"Yes-Use detail form","No")</f>
        <v>No</v>
      </c>
      <c r="I41" s="134"/>
      <c r="J41" s="12"/>
    </row>
    <row r="42" spans="1:10" x14ac:dyDescent="0.25">
      <c r="A42" s="129"/>
      <c r="B42" s="130"/>
      <c r="C42" s="131"/>
      <c r="D42" s="130"/>
      <c r="E42" s="131"/>
      <c r="F42" s="130"/>
      <c r="G42" s="131"/>
      <c r="H42" s="130"/>
      <c r="I42" s="131"/>
      <c r="J42" s="22"/>
    </row>
    <row r="43" spans="1:10" ht="19.5" customHeight="1" x14ac:dyDescent="0.25">
      <c r="A43" s="295" t="s">
        <v>244</v>
      </c>
      <c r="B43" s="295"/>
      <c r="C43" s="295"/>
      <c r="D43" s="295"/>
      <c r="E43" s="295"/>
      <c r="F43" s="295"/>
      <c r="G43" s="295"/>
    </row>
    <row r="44" spans="1:10" ht="28.5" customHeight="1" x14ac:dyDescent="0.25">
      <c r="A44" s="297" t="s">
        <v>222</v>
      </c>
      <c r="B44" s="297"/>
      <c r="C44" s="297"/>
      <c r="D44" s="297"/>
      <c r="E44" s="297"/>
      <c r="F44" s="297"/>
      <c r="G44" s="297"/>
    </row>
    <row r="45" spans="1:10" ht="17.25" customHeight="1" x14ac:dyDescent="0.25">
      <c r="A45" s="297" t="s">
        <v>155</v>
      </c>
      <c r="B45" s="297"/>
      <c r="C45" s="297"/>
      <c r="D45" s="297"/>
      <c r="E45" s="297"/>
      <c r="F45" s="297"/>
      <c r="G45" s="297"/>
    </row>
    <row r="46" spans="1:10" ht="27.75" customHeight="1" x14ac:dyDescent="0.25">
      <c r="A46" s="295" t="s">
        <v>248</v>
      </c>
      <c r="B46" s="295"/>
      <c r="C46" s="295"/>
      <c r="D46" s="295"/>
      <c r="E46" s="295"/>
      <c r="F46" s="295"/>
      <c r="G46" s="295"/>
    </row>
    <row r="47" spans="1:10" ht="56.25" customHeight="1" x14ac:dyDescent="0.25">
      <c r="A47" s="298" t="s">
        <v>312</v>
      </c>
      <c r="B47" s="298"/>
      <c r="C47" s="298"/>
      <c r="D47" s="298"/>
      <c r="E47" s="298"/>
      <c r="F47" s="298"/>
      <c r="G47" s="298"/>
    </row>
    <row r="48" spans="1:10" ht="25.5" customHeight="1" x14ac:dyDescent="0.25">
      <c r="A48" s="295" t="s">
        <v>245</v>
      </c>
      <c r="B48" s="295"/>
      <c r="C48" s="295"/>
      <c r="D48" s="295"/>
      <c r="E48" s="295"/>
      <c r="F48" s="295"/>
      <c r="G48" s="295"/>
    </row>
  </sheetData>
  <mergeCells count="7">
    <mergeCell ref="A48:G48"/>
    <mergeCell ref="A11:E11"/>
    <mergeCell ref="A43:G43"/>
    <mergeCell ref="A44:G44"/>
    <mergeCell ref="A45:G45"/>
    <mergeCell ref="A46:G46"/>
    <mergeCell ref="A47:G47"/>
  </mergeCells>
  <conditionalFormatting sqref="C29">
    <cfRule type="containsText" dxfId="14" priority="15" operator="containsText" text="yes">
      <formula>NOT(ISERROR(SEARCH("yes",C29)))</formula>
    </cfRule>
  </conditionalFormatting>
  <conditionalFormatting sqref="B28">
    <cfRule type="containsText" dxfId="13" priority="14" operator="containsText" text="yes">
      <formula>NOT(ISERROR(SEARCH("yes",B28)))</formula>
    </cfRule>
  </conditionalFormatting>
  <conditionalFormatting sqref="H42">
    <cfRule type="containsText" dxfId="12" priority="10" operator="containsText" text="yes">
      <formula>NOT(ISERROR(SEARCH("yes",H42)))</formula>
    </cfRule>
  </conditionalFormatting>
  <conditionalFormatting sqref="B41:B42">
    <cfRule type="containsText" dxfId="11" priority="12" operator="containsText" text="yes">
      <formula>NOT(ISERROR(SEARCH("yes",B41)))</formula>
    </cfRule>
  </conditionalFormatting>
  <conditionalFormatting sqref="D42">
    <cfRule type="containsText" dxfId="10" priority="13" operator="containsText" text="yes">
      <formula>NOT(ISERROR(SEARCH("yes",D42)))</formula>
    </cfRule>
  </conditionalFormatting>
  <conditionalFormatting sqref="F42">
    <cfRule type="containsText" dxfId="9" priority="11" operator="containsText" text="yes">
      <formula>NOT(ISERROR(SEARCH("yes",F42)))</formula>
    </cfRule>
  </conditionalFormatting>
  <conditionalFormatting sqref="D28">
    <cfRule type="containsText" dxfId="8" priority="9" operator="containsText" text="yes">
      <formula>NOT(ISERROR(SEARCH("yes",D28)))</formula>
    </cfRule>
  </conditionalFormatting>
  <conditionalFormatting sqref="F28">
    <cfRule type="containsText" dxfId="7" priority="8" operator="containsText" text="yes">
      <formula>NOT(ISERROR(SEARCH("yes",F28)))</formula>
    </cfRule>
  </conditionalFormatting>
  <conditionalFormatting sqref="H28">
    <cfRule type="containsText" dxfId="6" priority="7" operator="containsText" text="yes">
      <formula>NOT(ISERROR(SEARCH("yes",H28)))</formula>
    </cfRule>
  </conditionalFormatting>
  <conditionalFormatting sqref="D41">
    <cfRule type="containsText" dxfId="5" priority="6" operator="containsText" text="yes">
      <formula>NOT(ISERROR(SEARCH("yes",D41)))</formula>
    </cfRule>
  </conditionalFormatting>
  <conditionalFormatting sqref="F41">
    <cfRule type="containsText" dxfId="4" priority="5" operator="containsText" text="yes">
      <formula>NOT(ISERROR(SEARCH("yes",F41)))</formula>
    </cfRule>
  </conditionalFormatting>
  <conditionalFormatting sqref="H41">
    <cfRule type="containsText" dxfId="3" priority="4" operator="containsText" text="yes">
      <formula>NOT(ISERROR(SEARCH("yes",H41)))</formula>
    </cfRule>
  </conditionalFormatting>
  <conditionalFormatting sqref="G29">
    <cfRule type="containsText" dxfId="2" priority="2" operator="containsText" text="yes">
      <formula>NOT(ISERROR(SEARCH("yes",G29)))</formula>
    </cfRule>
  </conditionalFormatting>
  <conditionalFormatting sqref="E29">
    <cfRule type="containsText" dxfId="1" priority="3" operator="containsText" text="yes">
      <formula>NOT(ISERROR(SEARCH("yes",E29)))</formula>
    </cfRule>
  </conditionalFormatting>
  <conditionalFormatting sqref="I29">
    <cfRule type="containsText" dxfId="0" priority="1" operator="containsText" text="yes">
      <formula>NOT(ISERROR(SEARCH("yes",I29)))</formula>
    </cfRule>
  </conditionalFormatting>
  <dataValidations count="1">
    <dataValidation type="list" allowBlank="1" showInputMessage="1" showErrorMessage="1" sqref="H16 F16 D16">
      <formula1>$B$52:$B$52</formula1>
    </dataValidation>
  </dataValidations>
  <pageMargins left="0.45" right="0.45" top="0.5" bottom="0.5" header="0.3" footer="0.3"/>
  <pageSetup scale="61" fitToHeight="2" orientation="landscape" r:id="rId1"/>
  <headerFooter>
    <oddFooter>&amp;RCPMS Summary -- &amp;P of &amp;N</oddFooter>
  </headerFooter>
  <extLst>
    <ext xmlns:x14="http://schemas.microsoft.com/office/spreadsheetml/2009/9/main" uri="{CCE6A557-97BC-4b89-ADB6-D9C93CAAB3DF}">
      <x14:dataValidations xmlns:xm="http://schemas.microsoft.com/office/excel/2006/main" count="5">
        <x14:dataValidation type="list" allowBlank="1" showInputMessage="1">
          <x14:formula1>
            <xm:f>'dropdown menus'!$B$120:$B$139</xm:f>
          </x14:formula1>
          <xm:sqref>B6</xm:sqref>
        </x14:dataValidation>
        <x14:dataValidation type="list" allowBlank="1" showInputMessage="1" showErrorMessage="1">
          <x14:formula1>
            <xm:f>'dropdown menus'!$B$2:$B$6</xm:f>
          </x14:formula1>
          <xm:sqref>B7</xm:sqref>
        </x14:dataValidation>
        <x14:dataValidation type="list" allowBlank="1" showInputMessage="1" prompt="Select or write in">
          <x14:formula1>
            <xm:f>'dropdown menus'!$B$10:$B$13</xm:f>
          </x14:formula1>
          <xm:sqref>B9</xm:sqref>
        </x14:dataValidation>
        <x14:dataValidation type="list" allowBlank="1" showInputMessage="1" showErrorMessage="1">
          <x14:formula1>
            <xm:f>'dropdown menus'!$B$52:$B$52</xm:f>
          </x14:formula1>
          <xm:sqref>B16</xm:sqref>
        </x14:dataValidation>
        <x14:dataValidation type="list" allowBlank="1" showInputMessage="1" showErrorMessage="1" prompt="Select parameter">
          <x14:formula1>
            <xm:f>'dropdown menus'!$B$40:$B$48</xm:f>
          </x14:formula1>
          <xm:sqref>B15 D15 F15 H15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21</vt:i4>
      </vt:variant>
    </vt:vector>
  </HeadingPairs>
  <TitlesOfParts>
    <vt:vector size="40" baseType="lpstr">
      <vt:lpstr>Welcome</vt:lpstr>
      <vt:lpstr>Facility_Info</vt:lpstr>
      <vt:lpstr>Unit_Info</vt:lpstr>
      <vt:lpstr>Monitoring_Equipment</vt:lpstr>
      <vt:lpstr>COMS (RF1)</vt:lpstr>
      <vt:lpstr>ESP-Semiannual (RF1)</vt:lpstr>
      <vt:lpstr>CPMS (LK)</vt:lpstr>
      <vt:lpstr>CPMS (SDT1)</vt:lpstr>
      <vt:lpstr>CPMS (SemichemFBR)</vt:lpstr>
      <vt:lpstr>CMS_Process_Control_Changes</vt:lpstr>
      <vt:lpstr>Certification</vt:lpstr>
      <vt:lpstr>CMS Detail (RF1-EP1)</vt:lpstr>
      <vt:lpstr>EE Detail (RF1-EP1)</vt:lpstr>
      <vt:lpstr>Failures (RF1-EP1)</vt:lpstr>
      <vt:lpstr>Failures (LK Scbr Flow)</vt:lpstr>
      <vt:lpstr>EE Detail (LK Scbr Flow)</vt:lpstr>
      <vt:lpstr>CMS Detail (LK Scbr Flow)</vt:lpstr>
      <vt:lpstr>Violations</vt:lpstr>
      <vt:lpstr>dropdown menus</vt:lpstr>
      <vt:lpstr>Certification!Print_Area</vt:lpstr>
      <vt:lpstr>'CMS Detail (LK Scbr Flow)'!Print_Area</vt:lpstr>
      <vt:lpstr>'CMS Detail (RF1-EP1)'!Print_Area</vt:lpstr>
      <vt:lpstr>CMS_Process_Control_Changes!Print_Area</vt:lpstr>
      <vt:lpstr>'COMS (RF1)'!Print_Area</vt:lpstr>
      <vt:lpstr>'CPMS (LK)'!Print_Area</vt:lpstr>
      <vt:lpstr>'CPMS (SDT1)'!Print_Area</vt:lpstr>
      <vt:lpstr>'CPMS (SemichemFBR)'!Print_Area</vt:lpstr>
      <vt:lpstr>'dropdown menus'!Print_Area</vt:lpstr>
      <vt:lpstr>'EE Detail (LK Scbr Flow)'!Print_Area</vt:lpstr>
      <vt:lpstr>'EE Detail (RF1-EP1)'!Print_Area</vt:lpstr>
      <vt:lpstr>'ESP-Semiannual (RF1)'!Print_Area</vt:lpstr>
      <vt:lpstr>Facility_Info!Print_Area</vt:lpstr>
      <vt:lpstr>'Failures (LK Scbr Flow)'!Print_Area</vt:lpstr>
      <vt:lpstr>'Failures (RF1-EP1)'!Print_Area</vt:lpstr>
      <vt:lpstr>Monitoring_Equipment!Print_Area</vt:lpstr>
      <vt:lpstr>Unit_Info!Print_Area</vt:lpstr>
      <vt:lpstr>Violations!Print_Area</vt:lpstr>
      <vt:lpstr>Welcome!Print_Area</vt:lpstr>
      <vt:lpstr>'CMS Detail (LK Scbr Flow)'!Print_Titles</vt:lpstr>
      <vt:lpstr>'CMS Detail (RF1-EP1)'!Print_Titles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Spence</dc:creator>
  <cp:lastModifiedBy>Hanks, Katie</cp:lastModifiedBy>
  <cp:lastPrinted>2016-12-07T19:42:42Z</cp:lastPrinted>
  <dcterms:created xsi:type="dcterms:W3CDTF">2016-09-01T16:36:42Z</dcterms:created>
  <dcterms:modified xsi:type="dcterms:W3CDTF">2016-12-07T20:31:23Z</dcterms:modified>
</cp:coreProperties>
</file>