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48" windowHeight="11760" activeTab="0"/>
  </bookViews>
  <sheets>
    <sheet name="Tool" sheetId="1" r:id="rId1"/>
    <sheet name="Calculations and References" sheetId="2" r:id="rId2"/>
  </sheets>
  <definedNames>
    <definedName name="_xlnm.Print_Area" localSheetId="1">'Calculations and References'!$A$1:$M$72</definedName>
    <definedName name="_xlnm.Print_Area" localSheetId="0">'Tool'!$A$1:$L$27</definedName>
    <definedName name="_xlnm.Print_Titles" localSheetId="1">'Calculations and References'!$1:$2</definedName>
  </definedNames>
  <calcPr fullCalcOnLoad="1"/>
</workbook>
</file>

<file path=xl/sharedStrings.xml><?xml version="1.0" encoding="utf-8"?>
<sst xmlns="http://schemas.openxmlformats.org/spreadsheetml/2006/main" count="105" uniqueCount="88">
  <si>
    <t>Direct Equivalent Emissions Reduced</t>
  </si>
  <si>
    <t>Avoided Equivalent Emissions Reduced</t>
  </si>
  <si>
    <t>Total Equivalent Emissions Reduced</t>
  </si>
  <si>
    <t>or</t>
  </si>
  <si>
    <t>hours/year</t>
  </si>
  <si>
    <t>metric tons/short ton</t>
  </si>
  <si>
    <t>days/year</t>
  </si>
  <si>
    <t>Calculations and References</t>
  </si>
  <si>
    <r>
      <t>Equivalent to any one of the following annual benefits</t>
    </r>
    <r>
      <rPr>
        <b/>
        <sz val="9"/>
        <rFont val="Arial"/>
        <family val="2"/>
      </rPr>
      <t>:</t>
    </r>
  </si>
  <si>
    <t>million standard cubic feet per day (mmscfd)</t>
  </si>
  <si>
    <t>standard cubic feet per minute (scfm)</t>
  </si>
  <si>
    <t xml:space="preserve"> per year)</t>
  </si>
  <si>
    <r>
      <t xml:space="preserve">million metric tons of carbon dioxide </t>
    </r>
    <r>
      <rPr>
        <sz val="8"/>
        <rFont val="Arial"/>
        <family val="2"/>
      </rPr>
      <t>equivalents per year</t>
    </r>
  </si>
  <si>
    <t>tons of methane per year</t>
  </si>
  <si>
    <t>tons of carbon dioxide
per year</t>
  </si>
  <si>
    <t>tons of carbon dioxide per year</t>
  </si>
  <si>
    <t>pounds/short ton</t>
  </si>
  <si>
    <t>pounds methane/standard cubic foot methane</t>
  </si>
  <si>
    <t>standard cubic feet methane/standard cubic foot landfill gas</t>
  </si>
  <si>
    <t>Btu/standard cubic foot natural gas</t>
  </si>
  <si>
    <t>kilowatts/megawatt</t>
  </si>
  <si>
    <t>Btu/kilowatt-hour (weighted average for engines, gas turbines, and boiler/steam turbines)</t>
  </si>
  <si>
    <t>pounds carbon dioxide/standard cubic foot natural gas</t>
  </si>
  <si>
    <t>standard cubic feet/million standard cubic feet</t>
  </si>
  <si>
    <t>metric tons/million metric tons</t>
  </si>
  <si>
    <t>hours/day</t>
  </si>
  <si>
    <t>minutes/hour</t>
  </si>
  <si>
    <t>[Total = Direct + Avoided]</t>
  </si>
  <si>
    <t>[Reduction of methane emitted directly from the landfill]</t>
  </si>
  <si>
    <t>[Offset of carbon dioxide from avoiding the use of fossil fuels]</t>
  </si>
  <si>
    <t>Direct Equivalent Emissions Reduced Calculations for Electricity Generation Projects:</t>
  </si>
  <si>
    <t>Avoided Equivalent Emissions Reduced Calculations for Electricity Generation Projects:</t>
  </si>
  <si>
    <r>
      <t>tons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/yr = 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* (1E+06 metric tons/million metric tons) / (0.9072 metric tons/short ton)</t>
    </r>
  </si>
  <si>
    <t>Conversion Factors</t>
  </si>
  <si>
    <t>Methane Conversions</t>
  </si>
  <si>
    <t>Heating Values and Heat Rates</t>
  </si>
  <si>
    <t>Emission Factors</t>
  </si>
  <si>
    <t>Global Warming Potentials (GWPs)</t>
  </si>
  <si>
    <t>Factors Used in the Calculations:</t>
  </si>
  <si>
    <r>
      <t>Btu/standard cubic foot methane</t>
    </r>
  </si>
  <si>
    <r>
      <t xml:space="preserve">[Ref: </t>
    </r>
    <r>
      <rPr>
        <i/>
        <sz val="8"/>
        <rFont val="Arial"/>
        <family val="2"/>
      </rPr>
      <t>Chemical Engineers’ Handbook</t>
    </r>
    <r>
      <rPr>
        <sz val="8"/>
        <rFont val="Arial"/>
        <family val="2"/>
      </rPr>
      <t>. John H Perry, ed. McGraw-Hill Book Company: New York, 1963. Pg 9-9.]</t>
    </r>
  </si>
  <si>
    <t>References</t>
  </si>
  <si>
    <t>kilowatt-hours per household (average annual electricity usage)</t>
  </si>
  <si>
    <t>gross capacity factor for generation units of electricity projects (to account for availability and operating load)</t>
  </si>
  <si>
    <t>net capacity factor for generation units of electricity projects (to account for availability, operating load, and parasitic losses)</t>
  </si>
  <si>
    <t>Capacity and Other Factors</t>
  </si>
  <si>
    <t>Environmental and Energy Benefit Equivalencies:</t>
  </si>
  <si>
    <t>Emission Reductions and Environmental and Energy Benefits for Landfill Gas Energy Projects</t>
  </si>
  <si>
    <t>Environmental Benefits</t>
  </si>
  <si>
    <t>factor for power delivered to households for electricity projects (to account for transmission and distribution losses)</t>
  </si>
  <si>
    <t>gross capacity factor for direct-use projects (to account for availability of landfill gas)</t>
  </si>
  <si>
    <t>Direct Equivalent Emissions Reduced Calculations for Direct-Use Projects:</t>
  </si>
  <si>
    <t>Avoided Equivalent Emissions Reduced Calculations for Direct-Use Projects:</t>
  </si>
  <si>
    <t>View Calculations and References</t>
  </si>
  <si>
    <t>Return to Tool</t>
  </si>
  <si>
    <t xml:space="preserve">         For electricity generation projects,
         enter megawatt (MW) capacity:</t>
  </si>
  <si>
    <t xml:space="preserve">     For direct-use projects,
     enter landfill gas utilized by project:</t>
  </si>
  <si>
    <t xml:space="preserve">     - OR -</t>
  </si>
  <si>
    <r>
      <t>MMTCO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E/yr</t>
    </r>
  </si>
  <si>
    <r>
      <t>tons CH</t>
    </r>
    <r>
      <rPr>
        <b/>
        <vertAlign val="subscript"/>
        <sz val="10"/>
        <color indexed="17"/>
        <rFont val="Arial"/>
        <family val="2"/>
      </rPr>
      <t>4</t>
    </r>
    <r>
      <rPr>
        <b/>
        <sz val="10"/>
        <color indexed="17"/>
        <rFont val="Arial"/>
        <family val="2"/>
      </rPr>
      <t>/yr</t>
    </r>
  </si>
  <si>
    <r>
      <t>tons CO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/yr</t>
    </r>
  </si>
  <si>
    <r>
      <t>Energy Benefits</t>
    </r>
    <r>
      <rPr>
        <sz val="10"/>
        <rFont val="Arial"/>
        <family val="2"/>
      </rPr>
      <t xml:space="preserve"> (based on project size entered)</t>
    </r>
    <r>
      <rPr>
        <b/>
        <sz val="10"/>
        <rFont val="Arial"/>
        <family val="2"/>
      </rPr>
      <t>:</t>
    </r>
  </si>
  <si>
    <t>cubic feet of natural gas per household (average annual household heating usage; transmission and distribution losses considered negligible)</t>
  </si>
  <si>
    <t>• CO2 emissions from __ gallons of gasoline consumed:</t>
  </si>
  <si>
    <t>metric tons carbon dioxide sequestered annually by one acre of average U.S. forest</t>
  </si>
  <si>
    <r>
      <t xml:space="preserve">• For households:  </t>
    </r>
    <r>
      <rPr>
        <i/>
        <sz val="8"/>
        <rFont val="Arial"/>
        <family val="2"/>
      </rPr>
      <t>2009 Residential Energy Consumption Survey: Consumption &amp; Expenditures Tables</t>
    </r>
    <r>
      <rPr>
        <sz val="8"/>
        <rFont val="Arial"/>
        <family val="2"/>
      </rPr>
      <t xml:space="preserve"> (Release date January 11, 2013). US DOE/EIA. Table CE2.1.</t>
    </r>
  </si>
  <si>
    <r>
      <rPr>
        <sz val="8"/>
        <color indexed="12"/>
        <rFont val="Arial"/>
        <family val="2"/>
      </rPr>
      <t xml:space="preserve">  </t>
    </r>
    <r>
      <rPr>
        <u val="single"/>
        <sz val="8"/>
        <color indexed="12"/>
        <rFont val="Arial"/>
        <family val="2"/>
      </rPr>
      <t>http://www.eia.gov/consumption/residential/data/2009/index.cfm?view=consumption#fuel-consumption</t>
    </r>
  </si>
  <si>
    <t>• Carbon sequestered by __ acres of U.S. forests in one year:</t>
  </si>
  <si>
    <r>
      <t xml:space="preserve">[Ref: </t>
    </r>
    <r>
      <rPr>
        <i/>
        <sz val="8"/>
        <rFont val="Arial"/>
        <family val="2"/>
      </rPr>
      <t>Instructions for Form EIA-1605, Voluntary Reporting of GHGs</t>
    </r>
    <r>
      <rPr>
        <sz val="8"/>
        <rFont val="Arial"/>
        <family val="2"/>
      </rPr>
      <t>. US DOE/EIA. Nov. 2010. Appd H (H.1).]</t>
    </r>
  </si>
  <si>
    <r>
      <rPr>
        <u val="single"/>
        <sz val="8"/>
        <color indexed="12"/>
        <rFont val="Arial"/>
        <family val="2"/>
      </rPr>
      <t>http://www.eia.gov/survey/form/eia_1605/instructions.pdf</t>
    </r>
    <r>
      <rPr>
        <sz val="8"/>
        <rFont val="Arial"/>
        <family val="2"/>
      </rPr>
      <t xml:space="preserve"> (PDF,188 pp, 1.2 MB)</t>
    </r>
  </si>
  <si>
    <t>GWP of methane [updated July 2014 to reflect the Fourth Assessment Report of the Intergovernmental Panel on Climate Change (IPCC)]</t>
  </si>
  <si>
    <r>
      <t>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= megawatts (MW) of generating capacity * 0.93 [gross capacity factor] * (8,760 hours/year) * (1,000 kilowatts/megawatt) *
(11,700 Btu/kilowatt-hour) / (1,012 Btu/standard cubic foot methane) * (0.0423 pounds methane/standard cubic foot methane) / (2,000 pounds/short ton) *
(0.9072 metric tons/short ton) / (1E+06 metric tons/million metric tons) * 25 [GWP of methane]</t>
    </r>
  </si>
  <si>
    <r>
      <t>tons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/yr = 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* (1E+06 metric tons/million metric tons) / (0.9072 metric tons/short ton) / 25 [GWP of methane]</t>
    </r>
  </si>
  <si>
    <r>
      <t>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= million standard cubic feet per day (mmscfd) of LFG utilized * (365 days/year) * (1E+06 standard cubic feet/million standard cubic feet) *
(0.5 standard cubic feet methane/standard cubic foot landfill gas) * (0.0423 pounds methane/standard cubic foot methane) / (2,000 pounds/short ton) *
(0.9072 metric tons/short ton) / (1E+06 metric tons/million metric tons) * 25 [GWP of methane]</t>
    </r>
  </si>
  <si>
    <r>
      <t>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= million standard cubic feet per day (mmscfd) of LFG utilized * 0.90 [gross capacity factor] * (365 days/year) *
(1E+06 standard cubic feet/million standard cubic feet) * (0.5 standard cubic feet methane/standard cubic foot landfill gas) *
(1,012 Btu/standard cubic foot methane) / (1,050 Btu/standard cubic foot natural gas) * (0.12037 pounds carbon dioxide/standard cubic foot natural gas) /
(2,000 pounds/short ton) * (0.9072 metric tons/short ton) / (1E+06 metric tons/million metric tons)</t>
    </r>
  </si>
  <si>
    <t>metric tons carbon dioxide emitted per railcar of coal burned</t>
  </si>
  <si>
    <t>metric tons carbon dioxide emitted per barrel of oil consumed</t>
  </si>
  <si>
    <t>metric tons carbon dioxide emitted per gallon of gasoline consumed</t>
  </si>
  <si>
    <r>
      <rPr>
        <sz val="10"/>
        <rFont val="Arial"/>
        <family val="2"/>
      </rPr>
      <t xml:space="preserve">For additional environmental benefit options, view the </t>
    </r>
    <r>
      <rPr>
        <u val="single"/>
        <sz val="10"/>
        <color indexed="12"/>
        <rFont val="Arial"/>
        <family val="2"/>
      </rPr>
      <t>Greenhouse Gas Equivalencies Calculator</t>
    </r>
    <r>
      <rPr>
        <sz val="10"/>
        <rFont val="Arial"/>
        <family val="2"/>
      </rPr>
      <t xml:space="preserve"> on the EPA Clean Energy website.</t>
    </r>
  </si>
  <si>
    <r>
      <t xml:space="preserve">[Ref: </t>
    </r>
    <r>
      <rPr>
        <i/>
        <sz val="8"/>
        <rFont val="Arial"/>
        <family val="2"/>
      </rPr>
      <t>Compilation of Air Pollutant Emission Factors (AP-42)</t>
    </r>
    <r>
      <rPr>
        <sz val="8"/>
        <rFont val="Arial"/>
        <family val="2"/>
      </rPr>
      <t>. US EPA. Volume 1, Fifth Edition. Sept 1985. App. A, Pg A-6.]</t>
    </r>
  </si>
  <si>
    <r>
      <t>https://www.epa.gov/ttn/chief/ap42/appendix/appa.pdf</t>
    </r>
    <r>
      <rPr>
        <sz val="8"/>
        <rFont val="Arial"/>
        <family val="2"/>
      </rPr>
      <t xml:space="preserve"> (PDF, 32 pp, 104K)</t>
    </r>
  </si>
  <si>
    <r>
      <rPr>
        <sz val="8"/>
        <rFont val="Arial"/>
        <family val="2"/>
      </rPr>
      <t xml:space="preserve">Environmental factors are from the Greenhouse Gas Equivalencies Calculator on the EPA Clean Energy website at </t>
    </r>
    <r>
      <rPr>
        <u val="single"/>
        <sz val="8"/>
        <color indexed="12"/>
        <rFont val="Arial"/>
        <family val="2"/>
      </rPr>
      <t xml:space="preserve">
https://www.epa.gov/energy/greenhouse-gas-equivalencies-calculator</t>
    </r>
  </si>
  <si>
    <r>
      <rPr>
        <sz val="8"/>
        <rFont val="Arial"/>
        <family val="2"/>
      </rPr>
      <t xml:space="preserve">• For acres of forest:  Greenhouse Gas Equivalencies Calculator on the EPA Clean Energy website at </t>
    </r>
    <r>
      <rPr>
        <u val="single"/>
        <sz val="8"/>
        <color indexed="12"/>
        <rFont val="Arial"/>
        <family val="2"/>
      </rPr>
      <t>https://www.epa.gov/energy/ghg-equivalencies-calculator-calculations-and-references#pineforests</t>
    </r>
  </si>
  <si>
    <r>
      <rPr>
        <sz val="8"/>
        <rFont val="Arial"/>
        <family val="2"/>
      </rPr>
      <t xml:space="preserve">• For railcars of coal:  Greenhouse Gas Equivalencies Calculator on the EPA Clean Energy website at </t>
    </r>
    <r>
      <rPr>
        <u val="single"/>
        <sz val="8"/>
        <color indexed="12"/>
        <rFont val="Arial"/>
        <family val="2"/>
      </rPr>
      <t>https://www.epa.gov/energy/ghg-equivalencies-calculator-calculations-and-references#railcars</t>
    </r>
  </si>
  <si>
    <r>
      <rPr>
        <sz val="8"/>
        <rFont val="Arial"/>
        <family val="2"/>
      </rPr>
      <t xml:space="preserve">• For gallons of gasoline:  Greenhouse Gas Equivalencies Calculator on the EPA Clean Energy website at </t>
    </r>
    <r>
      <rPr>
        <u val="single"/>
        <sz val="8"/>
        <color indexed="12"/>
        <rFont val="Arial"/>
        <family val="2"/>
      </rPr>
      <t>https://www.epa.gov/energy/ghg-equivalencies-calculator-calculations-and-references#gasoline</t>
    </r>
  </si>
  <si>
    <r>
      <rPr>
        <sz val="8"/>
        <rFont val="Arial"/>
        <family val="2"/>
      </rPr>
      <t xml:space="preserve">• For barrels of oil:  Greenhouse Gas Equivalencies Calculator on the EPA Clean Energy website at </t>
    </r>
    <r>
      <rPr>
        <u val="single"/>
        <sz val="8"/>
        <color indexed="12"/>
        <rFont val="Arial"/>
        <family val="2"/>
      </rPr>
      <t>https://www.epa.gov/energy/ghg-equivalencies-calculator-calculations-and-references#oil</t>
    </r>
  </si>
  <si>
    <t>pounds carbon dioxide/kilowatt-hour (estimated average electric power plant emission rate for 2016)</t>
  </si>
  <si>
    <r>
      <t>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E/yr = megawatts (MW) of generating capacity * 0.85 [net capacity factor] * (8,760 hours/year) * (1,000 kilowatts/megawatt) *
(1.12 pounds carbon dioxide/kilowatt-hour) / (2,000 pounds/short ton) * (0.9072 metric tons/short ton) / (1E+06 metric tons/million metric tons)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</si>
</sst>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E+00"/>
    <numFmt numFmtId="175" formatCode="0.0.E+00"/>
    <numFmt numFmtId="176" formatCode="0.0E+00"/>
    <numFmt numFmtId="177" formatCode="0E+00"/>
  </numFmts>
  <fonts count="5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u val="single"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164" fontId="6" fillId="0" borderId="0" xfId="0" applyNumberFormat="1" applyFont="1" applyBorder="1" applyAlignment="1">
      <alignment horizontal="left" wrapText="1"/>
    </xf>
    <xf numFmtId="164" fontId="6" fillId="0" borderId="14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13" fillId="0" borderId="16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166" fontId="0" fillId="34" borderId="20" xfId="0" applyNumberFormat="1" applyFill="1" applyBorder="1" applyAlignment="1" applyProtection="1">
      <alignment horizontal="center"/>
      <protection locked="0"/>
    </xf>
    <xf numFmtId="3" fontId="0" fillId="34" borderId="20" xfId="0" applyNumberFormat="1" applyFill="1" applyBorder="1" applyAlignment="1" applyProtection="1">
      <alignment horizontal="center"/>
      <protection locked="0"/>
    </xf>
    <xf numFmtId="0" fontId="19" fillId="33" borderId="0" xfId="53" applyFont="1" applyFill="1" applyBorder="1" applyAlignment="1" applyProtection="1">
      <alignment/>
      <protection/>
    </xf>
    <xf numFmtId="0" fontId="19" fillId="33" borderId="13" xfId="53" applyFont="1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64" fontId="1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66" fontId="0" fillId="35" borderId="13" xfId="0" applyNumberFormat="1" applyFont="1" applyFill="1" applyBorder="1" applyAlignment="1">
      <alignment/>
    </xf>
    <xf numFmtId="166" fontId="11" fillId="35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11" fillId="35" borderId="13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3" fontId="11" fillId="35" borderId="13" xfId="0" applyNumberFormat="1" applyFont="1" applyFill="1" applyBorder="1" applyAlignment="1">
      <alignment/>
    </xf>
    <xf numFmtId="167" fontId="11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5" borderId="2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12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1" xfId="53" applyFont="1" applyFill="1" applyBorder="1" applyAlignment="1" applyProtection="1">
      <alignment/>
      <protection/>
    </xf>
    <xf numFmtId="1" fontId="2" fillId="35" borderId="24" xfId="0" applyNumberFormat="1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167" fontId="0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9" fillId="35" borderId="0" xfId="53" applyFont="1" applyFill="1" applyBorder="1" applyAlignment="1" applyProtection="1">
      <alignment/>
      <protection/>
    </xf>
    <xf numFmtId="0" fontId="19" fillId="35" borderId="14" xfId="53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35" borderId="18" xfId="0" applyNumberFormat="1" applyFont="1" applyFill="1" applyBorder="1" applyAlignment="1">
      <alignment/>
    </xf>
    <xf numFmtId="0" fontId="4" fillId="33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166" fontId="14" fillId="0" borderId="18" xfId="0" applyNumberFormat="1" applyFont="1" applyBorder="1" applyAlignment="1">
      <alignment horizontal="center"/>
    </xf>
    <xf numFmtId="166" fontId="14" fillId="0" borderId="23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2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left" wrapText="1"/>
    </xf>
    <xf numFmtId="164" fontId="6" fillId="0" borderId="21" xfId="0" applyNumberFormat="1" applyFont="1" applyBorder="1" applyAlignment="1">
      <alignment horizontal="left" wrapText="1"/>
    </xf>
    <xf numFmtId="0" fontId="56" fillId="0" borderId="0" xfId="53" applyFont="1" applyAlignment="1" applyProtection="1">
      <alignment horizontal="left"/>
      <protection/>
    </xf>
    <xf numFmtId="164" fontId="6" fillId="0" borderId="27" xfId="0" applyNumberFormat="1" applyFont="1" applyBorder="1" applyAlignment="1">
      <alignment horizontal="left" wrapText="1"/>
    </xf>
    <xf numFmtId="164" fontId="17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17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66" fontId="14" fillId="0" borderId="3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8" fillId="0" borderId="0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4" fontId="17" fillId="0" borderId="13" xfId="0" applyNumberFormat="1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3" fontId="18" fillId="0" borderId="1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7" fillId="35" borderId="18" xfId="53" applyFont="1" applyFill="1" applyBorder="1" applyAlignment="1" applyProtection="1">
      <alignment horizontal="left"/>
      <protection/>
    </xf>
    <xf numFmtId="0" fontId="57" fillId="35" borderId="22" xfId="53" applyFont="1" applyFill="1" applyBorder="1" applyAlignment="1" applyProtection="1">
      <alignment horizontal="left"/>
      <protection/>
    </xf>
    <xf numFmtId="1" fontId="0" fillId="35" borderId="18" xfId="0" applyNumberFormat="1" applyFont="1" applyFill="1" applyBorder="1" applyAlignment="1">
      <alignment horizontal="left"/>
    </xf>
    <xf numFmtId="1" fontId="0" fillId="35" borderId="22" xfId="0" applyNumberFormat="1" applyFont="1" applyFill="1" applyBorder="1" applyAlignment="1">
      <alignment horizontal="left"/>
    </xf>
    <xf numFmtId="1" fontId="0" fillId="35" borderId="23" xfId="0" applyNumberFormat="1" applyFont="1" applyFill="1" applyBorder="1" applyAlignment="1">
      <alignment horizontal="left"/>
    </xf>
    <xf numFmtId="1" fontId="0" fillId="35" borderId="24" xfId="0" applyNumberFormat="1" applyFont="1" applyFill="1" applyBorder="1" applyAlignment="1">
      <alignment horizontal="left"/>
    </xf>
    <xf numFmtId="1" fontId="0" fillId="35" borderId="25" xfId="0" applyNumberFormat="1" applyFont="1" applyFill="1" applyBorder="1" applyAlignment="1">
      <alignment horizontal="left"/>
    </xf>
    <xf numFmtId="1" fontId="0" fillId="35" borderId="26" xfId="0" applyNumberFormat="1" applyFont="1" applyFill="1" applyBorder="1" applyAlignment="1">
      <alignment horizontal="left"/>
    </xf>
    <xf numFmtId="1" fontId="0" fillId="35" borderId="10" xfId="0" applyNumberFormat="1" applyFont="1" applyFill="1" applyBorder="1" applyAlignment="1">
      <alignment horizontal="left" vertical="top" wrapText="1"/>
    </xf>
    <xf numFmtId="1" fontId="0" fillId="35" borderId="11" xfId="0" applyNumberFormat="1" applyFont="1" applyFill="1" applyBorder="1" applyAlignment="1">
      <alignment horizontal="left" vertical="top" wrapText="1"/>
    </xf>
    <xf numFmtId="1" fontId="0" fillId="35" borderId="21" xfId="0" applyNumberFormat="1" applyFont="1" applyFill="1" applyBorder="1" applyAlignment="1">
      <alignment horizontal="left" vertical="top" wrapText="1"/>
    </xf>
    <xf numFmtId="1" fontId="0" fillId="35" borderId="13" xfId="0" applyNumberFormat="1" applyFont="1" applyFill="1" applyBorder="1" applyAlignment="1">
      <alignment horizontal="left" vertical="top" wrapText="1"/>
    </xf>
    <xf numFmtId="1" fontId="0" fillId="35" borderId="0" xfId="0" applyNumberFormat="1" applyFont="1" applyFill="1" applyBorder="1" applyAlignment="1">
      <alignment horizontal="left" vertical="top" wrapText="1"/>
    </xf>
    <xf numFmtId="1" fontId="0" fillId="35" borderId="14" xfId="0" applyNumberFormat="1" applyFont="1" applyFill="1" applyBorder="1" applyAlignment="1">
      <alignment horizontal="left" vertical="top" wrapText="1"/>
    </xf>
    <xf numFmtId="1" fontId="0" fillId="35" borderId="18" xfId="0" applyNumberFormat="1" applyFont="1" applyFill="1" applyBorder="1" applyAlignment="1">
      <alignment horizontal="left" vertical="top" wrapText="1"/>
    </xf>
    <xf numFmtId="1" fontId="0" fillId="35" borderId="22" xfId="0" applyNumberFormat="1" applyFont="1" applyFill="1" applyBorder="1" applyAlignment="1">
      <alignment horizontal="left" vertical="top" wrapText="1"/>
    </xf>
    <xf numFmtId="1" fontId="0" fillId="35" borderId="23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/>
    </xf>
    <xf numFmtId="0" fontId="4" fillId="35" borderId="0" xfId="53" applyFill="1" applyAlignment="1" applyProtection="1">
      <alignment/>
      <protection/>
    </xf>
    <xf numFmtId="0" fontId="3" fillId="35" borderId="0" xfId="53" applyFont="1" applyFill="1" applyAlignment="1" applyProtection="1">
      <alignment/>
      <protection/>
    </xf>
    <xf numFmtId="0" fontId="11" fillId="35" borderId="0" xfId="53" applyFont="1" applyFill="1" applyAlignment="1" applyProtection="1">
      <alignment/>
      <protection/>
    </xf>
    <xf numFmtId="0" fontId="4" fillId="0" borderId="0" xfId="53" applyFill="1" applyAlignment="1" applyProtection="1">
      <alignment/>
      <protection/>
    </xf>
    <xf numFmtId="0" fontId="20" fillId="0" borderId="0" xfId="53" applyFont="1" applyFill="1" applyBorder="1" applyAlignment="1" applyProtection="1">
      <alignment horizontal="left"/>
      <protection/>
    </xf>
    <xf numFmtId="2" fontId="0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20" fillId="35" borderId="10" xfId="53" applyFont="1" applyFill="1" applyBorder="1" applyAlignment="1" applyProtection="1">
      <alignment horizontal="left" vertical="center" wrapText="1"/>
      <protection/>
    </xf>
    <xf numFmtId="0" fontId="20" fillId="35" borderId="11" xfId="53" applyFont="1" applyFill="1" applyBorder="1" applyAlignment="1" applyProtection="1">
      <alignment horizontal="left" vertical="center" wrapText="1"/>
      <protection/>
    </xf>
    <xf numFmtId="0" fontId="20" fillId="35" borderId="21" xfId="53" applyFont="1" applyFill="1" applyBorder="1" applyAlignment="1" applyProtection="1">
      <alignment horizontal="left" vertical="center" wrapText="1"/>
      <protection/>
    </xf>
    <xf numFmtId="0" fontId="20" fillId="35" borderId="13" xfId="53" applyFont="1" applyFill="1" applyBorder="1" applyAlignment="1" applyProtection="1">
      <alignment horizontal="left" vertical="center" wrapText="1"/>
      <protection/>
    </xf>
    <xf numFmtId="0" fontId="20" fillId="35" borderId="0" xfId="53" applyFont="1" applyFill="1" applyBorder="1" applyAlignment="1" applyProtection="1">
      <alignment horizontal="left" vertical="center" wrapText="1"/>
      <protection/>
    </xf>
    <xf numFmtId="0" fontId="20" fillId="35" borderId="14" xfId="53" applyFont="1" applyFill="1" applyBorder="1" applyAlignment="1" applyProtection="1">
      <alignment horizontal="left" vertical="center" wrapText="1"/>
      <protection/>
    </xf>
    <xf numFmtId="0" fontId="20" fillId="35" borderId="18" xfId="53" applyFont="1" applyFill="1" applyBorder="1" applyAlignment="1" applyProtection="1">
      <alignment horizontal="left" vertical="center" wrapText="1"/>
      <protection/>
    </xf>
    <xf numFmtId="0" fontId="20" fillId="35" borderId="22" xfId="53" applyFont="1" applyFill="1" applyBorder="1" applyAlignment="1" applyProtection="1">
      <alignment horizontal="left" vertical="center" wrapText="1"/>
      <protection/>
    </xf>
    <xf numFmtId="0" fontId="20" fillId="35" borderId="23" xfId="53" applyFont="1" applyFill="1" applyBorder="1" applyAlignment="1" applyProtection="1">
      <alignment horizontal="left" vertical="center" wrapText="1"/>
      <protection/>
    </xf>
    <xf numFmtId="0" fontId="20" fillId="35" borderId="13" xfId="53" applyFont="1" applyFill="1" applyBorder="1" applyAlignment="1" applyProtection="1">
      <alignment/>
      <protection/>
    </xf>
    <xf numFmtId="0" fontId="20" fillId="35" borderId="0" xfId="53" applyFont="1" applyFill="1" applyBorder="1" applyAlignment="1" applyProtection="1">
      <alignment/>
      <protection/>
    </xf>
    <xf numFmtId="0" fontId="20" fillId="35" borderId="14" xfId="53" applyFont="1" applyFill="1" applyBorder="1" applyAlignment="1" applyProtection="1">
      <alignment/>
      <protection/>
    </xf>
    <xf numFmtId="0" fontId="20" fillId="35" borderId="13" xfId="53" applyFont="1" applyFill="1" applyBorder="1" applyAlignment="1" applyProtection="1">
      <alignment horizontal="left"/>
      <protection/>
    </xf>
    <xf numFmtId="0" fontId="20" fillId="35" borderId="0" xfId="53" applyFont="1" applyFill="1" applyBorder="1" applyAlignment="1" applyProtection="1">
      <alignment horizontal="left"/>
      <protection/>
    </xf>
    <xf numFmtId="0" fontId="20" fillId="35" borderId="14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38100</xdr:colOff>
      <xdr:row>3</xdr:row>
      <xdr:rowOff>114300</xdr:rowOff>
    </xdr:to>
    <xdr:pic>
      <xdr:nvPicPr>
        <xdr:cNvPr id="1" name="Picture 1" descr="lmop_without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38100</xdr:rowOff>
    </xdr:from>
    <xdr:to>
      <xdr:col>12</xdr:col>
      <xdr:colOff>28575</xdr:colOff>
      <xdr:row>4</xdr:row>
      <xdr:rowOff>0</xdr:rowOff>
    </xdr:to>
    <xdr:pic>
      <xdr:nvPicPr>
        <xdr:cNvPr id="2" name="Picture 2" descr="epafiles_aara_logo_epasealwh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3810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eanenergy/energy-resources/calculator.html" TargetMode="External" /><Relationship Id="rId2" Type="http://schemas.openxmlformats.org/officeDocument/2006/relationships/hyperlink" Target="https://www.epa.gov/energy/greenhouse-gas-equivalencies-calculato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consumption/residential/data/2009/index.cfm?view=consumption#fuel-consumption" TargetMode="External" /><Relationship Id="rId2" Type="http://schemas.openxmlformats.org/officeDocument/2006/relationships/hyperlink" Target="https://www.epa.gov/energy/greenhouse-gas-equivalencies-calculator" TargetMode="External" /><Relationship Id="rId3" Type="http://schemas.openxmlformats.org/officeDocument/2006/relationships/hyperlink" Target="https://www.epa.gov/energy/ghg-equivalencies-calculator-calculations-and-references#pineforests" TargetMode="External" /><Relationship Id="rId4" Type="http://schemas.openxmlformats.org/officeDocument/2006/relationships/hyperlink" Target="https://www.epa.gov/ttn/chief/ap42/appendix/appa.pdf%20(PDF,%2032%20pp,%20104K)" TargetMode="External" /><Relationship Id="rId5" Type="http://schemas.openxmlformats.org/officeDocument/2006/relationships/hyperlink" Target="http://www.eia.gov/survey/form/eia_1605/instructions.pdf%20(PDF,188%20pp,%201.2%20MB)" TargetMode="External" /><Relationship Id="rId6" Type="http://schemas.openxmlformats.org/officeDocument/2006/relationships/hyperlink" Target="http://www.eia.gov/survey/form/eia_1605/instructions.pdf" TargetMode="External" /><Relationship Id="rId7" Type="http://schemas.openxmlformats.org/officeDocument/2006/relationships/hyperlink" Target="https://www.epa.gov/energy/ghg-equivalencies-calculator-calculations-and-references#railcars" TargetMode="External" /><Relationship Id="rId8" Type="http://schemas.openxmlformats.org/officeDocument/2006/relationships/hyperlink" Target="https://www.epa.gov/energy/ghg-equivalencies-calculator-calculations-and-references#oil" TargetMode="External" /><Relationship Id="rId9" Type="http://schemas.openxmlformats.org/officeDocument/2006/relationships/hyperlink" Target="https://www.epa.gov/energy/ghg-equivalencies-calculator-calculations-and-references#gasoline" TargetMode="External" /><Relationship Id="rId10" Type="http://schemas.openxmlformats.org/officeDocument/2006/relationships/hyperlink" Target="https://www.epa.gov/ttn/chief/ap42/appendix/appa.pdf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PageLayoutView="0" workbookViewId="0" topLeftCell="A1">
      <selection activeCell="A2" sqref="A2:L2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11.8515625" style="0" customWidth="1"/>
    <col min="4" max="4" width="10.57421875" style="0" customWidth="1"/>
    <col min="5" max="5" width="11.8515625" style="0" customWidth="1"/>
    <col min="6" max="6" width="10.57421875" style="0" customWidth="1"/>
    <col min="7" max="7" width="11.8515625" style="0" customWidth="1"/>
    <col min="8" max="9" width="10.57421875" style="0" customWidth="1"/>
    <col min="10" max="10" width="10.7109375" style="0" customWidth="1"/>
    <col min="11" max="12" width="13.7109375" style="0" customWidth="1"/>
    <col min="13" max="13" width="12.140625" style="0" customWidth="1"/>
    <col min="14" max="15" width="11.7109375" style="0" customWidth="1"/>
    <col min="16" max="16" width="9.7109375" style="0" bestFit="1" customWidth="1"/>
    <col min="18" max="18" width="10.140625" style="0" bestFit="1" customWidth="1"/>
    <col min="20" max="20" width="8.57421875" style="0" bestFit="1" customWidth="1"/>
    <col min="21" max="21" width="10.140625" style="0" bestFit="1" customWidth="1"/>
    <col min="22" max="22" width="10.8515625" style="0" bestFit="1" customWidth="1"/>
    <col min="23" max="23" width="9.7109375" style="0" bestFit="1" customWidth="1"/>
  </cols>
  <sheetData>
    <row r="1" spans="1:20" ht="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0"/>
      <c r="P1" s="10"/>
      <c r="Q1" s="10"/>
      <c r="R1" s="10"/>
      <c r="S1" s="10"/>
      <c r="T1" s="10"/>
    </row>
    <row r="2" spans="1:20" ht="18">
      <c r="A2" s="127" t="s">
        <v>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1"/>
      <c r="N2" s="11"/>
      <c r="O2" s="10"/>
      <c r="P2" s="10"/>
      <c r="Q2" s="10"/>
      <c r="R2" s="10"/>
      <c r="S2" s="10"/>
      <c r="T2" s="10"/>
    </row>
    <row r="3" spans="1:20" ht="18">
      <c r="A3" s="139">
        <f>IF(OR(OR(AND($D$6&gt;0,$I$5&gt;0),AND($D$6&gt;0,$I$7&gt;0),AND($I$5&gt;0,$I$7&gt;0))),"Warning:  Only one of the three green entry boxes below should be filled in.","")</f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N3" s="21"/>
      <c r="O3" s="10"/>
      <c r="P3" s="10"/>
      <c r="Q3" s="10"/>
      <c r="R3" s="10"/>
      <c r="S3" s="10"/>
      <c r="T3" s="10"/>
    </row>
    <row r="4" spans="1:19" ht="12.75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0" ht="12.75" customHeight="1">
      <c r="A5" s="145" t="s">
        <v>55</v>
      </c>
      <c r="B5" s="145"/>
      <c r="C5" s="145"/>
      <c r="D5" s="6"/>
      <c r="F5" s="145" t="s">
        <v>56</v>
      </c>
      <c r="G5" s="145"/>
      <c r="H5" s="145"/>
      <c r="I5" s="39"/>
      <c r="J5" t="s">
        <v>9</v>
      </c>
    </row>
    <row r="6" spans="1:9" ht="12.75">
      <c r="A6" s="145"/>
      <c r="B6" s="145"/>
      <c r="C6" s="145"/>
      <c r="D6" s="38"/>
      <c r="E6" s="12" t="s">
        <v>57</v>
      </c>
      <c r="F6" s="145"/>
      <c r="G6" s="145"/>
      <c r="H6" s="145"/>
      <c r="I6" s="13" t="s">
        <v>3</v>
      </c>
    </row>
    <row r="7" spans="3:10" ht="12.75">
      <c r="C7" s="7"/>
      <c r="D7" s="7"/>
      <c r="E7" s="12"/>
      <c r="F7" s="12"/>
      <c r="G7" s="8"/>
      <c r="H7" s="7"/>
      <c r="I7" s="40"/>
      <c r="J7" t="s">
        <v>10</v>
      </c>
    </row>
    <row r="8" ht="7.5" customHeight="1" thickBot="1">
      <c r="A8" s="22"/>
    </row>
    <row r="9" spans="1:20" ht="15">
      <c r="A9" s="132" t="s">
        <v>0</v>
      </c>
      <c r="B9" s="133"/>
      <c r="C9" s="133"/>
      <c r="D9" s="134"/>
      <c r="E9" s="135" t="s">
        <v>1</v>
      </c>
      <c r="F9" s="133"/>
      <c r="G9" s="133"/>
      <c r="H9" s="134"/>
      <c r="I9" s="135" t="s">
        <v>2</v>
      </c>
      <c r="J9" s="133"/>
      <c r="K9" s="133"/>
      <c r="L9" s="136"/>
      <c r="N9" s="2"/>
      <c r="O9" s="3"/>
      <c r="P9" s="1"/>
      <c r="Q9" s="1"/>
      <c r="R9" s="1"/>
      <c r="S9" s="1"/>
      <c r="T9" s="1"/>
    </row>
    <row r="10" spans="1:20" ht="12.75">
      <c r="A10" s="140" t="s">
        <v>28</v>
      </c>
      <c r="B10" s="141"/>
      <c r="C10" s="141"/>
      <c r="D10" s="142"/>
      <c r="E10" s="143" t="s">
        <v>29</v>
      </c>
      <c r="F10" s="141"/>
      <c r="G10" s="141"/>
      <c r="H10" s="142"/>
      <c r="I10" s="143" t="s">
        <v>27</v>
      </c>
      <c r="J10" s="141"/>
      <c r="K10" s="141"/>
      <c r="L10" s="144"/>
      <c r="N10" s="2"/>
      <c r="O10" s="2"/>
      <c r="P10" s="1"/>
      <c r="Q10" s="1"/>
      <c r="R10" s="1"/>
      <c r="S10" s="1"/>
      <c r="T10" s="1"/>
    </row>
    <row r="11" spans="1:20" ht="15">
      <c r="A11" s="119" t="s">
        <v>58</v>
      </c>
      <c r="B11" s="120"/>
      <c r="C11" s="122" t="s">
        <v>59</v>
      </c>
      <c r="D11" s="123"/>
      <c r="E11" s="122" t="s">
        <v>58</v>
      </c>
      <c r="F11" s="120"/>
      <c r="G11" s="122" t="s">
        <v>60</v>
      </c>
      <c r="H11" s="123"/>
      <c r="I11" s="122" t="s">
        <v>58</v>
      </c>
      <c r="J11" s="120"/>
      <c r="K11" s="31" t="s">
        <v>59</v>
      </c>
      <c r="L11" s="32" t="s">
        <v>60</v>
      </c>
      <c r="N11" s="1"/>
      <c r="O11" s="1"/>
      <c r="P11" s="1"/>
      <c r="Q11" s="1"/>
      <c r="R11" s="1"/>
      <c r="S11" s="1"/>
      <c r="T11" s="1"/>
    </row>
    <row r="12" spans="1:20" ht="12.75" customHeight="1">
      <c r="A12" s="128" t="s">
        <v>12</v>
      </c>
      <c r="B12" s="129"/>
      <c r="C12" s="137" t="s">
        <v>13</v>
      </c>
      <c r="D12" s="129"/>
      <c r="E12" s="137" t="s">
        <v>12</v>
      </c>
      <c r="F12" s="129"/>
      <c r="G12" s="137" t="s">
        <v>14</v>
      </c>
      <c r="H12" s="129"/>
      <c r="I12" s="137" t="s">
        <v>12</v>
      </c>
      <c r="J12" s="129"/>
      <c r="K12" s="146" t="s">
        <v>13</v>
      </c>
      <c r="L12" s="148" t="s">
        <v>15</v>
      </c>
      <c r="N12" s="1"/>
      <c r="O12" s="1"/>
      <c r="P12" s="1"/>
      <c r="Q12" s="1"/>
      <c r="R12" s="1"/>
      <c r="S12" s="1"/>
      <c r="T12" s="1"/>
    </row>
    <row r="13" spans="1:20" ht="12.75">
      <c r="A13" s="130"/>
      <c r="B13" s="131"/>
      <c r="C13" s="138"/>
      <c r="D13" s="131"/>
      <c r="E13" s="138"/>
      <c r="F13" s="131"/>
      <c r="G13" s="138"/>
      <c r="H13" s="131"/>
      <c r="I13" s="138"/>
      <c r="J13" s="131"/>
      <c r="K13" s="147"/>
      <c r="L13" s="149" t="s">
        <v>11</v>
      </c>
      <c r="N13" s="1"/>
      <c r="O13" s="1"/>
      <c r="P13" s="1"/>
      <c r="Q13" s="1"/>
      <c r="R13" s="1"/>
      <c r="S13" s="1"/>
      <c r="T13" s="1"/>
    </row>
    <row r="14" spans="1:12" ht="12.75">
      <c r="A14" s="121">
        <f>IF($D$6&gt;0,$D$6*'Calculations and References'!$B$5*'Calculations and References'!$B$9*'Calculations and References'!$B$21/'Calculations and References'!$B$18*'Calculations and References'!$B$15/'Calculations and References'!$B$10*'Calculations and References'!$B$11/'Calculations and References'!$B$12*'Calculations and References'!$B$32*'Calculations and References'!$B$27,IF($I$5&gt;0,$I$5,IF($I$7&gt;0,$I$7*'Calculations and References'!$B$7*'Calculations and References'!$B$8/'Calculations and References'!$B$13))*'Calculations and References'!$B$6*'Calculations and References'!$B$13*'Calculations and References'!$B$16*'Calculations and References'!$B$15/'Calculations and References'!$B$10*'Calculations and References'!$B$11/'Calculations and References'!$B$12*'Calculations and References'!$B$32)</f>
        <v>0</v>
      </c>
      <c r="B14" s="103"/>
      <c r="C14" s="104">
        <f>$A$14*'Calculations and References'!$B$12/'Calculations and References'!$B$11/'Calculations and References'!$B$32</f>
        <v>0</v>
      </c>
      <c r="D14" s="105"/>
      <c r="E14" s="102">
        <f>IF($D$6&gt;0,$D$6*'Calculations and References'!$B$5*'Calculations and References'!$B$9*'Calculations and References'!$B$23/'Calculations and References'!$B$10*'Calculations and References'!$B$11/'Calculations and References'!$B$12*'Calculations and References'!$B$28,IF($I$5&gt;0,$I$5,IF($I$7&gt;0,$I$7*'Calculations and References'!$B$7*'Calculations and References'!$B$8/'Calculations and References'!$B$13))*'Calculations and References'!$B$6*'Calculations and References'!$B$13*'Calculations and References'!$B$16*'Calculations and References'!$B$18/'Calculations and References'!$B$19*'Calculations and References'!B24/'Calculations and References'!$B$10*'Calculations and References'!$B$11/'Calculations and References'!$B$12*'Calculations and References'!$B$30)</f>
        <v>0</v>
      </c>
      <c r="F14" s="103"/>
      <c r="G14" s="104">
        <f>$E$14*'Calculations and References'!$B$12/'Calculations and References'!$B$11</f>
        <v>0</v>
      </c>
      <c r="H14" s="105"/>
      <c r="I14" s="102">
        <f>$A14+$E14</f>
        <v>0</v>
      </c>
      <c r="J14" s="103"/>
      <c r="K14" s="33">
        <f>$C$14</f>
        <v>0</v>
      </c>
      <c r="L14" s="34">
        <f>$G$14</f>
        <v>0</v>
      </c>
    </row>
    <row r="15" spans="1:13" ht="13.5" customHeight="1">
      <c r="A15" s="110" t="s">
        <v>8</v>
      </c>
      <c r="B15" s="107"/>
      <c r="C15" s="107"/>
      <c r="D15" s="108"/>
      <c r="E15" s="106" t="s">
        <v>8</v>
      </c>
      <c r="F15" s="107"/>
      <c r="G15" s="107"/>
      <c r="H15" s="108"/>
      <c r="I15" s="17" t="s">
        <v>8</v>
      </c>
      <c r="J15" s="18"/>
      <c r="K15" s="18"/>
      <c r="L15" s="19"/>
      <c r="M15" s="9"/>
    </row>
    <row r="16" spans="1:13" ht="13.5" customHeight="1">
      <c r="A16" s="29" t="s">
        <v>48</v>
      </c>
      <c r="B16" s="25"/>
      <c r="C16" s="25"/>
      <c r="D16" s="26"/>
      <c r="E16" s="30" t="s">
        <v>48</v>
      </c>
      <c r="F16" s="25"/>
      <c r="G16" s="25"/>
      <c r="H16" s="26"/>
      <c r="I16" s="30" t="s">
        <v>48</v>
      </c>
      <c r="J16" s="27"/>
      <c r="K16" s="27"/>
      <c r="L16" s="28"/>
      <c r="M16" s="9"/>
    </row>
    <row r="17" spans="1:13" ht="12.75" customHeight="1">
      <c r="A17" s="111" t="s">
        <v>67</v>
      </c>
      <c r="B17" s="112"/>
      <c r="C17" s="112"/>
      <c r="D17" s="124">
        <f>($C$14*'Calculations and References'!$B$32)/('Calculations and References'!$B$59/'Calculations and References'!B11)</f>
        <v>0</v>
      </c>
      <c r="E17" s="150" t="s">
        <v>67</v>
      </c>
      <c r="F17" s="112"/>
      <c r="G17" s="112"/>
      <c r="H17" s="124">
        <f>$G$14/('Calculations and References'!$B$59/'Calculations and References'!B11)</f>
        <v>0</v>
      </c>
      <c r="I17" s="150" t="s">
        <v>67</v>
      </c>
      <c r="J17" s="112"/>
      <c r="K17" s="112"/>
      <c r="L17" s="154">
        <f>(($K$14*'Calculations and References'!$B$32)+$L$14)/('Calculations and References'!$B$59/'Calculations and References'!B11)</f>
        <v>0</v>
      </c>
      <c r="M17" s="9"/>
    </row>
    <row r="18" spans="1:13" ht="12.75">
      <c r="A18" s="113"/>
      <c r="B18" s="112"/>
      <c r="C18" s="112"/>
      <c r="D18" s="124"/>
      <c r="E18" s="151"/>
      <c r="F18" s="112"/>
      <c r="G18" s="112"/>
      <c r="H18" s="124"/>
      <c r="I18" s="151"/>
      <c r="J18" s="112"/>
      <c r="K18" s="112"/>
      <c r="L18" s="154"/>
      <c r="M18" s="9"/>
    </row>
    <row r="19" spans="1:13" ht="12.75" customHeight="1">
      <c r="A19" s="111" t="str">
        <f>IF($D$6&gt;0,"• CO2 emissions from __ railcars' worth of coal burned:","• CO2 emissions from __ barrels of oil consumed:")</f>
        <v>• CO2 emissions from __ barrels of oil consumed:</v>
      </c>
      <c r="B19" s="114"/>
      <c r="C19" s="114"/>
      <c r="D19" s="124">
        <f>IF($D$6&gt;0,$C$14*('Calculations and References'!$B$32)/('Calculations and References'!$B$60/'Calculations and References'!B11),$C$14*('Calculations and References'!$B$32)/('Calculations and References'!$B$61/'Calculations and References'!B11))</f>
        <v>0</v>
      </c>
      <c r="E19" s="150" t="str">
        <f>IF($D$6&gt;0,"• CO2 emissions from __ railcars' worth of coal burned:","• CO2 emissions from __ barrels of oil consumed:")</f>
        <v>• CO2 emissions from __ barrels of oil consumed:</v>
      </c>
      <c r="F19" s="112"/>
      <c r="G19" s="112"/>
      <c r="H19" s="124">
        <f>IF($D$6&gt;0,$G$14/('Calculations and References'!$B$60/'Calculations and References'!B11),$G$14/('Calculations and References'!$B$61/'Calculations and References'!B11))</f>
        <v>0</v>
      </c>
      <c r="I19" s="150" t="str">
        <f>IF($D$6&gt;0,"• CO2 emissions from __ railcars' worth of coal burned:","• CO2 emissions from __ barrels of oil consumed:")</f>
        <v>• CO2 emissions from __ barrels of oil consumed:</v>
      </c>
      <c r="J19" s="112"/>
      <c r="K19" s="112"/>
      <c r="L19" s="154">
        <f>IF($D$6&gt;0,(($K$14*'Calculations and References'!$B$32)+$L$14)/('Calculations and References'!$B$60/'Calculations and References'!B11),(($K$14*'Calculations and References'!$B$32)+$L$14)/('Calculations and References'!$B$61/'Calculations and References'!B11))</f>
        <v>0</v>
      </c>
      <c r="M19" s="9"/>
    </row>
    <row r="20" spans="1:13" ht="12.75">
      <c r="A20" s="113"/>
      <c r="B20" s="114"/>
      <c r="C20" s="114"/>
      <c r="D20" s="124"/>
      <c r="E20" s="151"/>
      <c r="F20" s="112"/>
      <c r="G20" s="112"/>
      <c r="H20" s="124"/>
      <c r="I20" s="151"/>
      <c r="J20" s="112"/>
      <c r="K20" s="112"/>
      <c r="L20" s="154"/>
      <c r="M20" s="9"/>
    </row>
    <row r="21" spans="1:13" ht="12.75">
      <c r="A21" s="115" t="s">
        <v>63</v>
      </c>
      <c r="B21" s="116"/>
      <c r="C21" s="116"/>
      <c r="D21" s="125">
        <f>$C$14*('Calculations and References'!$B$32)/('Calculations and References'!$B$62/'Calculations and References'!B11)</f>
        <v>0</v>
      </c>
      <c r="E21" s="152" t="s">
        <v>63</v>
      </c>
      <c r="F21" s="116"/>
      <c r="G21" s="116"/>
      <c r="H21" s="125">
        <f>$G$14/('Calculations and References'!$B$62/'Calculations and References'!B11)</f>
        <v>0</v>
      </c>
      <c r="I21" s="152" t="s">
        <v>63</v>
      </c>
      <c r="J21" s="116"/>
      <c r="K21" s="116"/>
      <c r="L21" s="154">
        <f>(($K$14*'Calculations and References'!$B$32)+$L$14)/('Calculations and References'!$B$62/'Calculations and References'!B11)</f>
        <v>0</v>
      </c>
      <c r="M21" s="9"/>
    </row>
    <row r="22" spans="1:13" ht="13.5" thickBot="1">
      <c r="A22" s="117"/>
      <c r="B22" s="118"/>
      <c r="C22" s="118"/>
      <c r="D22" s="126"/>
      <c r="E22" s="153"/>
      <c r="F22" s="118"/>
      <c r="G22" s="118"/>
      <c r="H22" s="126"/>
      <c r="I22" s="153"/>
      <c r="J22" s="118"/>
      <c r="K22" s="118"/>
      <c r="L22" s="155"/>
      <c r="M22" s="9"/>
    </row>
    <row r="23" spans="1:13" ht="9" customHeight="1">
      <c r="A23" s="35"/>
      <c r="B23" s="35"/>
      <c r="C23" s="36"/>
      <c r="D23" s="37"/>
      <c r="E23" s="35"/>
      <c r="F23" s="35"/>
      <c r="G23" s="36"/>
      <c r="H23" s="37"/>
      <c r="I23" s="35"/>
      <c r="J23" s="35"/>
      <c r="K23" s="37"/>
      <c r="L23" s="37"/>
      <c r="M23" s="9"/>
    </row>
    <row r="24" spans="5:13" ht="12.75">
      <c r="E24" s="46" t="s">
        <v>61</v>
      </c>
      <c r="F24" s="45"/>
      <c r="G24" s="45"/>
      <c r="H24" s="45"/>
      <c r="I24" s="35"/>
      <c r="J24" s="35"/>
      <c r="K24" s="37"/>
      <c r="L24" s="37"/>
      <c r="M24" s="9"/>
    </row>
    <row r="25" spans="1:13" ht="12.75">
      <c r="A25" s="109" t="s">
        <v>53</v>
      </c>
      <c r="B25" s="109"/>
      <c r="C25" s="109"/>
      <c r="D25" s="109"/>
      <c r="E25" s="47" t="str">
        <f>IF($D$6&gt;0,"• Powering __ homes:","• Heating __ homes:")</f>
        <v>• Heating __ homes:</v>
      </c>
      <c r="F25" s="35"/>
      <c r="H25" s="37">
        <f>IF($D$6&gt;0,$D$6*'Calculations and References'!$B$9*'Calculations and References'!$B$5/'Calculations and References'!$B$63*'Calculations and References'!$B$28*'Calculations and References'!$B$29,IF($I$5&gt;0,$I$5*'Calculations and References'!$B$13*'Calculations and References'!$B$6*'Calculations and References'!$B$16*'Calculations and References'!$B$18*'Calculations and References'!$B$30/('Calculations and References'!$B$19*'Calculations and References'!$B$64),IF($I$7&gt;0,$I$7*'Calculations and References'!$B$8*'Calculations and References'!$B$7*'Calculations and References'!$B$6*'Calculations and References'!$B$16*'Calculations and References'!$B$18*'Calculations and References'!$B$30/('Calculations and References'!$B$19*'Calculations and References'!$B$64),0)))</f>
        <v>0</v>
      </c>
      <c r="I25" s="35"/>
      <c r="J25" s="35"/>
      <c r="K25" s="37"/>
      <c r="L25" s="37"/>
      <c r="M25" s="9"/>
    </row>
    <row r="26" spans="5:13" ht="9.75" customHeight="1">
      <c r="E26" s="35"/>
      <c r="F26" s="35"/>
      <c r="G26" s="36"/>
      <c r="H26" s="37"/>
      <c r="I26" s="35"/>
      <c r="J26" s="48"/>
      <c r="K26" s="48"/>
      <c r="L26" s="48"/>
      <c r="M26" s="9"/>
    </row>
    <row r="27" spans="1:12" ht="12.75">
      <c r="A27" s="177" t="s">
        <v>78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48"/>
      <c r="L27" s="48"/>
    </row>
  </sheetData>
  <sheetProtection password="C1DC" sheet="1"/>
  <mergeCells count="49">
    <mergeCell ref="L17:L18"/>
    <mergeCell ref="L19:L20"/>
    <mergeCell ref="L21:L22"/>
    <mergeCell ref="H17:H18"/>
    <mergeCell ref="H19:H20"/>
    <mergeCell ref="H21:H22"/>
    <mergeCell ref="I17:K18"/>
    <mergeCell ref="G11:H11"/>
    <mergeCell ref="I19:K20"/>
    <mergeCell ref="I21:K22"/>
    <mergeCell ref="E17:G18"/>
    <mergeCell ref="E19:G20"/>
    <mergeCell ref="E21:G22"/>
    <mergeCell ref="E10:H10"/>
    <mergeCell ref="I10:L10"/>
    <mergeCell ref="A5:C6"/>
    <mergeCell ref="F5:H6"/>
    <mergeCell ref="C12:D13"/>
    <mergeCell ref="G12:H13"/>
    <mergeCell ref="K12:K13"/>
    <mergeCell ref="L12:L13"/>
    <mergeCell ref="I11:J11"/>
    <mergeCell ref="E11:F11"/>
    <mergeCell ref="D21:D22"/>
    <mergeCell ref="A2:L2"/>
    <mergeCell ref="A12:B13"/>
    <mergeCell ref="A9:D9"/>
    <mergeCell ref="E9:H9"/>
    <mergeCell ref="I9:L9"/>
    <mergeCell ref="E12:F13"/>
    <mergeCell ref="I12:J13"/>
    <mergeCell ref="A3:L3"/>
    <mergeCell ref="A10:D10"/>
    <mergeCell ref="A11:B11"/>
    <mergeCell ref="A14:B14"/>
    <mergeCell ref="C11:D11"/>
    <mergeCell ref="C14:D14"/>
    <mergeCell ref="D17:D18"/>
    <mergeCell ref="D19:D20"/>
    <mergeCell ref="A27:J27"/>
    <mergeCell ref="I14:J14"/>
    <mergeCell ref="G14:H14"/>
    <mergeCell ref="E15:H15"/>
    <mergeCell ref="A25:D25"/>
    <mergeCell ref="A15:D15"/>
    <mergeCell ref="E14:F14"/>
    <mergeCell ref="A17:C18"/>
    <mergeCell ref="A19:C20"/>
    <mergeCell ref="A21:C22"/>
  </mergeCells>
  <hyperlinks>
    <hyperlink ref="A25:D25" location="'Calculations and References'!A1" display="View Calculations and References"/>
    <hyperlink ref="A27" r:id="rId1" display="For additional equivalencies, view the Greenhouse Gas Equivalencies Calculator on the EPA Clean Energy Web site."/>
    <hyperlink ref="A27:J27" r:id="rId2" display="For additional environmental benefit options, view the Greenhouse Gas Equivalencies Calculator on the EPA Clean Energy website."/>
  </hyperlinks>
  <printOptions horizontalCentered="1"/>
  <pageMargins left="0.2" right="0.2" top="1" bottom="1" header="0.5" footer="0.5"/>
  <pageSetup fitToHeight="1" fitToWidth="1" horizontalDpi="600" verticalDpi="600" orientation="landscape" scale="97" r:id="rId4"/>
  <headerFooter alignWithMargins="0">
    <oddFooter>&amp;LLFGE Benefits Calculator
https://www.epa.gov/lmop/
lfg-energy-benefits-calculator&amp;CPage 1 of 4&amp;RLast updated July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.8515625" style="15" customWidth="1"/>
    <col min="2" max="2" width="9.00390625" style="15" customWidth="1"/>
    <col min="3" max="3" width="14.7109375" style="15" customWidth="1"/>
    <col min="4" max="4" width="15.57421875" style="15" customWidth="1"/>
    <col min="5" max="5" width="3.140625" style="15" customWidth="1"/>
    <col min="6" max="6" width="6.7109375" style="15" customWidth="1"/>
    <col min="7" max="7" width="6.140625" style="15" customWidth="1"/>
    <col min="8" max="8" width="24.8515625" style="15" customWidth="1"/>
    <col min="9" max="9" width="14.00390625" style="15" customWidth="1"/>
    <col min="10" max="10" width="5.421875" style="15" customWidth="1"/>
    <col min="11" max="11" width="3.7109375" style="15" customWidth="1"/>
    <col min="12" max="12" width="9.421875" style="15" customWidth="1"/>
    <col min="13" max="13" width="18.28125" style="15" customWidth="1"/>
    <col min="14" max="14" width="6.28125" style="15" customWidth="1"/>
    <col min="15" max="15" width="9.140625" style="15" customWidth="1"/>
    <col min="16" max="16" width="13.421875" style="15" customWidth="1"/>
    <col min="17" max="16384" width="9.140625" style="15" customWidth="1"/>
  </cols>
  <sheetData>
    <row r="1" spans="1:15" ht="17.25">
      <c r="A1" s="173" t="s">
        <v>7</v>
      </c>
      <c r="B1" s="173"/>
      <c r="C1" s="173"/>
      <c r="D1" s="173"/>
      <c r="E1" s="174" t="s">
        <v>54</v>
      </c>
      <c r="F1" s="174"/>
      <c r="G1" s="174"/>
      <c r="H1" s="71"/>
      <c r="I1" s="53"/>
      <c r="J1" s="53"/>
      <c r="K1" s="53"/>
      <c r="L1" s="53"/>
      <c r="M1" s="53"/>
      <c r="N1" s="14"/>
      <c r="O1" s="14"/>
    </row>
    <row r="2" spans="1:15" ht="12.75">
      <c r="A2" s="6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4"/>
      <c r="O2" s="14"/>
    </row>
    <row r="3" spans="1:15" ht="12.75">
      <c r="A3" s="64"/>
      <c r="B3" s="49" t="s">
        <v>38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14"/>
      <c r="O3" s="14"/>
    </row>
    <row r="4" spans="1:15" ht="12.75">
      <c r="A4" s="64"/>
      <c r="B4" s="52" t="s">
        <v>33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14"/>
      <c r="O4" s="14"/>
    </row>
    <row r="5" spans="1:15" ht="15" customHeight="1">
      <c r="A5" s="64"/>
      <c r="B5" s="55">
        <v>8760</v>
      </c>
      <c r="C5" s="56" t="s">
        <v>4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14"/>
      <c r="O5" s="14"/>
    </row>
    <row r="6" spans="1:15" ht="15" customHeight="1">
      <c r="A6" s="64"/>
      <c r="B6" s="57">
        <v>365</v>
      </c>
      <c r="C6" s="56" t="s">
        <v>6</v>
      </c>
      <c r="D6" s="53"/>
      <c r="E6" s="53"/>
      <c r="F6" s="53"/>
      <c r="G6" s="53"/>
      <c r="H6" s="53"/>
      <c r="I6" s="53"/>
      <c r="J6" s="53"/>
      <c r="K6" s="53"/>
      <c r="L6" s="53"/>
      <c r="M6" s="54"/>
      <c r="N6" s="14"/>
      <c r="O6" s="14"/>
    </row>
    <row r="7" spans="1:15" ht="15" customHeight="1">
      <c r="A7" s="64"/>
      <c r="B7" s="57">
        <v>24</v>
      </c>
      <c r="C7" s="56" t="s">
        <v>25</v>
      </c>
      <c r="D7" s="53"/>
      <c r="E7" s="53"/>
      <c r="F7" s="53"/>
      <c r="G7" s="53"/>
      <c r="H7" s="53"/>
      <c r="I7" s="53"/>
      <c r="J7" s="53"/>
      <c r="K7" s="53"/>
      <c r="L7" s="53"/>
      <c r="M7" s="54"/>
      <c r="N7" s="14"/>
      <c r="O7" s="14"/>
    </row>
    <row r="8" spans="1:15" ht="15" customHeight="1">
      <c r="A8" s="64"/>
      <c r="B8" s="57">
        <v>60</v>
      </c>
      <c r="C8" s="56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4"/>
      <c r="N8" s="14"/>
      <c r="O8" s="14"/>
    </row>
    <row r="9" spans="1:15" ht="15" customHeight="1">
      <c r="A9" s="64"/>
      <c r="B9" s="58">
        <v>1000</v>
      </c>
      <c r="C9" s="56" t="s">
        <v>20</v>
      </c>
      <c r="D9" s="53"/>
      <c r="E9" s="53"/>
      <c r="F9" s="53"/>
      <c r="G9" s="53"/>
      <c r="H9" s="53"/>
      <c r="I9" s="53"/>
      <c r="J9" s="53"/>
      <c r="K9" s="53"/>
      <c r="L9" s="53"/>
      <c r="M9" s="54"/>
      <c r="N9" s="14"/>
      <c r="O9" s="14"/>
    </row>
    <row r="10" spans="1:15" ht="15" customHeight="1">
      <c r="A10" s="64"/>
      <c r="B10" s="55">
        <v>2000</v>
      </c>
      <c r="C10" s="56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14"/>
      <c r="O10" s="14"/>
    </row>
    <row r="11" spans="1:15" ht="15" customHeight="1">
      <c r="A11" s="64"/>
      <c r="B11" s="59">
        <v>0.9072</v>
      </c>
      <c r="C11" s="56" t="s">
        <v>5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14"/>
      <c r="O11" s="14"/>
    </row>
    <row r="12" spans="1:15" ht="15" customHeight="1">
      <c r="A12" s="64"/>
      <c r="B12" s="58">
        <v>1000000</v>
      </c>
      <c r="C12" s="56" t="s">
        <v>24</v>
      </c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14"/>
      <c r="O12" s="14"/>
    </row>
    <row r="13" spans="1:15" ht="15" customHeight="1">
      <c r="A13" s="64"/>
      <c r="B13" s="58">
        <v>1000000</v>
      </c>
      <c r="C13" s="56" t="s">
        <v>23</v>
      </c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14"/>
      <c r="O13" s="14"/>
    </row>
    <row r="14" spans="1:15" ht="15" customHeight="1">
      <c r="A14" s="64"/>
      <c r="B14" s="60" t="s">
        <v>34</v>
      </c>
      <c r="C14" s="56"/>
      <c r="D14" s="53"/>
      <c r="E14" s="53"/>
      <c r="F14" s="53"/>
      <c r="G14" s="53"/>
      <c r="H14" s="53"/>
      <c r="I14" s="53"/>
      <c r="J14" s="53"/>
      <c r="K14" s="53"/>
      <c r="L14" s="53"/>
      <c r="M14" s="54"/>
      <c r="N14" s="14"/>
      <c r="O14" s="14"/>
    </row>
    <row r="15" spans="1:15" ht="15" customHeight="1">
      <c r="A15" s="64"/>
      <c r="B15" s="59">
        <v>0.0423</v>
      </c>
      <c r="C15" s="56" t="s">
        <v>17</v>
      </c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14"/>
      <c r="O15" s="14"/>
    </row>
    <row r="16" spans="1:15" ht="15" customHeight="1">
      <c r="A16" s="64"/>
      <c r="B16" s="61">
        <v>0.5</v>
      </c>
      <c r="C16" s="56" t="s">
        <v>18</v>
      </c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14"/>
      <c r="O16" s="14"/>
    </row>
    <row r="17" spans="1:15" ht="15" customHeight="1">
      <c r="A17" s="64"/>
      <c r="B17" s="62" t="s">
        <v>35</v>
      </c>
      <c r="C17" s="56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14"/>
      <c r="O17" s="14"/>
    </row>
    <row r="18" spans="1:15" ht="15" customHeight="1">
      <c r="A18" s="64"/>
      <c r="B18" s="55">
        <v>1012</v>
      </c>
      <c r="C18" s="56" t="s">
        <v>39</v>
      </c>
      <c r="D18" s="53"/>
      <c r="E18" s="63" t="s">
        <v>40</v>
      </c>
      <c r="F18" s="63"/>
      <c r="G18" s="53"/>
      <c r="H18" s="53"/>
      <c r="I18" s="53"/>
      <c r="J18" s="53"/>
      <c r="K18" s="53"/>
      <c r="L18" s="53"/>
      <c r="M18" s="54"/>
      <c r="N18" s="14"/>
      <c r="O18" s="14"/>
    </row>
    <row r="19" spans="1:15" ht="15" customHeight="1">
      <c r="A19" s="64"/>
      <c r="B19" s="55">
        <v>1050</v>
      </c>
      <c r="C19" s="56" t="s">
        <v>19</v>
      </c>
      <c r="D19" s="53"/>
      <c r="E19" s="96" t="s">
        <v>79</v>
      </c>
      <c r="F19" s="63"/>
      <c r="G19" s="53"/>
      <c r="H19" s="53"/>
      <c r="I19" s="53"/>
      <c r="J19" s="53"/>
      <c r="K19" s="53"/>
      <c r="L19" s="53"/>
      <c r="M19" s="54"/>
      <c r="N19" s="14"/>
      <c r="O19" s="14"/>
    </row>
    <row r="20" spans="1:15" ht="15" customHeight="1">
      <c r="A20" s="64"/>
      <c r="B20" s="55"/>
      <c r="C20" s="56"/>
      <c r="D20" s="64"/>
      <c r="E20" s="178" t="s">
        <v>80</v>
      </c>
      <c r="F20" s="178"/>
      <c r="G20" s="178"/>
      <c r="H20" s="178"/>
      <c r="I20" s="178"/>
      <c r="J20" s="53"/>
      <c r="K20" s="53"/>
      <c r="L20" s="53"/>
      <c r="M20" s="54"/>
      <c r="N20" s="14"/>
      <c r="O20" s="14"/>
    </row>
    <row r="21" spans="1:15" ht="15" customHeight="1">
      <c r="A21" s="64"/>
      <c r="B21" s="55">
        <v>11700</v>
      </c>
      <c r="C21" s="56" t="s">
        <v>21</v>
      </c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14"/>
      <c r="O21" s="14"/>
    </row>
    <row r="22" spans="1:15" ht="15" customHeight="1">
      <c r="A22" s="64"/>
      <c r="B22" s="65" t="s">
        <v>36</v>
      </c>
      <c r="C22" s="56"/>
      <c r="D22" s="53"/>
      <c r="E22" s="53"/>
      <c r="F22" s="53"/>
      <c r="G22" s="53"/>
      <c r="H22" s="53"/>
      <c r="I22" s="53"/>
      <c r="J22" s="53"/>
      <c r="K22" s="53"/>
      <c r="L22" s="64"/>
      <c r="M22" s="54"/>
      <c r="N22" s="14"/>
      <c r="O22" s="14"/>
    </row>
    <row r="23" spans="1:15" ht="15" customHeight="1">
      <c r="A23" s="64"/>
      <c r="B23" s="179">
        <v>1.12</v>
      </c>
      <c r="C23" s="56" t="s">
        <v>86</v>
      </c>
      <c r="D23" s="53"/>
      <c r="E23" s="53"/>
      <c r="F23" s="53"/>
      <c r="G23" s="53"/>
      <c r="H23" s="53"/>
      <c r="I23" s="180"/>
      <c r="J23" s="64"/>
      <c r="K23" s="53"/>
      <c r="L23" s="53"/>
      <c r="M23" s="54"/>
      <c r="N23" s="14"/>
      <c r="O23" s="14"/>
    </row>
    <row r="24" spans="1:15" ht="15" customHeight="1">
      <c r="A24" s="64"/>
      <c r="B24" s="87">
        <v>0.12037</v>
      </c>
      <c r="C24" s="56" t="s">
        <v>22</v>
      </c>
      <c r="D24" s="53"/>
      <c r="E24" s="53"/>
      <c r="F24" s="53"/>
      <c r="G24" s="53"/>
      <c r="H24" s="96" t="s">
        <v>68</v>
      </c>
      <c r="I24" s="53"/>
      <c r="J24" s="53"/>
      <c r="K24" s="53"/>
      <c r="L24" s="53"/>
      <c r="M24" s="54"/>
      <c r="N24" s="14"/>
      <c r="O24" s="14"/>
    </row>
    <row r="25" spans="1:15" ht="15" customHeight="1">
      <c r="A25" s="64"/>
      <c r="B25" s="87"/>
      <c r="C25" s="56"/>
      <c r="D25" s="53"/>
      <c r="E25" s="53"/>
      <c r="F25" s="53"/>
      <c r="G25" s="53"/>
      <c r="H25" s="175" t="s">
        <v>69</v>
      </c>
      <c r="I25" s="176"/>
      <c r="J25" s="176"/>
      <c r="K25" s="176"/>
      <c r="L25" s="176"/>
      <c r="M25" s="97"/>
      <c r="N25" s="14"/>
      <c r="O25" s="14"/>
    </row>
    <row r="26" spans="1:15" ht="15" customHeight="1">
      <c r="A26" s="64"/>
      <c r="B26" s="66" t="s">
        <v>45</v>
      </c>
      <c r="C26" s="56"/>
      <c r="D26" s="53"/>
      <c r="E26" s="53"/>
      <c r="F26" s="53"/>
      <c r="G26" s="53"/>
      <c r="H26" s="64"/>
      <c r="I26" s="53"/>
      <c r="J26" s="53"/>
      <c r="K26" s="53"/>
      <c r="L26" s="53"/>
      <c r="M26" s="54"/>
      <c r="N26" s="14"/>
      <c r="O26" s="14"/>
    </row>
    <row r="27" spans="1:15" ht="15" customHeight="1">
      <c r="A27" s="64"/>
      <c r="B27" s="61">
        <v>0.93</v>
      </c>
      <c r="C27" s="56" t="s">
        <v>43</v>
      </c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14"/>
      <c r="O27" s="14"/>
    </row>
    <row r="28" spans="1:15" ht="15" customHeight="1">
      <c r="A28" s="64"/>
      <c r="B28" s="61">
        <v>0.85</v>
      </c>
      <c r="C28" s="56" t="s">
        <v>44</v>
      </c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14"/>
      <c r="O28" s="14"/>
    </row>
    <row r="29" spans="1:15" ht="15" customHeight="1">
      <c r="A29" s="64"/>
      <c r="B29" s="61">
        <v>0.91</v>
      </c>
      <c r="C29" s="56" t="s">
        <v>49</v>
      </c>
      <c r="D29" s="53"/>
      <c r="E29" s="53"/>
      <c r="F29" s="53"/>
      <c r="G29" s="53"/>
      <c r="H29" s="53"/>
      <c r="I29" s="67"/>
      <c r="J29" s="53"/>
      <c r="K29" s="53"/>
      <c r="L29" s="53"/>
      <c r="M29" s="54"/>
      <c r="N29" s="14"/>
      <c r="O29" s="14"/>
    </row>
    <row r="30" spans="1:15" ht="15" customHeight="1">
      <c r="A30" s="64"/>
      <c r="B30" s="61">
        <v>0.9</v>
      </c>
      <c r="C30" s="56" t="s">
        <v>50</v>
      </c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14"/>
      <c r="O30" s="14"/>
    </row>
    <row r="31" spans="1:15" ht="15" customHeight="1">
      <c r="A31" s="64"/>
      <c r="B31" s="62" t="s">
        <v>37</v>
      </c>
      <c r="C31" s="56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14"/>
      <c r="O31" s="14"/>
    </row>
    <row r="32" spans="1:15" ht="15" customHeight="1">
      <c r="A32" s="64"/>
      <c r="B32" s="99">
        <v>25</v>
      </c>
      <c r="C32" s="68" t="s">
        <v>70</v>
      </c>
      <c r="D32" s="69"/>
      <c r="E32" s="69"/>
      <c r="F32" s="69"/>
      <c r="G32" s="69"/>
      <c r="H32" s="69"/>
      <c r="I32" s="69"/>
      <c r="J32" s="69"/>
      <c r="K32" s="69"/>
      <c r="L32" s="69"/>
      <c r="M32" s="98"/>
      <c r="N32" s="14"/>
      <c r="O32" s="14"/>
    </row>
    <row r="33" spans="1:15" ht="15" customHeight="1">
      <c r="A33" s="64"/>
      <c r="B33" s="70"/>
      <c r="C33" s="5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4"/>
      <c r="O33" s="14"/>
    </row>
    <row r="34" spans="1:15" ht="15" customHeight="1">
      <c r="A34" s="64"/>
      <c r="B34" s="85" t="s">
        <v>30</v>
      </c>
      <c r="C34" s="86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14"/>
      <c r="O34" s="14"/>
    </row>
    <row r="35" spans="1:15" ht="15" customHeight="1">
      <c r="A35" s="64"/>
      <c r="B35" s="164" t="s">
        <v>71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4"/>
      <c r="O35" s="14"/>
    </row>
    <row r="36" spans="1:15" ht="15" customHeight="1">
      <c r="A36" s="64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9"/>
      <c r="N36" s="14"/>
      <c r="O36" s="14"/>
    </row>
    <row r="37" spans="1:15" ht="12.75">
      <c r="A37" s="64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4"/>
      <c r="O37" s="14"/>
    </row>
    <row r="38" spans="1:15" ht="15" customHeight="1">
      <c r="A38" s="64"/>
      <c r="B38" s="158" t="s">
        <v>72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  <c r="N38" s="14"/>
      <c r="O38" s="14"/>
    </row>
    <row r="39" spans="1:15" ht="15" customHeight="1">
      <c r="A39" s="64"/>
      <c r="B39" s="70"/>
      <c r="C39" s="5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4"/>
      <c r="O39" s="14"/>
    </row>
    <row r="40" spans="1:15" ht="15" customHeight="1">
      <c r="A40" s="64"/>
      <c r="B40" s="81" t="s">
        <v>31</v>
      </c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14"/>
      <c r="O40" s="14"/>
    </row>
    <row r="41" spans="1:15" ht="15" customHeight="1">
      <c r="A41" s="64"/>
      <c r="B41" s="181" t="s">
        <v>87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14"/>
      <c r="O41" s="14"/>
    </row>
    <row r="42" spans="1:15" ht="12.75">
      <c r="A42" s="64"/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14"/>
      <c r="O42" s="14"/>
    </row>
    <row r="43" spans="1:15" ht="15" customHeight="1">
      <c r="A43" s="64"/>
      <c r="B43" s="161" t="s">
        <v>32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3"/>
      <c r="N43" s="14"/>
      <c r="O43" s="14"/>
    </row>
    <row r="44" spans="1:15" ht="15" customHeight="1">
      <c r="A44" s="64"/>
      <c r="B44" s="70"/>
      <c r="C44" s="5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14"/>
      <c r="O44" s="14"/>
    </row>
    <row r="45" spans="1:15" ht="15" customHeight="1">
      <c r="A45" s="64"/>
      <c r="B45" s="85" t="s">
        <v>51</v>
      </c>
      <c r="C45" s="86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14"/>
      <c r="O45" s="14"/>
    </row>
    <row r="46" spans="1:15" ht="15" customHeight="1">
      <c r="A46" s="64"/>
      <c r="B46" s="164" t="s">
        <v>73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4"/>
      <c r="O46" s="14"/>
    </row>
    <row r="47" spans="1:15" ht="15" customHeight="1">
      <c r="A47" s="64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4"/>
      <c r="O47" s="14"/>
    </row>
    <row r="48" spans="1:15" ht="12.75">
      <c r="A48" s="64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4"/>
      <c r="O48" s="14"/>
    </row>
    <row r="49" spans="1:15" ht="15" customHeight="1">
      <c r="A49" s="64"/>
      <c r="B49" s="158" t="s">
        <v>72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4"/>
      <c r="O49" s="14"/>
    </row>
    <row r="50" spans="1:15" ht="15" customHeight="1">
      <c r="A50" s="64"/>
      <c r="B50" s="70"/>
      <c r="C50" s="5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4"/>
      <c r="O50" s="14"/>
    </row>
    <row r="51" spans="1:15" ht="15" customHeight="1">
      <c r="A51" s="64"/>
      <c r="B51" s="85" t="s">
        <v>52</v>
      </c>
      <c r="C51" s="86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14"/>
      <c r="O51" s="14"/>
    </row>
    <row r="52" spans="1:15" ht="15" customHeight="1">
      <c r="A52" s="64"/>
      <c r="B52" s="164" t="s">
        <v>74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6"/>
      <c r="N52" s="14"/>
      <c r="O52" s="14"/>
    </row>
    <row r="53" spans="1:15" ht="15" customHeight="1">
      <c r="A53" s="64"/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9"/>
      <c r="N53" s="14"/>
      <c r="O53" s="14"/>
    </row>
    <row r="54" spans="1:15" ht="15" customHeight="1">
      <c r="A54" s="64"/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9"/>
      <c r="N54" s="14"/>
      <c r="O54" s="14"/>
    </row>
    <row r="55" spans="1:15" ht="12.75">
      <c r="A55" s="64"/>
      <c r="B55" s="170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2"/>
      <c r="N55" s="14"/>
      <c r="O55" s="14"/>
    </row>
    <row r="56" spans="1:15" ht="15" customHeight="1">
      <c r="A56" s="64"/>
      <c r="B56" s="158" t="s">
        <v>32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60"/>
      <c r="N56" s="14"/>
      <c r="O56" s="14"/>
    </row>
    <row r="57" spans="1:15" ht="15" customHeight="1">
      <c r="A57" s="64"/>
      <c r="B57" s="70"/>
      <c r="C57" s="5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4"/>
      <c r="O57" s="14"/>
    </row>
    <row r="58" spans="1:16" ht="12.75">
      <c r="A58" s="64"/>
      <c r="B58" s="49" t="s">
        <v>46</v>
      </c>
      <c r="C58" s="50"/>
      <c r="D58" s="80"/>
      <c r="E58" s="50"/>
      <c r="F58" s="50"/>
      <c r="G58" s="50"/>
      <c r="H58" s="50"/>
      <c r="I58" s="50"/>
      <c r="J58" s="50"/>
      <c r="K58" s="50"/>
      <c r="L58" s="50"/>
      <c r="M58" s="51"/>
      <c r="N58" s="23"/>
      <c r="O58" s="14"/>
      <c r="P58" s="14"/>
    </row>
    <row r="59" spans="1:16" ht="12.75">
      <c r="A59" s="64"/>
      <c r="B59" s="184">
        <v>1.06</v>
      </c>
      <c r="C59" s="50" t="s">
        <v>64</v>
      </c>
      <c r="D59" s="92"/>
      <c r="E59" s="92"/>
      <c r="F59" s="92"/>
      <c r="G59" s="92"/>
      <c r="H59" s="92"/>
      <c r="I59" s="186" t="s">
        <v>81</v>
      </c>
      <c r="J59" s="187"/>
      <c r="K59" s="187"/>
      <c r="L59" s="187"/>
      <c r="M59" s="188"/>
      <c r="N59" s="24"/>
      <c r="O59" s="20"/>
      <c r="P59" s="20"/>
    </row>
    <row r="60" spans="1:16" ht="12.75">
      <c r="A60" s="64"/>
      <c r="B60" s="185">
        <v>187.78</v>
      </c>
      <c r="C60" s="53" t="s">
        <v>75</v>
      </c>
      <c r="D60" s="96"/>
      <c r="E60" s="96"/>
      <c r="F60" s="96"/>
      <c r="G60" s="96"/>
      <c r="H60" s="96"/>
      <c r="I60" s="189"/>
      <c r="J60" s="190"/>
      <c r="K60" s="190"/>
      <c r="L60" s="190"/>
      <c r="M60" s="191"/>
      <c r="N60" s="24"/>
      <c r="O60" s="20"/>
      <c r="P60" s="20"/>
    </row>
    <row r="61" spans="1:16" ht="12.75">
      <c r="A61" s="64"/>
      <c r="B61" s="73">
        <v>0.43</v>
      </c>
      <c r="C61" s="53" t="s">
        <v>76</v>
      </c>
      <c r="D61" s="96"/>
      <c r="E61" s="96"/>
      <c r="F61" s="96"/>
      <c r="G61" s="96"/>
      <c r="H61" s="96"/>
      <c r="I61" s="189"/>
      <c r="J61" s="190"/>
      <c r="K61" s="190"/>
      <c r="L61" s="190"/>
      <c r="M61" s="191"/>
      <c r="N61" s="24"/>
      <c r="O61" s="20"/>
      <c r="P61" s="20"/>
    </row>
    <row r="62" spans="1:16" ht="12.75">
      <c r="A62" s="64"/>
      <c r="B62" s="100">
        <v>0.008887</v>
      </c>
      <c r="C62" s="69" t="s">
        <v>77</v>
      </c>
      <c r="D62" s="101"/>
      <c r="E62" s="101"/>
      <c r="F62" s="101"/>
      <c r="G62" s="101"/>
      <c r="H62" s="101"/>
      <c r="I62" s="192"/>
      <c r="J62" s="193"/>
      <c r="K62" s="193"/>
      <c r="L62" s="193"/>
      <c r="M62" s="194"/>
      <c r="N62" s="24"/>
      <c r="O62" s="20"/>
      <c r="P62" s="20"/>
    </row>
    <row r="63" spans="1:16" ht="12.75">
      <c r="A63" s="64"/>
      <c r="B63" s="93">
        <v>11320</v>
      </c>
      <c r="C63" s="53" t="s">
        <v>42</v>
      </c>
      <c r="D63" s="63"/>
      <c r="E63" s="63"/>
      <c r="F63" s="63"/>
      <c r="G63" s="63"/>
      <c r="H63" s="63"/>
      <c r="I63" s="74"/>
      <c r="J63" s="74"/>
      <c r="K63" s="74"/>
      <c r="L63" s="74"/>
      <c r="M63" s="75"/>
      <c r="N63" s="24"/>
      <c r="O63" s="20"/>
      <c r="P63" s="20"/>
    </row>
    <row r="64" spans="1:16" ht="12.75">
      <c r="A64" s="64"/>
      <c r="B64" s="94">
        <v>66000</v>
      </c>
      <c r="C64" s="69" t="s">
        <v>62</v>
      </c>
      <c r="D64" s="72"/>
      <c r="E64" s="72"/>
      <c r="F64" s="72"/>
      <c r="G64" s="72"/>
      <c r="H64" s="72"/>
      <c r="I64" s="76"/>
      <c r="J64" s="76"/>
      <c r="K64" s="76"/>
      <c r="L64" s="76"/>
      <c r="M64" s="77"/>
      <c r="N64" s="24"/>
      <c r="O64" s="20"/>
      <c r="P64" s="20"/>
    </row>
    <row r="65" spans="1:16" ht="12.75">
      <c r="A65" s="64"/>
      <c r="B65" s="78" t="s">
        <v>41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79"/>
      <c r="N65" s="43"/>
      <c r="O65" s="16"/>
      <c r="P65" s="16"/>
    </row>
    <row r="66" spans="1:16" ht="12.75">
      <c r="A66" s="64"/>
      <c r="B66" s="195" t="s">
        <v>82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7"/>
      <c r="N66" s="42"/>
      <c r="O66" s="41"/>
      <c r="P66" s="16"/>
    </row>
    <row r="67" spans="1:16" ht="12.75">
      <c r="A67" s="64"/>
      <c r="B67" s="198" t="s">
        <v>83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42"/>
      <c r="O67" s="41"/>
      <c r="P67" s="16"/>
    </row>
    <row r="68" spans="1:16" ht="12.75">
      <c r="A68" s="64"/>
      <c r="B68" s="198" t="s">
        <v>85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0"/>
      <c r="N68" s="41"/>
      <c r="O68" s="41"/>
      <c r="P68" s="16"/>
    </row>
    <row r="69" spans="1:16" ht="12.75">
      <c r="A69" s="64"/>
      <c r="B69" s="198" t="s">
        <v>84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200"/>
      <c r="N69" s="41"/>
      <c r="O69" s="95"/>
      <c r="P69" s="16"/>
    </row>
    <row r="70" spans="1:16" ht="12.75">
      <c r="A70" s="64"/>
      <c r="B70" s="88" t="s">
        <v>65</v>
      </c>
      <c r="C70" s="89"/>
      <c r="D70" s="89"/>
      <c r="E70" s="89"/>
      <c r="F70" s="89"/>
      <c r="G70" s="89"/>
      <c r="H70" s="89"/>
      <c r="I70" s="89"/>
      <c r="J70" s="56"/>
      <c r="K70" s="89"/>
      <c r="L70" s="89"/>
      <c r="M70" s="90"/>
      <c r="N70" s="41"/>
      <c r="O70" s="41"/>
      <c r="P70" s="41"/>
    </row>
    <row r="71" spans="1:16" ht="12.75">
      <c r="A71" s="64"/>
      <c r="B71" s="156" t="s">
        <v>66</v>
      </c>
      <c r="C71" s="157"/>
      <c r="D71" s="157"/>
      <c r="E71" s="157"/>
      <c r="F71" s="157"/>
      <c r="G71" s="157"/>
      <c r="H71" s="157"/>
      <c r="I71" s="68"/>
      <c r="J71" s="68"/>
      <c r="K71" s="68"/>
      <c r="L71" s="68"/>
      <c r="M71" s="91"/>
      <c r="N71" s="44"/>
      <c r="O71" s="44"/>
      <c r="P71" s="44"/>
    </row>
    <row r="72" spans="1:16" ht="12.75">
      <c r="A72" s="6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</sheetData>
  <sheetProtection password="C1DC" sheet="1"/>
  <mergeCells count="18">
    <mergeCell ref="I59:M62"/>
    <mergeCell ref="A1:D1"/>
    <mergeCell ref="E1:G1"/>
    <mergeCell ref="B52:M55"/>
    <mergeCell ref="B56:M56"/>
    <mergeCell ref="B35:M37"/>
    <mergeCell ref="E20:I20"/>
    <mergeCell ref="H25:L25"/>
    <mergeCell ref="B71:H71"/>
    <mergeCell ref="B38:M38"/>
    <mergeCell ref="B43:M43"/>
    <mergeCell ref="B49:M49"/>
    <mergeCell ref="B41:M42"/>
    <mergeCell ref="B46:M48"/>
    <mergeCell ref="B67:M67"/>
    <mergeCell ref="B66:M66"/>
    <mergeCell ref="B69:M69"/>
    <mergeCell ref="B68:M68"/>
  </mergeCells>
  <hyperlinks>
    <hyperlink ref="E1:G1" location="Tool!B2" display="Return to Tool"/>
    <hyperlink ref="B71" r:id="rId1" display="http://www.eia.gov/consumption/residential/data/2009/index.cfm?view=consumption#fuel-consumption"/>
    <hyperlink ref="I59:M62" r:id="rId2" display="https://www.epa.gov/energy/greenhouse-gas-equivalencies-calculator"/>
    <hyperlink ref="B66:M66" r:id="rId3" display="• For acres of forest:  Greenhouse Gas Equivalencies Calculator on the EPA Clean Energy website at http://www.epa.gov/cleanenergy/energy-resources/refs.html#pineforests"/>
    <hyperlink ref="E20" r:id="rId4" display="https://www.epa.gov/ttn/chief/ap42/appendix/appa.pdf (PDF, 32 pp, 104K)"/>
    <hyperlink ref="H25" r:id="rId5" display="http://www.eia.gov/survey/form/eia_1605/instructions.pdf (PDF,188 pp, 1.2 MB)"/>
    <hyperlink ref="H25:L25" r:id="rId6" display="http://www.eia.gov/survey/form/eia_1605/instructions.pdf (PDF,188 pp, 1.2 MB)"/>
    <hyperlink ref="B67:M67" r:id="rId7" display="• For railcars of coal:  Greenhouse Gas Equivalencies Calculator on the EPA Clean Energy website at http://www.epa.gov/cleanenergy/energy-resources/refs.html#railcars"/>
    <hyperlink ref="B68:M68" r:id="rId8" display="• For barrels of oil:  Greenhouse Gas Equivalencies Calculator on the EPA Clean Energy website at http://www.epa.gov/cleanenergy/energy-resources/refs.html#oil"/>
    <hyperlink ref="B69:M69" r:id="rId9" display="• For gallons of gasoline:  Greenhouse Gas Equivalencies Calculator on the EPA Clean Energy website at http://www.epa.gov/cleanenergy/energy-resources/refs.html#gasoline"/>
    <hyperlink ref="E20:I20" r:id="rId10" display="https://www.epa.gov/ttn/chief/ap42/appendix/appa.pdf (PDF, 32 pp, 104K)"/>
  </hyperlinks>
  <printOptions horizontalCentered="1"/>
  <pageMargins left="0.2" right="0.2" top="0.8" bottom="0.8" header="0.5" footer="0.5"/>
  <pageSetup horizontalDpi="1200" verticalDpi="1200" orientation="landscape" scale="92" r:id="rId11"/>
  <headerFooter alignWithMargins="0">
    <oddFooter>&amp;LLFGE Benefits Calculator
https://www.epa.gov/lmop/
lfg-energy-benefits-calculator&amp;CPage &amp;P+1 of 4&amp;RLast updated July 2016</oddFooter>
  </headerFooter>
  <rowBreaks count="2" manualBreakCount="2">
    <brk id="33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 - Morrisville</dc:creator>
  <cp:keywords/>
  <dc:description/>
  <cp:lastModifiedBy>Jeanette Alvis</cp:lastModifiedBy>
  <cp:lastPrinted>2016-07-19T14:57:25Z</cp:lastPrinted>
  <dcterms:created xsi:type="dcterms:W3CDTF">2001-10-03T18:13:51Z</dcterms:created>
  <dcterms:modified xsi:type="dcterms:W3CDTF">2016-07-21T19:32:22Z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a1656fff-0ade-40e5-b136-02891e9bd1a7</vt:lpwstr>
  </property>
</Properties>
</file>