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35" tabRatio="607" activeTab="1"/>
  </bookViews>
  <sheets>
    <sheet name="All Routes" sheetId="1" r:id="rId1"/>
    <sheet name="Inhalation" sheetId="2" r:id="rId2"/>
    <sheet name="Dermal + Ingestion" sheetId="3" r:id="rId3"/>
  </sheets>
  <definedNames>
    <definedName name="DA">#REF!</definedName>
    <definedName name="NOELd">#REF!</definedName>
    <definedName name="NOELo">#REF!</definedName>
    <definedName name="_xlnm.Print_Area" localSheetId="0">'All Routes'!$A$1:$F$63</definedName>
    <definedName name="_xlnm.Print_Area" localSheetId="2">'Dermal + Ingestion'!$A$1:$F$43</definedName>
    <definedName name="_xlnm.Print_Area" localSheetId="1">'Inhalation'!$A$1:$F$44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<sst xmlns="http://schemas.openxmlformats.org/spreadsheetml/2006/main" count="263" uniqueCount="113">
  <si>
    <t>Cw</t>
  </si>
  <si>
    <t>Exposure time (hr/day)</t>
  </si>
  <si>
    <t>ET</t>
  </si>
  <si>
    <t>BW</t>
  </si>
  <si>
    <t xml:space="preserve">     all adults</t>
  </si>
  <si>
    <t>PDR</t>
  </si>
  <si>
    <t>Competitive</t>
  </si>
  <si>
    <t xml:space="preserve">   adult</t>
  </si>
  <si>
    <t>NOAEL mg/kg/day</t>
  </si>
  <si>
    <t>SWIMMODEL 2003</t>
  </si>
  <si>
    <t>Adult dose (mg/kg/day)</t>
  </si>
  <si>
    <t>Log Kp = -2.72 + (0.71 x log Kow) - 0.0061 x MW</t>
  </si>
  <si>
    <t>Log Kow</t>
  </si>
  <si>
    <t>Log Kp</t>
  </si>
  <si>
    <t>T</t>
  </si>
  <si>
    <t>Cvp</t>
  </si>
  <si>
    <t>PDR = Cvp x ET x IR / BW</t>
  </si>
  <si>
    <t>IR</t>
  </si>
  <si>
    <t>Adult MOE</t>
  </si>
  <si>
    <t>H'</t>
  </si>
  <si>
    <t>Cvp = Cw x H' x 1000 L/m3</t>
  </si>
  <si>
    <t>CF</t>
  </si>
  <si>
    <t>H' = HLC/(R x (T+273)</t>
  </si>
  <si>
    <t>HLC</t>
  </si>
  <si>
    <t>R</t>
  </si>
  <si>
    <t>Conversion (K= C+273)</t>
  </si>
  <si>
    <t>Non-comp</t>
  </si>
  <si>
    <t>body weight (kg)</t>
  </si>
  <si>
    <t xml:space="preserve">   children (6-&lt;11yrs of age)</t>
  </si>
  <si>
    <t xml:space="preserve">   children (11-&lt;16yrs of age)</t>
  </si>
  <si>
    <r>
      <t>Inhalation rate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/hr)</t>
    </r>
  </si>
  <si>
    <t>Child (11-&lt;16) dose (mg/kg/day)</t>
  </si>
  <si>
    <t>Child (6-&lt;11) dose (mg/kg/day)</t>
  </si>
  <si>
    <t>Child (11-&lt;16) MOE</t>
  </si>
  <si>
    <t>Child (6-&lt;11) MOE</t>
  </si>
  <si>
    <t>(Using Henry's Law which is the preferred method)</t>
  </si>
  <si>
    <t>EFH, 2011</t>
  </si>
  <si>
    <t>Kow</t>
  </si>
  <si>
    <t>MOE</t>
  </si>
  <si>
    <t>Adult</t>
  </si>
  <si>
    <t>Child 11 to &lt;16</t>
  </si>
  <si>
    <t>Child 6 to &lt;11</t>
  </si>
  <si>
    <t>Non-Competitive</t>
  </si>
  <si>
    <t>2011 EFH</t>
  </si>
  <si>
    <t>Source</t>
  </si>
  <si>
    <t>SwiModel, 2003</t>
  </si>
  <si>
    <t>Units</t>
  </si>
  <si>
    <t>grams/mol</t>
  </si>
  <si>
    <t>MW = Molecular Weight</t>
  </si>
  <si>
    <t>cm/hr</t>
  </si>
  <si>
    <t>L/1000 cm3</t>
  </si>
  <si>
    <t>Conversion Factor Used for Dermal Exposures</t>
  </si>
  <si>
    <t xml:space="preserve">Kp = Permeability coefficient </t>
  </si>
  <si>
    <t>kg</t>
  </si>
  <si>
    <t>Hours/day</t>
  </si>
  <si>
    <t>Liters/Hour</t>
  </si>
  <si>
    <t xml:space="preserve">Exposure Time, Adult </t>
  </si>
  <si>
    <t>Ingestion Rate, Adult</t>
  </si>
  <si>
    <t xml:space="preserve">Body Weight, Adult </t>
  </si>
  <si>
    <t xml:space="preserve">Dermal Surface Area, Adult </t>
  </si>
  <si>
    <t>Dermal Surface Area, Child 11 to &lt;16</t>
  </si>
  <si>
    <t>Dermal Surface Area, Child 6 to &lt;11</t>
  </si>
  <si>
    <t>Body Weight, Child 6 to &lt;11</t>
  </si>
  <si>
    <t xml:space="preserve">Body Weight, Child 11 to &lt;16 </t>
  </si>
  <si>
    <t xml:space="preserve">Exposure Time, Child 6 to &lt;11 </t>
  </si>
  <si>
    <t>Ingestion Rate, Child 11 to &lt;16</t>
  </si>
  <si>
    <t>Ingestion Rate, Child 6 to &lt;11</t>
  </si>
  <si>
    <t>Exposure Time, Child 11 to &lt;16</t>
  </si>
  <si>
    <t>cm2</t>
  </si>
  <si>
    <t>Competitive Swimmers</t>
  </si>
  <si>
    <t>Non-Competitive Swimmers</t>
  </si>
  <si>
    <t xml:space="preserve">Dermal </t>
  </si>
  <si>
    <t xml:space="preserve">Ingestion </t>
  </si>
  <si>
    <t xml:space="preserve">Combined </t>
  </si>
  <si>
    <t>Tox POD (mg/kg/day)</t>
  </si>
  <si>
    <t xml:space="preserve"> Dose          (mg/kg/day)</t>
  </si>
  <si>
    <t>Aural</t>
  </si>
  <si>
    <t>Absorption Rate</t>
  </si>
  <si>
    <t>Buccal/Sublingual</t>
  </si>
  <si>
    <t>Nasal/Orbital</t>
  </si>
  <si>
    <t>Aural Surface Area (All Age Groups)</t>
  </si>
  <si>
    <t>SwiModel 2003</t>
  </si>
  <si>
    <t>Unitless</t>
  </si>
  <si>
    <t>mg/kg/day</t>
  </si>
  <si>
    <t>Toxicology POD</t>
  </si>
  <si>
    <t>mg/liter</t>
  </si>
  <si>
    <t>unitless</t>
  </si>
  <si>
    <t>liter/M3</t>
  </si>
  <si>
    <t>mg/m3</t>
  </si>
  <si>
    <t>atm-m3/mol</t>
  </si>
  <si>
    <t>at-m3/mole-K</t>
  </si>
  <si>
    <t>C</t>
  </si>
  <si>
    <t>Henry's law constant</t>
  </si>
  <si>
    <t xml:space="preserve">Gas Constant </t>
  </si>
  <si>
    <t xml:space="preserve">Ambient air temp </t>
  </si>
  <si>
    <t>Henry's Law constant</t>
  </si>
  <si>
    <t xml:space="preserve">Water conc </t>
  </si>
  <si>
    <t>Henry's Law Constant</t>
  </si>
  <si>
    <t xml:space="preserve">Conversion factor </t>
  </si>
  <si>
    <t>Vapor Conc</t>
  </si>
  <si>
    <t xml:space="preserve">Concentration in Water </t>
  </si>
  <si>
    <t>Swimmer Dermal and Ingestion Exposures to Isocyanuric Acid</t>
  </si>
  <si>
    <t>Swimmer Exposures to Isocyanuric Acid - All Routes Except Inhalation</t>
  </si>
  <si>
    <t>Swimmer Inhalation Exposures to Isocyanuric Acid</t>
  </si>
  <si>
    <t>50 mg/liter chloroisocyanurate * 65% isocyanurate</t>
  </si>
  <si>
    <t>SIDS</t>
  </si>
  <si>
    <t>Buccal/Sublingual Water Intake Rate, Adult</t>
  </si>
  <si>
    <t>Buccal/Sublingual Water Intake Rate, Child 11 to &lt;16</t>
  </si>
  <si>
    <t>Buccal Sublingual Water Intake Rate, Child 6 to &lt;11</t>
  </si>
  <si>
    <t>Nasal/Orbital Water Intake Rate, Adult</t>
  </si>
  <si>
    <t>Nasal/Orbital Water Intake Rate, Child 11 to &lt;16</t>
  </si>
  <si>
    <t>Nasal/Orbital Water Intake Rate, Child 6 to &lt;11</t>
  </si>
  <si>
    <t>NHAPS Study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</si>
</sst>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#000"/>
    <numFmt numFmtId="166" formatCode="0.0E+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0.0"/>
    <numFmt numFmtId="173" formatCode="0.0000000000"/>
    <numFmt numFmtId="174" formatCode="0.00000000000"/>
    <numFmt numFmtId="175" formatCode="0.000000000"/>
    <numFmt numFmtId="176" formatCode="[$-409]dddd\,\ mmmm\ dd\,\ yyyy"/>
    <numFmt numFmtId="177" formatCode="[$-409]h:mm:ss\ AM/PM"/>
    <numFmt numFmtId="178" formatCode="0.0000E+00"/>
    <numFmt numFmtId="179" formatCode="0.000E+00"/>
    <numFmt numFmtId="180" formatCode="0E+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0" fillId="0" borderId="0" xfId="54" applyFont="1" applyAlignment="1">
      <alignment horizontal="right"/>
      <protection/>
    </xf>
    <xf numFmtId="11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1" fillId="0" borderId="0" xfId="54" applyFont="1">
      <alignment/>
      <protection/>
    </xf>
    <xf numFmtId="0" fontId="0" fillId="33" borderId="0" xfId="54" applyFont="1" applyFill="1" applyAlignment="1">
      <alignment horizontal="center"/>
      <protection/>
    </xf>
    <xf numFmtId="11" fontId="0" fillId="33" borderId="0" xfId="54" applyNumberFormat="1" applyFont="1" applyFill="1" applyAlignment="1">
      <alignment horizontal="center"/>
      <protection/>
    </xf>
    <xf numFmtId="0" fontId="0" fillId="0" borderId="0" xfId="54" applyFont="1" applyFill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172" fontId="0" fillId="0" borderId="0" xfId="54" applyNumberFormat="1" applyFont="1" applyAlignment="1">
      <alignment horizontal="center"/>
      <protection/>
    </xf>
    <xf numFmtId="172" fontId="0" fillId="33" borderId="0" xfId="54" applyNumberFormat="1" applyFont="1" applyFill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54" applyFont="1" applyAlignment="1">
      <alignment horizontal="right" vertical="top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/>
    </xf>
    <xf numFmtId="2" fontId="9" fillId="34" borderId="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11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left" vertical="top"/>
    </xf>
    <xf numFmtId="166" fontId="9" fillId="0" borderId="0" xfId="0" applyNumberFormat="1" applyFont="1" applyFill="1" applyBorder="1" applyAlignment="1">
      <alignment horizontal="center" vertical="top"/>
    </xf>
    <xf numFmtId="11" fontId="9" fillId="0" borderId="0" xfId="0" applyNumberFormat="1" applyFont="1" applyAlignment="1">
      <alignment/>
    </xf>
    <xf numFmtId="166" fontId="9" fillId="0" borderId="0" xfId="0" applyNumberFormat="1" applyFont="1" applyAlignment="1">
      <alignment horizontal="center" vertical="top"/>
    </xf>
    <xf numFmtId="11" fontId="9" fillId="0" borderId="0" xfId="0" applyNumberFormat="1" applyFont="1" applyAlignment="1">
      <alignment horizontal="center" vertical="top"/>
    </xf>
    <xf numFmtId="11" fontId="9" fillId="0" borderId="0" xfId="0" applyNumberFormat="1" applyFont="1" applyFill="1" applyBorder="1" applyAlignment="1">
      <alignment horizontal="center"/>
    </xf>
    <xf numFmtId="11" fontId="8" fillId="0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2" fontId="11" fillId="34" borderId="0" xfId="53" applyNumberFormat="1" applyFont="1" applyFill="1" applyBorder="1" applyAlignment="1" applyProtection="1">
      <alignment horizontal="center" vertical="top"/>
      <protection/>
    </xf>
    <xf numFmtId="166" fontId="0" fillId="0" borderId="0" xfId="54" applyNumberFormat="1" applyFont="1" applyFill="1" applyAlignment="1">
      <alignment horizontal="center"/>
      <protection/>
    </xf>
    <xf numFmtId="0" fontId="9" fillId="34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11" fontId="9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ÌÌÌÈˆˆˆÂ&quot;&quot;&quot;&quot;,ÌÌÌÌÌ&quot;&quot;&quot;&quot;&quot;&quot;,ÌÌÌÏÿøÌÂ&quot;&quot;&quot;&quot;,ÌÌÌÂ&quot;&quot;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@Log10(D4)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22">
      <selection activeCell="E63" sqref="E63"/>
    </sheetView>
  </sheetViews>
  <sheetFormatPr defaultColWidth="9.140625" defaultRowHeight="12.75"/>
  <cols>
    <col min="1" max="1" width="17.421875" style="0" customWidth="1"/>
    <col min="2" max="2" width="37.28125" style="0" customWidth="1"/>
    <col min="3" max="3" width="16.140625" style="0" customWidth="1"/>
    <col min="4" max="4" width="20.28125" style="0" customWidth="1"/>
    <col min="5" max="5" width="15.140625" style="0" customWidth="1"/>
    <col min="6" max="6" width="22.7109375" style="0" customWidth="1"/>
    <col min="7" max="7" width="5.7109375" style="0" customWidth="1"/>
    <col min="8" max="8" width="17.421875" style="0" customWidth="1"/>
    <col min="9" max="9" width="17.00390625" style="0" customWidth="1"/>
  </cols>
  <sheetData>
    <row r="1" spans="1:9" ht="18">
      <c r="A1" s="29" t="s">
        <v>102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23"/>
      <c r="B2" s="14"/>
      <c r="C2" s="14"/>
      <c r="D2" s="14"/>
      <c r="E2" s="14"/>
      <c r="F2" s="27" t="s">
        <v>44</v>
      </c>
      <c r="G2" s="14"/>
      <c r="H2" s="14"/>
      <c r="I2" s="14"/>
    </row>
    <row r="3" spans="1:9" ht="15.75">
      <c r="A3" s="24" t="s">
        <v>11</v>
      </c>
      <c r="B3" s="24"/>
      <c r="C3" s="24"/>
      <c r="D3" s="22"/>
      <c r="E3" s="50" t="s">
        <v>46</v>
      </c>
      <c r="F3" s="22" t="s">
        <v>45</v>
      </c>
      <c r="H3" s="14"/>
      <c r="I3" s="14"/>
    </row>
    <row r="4" spans="1:9" ht="15.75">
      <c r="A4" s="25" t="s">
        <v>37</v>
      </c>
      <c r="B4" s="24"/>
      <c r="C4" s="24"/>
      <c r="D4" s="43">
        <v>1.99</v>
      </c>
      <c r="E4" s="22"/>
      <c r="H4" s="14"/>
      <c r="I4" s="14"/>
    </row>
    <row r="5" spans="1:9" ht="15">
      <c r="A5" s="25" t="s">
        <v>12</v>
      </c>
      <c r="B5" s="25"/>
      <c r="C5" s="25"/>
      <c r="D5" s="66">
        <f>LOG10(D4)</f>
        <v>0.29885307640970665</v>
      </c>
      <c r="E5" s="23"/>
      <c r="F5" t="s">
        <v>105</v>
      </c>
      <c r="H5" s="14"/>
      <c r="I5" s="14"/>
    </row>
    <row r="6" spans="1:9" ht="15">
      <c r="A6" s="25" t="s">
        <v>48</v>
      </c>
      <c r="B6" s="25"/>
      <c r="C6" s="25"/>
      <c r="D6" s="43">
        <v>129</v>
      </c>
      <c r="E6" s="23" t="s">
        <v>47</v>
      </c>
      <c r="H6" s="14"/>
      <c r="I6" s="14"/>
    </row>
    <row r="7" spans="1:9" ht="15">
      <c r="A7" s="25" t="s">
        <v>13</v>
      </c>
      <c r="B7" s="25"/>
      <c r="C7" s="25"/>
      <c r="D7" s="45">
        <f>-2.72+(0.71*D5)-(0.0061*D6)</f>
        <v>-3.2947143157491086</v>
      </c>
      <c r="E7" s="23"/>
      <c r="H7" s="14"/>
      <c r="I7" s="14"/>
    </row>
    <row r="8" spans="1:9" ht="15">
      <c r="A8" s="25" t="s">
        <v>52</v>
      </c>
      <c r="B8" s="25"/>
      <c r="C8" s="25"/>
      <c r="D8" s="46">
        <f>10^D7</f>
        <v>0.0005073243227130877</v>
      </c>
      <c r="E8" s="23" t="s">
        <v>49</v>
      </c>
      <c r="H8" s="14"/>
      <c r="I8" s="14"/>
    </row>
    <row r="9" spans="1:9" ht="15">
      <c r="A9" s="25" t="s">
        <v>51</v>
      </c>
      <c r="B9" s="25"/>
      <c r="C9" s="25"/>
      <c r="D9" s="32">
        <v>0.001</v>
      </c>
      <c r="E9" s="23" t="s">
        <v>50</v>
      </c>
      <c r="H9" s="14"/>
      <c r="I9" s="14"/>
    </row>
    <row r="10" spans="1:9" ht="15">
      <c r="A10" s="25"/>
      <c r="B10" s="25"/>
      <c r="C10" s="25"/>
      <c r="D10" s="46"/>
      <c r="E10" s="23"/>
      <c r="H10" s="14"/>
      <c r="I10" s="14"/>
    </row>
    <row r="11" spans="1:9" ht="45">
      <c r="A11" s="23" t="s">
        <v>100</v>
      </c>
      <c r="B11" s="14"/>
      <c r="C11" s="14"/>
      <c r="D11" s="68">
        <v>30</v>
      </c>
      <c r="E11" s="23" t="s">
        <v>85</v>
      </c>
      <c r="F11" s="69" t="s">
        <v>104</v>
      </c>
      <c r="H11" s="14"/>
      <c r="I11" s="14"/>
    </row>
    <row r="12" spans="1:9" ht="15">
      <c r="A12" s="25"/>
      <c r="B12" s="25"/>
      <c r="C12" s="25"/>
      <c r="D12" s="46"/>
      <c r="E12" s="23"/>
      <c r="H12" s="14"/>
      <c r="I12" s="14"/>
    </row>
    <row r="13" spans="1:9" ht="15">
      <c r="A13" s="25" t="s">
        <v>58</v>
      </c>
      <c r="B13" s="25"/>
      <c r="C13" s="25"/>
      <c r="D13" s="32">
        <v>80</v>
      </c>
      <c r="E13" s="31" t="s">
        <v>53</v>
      </c>
      <c r="F13" s="47" t="s">
        <v>43</v>
      </c>
      <c r="H13" s="14"/>
      <c r="I13" s="14"/>
    </row>
    <row r="14" spans="1:9" ht="15">
      <c r="A14" s="25" t="s">
        <v>63</v>
      </c>
      <c r="B14" s="25"/>
      <c r="C14" s="25"/>
      <c r="D14" s="32">
        <v>57</v>
      </c>
      <c r="E14" s="31" t="s">
        <v>53</v>
      </c>
      <c r="F14" s="47" t="s">
        <v>43</v>
      </c>
      <c r="H14" s="14"/>
      <c r="I14" s="14"/>
    </row>
    <row r="15" spans="1:9" ht="15">
      <c r="A15" s="25" t="s">
        <v>62</v>
      </c>
      <c r="B15" s="25"/>
      <c r="C15" s="25"/>
      <c r="D15" s="32">
        <v>32</v>
      </c>
      <c r="E15" s="31" t="s">
        <v>53</v>
      </c>
      <c r="F15" s="47" t="s">
        <v>43</v>
      </c>
      <c r="H15" s="14"/>
      <c r="I15" s="14"/>
    </row>
    <row r="16" spans="1:9" ht="15">
      <c r="A16" s="25" t="s">
        <v>59</v>
      </c>
      <c r="B16" s="25"/>
      <c r="C16" s="25"/>
      <c r="D16" s="32">
        <v>19500</v>
      </c>
      <c r="E16" s="31" t="s">
        <v>68</v>
      </c>
      <c r="F16" s="47" t="s">
        <v>43</v>
      </c>
      <c r="H16" s="14"/>
      <c r="I16" s="14"/>
    </row>
    <row r="17" spans="1:9" ht="15">
      <c r="A17" s="25" t="s">
        <v>60</v>
      </c>
      <c r="B17" s="25"/>
      <c r="C17" s="25"/>
      <c r="D17" s="32">
        <v>15900</v>
      </c>
      <c r="E17" s="31" t="s">
        <v>68</v>
      </c>
      <c r="F17" s="47" t="s">
        <v>43</v>
      </c>
      <c r="H17" s="14"/>
      <c r="I17" s="14"/>
    </row>
    <row r="18" spans="1:9" ht="15">
      <c r="A18" s="25" t="s">
        <v>61</v>
      </c>
      <c r="B18" s="25"/>
      <c r="C18" s="25"/>
      <c r="D18" s="32">
        <v>10800</v>
      </c>
      <c r="E18" s="31" t="s">
        <v>68</v>
      </c>
      <c r="F18" s="47" t="s">
        <v>43</v>
      </c>
      <c r="H18" s="14"/>
      <c r="I18" s="14"/>
    </row>
    <row r="19" spans="1:9" ht="15">
      <c r="A19" s="25" t="s">
        <v>80</v>
      </c>
      <c r="B19" s="25"/>
      <c r="C19" s="25"/>
      <c r="D19" s="32">
        <v>4</v>
      </c>
      <c r="E19" s="31" t="s">
        <v>68</v>
      </c>
      <c r="F19" s="47" t="s">
        <v>81</v>
      </c>
      <c r="H19" s="14"/>
      <c r="I19" s="14"/>
    </row>
    <row r="20" spans="1:9" ht="15">
      <c r="A20" s="25" t="s">
        <v>77</v>
      </c>
      <c r="B20" s="25"/>
      <c r="C20" s="25"/>
      <c r="D20" s="32">
        <v>0.01</v>
      </c>
      <c r="E20" s="31" t="s">
        <v>82</v>
      </c>
      <c r="F20" s="47" t="s">
        <v>81</v>
      </c>
      <c r="H20" s="14"/>
      <c r="I20" s="14"/>
    </row>
    <row r="21" spans="1:9" ht="15">
      <c r="A21" s="25"/>
      <c r="B21" s="25"/>
      <c r="C21" s="25"/>
      <c r="D21" s="32"/>
      <c r="E21" s="33"/>
      <c r="H21" s="14"/>
      <c r="I21" s="14"/>
    </row>
    <row r="22" spans="1:9" ht="15.75">
      <c r="A22" s="24"/>
      <c r="B22" s="25"/>
      <c r="C22" s="48" t="s">
        <v>6</v>
      </c>
      <c r="D22" s="49" t="s">
        <v>42</v>
      </c>
      <c r="E22" s="50"/>
      <c r="H22" s="14"/>
      <c r="I22" s="14"/>
    </row>
    <row r="23" spans="1:9" ht="15">
      <c r="A23" s="25" t="s">
        <v>56</v>
      </c>
      <c r="B23" s="25"/>
      <c r="C23" s="32">
        <v>3</v>
      </c>
      <c r="D23" s="33">
        <v>1</v>
      </c>
      <c r="E23" s="31" t="s">
        <v>54</v>
      </c>
      <c r="F23" s="31" t="s">
        <v>45</v>
      </c>
      <c r="H23" s="14"/>
      <c r="I23" s="14"/>
    </row>
    <row r="24" spans="1:9" ht="15">
      <c r="A24" s="25" t="s">
        <v>67</v>
      </c>
      <c r="B24" s="25"/>
      <c r="C24" s="32">
        <v>2</v>
      </c>
      <c r="D24" s="33">
        <v>1</v>
      </c>
      <c r="E24" s="31" t="s">
        <v>54</v>
      </c>
      <c r="F24" s="31" t="s">
        <v>45</v>
      </c>
      <c r="H24" s="14"/>
      <c r="I24" s="14"/>
    </row>
    <row r="25" spans="1:9" ht="15">
      <c r="A25" s="25" t="s">
        <v>64</v>
      </c>
      <c r="B25" s="25"/>
      <c r="C25" s="32">
        <v>1</v>
      </c>
      <c r="D25" s="33">
        <v>1</v>
      </c>
      <c r="E25" s="31" t="s">
        <v>54</v>
      </c>
      <c r="F25" s="31" t="s">
        <v>45</v>
      </c>
      <c r="H25" s="14"/>
      <c r="I25" s="14"/>
    </row>
    <row r="26" spans="1:9" ht="15">
      <c r="A26" s="25" t="s">
        <v>57</v>
      </c>
      <c r="B26" s="25"/>
      <c r="C26" s="32">
        <v>0.0125</v>
      </c>
      <c r="D26" s="34">
        <v>0.025</v>
      </c>
      <c r="E26" s="31" t="s">
        <v>55</v>
      </c>
      <c r="F26" s="22" t="s">
        <v>45</v>
      </c>
      <c r="G26" s="23"/>
      <c r="H26" s="14"/>
      <c r="I26" s="14"/>
    </row>
    <row r="27" spans="1:9" ht="15">
      <c r="A27" s="25" t="s">
        <v>65</v>
      </c>
      <c r="B27" s="25"/>
      <c r="C27" s="32">
        <v>0.025</v>
      </c>
      <c r="D27" s="34">
        <v>0.05</v>
      </c>
      <c r="E27" s="31" t="s">
        <v>55</v>
      </c>
      <c r="F27" s="22" t="s">
        <v>45</v>
      </c>
      <c r="G27" s="23"/>
      <c r="H27" s="14"/>
      <c r="I27" s="14"/>
    </row>
    <row r="28" spans="1:9" ht="15">
      <c r="A28" s="25" t="s">
        <v>66</v>
      </c>
      <c r="B28" s="25"/>
      <c r="C28" s="32">
        <v>0.05</v>
      </c>
      <c r="D28" s="34">
        <v>0.05</v>
      </c>
      <c r="E28" s="31" t="s">
        <v>55</v>
      </c>
      <c r="F28" s="22" t="s">
        <v>45</v>
      </c>
      <c r="G28" s="23"/>
      <c r="H28" s="14"/>
      <c r="I28" s="14"/>
    </row>
    <row r="29" spans="1:9" ht="15">
      <c r="A29" s="25" t="s">
        <v>106</v>
      </c>
      <c r="B29" s="25"/>
      <c r="C29" s="32">
        <v>1.25</v>
      </c>
      <c r="D29" s="34">
        <v>2.5</v>
      </c>
      <c r="E29" s="31" t="s">
        <v>55</v>
      </c>
      <c r="F29" s="22" t="s">
        <v>45</v>
      </c>
      <c r="G29" s="23"/>
      <c r="H29" s="14"/>
      <c r="I29" s="14"/>
    </row>
    <row r="30" spans="1:9" ht="15">
      <c r="A30" s="25" t="s">
        <v>107</v>
      </c>
      <c r="B30" s="25"/>
      <c r="C30" s="32">
        <v>2.5</v>
      </c>
      <c r="D30" s="34">
        <v>5</v>
      </c>
      <c r="E30" s="31" t="s">
        <v>55</v>
      </c>
      <c r="F30" s="22" t="s">
        <v>45</v>
      </c>
      <c r="G30" s="23"/>
      <c r="H30" s="14"/>
      <c r="I30" s="14"/>
    </row>
    <row r="31" spans="1:9" ht="15">
      <c r="A31" s="25" t="s">
        <v>108</v>
      </c>
      <c r="B31" s="25"/>
      <c r="C31" s="32">
        <v>2.5</v>
      </c>
      <c r="D31" s="34">
        <v>5</v>
      </c>
      <c r="E31" s="31" t="s">
        <v>55</v>
      </c>
      <c r="F31" s="22" t="s">
        <v>45</v>
      </c>
      <c r="G31" s="23"/>
      <c r="H31" s="14"/>
      <c r="I31" s="14"/>
    </row>
    <row r="32" spans="1:9" ht="15">
      <c r="A32" s="25" t="s">
        <v>109</v>
      </c>
      <c r="B32" s="25"/>
      <c r="C32" s="32">
        <v>0.63</v>
      </c>
      <c r="D32" s="34">
        <v>2.5</v>
      </c>
      <c r="E32" s="31" t="s">
        <v>55</v>
      </c>
      <c r="F32" s="22" t="s">
        <v>45</v>
      </c>
      <c r="G32" s="23"/>
      <c r="H32" s="14"/>
      <c r="I32" s="14"/>
    </row>
    <row r="33" spans="1:9" ht="15">
      <c r="A33" s="25" t="s">
        <v>110</v>
      </c>
      <c r="B33" s="25"/>
      <c r="C33" s="32">
        <v>1.25</v>
      </c>
      <c r="D33" s="34">
        <v>5</v>
      </c>
      <c r="E33" s="31" t="s">
        <v>55</v>
      </c>
      <c r="F33" s="22" t="s">
        <v>45</v>
      </c>
      <c r="G33" s="23"/>
      <c r="H33" s="14"/>
      <c r="I33" s="14"/>
    </row>
    <row r="34" spans="1:9" ht="15">
      <c r="A34" s="25" t="s">
        <v>111</v>
      </c>
      <c r="B34" s="25"/>
      <c r="C34" s="32">
        <v>1.25</v>
      </c>
      <c r="D34" s="34">
        <v>5</v>
      </c>
      <c r="E34" s="31" t="s">
        <v>55</v>
      </c>
      <c r="F34" s="22" t="s">
        <v>45</v>
      </c>
      <c r="G34" s="23"/>
      <c r="H34" s="14"/>
      <c r="I34" s="14"/>
    </row>
    <row r="35" spans="1:9" ht="15">
      <c r="A35" s="25"/>
      <c r="B35" s="25"/>
      <c r="C35" s="32"/>
      <c r="D35" s="34"/>
      <c r="E35" s="31"/>
      <c r="F35" s="22"/>
      <c r="G35" s="23"/>
      <c r="H35" s="14"/>
      <c r="I35" s="14"/>
    </row>
    <row r="36" spans="1:9" ht="15">
      <c r="A36" s="25" t="s">
        <v>84</v>
      </c>
      <c r="B36" s="25"/>
      <c r="C36" s="43">
        <v>100</v>
      </c>
      <c r="D36" s="34"/>
      <c r="E36" s="31" t="s">
        <v>83</v>
      </c>
      <c r="F36" s="22"/>
      <c r="G36" s="23"/>
      <c r="H36" s="14"/>
      <c r="I36" s="14"/>
    </row>
    <row r="37" spans="1:9" ht="15">
      <c r="A37" s="25"/>
      <c r="B37" s="25"/>
      <c r="C37" s="25"/>
      <c r="D37" s="32"/>
      <c r="E37" s="34"/>
      <c r="F37" s="22"/>
      <c r="G37" s="23"/>
      <c r="H37" s="14"/>
      <c r="I37" s="14"/>
    </row>
    <row r="38" spans="2:9" ht="15.75">
      <c r="B38" s="14"/>
      <c r="C38" s="71" t="s">
        <v>69</v>
      </c>
      <c r="D38" s="71"/>
      <c r="E38" s="27" t="s">
        <v>70</v>
      </c>
      <c r="F38" s="27"/>
      <c r="H38" s="14"/>
      <c r="I38" s="14"/>
    </row>
    <row r="39" spans="1:6" ht="31.5">
      <c r="A39" s="24"/>
      <c r="B39" s="35" t="s">
        <v>74</v>
      </c>
      <c r="C39" s="28" t="s">
        <v>75</v>
      </c>
      <c r="D39" s="30" t="s">
        <v>38</v>
      </c>
      <c r="E39" s="35" t="s">
        <v>75</v>
      </c>
      <c r="F39" s="41" t="s">
        <v>38</v>
      </c>
    </row>
    <row r="40" spans="1:6" ht="15.75">
      <c r="A40" s="72" t="s">
        <v>72</v>
      </c>
      <c r="B40" s="73"/>
      <c r="C40" s="58"/>
      <c r="D40" s="30"/>
      <c r="E40" s="35"/>
      <c r="F40" s="41"/>
    </row>
    <row r="41" spans="1:6" ht="15">
      <c r="A41" s="51" t="s">
        <v>39</v>
      </c>
      <c r="B41" s="61">
        <f>+($C$36)</f>
        <v>100</v>
      </c>
      <c r="C41" s="57">
        <f>(($D$11*C23*C26)/$D$13)</f>
        <v>0.0140625</v>
      </c>
      <c r="D41" s="17">
        <f>$B41/C41</f>
        <v>7111.111111111111</v>
      </c>
      <c r="E41" s="37">
        <f>(($D$11*D23*D26)/$D$13)</f>
        <v>0.009375</v>
      </c>
      <c r="F41" s="38">
        <f>$B41/E41</f>
        <v>10666.666666666668</v>
      </c>
    </row>
    <row r="42" spans="1:6" ht="15">
      <c r="A42" s="51" t="s">
        <v>40</v>
      </c>
      <c r="B42" s="61">
        <f>+($C$36)</f>
        <v>100</v>
      </c>
      <c r="C42" s="57">
        <f>(($D$11*C24*C27)/$D$14)</f>
        <v>0.02631578947368421</v>
      </c>
      <c r="D42" s="17">
        <f>$B42/C42</f>
        <v>3800</v>
      </c>
      <c r="E42" s="37">
        <f>(($D$11*D24*D27)/$D$14)</f>
        <v>0.02631578947368421</v>
      </c>
      <c r="F42" s="38">
        <f>$B42/E42</f>
        <v>3800</v>
      </c>
    </row>
    <row r="43" spans="1:6" ht="15">
      <c r="A43" s="51" t="s">
        <v>41</v>
      </c>
      <c r="B43" s="61">
        <f>+($C$36)</f>
        <v>100</v>
      </c>
      <c r="C43" s="57">
        <f>(($D$11*C25*C28)/$D$15)</f>
        <v>0.046875</v>
      </c>
      <c r="D43" s="17">
        <f>$B43/C43</f>
        <v>2133.3333333333335</v>
      </c>
      <c r="E43" s="37">
        <f>(($D$11*D25*D28)/$D$15)</f>
        <v>0.046875</v>
      </c>
      <c r="F43" s="38">
        <f>$B43/E43</f>
        <v>2133.3333333333335</v>
      </c>
    </row>
    <row r="44" spans="1:6" ht="15.75">
      <c r="A44" s="27" t="s">
        <v>71</v>
      </c>
      <c r="B44" s="35"/>
      <c r="C44" s="28"/>
      <c r="D44" s="30"/>
      <c r="E44" s="35"/>
      <c r="F44" s="41"/>
    </row>
    <row r="45" spans="1:6" ht="15">
      <c r="A45" s="51" t="s">
        <v>39</v>
      </c>
      <c r="B45" s="60">
        <f>+($C$36)</f>
        <v>100</v>
      </c>
      <c r="C45" s="57">
        <f>(($D$11*$D$16*C23*$D$8*$D$9)/($D$13))</f>
        <v>0.01112942732951836</v>
      </c>
      <c r="D45" s="17">
        <f>$B45/C45</f>
        <v>8985.18827961363</v>
      </c>
      <c r="E45" s="37">
        <f>(($D$11*$D$16*D23*$D$8*$D$9)/($D$13))</f>
        <v>0.0037098091098394536</v>
      </c>
      <c r="F45" s="38">
        <f>$B45/E45</f>
        <v>26955.56483884089</v>
      </c>
    </row>
    <row r="46" spans="1:6" ht="15">
      <c r="A46" s="51" t="s">
        <v>40</v>
      </c>
      <c r="B46" s="60">
        <f>+($C$36)</f>
        <v>100</v>
      </c>
      <c r="C46" s="57">
        <f>(($D$11*$D$17*C24*$D$8*$D$9)/($D$14))</f>
        <v>0.00849100708540852</v>
      </c>
      <c r="D46" s="17">
        <f>$B46/C46</f>
        <v>11777.166005649233</v>
      </c>
      <c r="E46" s="37">
        <f>(($D$11*$D$17*D24*$D$8*$D$9)/($D$14))</f>
        <v>0.00424550354270426</v>
      </c>
      <c r="F46" s="38">
        <f>$B46/E46</f>
        <v>23554.332011298466</v>
      </c>
    </row>
    <row r="47" spans="1:6" ht="15">
      <c r="A47" s="51" t="s">
        <v>41</v>
      </c>
      <c r="B47" s="60">
        <f>+($C$36)</f>
        <v>100</v>
      </c>
      <c r="C47" s="57">
        <f>(($D$11*$D$18*C25*$D$8*$D$9)/($D$15))</f>
        <v>0.0051366587674700126</v>
      </c>
      <c r="D47" s="17">
        <f>$B47/C47</f>
        <v>19467.907939162866</v>
      </c>
      <c r="E47" s="37">
        <f>(($D$11*$D$18*D25*$D$8*$D$9)/($D$15))</f>
        <v>0.0051366587674700126</v>
      </c>
      <c r="F47" s="38">
        <f>$B47/E47</f>
        <v>19467.907939162866</v>
      </c>
    </row>
    <row r="48" spans="1:6" ht="15.75">
      <c r="A48" s="62" t="s">
        <v>78</v>
      </c>
      <c r="B48" s="60"/>
      <c r="C48" s="54"/>
      <c r="D48" s="31"/>
      <c r="E48" s="31"/>
      <c r="F48" s="31"/>
    </row>
    <row r="49" spans="1:6" ht="15">
      <c r="A49" s="63" t="s">
        <v>39</v>
      </c>
      <c r="B49" s="60">
        <f>+($C$36)</f>
        <v>100</v>
      </c>
      <c r="C49" s="56">
        <f>(($D$11*$C$29*$C$23*$D$20)/($D$13))</f>
        <v>0.0140625</v>
      </c>
      <c r="D49" s="38">
        <f>$B49/C49</f>
        <v>7111.111111111111</v>
      </c>
      <c r="E49" s="56">
        <f>(($D$11*$D$29*$D$23*$D$20)/($D$13))</f>
        <v>0.009375</v>
      </c>
      <c r="F49" s="38">
        <f>$B49/E49</f>
        <v>10666.666666666668</v>
      </c>
    </row>
    <row r="50" spans="1:6" ht="15">
      <c r="A50" s="23" t="s">
        <v>40</v>
      </c>
      <c r="B50" s="39">
        <f>+($C$36)</f>
        <v>100</v>
      </c>
      <c r="C50" s="46">
        <f>(($D$11*$C$30*$C$24*$D$20)/($D$14))</f>
        <v>0.02631578947368421</v>
      </c>
      <c r="D50" s="39">
        <f>$B50/C50</f>
        <v>3800</v>
      </c>
      <c r="E50" s="46">
        <f>(($D$11*$D$30*$D$24*$D$20)/($D$14))</f>
        <v>0.02631578947368421</v>
      </c>
      <c r="F50" s="39">
        <f>$B50/E50</f>
        <v>3800</v>
      </c>
    </row>
    <row r="51" spans="1:6" ht="15">
      <c r="A51" s="23" t="s">
        <v>41</v>
      </c>
      <c r="B51" s="33">
        <f>+($C$36)</f>
        <v>100</v>
      </c>
      <c r="C51" s="46">
        <f>(($D$11*$C$31*$C$25*$D$20)/($D$15))</f>
        <v>0.0234375</v>
      </c>
      <c r="D51" s="39">
        <f>$B51/C51</f>
        <v>4266.666666666667</v>
      </c>
      <c r="E51" s="46">
        <f>(($D$11*$D$31*$D$25*$D$20)/($D$15))</f>
        <v>0.046875</v>
      </c>
      <c r="F51" s="39">
        <f>$B51/E51</f>
        <v>2133.3333333333335</v>
      </c>
    </row>
    <row r="52" spans="1:6" ht="15.75">
      <c r="A52" s="27" t="s">
        <v>79</v>
      </c>
      <c r="B52" s="60"/>
      <c r="C52" s="54"/>
      <c r="D52" s="31"/>
      <c r="E52" s="31"/>
      <c r="F52" s="31"/>
    </row>
    <row r="53" spans="1:6" ht="15">
      <c r="A53" s="14" t="s">
        <v>39</v>
      </c>
      <c r="B53" s="60">
        <f>+($C$36)</f>
        <v>100</v>
      </c>
      <c r="C53" s="56">
        <f>(($D$11*$C$32*$C$23*$D$20)/($D$13))</f>
        <v>0.007087499999999999</v>
      </c>
      <c r="D53" s="38">
        <f>$B53/C53</f>
        <v>14109.347442680777</v>
      </c>
      <c r="E53" s="55">
        <f>(($D$11*$D$32*$D$23*$D$20)/($D$13))</f>
        <v>0.009375</v>
      </c>
      <c r="F53" s="38">
        <f>$B53/E53</f>
        <v>10666.666666666668</v>
      </c>
    </row>
    <row r="54" spans="1:6" ht="15">
      <c r="A54" s="14" t="s">
        <v>40</v>
      </c>
      <c r="B54" s="60">
        <f>+($C$36)</f>
        <v>100</v>
      </c>
      <c r="C54" s="56">
        <f>(($D$11*$C$33*$C$24*$D$20)/($D$14))</f>
        <v>0.013157894736842105</v>
      </c>
      <c r="D54" s="38">
        <f>$B54/C54</f>
        <v>7600</v>
      </c>
      <c r="E54" s="55">
        <f>(($D$11*$D$33*$D$24*$D$20)/($D$14))</f>
        <v>0.02631578947368421</v>
      </c>
      <c r="F54" s="38">
        <f>$B54/E54</f>
        <v>3800</v>
      </c>
    </row>
    <row r="55" spans="1:6" ht="15">
      <c r="A55" s="14" t="s">
        <v>41</v>
      </c>
      <c r="B55" s="33">
        <f>+($C$36)</f>
        <v>100</v>
      </c>
      <c r="C55" s="46">
        <f>(($D$11*$C$34*$C$25*$D$20)/($D$15))</f>
        <v>0.01171875</v>
      </c>
      <c r="D55" s="39">
        <f>$B55/C55</f>
        <v>8533.333333333334</v>
      </c>
      <c r="E55" s="53">
        <f>(($D$11*$D$34*$D$25*$D$20)/($D$15))</f>
        <v>0.046875</v>
      </c>
      <c r="F55" s="39">
        <f>$B55/E55</f>
        <v>2133.3333333333335</v>
      </c>
    </row>
    <row r="56" spans="1:6" ht="15.75">
      <c r="A56" s="52" t="s">
        <v>76</v>
      </c>
      <c r="B56" s="61"/>
      <c r="C56" s="57"/>
      <c r="D56" s="17"/>
      <c r="E56" s="37"/>
      <c r="F56" s="38"/>
    </row>
    <row r="57" spans="1:7" ht="15">
      <c r="A57" s="14" t="s">
        <v>39</v>
      </c>
      <c r="B57" s="33">
        <f>+($C$36)</f>
        <v>100</v>
      </c>
      <c r="C57" s="46">
        <f>(($D$11*$D$19*$D$8*$D$9*$D$4*$C23)/($D$13))</f>
        <v>4.5430893098957E-06</v>
      </c>
      <c r="D57" s="53">
        <f>$B57/C57</f>
        <v>22011453.700058516</v>
      </c>
      <c r="E57" s="53">
        <f>(($D$11*$D$19*$D$8*$D$9*$D$4*$D23)/($D$13))</f>
        <v>1.5143631032985666E-06</v>
      </c>
      <c r="F57" s="53">
        <f>$B57/E57</f>
        <v>66034361.10017555</v>
      </c>
      <c r="G57" s="14"/>
    </row>
    <row r="58" spans="1:7" ht="15">
      <c r="A58" s="14" t="s">
        <v>40</v>
      </c>
      <c r="B58" s="33">
        <f>+($C$36)</f>
        <v>100</v>
      </c>
      <c r="C58" s="46">
        <f>(($D$11*$D$19*$D$8*$D$9*$D$4*$C24)/($D$14))</f>
        <v>4.250843798732818E-06</v>
      </c>
      <c r="D58" s="53">
        <f>$B58/C58</f>
        <v>23524741.141937543</v>
      </c>
      <c r="E58" s="53">
        <f>(($D$11*$D$19*$D$8*$D$9*$D$4*$D24)/($D$14))</f>
        <v>2.125421899366409E-06</v>
      </c>
      <c r="F58" s="53">
        <f>$B58/E58</f>
        <v>47049482.283875085</v>
      </c>
      <c r="G58" s="14"/>
    </row>
    <row r="59" spans="1:7" ht="15">
      <c r="A59" s="14" t="s">
        <v>41</v>
      </c>
      <c r="B59" s="33">
        <f>+($C$36)</f>
        <v>100</v>
      </c>
      <c r="C59" s="46">
        <f>(($D$11*$D$19*$D$8*$D$9*$D$4*$C25)/($D$15))</f>
        <v>3.7859077582464163E-06</v>
      </c>
      <c r="D59" s="53">
        <f>$B59/C59</f>
        <v>26413744.440070223</v>
      </c>
      <c r="E59" s="53">
        <f>(($D$11*$D$19*$D$8*$D$9*$D$4*$D25)/($D$15))</f>
        <v>3.7859077582464163E-06</v>
      </c>
      <c r="F59" s="53">
        <f>$B59/E59</f>
        <v>26413744.440070223</v>
      </c>
      <c r="G59" s="14"/>
    </row>
    <row r="60" spans="1:6" ht="15.75">
      <c r="A60" s="40" t="s">
        <v>73</v>
      </c>
      <c r="B60" s="28"/>
      <c r="C60" s="58"/>
      <c r="D60" s="30"/>
      <c r="E60" s="35"/>
      <c r="F60" s="42"/>
    </row>
    <row r="61" spans="1:6" ht="15">
      <c r="A61" s="51" t="s">
        <v>39</v>
      </c>
      <c r="B61" s="64">
        <f>+($C$36)</f>
        <v>100</v>
      </c>
      <c r="C61" s="59">
        <f>(C45+C41+C57+C49+C53)</f>
        <v>0.04634647041882825</v>
      </c>
      <c r="D61" s="17">
        <f>$B61/C61</f>
        <v>2157.6616103947154</v>
      </c>
      <c r="E61" s="37">
        <f>(E45+E41+E57+E49+E53)</f>
        <v>0.031836323472942754</v>
      </c>
      <c r="F61" s="39">
        <f>$B61/E61</f>
        <v>3141.066212780147</v>
      </c>
    </row>
    <row r="62" spans="1:6" ht="15">
      <c r="A62" s="51" t="s">
        <v>40</v>
      </c>
      <c r="B62" s="64">
        <f>+($C$36)</f>
        <v>100</v>
      </c>
      <c r="C62" s="57">
        <f>(C46+C42+C58+C50+C54)</f>
        <v>0.07428473161341778</v>
      </c>
      <c r="D62" s="17">
        <f>$B62/C62</f>
        <v>1346.1716536906404</v>
      </c>
      <c r="E62" s="37">
        <f>(E46+E42+E58+E50+E54)</f>
        <v>0.08319499738565625</v>
      </c>
      <c r="F62" s="39">
        <f>$B62/E62</f>
        <v>1201.995349990132</v>
      </c>
    </row>
    <row r="63" spans="1:6" ht="15">
      <c r="A63" s="51" t="s">
        <v>41</v>
      </c>
      <c r="B63" s="64">
        <f>+($C$36)</f>
        <v>100</v>
      </c>
      <c r="C63" s="57">
        <f>(C47+C43+C59+C51+C55)</f>
        <v>0.08717169467522826</v>
      </c>
      <c r="D63" s="17">
        <f>$B63/C63</f>
        <v>1147.161362097704</v>
      </c>
      <c r="E63" s="37">
        <f>(E47+E43+E59+E51+E55)</f>
        <v>0.14576544467522826</v>
      </c>
      <c r="F63" s="39">
        <f>$B63/E63</f>
        <v>686.0336496266611</v>
      </c>
    </row>
  </sheetData>
  <sheetProtection/>
  <mergeCells count="2">
    <mergeCell ref="C38:D38"/>
    <mergeCell ref="A40:B40"/>
  </mergeCells>
  <hyperlinks>
    <hyperlink ref="D5" r:id="rId1" display="=@Log10(D4)"/>
  </hyperlinks>
  <printOptions/>
  <pageMargins left="0.7" right="0.7" top="0.75" bottom="0.75" header="0.3" footer="0.3"/>
  <pageSetup fitToHeight="1" fitToWidth="1" horizontalDpi="600" verticalDpi="600" orientation="portrait" scale="70" r:id="rId2"/>
  <ignoredErrors>
    <ignoredError sqref="E56:E59 D61:D63 E40: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6.57421875" style="0" customWidth="1"/>
    <col min="2" max="2" width="7.57421875" style="1" customWidth="1"/>
    <col min="3" max="3" width="13.7109375" style="0" bestFit="1" customWidth="1"/>
    <col min="4" max="4" width="12.57421875" style="0" customWidth="1"/>
  </cols>
  <sheetData>
    <row r="1" ht="15.75">
      <c r="A1" s="11" t="s">
        <v>103</v>
      </c>
    </row>
    <row r="2" ht="15.75">
      <c r="A2" s="11" t="s">
        <v>35</v>
      </c>
    </row>
    <row r="4" spans="1:4" ht="12.75">
      <c r="A4" s="6" t="s">
        <v>22</v>
      </c>
      <c r="C4" s="1"/>
      <c r="D4" s="1" t="s">
        <v>46</v>
      </c>
    </row>
    <row r="5" spans="1:4" ht="12.75">
      <c r="A5" t="s">
        <v>92</v>
      </c>
      <c r="B5" s="1" t="s">
        <v>23</v>
      </c>
      <c r="C5" s="8">
        <v>8.74E-15</v>
      </c>
      <c r="D5" s="1" t="s">
        <v>89</v>
      </c>
    </row>
    <row r="6" spans="1:4" ht="12.75">
      <c r="A6" t="s">
        <v>93</v>
      </c>
      <c r="B6" s="1" t="s">
        <v>24</v>
      </c>
      <c r="C6" s="4">
        <v>8.19E-05</v>
      </c>
      <c r="D6" s="1" t="s">
        <v>90</v>
      </c>
    </row>
    <row r="7" spans="1:4" ht="12.75">
      <c r="A7" t="s">
        <v>94</v>
      </c>
      <c r="B7" s="1" t="s">
        <v>14</v>
      </c>
      <c r="C7" s="9">
        <v>25</v>
      </c>
      <c r="D7" s="1" t="s">
        <v>91</v>
      </c>
    </row>
    <row r="8" spans="1:4" ht="12.75">
      <c r="A8" t="s">
        <v>25</v>
      </c>
      <c r="C8" s="1">
        <v>273</v>
      </c>
      <c r="D8" s="1"/>
    </row>
    <row r="9" spans="1:4" ht="12.75">
      <c r="A9" t="s">
        <v>95</v>
      </c>
      <c r="B9" s="1" t="s">
        <v>19</v>
      </c>
      <c r="C9" s="4">
        <f>C5/(C6*(C7+C8))</f>
        <v>3.58105727233244E-13</v>
      </c>
      <c r="D9" s="1" t="s">
        <v>86</v>
      </c>
    </row>
    <row r="10" spans="3:4" ht="12.75">
      <c r="C10" s="1"/>
      <c r="D10" s="1"/>
    </row>
    <row r="11" spans="1:4" ht="12.75">
      <c r="A11" s="6" t="s">
        <v>20</v>
      </c>
      <c r="C11" s="1"/>
      <c r="D11" s="1"/>
    </row>
    <row r="12" spans="1:4" ht="12.75">
      <c r="A12" t="s">
        <v>96</v>
      </c>
      <c r="B12" s="1" t="s">
        <v>0</v>
      </c>
      <c r="C12" s="13">
        <v>30</v>
      </c>
      <c r="D12" s="1" t="s">
        <v>85</v>
      </c>
    </row>
    <row r="13" spans="1:4" ht="12.75">
      <c r="A13" t="s">
        <v>97</v>
      </c>
      <c r="B13" s="1" t="s">
        <v>19</v>
      </c>
      <c r="C13" s="4">
        <f>C9</f>
        <v>3.58105727233244E-13</v>
      </c>
      <c r="D13" s="1" t="s">
        <v>86</v>
      </c>
    </row>
    <row r="14" spans="1:4" ht="12.75">
      <c r="A14" t="s">
        <v>98</v>
      </c>
      <c r="B14" s="1" t="s">
        <v>21</v>
      </c>
      <c r="C14" s="1">
        <v>1000</v>
      </c>
      <c r="D14" s="1" t="s">
        <v>87</v>
      </c>
    </row>
    <row r="15" spans="1:4" ht="12.75">
      <c r="A15" t="s">
        <v>99</v>
      </c>
      <c r="B15" s="1" t="s">
        <v>15</v>
      </c>
      <c r="C15" s="4">
        <f>C12*C13*C14</f>
        <v>1.074317181699732E-08</v>
      </c>
      <c r="D15" s="1" t="s">
        <v>88</v>
      </c>
    </row>
    <row r="16" spans="3:4" ht="12.75">
      <c r="C16" s="1"/>
      <c r="D16" s="1"/>
    </row>
    <row r="17" spans="1:4" ht="12.75">
      <c r="A17" s="6" t="s">
        <v>16</v>
      </c>
      <c r="C17" s="1"/>
      <c r="D17" s="1"/>
    </row>
    <row r="18" spans="1:4" ht="12.75">
      <c r="A18" s="6" t="s">
        <v>1</v>
      </c>
      <c r="B18" s="1" t="s">
        <v>2</v>
      </c>
      <c r="C18" s="10" t="s">
        <v>6</v>
      </c>
      <c r="D18" s="10" t="s">
        <v>26</v>
      </c>
    </row>
    <row r="19" spans="1:5" ht="12.75">
      <c r="A19" t="s">
        <v>7</v>
      </c>
      <c r="B19" s="2"/>
      <c r="C19" s="12">
        <v>3</v>
      </c>
      <c r="E19" s="5" t="s">
        <v>9</v>
      </c>
    </row>
    <row r="20" spans="1:5" ht="12.75">
      <c r="A20" t="s">
        <v>29</v>
      </c>
      <c r="B20" s="2"/>
      <c r="C20" s="12">
        <v>2</v>
      </c>
      <c r="E20" s="5" t="s">
        <v>9</v>
      </c>
    </row>
    <row r="21" spans="1:5" ht="12.75">
      <c r="A21" t="s">
        <v>28</v>
      </c>
      <c r="B21" s="2"/>
      <c r="C21" s="12">
        <v>1</v>
      </c>
      <c r="E21" s="5" t="s">
        <v>9</v>
      </c>
    </row>
    <row r="22" spans="1:5" ht="12.75">
      <c r="A22" t="s">
        <v>7</v>
      </c>
      <c r="B22" s="2"/>
      <c r="C22" s="12"/>
      <c r="D22" s="12">
        <v>1</v>
      </c>
      <c r="E22" s="5" t="s">
        <v>112</v>
      </c>
    </row>
    <row r="23" spans="1:5" ht="12.75">
      <c r="A23" t="s">
        <v>29</v>
      </c>
      <c r="B23" s="2"/>
      <c r="C23" s="12"/>
      <c r="D23" s="12">
        <v>1</v>
      </c>
      <c r="E23" s="5" t="s">
        <v>112</v>
      </c>
    </row>
    <row r="24" spans="1:5" ht="12.75">
      <c r="A24" t="s">
        <v>28</v>
      </c>
      <c r="B24" s="2"/>
      <c r="C24" s="12"/>
      <c r="D24" s="12">
        <v>1</v>
      </c>
      <c r="E24" s="5" t="s">
        <v>112</v>
      </c>
    </row>
    <row r="25" spans="2:5" ht="12.75">
      <c r="B25" s="2"/>
      <c r="C25" s="12"/>
      <c r="D25" s="12"/>
      <c r="E25" s="5"/>
    </row>
    <row r="26" spans="1:4" ht="14.25">
      <c r="A26" s="6" t="s">
        <v>30</v>
      </c>
      <c r="B26" s="1" t="s">
        <v>17</v>
      </c>
      <c r="C26" s="1"/>
      <c r="D26" s="1"/>
    </row>
    <row r="27" spans="1:5" ht="12.75">
      <c r="A27" t="s">
        <v>7</v>
      </c>
      <c r="C27" s="1">
        <v>3.2</v>
      </c>
      <c r="D27" s="1">
        <v>1</v>
      </c>
      <c r="E27" s="5" t="s">
        <v>36</v>
      </c>
    </row>
    <row r="28" spans="1:5" ht="12.75">
      <c r="A28" t="s">
        <v>29</v>
      </c>
      <c r="C28" s="1">
        <v>2.9</v>
      </c>
      <c r="D28" s="1">
        <v>1.5</v>
      </c>
      <c r="E28" t="s">
        <v>36</v>
      </c>
    </row>
    <row r="29" spans="1:5" ht="12.75">
      <c r="A29" t="s">
        <v>28</v>
      </c>
      <c r="C29" s="1">
        <v>2.5</v>
      </c>
      <c r="D29" s="1">
        <v>1.3</v>
      </c>
      <c r="E29" t="s">
        <v>36</v>
      </c>
    </row>
    <row r="30" spans="1:4" ht="12.75">
      <c r="A30" s="6" t="s">
        <v>27</v>
      </c>
      <c r="B30" s="1" t="s">
        <v>3</v>
      </c>
      <c r="C30" s="1"/>
      <c r="D30" s="1"/>
    </row>
    <row r="31" spans="1:5" ht="12.75">
      <c r="A31" t="s">
        <v>4</v>
      </c>
      <c r="B31" s="2"/>
      <c r="C31" s="1">
        <v>80</v>
      </c>
      <c r="D31" s="1">
        <v>80</v>
      </c>
      <c r="E31" t="s">
        <v>36</v>
      </c>
    </row>
    <row r="32" spans="1:5" ht="12.75">
      <c r="A32" t="s">
        <v>29</v>
      </c>
      <c r="B32" s="2"/>
      <c r="C32" s="1">
        <v>57</v>
      </c>
      <c r="D32" s="1">
        <v>57</v>
      </c>
      <c r="E32" t="s">
        <v>36</v>
      </c>
    </row>
    <row r="33" spans="1:5" ht="12.75">
      <c r="A33" t="s">
        <v>28</v>
      </c>
      <c r="B33" s="2"/>
      <c r="C33" s="1">
        <v>32</v>
      </c>
      <c r="D33" s="1">
        <v>32</v>
      </c>
      <c r="E33" t="s">
        <v>36</v>
      </c>
    </row>
    <row r="34" spans="3:4" ht="12.75">
      <c r="C34" s="1"/>
      <c r="D34" s="1"/>
    </row>
    <row r="35" spans="3:4" ht="12.75">
      <c r="C35" s="1"/>
      <c r="D35" s="1"/>
    </row>
    <row r="36" spans="1:4" ht="12.75">
      <c r="A36" s="3" t="s">
        <v>10</v>
      </c>
      <c r="B36" s="2" t="s">
        <v>5</v>
      </c>
      <c r="C36" s="67">
        <f>(C15*C19*C27)/C31</f>
        <v>1.2891806180396785E-09</v>
      </c>
      <c r="D36" s="67">
        <f>(C15*D22*D27)/D31</f>
        <v>1.342896477124665E-10</v>
      </c>
    </row>
    <row r="37" spans="1:4" ht="12.75">
      <c r="A37" s="3" t="s">
        <v>31</v>
      </c>
      <c r="B37" s="2" t="s">
        <v>5</v>
      </c>
      <c r="C37" s="67">
        <f>(C15*C20*C28)/C32</f>
        <v>1.0931648515541132E-09</v>
      </c>
      <c r="D37" s="67">
        <f>(C15*D23*D28)/D32</f>
        <v>2.827150478157189E-10</v>
      </c>
    </row>
    <row r="38" spans="1:4" ht="12.75">
      <c r="A38" s="3" t="s">
        <v>32</v>
      </c>
      <c r="B38" s="2" t="s">
        <v>5</v>
      </c>
      <c r="C38" s="67">
        <f>(C15*C21*C29)/C33</f>
        <v>8.393102982029156E-10</v>
      </c>
      <c r="D38" s="67">
        <f>(C15*D24*D29)/D33</f>
        <v>4.3644135506551615E-10</v>
      </c>
    </row>
    <row r="39" spans="3:4" ht="12.75">
      <c r="C39" s="9"/>
      <c r="D39" s="9"/>
    </row>
    <row r="40" spans="1:7" ht="12.75">
      <c r="A40" s="26" t="s">
        <v>8</v>
      </c>
      <c r="B40" s="7">
        <v>100</v>
      </c>
      <c r="C40" s="9"/>
      <c r="D40" s="9"/>
      <c r="E40" s="1"/>
      <c r="F40" s="1"/>
      <c r="G40" s="1"/>
    </row>
    <row r="41" spans="2:7" ht="12.75">
      <c r="B41" s="2"/>
      <c r="C41" s="9"/>
      <c r="D41" s="9"/>
      <c r="E41" s="1"/>
      <c r="F41" s="1"/>
      <c r="G41" s="1"/>
    </row>
    <row r="42" spans="1:5" ht="12.75">
      <c r="A42" s="3" t="s">
        <v>18</v>
      </c>
      <c r="B42" s="2"/>
      <c r="C42" s="67">
        <f aca="true" t="shared" si="0" ref="C42:D44">$B$40/C36</f>
        <v>77568649885.58353</v>
      </c>
      <c r="D42" s="67">
        <f t="shared" si="0"/>
        <v>744659038901.6018</v>
      </c>
      <c r="E42" s="1"/>
    </row>
    <row r="43" spans="1:5" ht="12.75">
      <c r="A43" s="3" t="s">
        <v>33</v>
      </c>
      <c r="B43" s="2"/>
      <c r="C43" s="67">
        <f t="shared" si="0"/>
        <v>91477511244.37782</v>
      </c>
      <c r="D43" s="67">
        <f t="shared" si="0"/>
        <v>353713043478.2609</v>
      </c>
      <c r="E43" s="1"/>
    </row>
    <row r="44" spans="1:5" ht="12.75">
      <c r="A44" s="3" t="s">
        <v>34</v>
      </c>
      <c r="B44" s="2"/>
      <c r="C44" s="67">
        <f t="shared" si="0"/>
        <v>119145446224.25629</v>
      </c>
      <c r="D44" s="67">
        <f t="shared" si="0"/>
        <v>229125858123.5698</v>
      </c>
      <c r="E44" s="1"/>
    </row>
  </sheetData>
  <sheetProtection/>
  <printOptions/>
  <pageMargins left="0.75" right="0.75" top="1" bottom="1" header="0.5" footer="0.5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3">
      <selection activeCell="E39" sqref="E39"/>
    </sheetView>
  </sheetViews>
  <sheetFormatPr defaultColWidth="9.140625" defaultRowHeight="12.75"/>
  <cols>
    <col min="1" max="1" width="17.421875" style="0" customWidth="1"/>
    <col min="2" max="2" width="16.28125" style="0" customWidth="1"/>
    <col min="3" max="3" width="16.140625" style="0" customWidth="1"/>
    <col min="4" max="4" width="20.421875" style="0" customWidth="1"/>
    <col min="5" max="5" width="15.140625" style="0" customWidth="1"/>
    <col min="6" max="6" width="23.421875" style="0" customWidth="1"/>
    <col min="7" max="7" width="5.7109375" style="0" customWidth="1"/>
    <col min="8" max="8" width="17.421875" style="0" customWidth="1"/>
    <col min="9" max="9" width="17.00390625" style="0" customWidth="1"/>
  </cols>
  <sheetData>
    <row r="1" spans="1:9" ht="18">
      <c r="A1" s="29" t="s">
        <v>101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23"/>
      <c r="B2" s="14"/>
      <c r="C2" s="14"/>
      <c r="D2" s="14"/>
      <c r="E2" s="14"/>
      <c r="F2" s="27" t="s">
        <v>44</v>
      </c>
      <c r="G2" s="14"/>
      <c r="H2" s="14"/>
      <c r="I2" s="14"/>
    </row>
    <row r="3" spans="1:9" ht="15.75">
      <c r="A3" s="24" t="s">
        <v>11</v>
      </c>
      <c r="B3" s="24"/>
      <c r="C3" s="24"/>
      <c r="D3" s="22"/>
      <c r="E3" s="50" t="s">
        <v>46</v>
      </c>
      <c r="F3" s="22" t="s">
        <v>45</v>
      </c>
      <c r="H3" s="14"/>
      <c r="I3" s="14"/>
    </row>
    <row r="4" spans="1:9" ht="15.75">
      <c r="A4" s="25" t="s">
        <v>37</v>
      </c>
      <c r="B4" s="24"/>
      <c r="C4" s="24"/>
      <c r="D4" s="43">
        <v>1.99</v>
      </c>
      <c r="E4" s="22"/>
      <c r="H4" s="14"/>
      <c r="I4" s="14"/>
    </row>
    <row r="5" spans="1:9" ht="15">
      <c r="A5" s="25" t="s">
        <v>12</v>
      </c>
      <c r="B5" s="25"/>
      <c r="C5" s="25"/>
      <c r="D5" s="44">
        <f>LOG10(D4)</f>
        <v>0.29885307640970665</v>
      </c>
      <c r="E5" s="23"/>
      <c r="F5" t="s">
        <v>105</v>
      </c>
      <c r="H5" s="14"/>
      <c r="I5" s="14"/>
    </row>
    <row r="6" spans="1:9" ht="15">
      <c r="A6" s="25" t="s">
        <v>48</v>
      </c>
      <c r="B6" s="25"/>
      <c r="C6" s="25"/>
      <c r="D6" s="43">
        <v>129</v>
      </c>
      <c r="E6" s="23" t="s">
        <v>47</v>
      </c>
      <c r="H6" s="14"/>
      <c r="I6" s="14"/>
    </row>
    <row r="7" spans="1:9" ht="15">
      <c r="A7" s="25" t="s">
        <v>13</v>
      </c>
      <c r="B7" s="25"/>
      <c r="C7" s="25"/>
      <c r="D7" s="45">
        <f>-2.72+(0.71*D5)-(0.0061*D6)</f>
        <v>-3.2947143157491086</v>
      </c>
      <c r="E7" s="23"/>
      <c r="H7" s="14"/>
      <c r="I7" s="14"/>
    </row>
    <row r="8" spans="1:9" ht="15">
      <c r="A8" s="25" t="s">
        <v>52</v>
      </c>
      <c r="B8" s="25"/>
      <c r="C8" s="25"/>
      <c r="D8" s="46">
        <f>10^D7</f>
        <v>0.0005073243227130877</v>
      </c>
      <c r="E8" s="23" t="s">
        <v>49</v>
      </c>
      <c r="H8" s="14"/>
      <c r="I8" s="14"/>
    </row>
    <row r="9" spans="1:9" ht="15">
      <c r="A9" s="25" t="s">
        <v>51</v>
      </c>
      <c r="B9" s="25"/>
      <c r="C9" s="25"/>
      <c r="D9" s="32">
        <v>0.001</v>
      </c>
      <c r="E9" s="23" t="s">
        <v>50</v>
      </c>
      <c r="H9" s="14"/>
      <c r="I9" s="14"/>
    </row>
    <row r="10" spans="1:9" ht="15">
      <c r="A10" s="25"/>
      <c r="B10" s="25"/>
      <c r="C10" s="25"/>
      <c r="D10" s="46"/>
      <c r="E10" s="23"/>
      <c r="H10" s="14"/>
      <c r="I10" s="14"/>
    </row>
    <row r="11" spans="1:9" ht="45">
      <c r="A11" s="23" t="s">
        <v>100</v>
      </c>
      <c r="B11" s="14"/>
      <c r="C11" s="14"/>
      <c r="D11" s="68">
        <v>30</v>
      </c>
      <c r="E11" s="23" t="s">
        <v>85</v>
      </c>
      <c r="F11" s="69" t="s">
        <v>104</v>
      </c>
      <c r="H11" s="14"/>
      <c r="I11" s="14"/>
    </row>
    <row r="12" spans="1:9" ht="15">
      <c r="A12" s="25"/>
      <c r="B12" s="25"/>
      <c r="C12" s="25"/>
      <c r="D12" s="46"/>
      <c r="E12" s="23"/>
      <c r="H12" s="14"/>
      <c r="I12" s="14"/>
    </row>
    <row r="13" spans="1:9" ht="15">
      <c r="A13" s="25" t="s">
        <v>58</v>
      </c>
      <c r="B13" s="25"/>
      <c r="C13" s="25"/>
      <c r="D13" s="32">
        <v>80</v>
      </c>
      <c r="E13" s="31" t="s">
        <v>53</v>
      </c>
      <c r="F13" s="47" t="s">
        <v>43</v>
      </c>
      <c r="H13" s="14"/>
      <c r="I13" s="14"/>
    </row>
    <row r="14" spans="1:9" ht="15">
      <c r="A14" s="25" t="s">
        <v>63</v>
      </c>
      <c r="B14" s="25"/>
      <c r="C14" s="25"/>
      <c r="D14" s="32">
        <v>57</v>
      </c>
      <c r="E14" s="31" t="s">
        <v>53</v>
      </c>
      <c r="F14" s="47" t="s">
        <v>43</v>
      </c>
      <c r="H14" s="14"/>
      <c r="I14" s="14"/>
    </row>
    <row r="15" spans="1:9" ht="15">
      <c r="A15" s="25" t="s">
        <v>62</v>
      </c>
      <c r="B15" s="25"/>
      <c r="C15" s="25"/>
      <c r="D15" s="32">
        <v>32</v>
      </c>
      <c r="E15" s="31" t="s">
        <v>53</v>
      </c>
      <c r="F15" s="47" t="s">
        <v>43</v>
      </c>
      <c r="H15" s="14"/>
      <c r="I15" s="14"/>
    </row>
    <row r="16" spans="1:9" ht="15">
      <c r="A16" s="25" t="s">
        <v>59</v>
      </c>
      <c r="B16" s="25"/>
      <c r="C16" s="25"/>
      <c r="D16" s="32">
        <v>19500</v>
      </c>
      <c r="E16" s="31" t="s">
        <v>68</v>
      </c>
      <c r="F16" s="47" t="s">
        <v>43</v>
      </c>
      <c r="H16" s="14"/>
      <c r="I16" s="14"/>
    </row>
    <row r="17" spans="1:9" ht="15">
      <c r="A17" s="25" t="s">
        <v>60</v>
      </c>
      <c r="B17" s="25"/>
      <c r="C17" s="25"/>
      <c r="D17" s="32">
        <v>15900</v>
      </c>
      <c r="E17" s="31" t="s">
        <v>68</v>
      </c>
      <c r="F17" s="47" t="s">
        <v>43</v>
      </c>
      <c r="H17" s="14"/>
      <c r="I17" s="14"/>
    </row>
    <row r="18" spans="1:9" ht="15">
      <c r="A18" s="25" t="s">
        <v>61</v>
      </c>
      <c r="B18" s="25"/>
      <c r="C18" s="25"/>
      <c r="D18" s="32">
        <v>10800</v>
      </c>
      <c r="E18" s="31" t="s">
        <v>68</v>
      </c>
      <c r="F18" s="47" t="s">
        <v>43</v>
      </c>
      <c r="H18" s="14"/>
      <c r="I18" s="14"/>
    </row>
    <row r="19" spans="1:9" ht="15">
      <c r="A19" s="25"/>
      <c r="B19" s="25"/>
      <c r="C19" s="25"/>
      <c r="D19" s="32"/>
      <c r="E19" s="33"/>
      <c r="H19" s="14"/>
      <c r="I19" s="14"/>
    </row>
    <row r="20" spans="1:9" ht="15.75">
      <c r="A20" s="24"/>
      <c r="B20" s="25"/>
      <c r="C20" s="48" t="s">
        <v>6</v>
      </c>
      <c r="D20" s="49" t="s">
        <v>42</v>
      </c>
      <c r="E20" s="50"/>
      <c r="H20" s="14"/>
      <c r="I20" s="14"/>
    </row>
    <row r="21" spans="1:9" ht="15">
      <c r="A21" s="25" t="s">
        <v>56</v>
      </c>
      <c r="B21" s="25"/>
      <c r="C21" s="32">
        <v>3</v>
      </c>
      <c r="D21" s="33">
        <v>1</v>
      </c>
      <c r="E21" s="31" t="s">
        <v>54</v>
      </c>
      <c r="F21" s="31" t="s">
        <v>45</v>
      </c>
      <c r="H21" s="14"/>
      <c r="I21" s="14"/>
    </row>
    <row r="22" spans="1:9" ht="15">
      <c r="A22" s="25" t="s">
        <v>67</v>
      </c>
      <c r="B22" s="25"/>
      <c r="C22" s="32">
        <v>2</v>
      </c>
      <c r="D22" s="33">
        <v>1</v>
      </c>
      <c r="E22" s="31" t="s">
        <v>54</v>
      </c>
      <c r="F22" s="31" t="s">
        <v>45</v>
      </c>
      <c r="H22" s="14"/>
      <c r="I22" s="14"/>
    </row>
    <row r="23" spans="1:9" ht="15">
      <c r="A23" s="25" t="s">
        <v>64</v>
      </c>
      <c r="B23" s="25"/>
      <c r="C23" s="32">
        <v>1</v>
      </c>
      <c r="D23" s="33">
        <v>1</v>
      </c>
      <c r="E23" s="31" t="s">
        <v>54</v>
      </c>
      <c r="F23" s="31" t="s">
        <v>45</v>
      </c>
      <c r="H23" s="14"/>
      <c r="I23" s="14"/>
    </row>
    <row r="24" spans="1:9" ht="15">
      <c r="A24" s="25" t="s">
        <v>57</v>
      </c>
      <c r="B24" s="25"/>
      <c r="C24" s="32">
        <v>0.0125</v>
      </c>
      <c r="D24" s="34">
        <v>0.025</v>
      </c>
      <c r="E24" s="31" t="s">
        <v>55</v>
      </c>
      <c r="F24" s="22" t="s">
        <v>45</v>
      </c>
      <c r="G24" s="23"/>
      <c r="H24" s="14"/>
      <c r="I24" s="14"/>
    </row>
    <row r="25" spans="1:9" ht="15">
      <c r="A25" s="25" t="s">
        <v>65</v>
      </c>
      <c r="B25" s="25"/>
      <c r="C25" s="32">
        <v>0.025</v>
      </c>
      <c r="D25" s="34">
        <v>0.05</v>
      </c>
      <c r="E25" s="31" t="s">
        <v>55</v>
      </c>
      <c r="F25" s="22" t="s">
        <v>45</v>
      </c>
      <c r="G25" s="23"/>
      <c r="H25" s="14"/>
      <c r="I25" s="14"/>
    </row>
    <row r="26" spans="1:9" ht="15">
      <c r="A26" s="25" t="s">
        <v>66</v>
      </c>
      <c r="B26" s="25"/>
      <c r="C26" s="32">
        <v>0.05</v>
      </c>
      <c r="D26" s="34">
        <v>0.05</v>
      </c>
      <c r="E26" s="31" t="s">
        <v>55</v>
      </c>
      <c r="F26" s="22" t="s">
        <v>45</v>
      </c>
      <c r="G26" s="23"/>
      <c r="H26" s="14"/>
      <c r="I26" s="14"/>
    </row>
    <row r="27" spans="1:9" ht="15">
      <c r="A27" s="25"/>
      <c r="B27" s="25"/>
      <c r="C27" s="25"/>
      <c r="D27" s="32"/>
      <c r="E27" s="34"/>
      <c r="F27" s="22"/>
      <c r="G27" s="23"/>
      <c r="H27" s="14"/>
      <c r="I27" s="14"/>
    </row>
    <row r="28" spans="1:9" ht="15">
      <c r="A28" s="25" t="s">
        <v>84</v>
      </c>
      <c r="B28" s="25"/>
      <c r="C28" s="43">
        <v>100</v>
      </c>
      <c r="D28" s="32"/>
      <c r="E28" s="65" t="s">
        <v>83</v>
      </c>
      <c r="F28" s="22"/>
      <c r="G28" s="23"/>
      <c r="H28" s="14"/>
      <c r="I28" s="14"/>
    </row>
    <row r="29" spans="1:9" ht="15">
      <c r="A29" s="25"/>
      <c r="B29" s="25"/>
      <c r="C29" s="25"/>
      <c r="D29" s="32"/>
      <c r="E29" s="34"/>
      <c r="F29" s="22"/>
      <c r="G29" s="23"/>
      <c r="H29" s="14"/>
      <c r="I29" s="14"/>
    </row>
    <row r="30" spans="2:9" ht="15.75">
      <c r="B30" s="14"/>
      <c r="C30" s="71" t="s">
        <v>69</v>
      </c>
      <c r="D30" s="71"/>
      <c r="E30" s="27" t="s">
        <v>70</v>
      </c>
      <c r="F30" s="27"/>
      <c r="H30" s="14"/>
      <c r="I30" s="14"/>
    </row>
    <row r="31" spans="1:6" ht="31.5">
      <c r="A31" s="24"/>
      <c r="B31" s="35" t="s">
        <v>74</v>
      </c>
      <c r="C31" s="28" t="s">
        <v>75</v>
      </c>
      <c r="D31" s="30" t="s">
        <v>38</v>
      </c>
      <c r="E31" s="35" t="s">
        <v>75</v>
      </c>
      <c r="F31" s="41" t="s">
        <v>38</v>
      </c>
    </row>
    <row r="32" spans="1:6" ht="15.75">
      <c r="A32" s="27" t="s">
        <v>71</v>
      </c>
      <c r="B32" s="35"/>
      <c r="C32" s="28"/>
      <c r="D32" s="30"/>
      <c r="E32" s="35"/>
      <c r="F32" s="41"/>
    </row>
    <row r="33" spans="1:6" ht="15">
      <c r="A33" s="51" t="s">
        <v>39</v>
      </c>
      <c r="B33" s="60">
        <f>+($C$28)</f>
        <v>100</v>
      </c>
      <c r="C33" s="16">
        <f>(($D$11*$D$16*C21*$D$8*$D$9)/($D$13))</f>
        <v>0.01112942732951836</v>
      </c>
      <c r="D33" s="17">
        <f>$B33/C33</f>
        <v>8985.18827961363</v>
      </c>
      <c r="E33" s="70">
        <f>(($D$11*$D$16*D21*$D$8*$D$9)/($D$13))</f>
        <v>0.0037098091098394536</v>
      </c>
      <c r="F33" s="38">
        <f aca="true" t="shared" si="0" ref="F33:F43">$B33/E33</f>
        <v>26955.56483884089</v>
      </c>
    </row>
    <row r="34" spans="1:6" ht="15">
      <c r="A34" s="51" t="s">
        <v>40</v>
      </c>
      <c r="B34" s="60">
        <f>+($C$28)</f>
        <v>100</v>
      </c>
      <c r="C34" s="16">
        <f>(($D$11*$D$17*C22*$D$8*$D$9)/($D$14))</f>
        <v>0.00849100708540852</v>
      </c>
      <c r="D34" s="17">
        <f aca="true" t="shared" si="1" ref="D34:D43">$B34/C34</f>
        <v>11777.166005649233</v>
      </c>
      <c r="E34" s="70">
        <f>(($D$11*$D$17*D22*$D$8*$D$9)/($D$14))</f>
        <v>0.00424550354270426</v>
      </c>
      <c r="F34" s="38">
        <f t="shared" si="0"/>
        <v>23554.332011298466</v>
      </c>
    </row>
    <row r="35" spans="1:6" ht="15">
      <c r="A35" s="51" t="s">
        <v>41</v>
      </c>
      <c r="B35" s="60">
        <f>+($C$28)</f>
        <v>100</v>
      </c>
      <c r="C35" s="16">
        <f>(($D$11*$D$18*C23*$D$8*$D$9)/($D$15))</f>
        <v>0.0051366587674700126</v>
      </c>
      <c r="D35" s="17">
        <f t="shared" si="1"/>
        <v>19467.907939162866</v>
      </c>
      <c r="E35" s="70">
        <f>(($D$11*$D$18*D23*$D$8*$D$9)/($D$15))</f>
        <v>0.0051366587674700126</v>
      </c>
      <c r="F35" s="38">
        <f t="shared" si="0"/>
        <v>19467.907939162866</v>
      </c>
    </row>
    <row r="36" spans="1:6" ht="15.75">
      <c r="A36" s="72" t="s">
        <v>72</v>
      </c>
      <c r="B36" s="73"/>
      <c r="C36" s="28"/>
      <c r="D36" s="30"/>
      <c r="E36" s="35"/>
      <c r="F36" s="41"/>
    </row>
    <row r="37" spans="1:6" ht="15">
      <c r="A37" s="51" t="s">
        <v>39</v>
      </c>
      <c r="B37" s="61">
        <f>+($C$28)</f>
        <v>100</v>
      </c>
      <c r="C37" s="16">
        <f>(($D$11*C21*C24)/$D$13)</f>
        <v>0.0140625</v>
      </c>
      <c r="D37" s="17">
        <f t="shared" si="1"/>
        <v>7111.111111111111</v>
      </c>
      <c r="E37" s="37">
        <f>(($D$11*D21*D24)/$D$13)</f>
        <v>0.009375</v>
      </c>
      <c r="F37" s="38">
        <f t="shared" si="0"/>
        <v>10666.666666666668</v>
      </c>
    </row>
    <row r="38" spans="1:6" ht="15">
      <c r="A38" s="51" t="s">
        <v>40</v>
      </c>
      <c r="B38" s="61">
        <f>+($C$28)</f>
        <v>100</v>
      </c>
      <c r="C38" s="16">
        <f>(($D$11*C22*C25)/$D$14)</f>
        <v>0.02631578947368421</v>
      </c>
      <c r="D38" s="17">
        <f t="shared" si="1"/>
        <v>3800</v>
      </c>
      <c r="E38" s="70">
        <f>(($D$11*D22*D25)/$D$14)</f>
        <v>0.02631578947368421</v>
      </c>
      <c r="F38" s="38">
        <f t="shared" si="0"/>
        <v>3800</v>
      </c>
    </row>
    <row r="39" spans="1:6" ht="15">
      <c r="A39" s="51" t="s">
        <v>41</v>
      </c>
      <c r="B39" s="61">
        <f>+($C$28)</f>
        <v>100</v>
      </c>
      <c r="C39" s="16">
        <f>(($D$11*C23*C26)/$D$15)</f>
        <v>0.046875</v>
      </c>
      <c r="D39" s="17">
        <f t="shared" si="1"/>
        <v>2133.3333333333335</v>
      </c>
      <c r="E39" s="70">
        <f>(($D$11*D23*D26)/$D$15)</f>
        <v>0.046875</v>
      </c>
      <c r="F39" s="38">
        <f t="shared" si="0"/>
        <v>2133.3333333333335</v>
      </c>
    </row>
    <row r="40" spans="1:9" ht="15.75">
      <c r="A40" s="40" t="s">
        <v>73</v>
      </c>
      <c r="B40" s="15"/>
      <c r="C40" s="28"/>
      <c r="D40" s="30"/>
      <c r="E40" s="35"/>
      <c r="F40" s="42"/>
      <c r="H40" s="14"/>
      <c r="I40" s="20"/>
    </row>
    <row r="41" spans="1:9" ht="15">
      <c r="A41" s="51" t="s">
        <v>39</v>
      </c>
      <c r="B41" s="64">
        <f>+($C$28)</f>
        <v>100</v>
      </c>
      <c r="C41" s="36">
        <f>(C33+C37)</f>
        <v>0.02519192732951836</v>
      </c>
      <c r="D41" s="17">
        <f t="shared" si="1"/>
        <v>3969.525582221973</v>
      </c>
      <c r="E41" s="37">
        <f>(E33+E37)</f>
        <v>0.013084809109839453</v>
      </c>
      <c r="F41" s="39">
        <f t="shared" si="0"/>
        <v>7642.450047269124</v>
      </c>
      <c r="H41" s="14"/>
      <c r="I41" s="14"/>
    </row>
    <row r="42" spans="1:9" ht="15">
      <c r="A42" s="51" t="s">
        <v>40</v>
      </c>
      <c r="B42" s="64">
        <f>+($C$28)</f>
        <v>100</v>
      </c>
      <c r="C42" s="16">
        <f>(C34+C38)</f>
        <v>0.03480679655909273</v>
      </c>
      <c r="D42" s="17">
        <f t="shared" si="1"/>
        <v>2873.002111246476</v>
      </c>
      <c r="E42" s="70">
        <f>(E34+E38)</f>
        <v>0.03056129301638847</v>
      </c>
      <c r="F42" s="39">
        <f t="shared" si="0"/>
        <v>3272.112863365273</v>
      </c>
      <c r="H42" s="14"/>
      <c r="I42" s="14"/>
    </row>
    <row r="43" spans="1:9" ht="15">
      <c r="A43" s="51" t="s">
        <v>41</v>
      </c>
      <c r="B43" s="64">
        <f>+($C$28)</f>
        <v>100</v>
      </c>
      <c r="C43" s="16">
        <f>(C35+C39)</f>
        <v>0.05201165876747001</v>
      </c>
      <c r="D43" s="17">
        <f t="shared" si="1"/>
        <v>1922.6458522900186</v>
      </c>
      <c r="E43" s="70">
        <f>(E35+E39)</f>
        <v>0.05201165876747001</v>
      </c>
      <c r="F43" s="39">
        <f t="shared" si="0"/>
        <v>1922.6458522900186</v>
      </c>
      <c r="H43" s="14"/>
      <c r="I43" s="14"/>
    </row>
    <row r="44" spans="1:9" ht="15">
      <c r="A44" s="14"/>
      <c r="B44" s="19"/>
      <c r="C44" s="21"/>
      <c r="D44" s="21"/>
      <c r="E44" s="14"/>
      <c r="F44" s="19"/>
      <c r="G44" s="21"/>
      <c r="H44" s="21"/>
      <c r="I44" s="14"/>
    </row>
    <row r="45" spans="1:9" ht="15.75">
      <c r="A45" s="18"/>
      <c r="B45" s="14"/>
      <c r="C45" s="14"/>
      <c r="D45" s="14"/>
      <c r="E45" s="14"/>
      <c r="F45" s="14"/>
      <c r="G45" s="14"/>
      <c r="H45" s="14"/>
      <c r="I45" s="14"/>
    </row>
    <row r="46" spans="1:9" ht="1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</sheetData>
  <sheetProtection/>
  <mergeCells count="2">
    <mergeCell ref="A36:B36"/>
    <mergeCell ref="C30:D30"/>
  </mergeCells>
  <printOptions/>
  <pageMargins left="0.7" right="0.7" top="0.75" bottom="0.75" header="0.3" footer="0.3"/>
  <pageSetup fitToHeight="1" fitToWidth="1" horizontalDpi="600" verticalDpi="600" orientation="portrait" scale="89" r:id="rId1"/>
  <ignoredErrors>
    <ignoredError sqref="E33:E39 D41:D43 E41: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Youngren</dc:creator>
  <cp:keywords/>
  <dc:description/>
  <cp:lastModifiedBy>Timothy Dole</cp:lastModifiedBy>
  <cp:lastPrinted>2014-05-27T21:52:33Z</cp:lastPrinted>
  <dcterms:created xsi:type="dcterms:W3CDTF">1997-08-02T19:58:43Z</dcterms:created>
  <dcterms:modified xsi:type="dcterms:W3CDTF">2014-06-10T19:22:10Z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