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2120" tabRatio="651" activeTab="0"/>
  </bookViews>
  <sheets>
    <sheet name="Current MY Credit Calc-EXHAUST" sheetId="1" r:id="rId1"/>
    <sheet name="Current MY Credit Calc-EVAP" sheetId="2" r:id="rId2"/>
    <sheet name="Field Descriptions" sheetId="3" r:id="rId3"/>
    <sheet name="Credit Summary" sheetId="4" r:id="rId4"/>
    <sheet name="Allowances-EVAP" sheetId="5" r:id="rId5"/>
  </sheets>
  <definedNames>
    <definedName name="_xlnm.Print_Area" localSheetId="4">'Allowances-EVAP'!$A$1:$N$76</definedName>
    <definedName name="_xlnm.Print_Area" localSheetId="3">'Credit Summary'!$A$1:$S$92</definedName>
    <definedName name="_xlnm.Print_Area" localSheetId="1">'Current MY Credit Calc-EVAP'!$A$1:$O$107</definedName>
    <definedName name="_xlnm.Print_Area" localSheetId="0">'Current MY Credit Calc-EXHAUST'!$A$1:$N$105</definedName>
    <definedName name="_xlnm.Print_Area" localSheetId="2">'Field Descriptions'!$A$1:$E$33</definedName>
    <definedName name="_xlnm.Print_Titles" localSheetId="1">'Current MY Credit Calc-EVAP'!$14:$14</definedName>
  </definedNames>
  <calcPr fullCalcOnLoad="1"/>
</workbook>
</file>

<file path=xl/sharedStrings.xml><?xml version="1.0" encoding="utf-8"?>
<sst xmlns="http://schemas.openxmlformats.org/spreadsheetml/2006/main" count="472" uniqueCount="346">
  <si>
    <r>
      <t xml:space="preserve">3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</si>
  <si>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t>Standard Credits - HH Used in NHH Equipment (POSITIVE)</t>
  </si>
  <si>
    <t>Standard Credits - HH Used in NHH Equipment (NEGATIVE)</t>
  </si>
  <si>
    <t>Standard Credits - Class I (POSITIVE)</t>
  </si>
  <si>
    <t>Standard Credits - Class I (NEGATIVE)</t>
  </si>
  <si>
    <t>Standard Credits - Class II (POSITIVE)</t>
  </si>
  <si>
    <t>Standard Credits - Class II (NEGATIVE)</t>
  </si>
  <si>
    <t>Handheld</t>
  </si>
  <si>
    <t>Standard Credits - Class III, IV, and V (POSITIVE)</t>
  </si>
  <si>
    <t>Standard Credits - Class III, IV, and V (NEGATIVE)</t>
  </si>
  <si>
    <r>
      <t>HC+NO</t>
    </r>
    <r>
      <rPr>
        <b/>
        <vertAlign val="subscript"/>
        <sz val="10"/>
        <rFont val="Arial"/>
        <family val="2"/>
      </rPr>
      <t>x</t>
    </r>
    <r>
      <rPr>
        <b/>
        <sz val="10"/>
        <rFont val="Arial"/>
        <family val="2"/>
      </rPr>
      <t xml:space="preserve"> Standard (g/kW-hr)</t>
    </r>
  </si>
  <si>
    <r>
      <t>HC+NO</t>
    </r>
    <r>
      <rPr>
        <b/>
        <vertAlign val="subscript"/>
        <sz val="10"/>
        <rFont val="Arial"/>
        <family val="2"/>
      </rPr>
      <t>x</t>
    </r>
    <r>
      <rPr>
        <b/>
        <sz val="10"/>
        <rFont val="Arial"/>
        <family val="2"/>
      </rPr>
      <t xml:space="preserve"> Credit Balance (kg)</t>
    </r>
  </si>
  <si>
    <t>EXHAUST CREDIT SUMMARY</t>
  </si>
  <si>
    <t>CREDIT TOTALS (kg)</t>
  </si>
  <si>
    <r>
      <t xml:space="preserve">Apply Phase 2, Class I NHH (Part 90) Banked Credits </t>
    </r>
    <r>
      <rPr>
        <vertAlign val="superscript"/>
        <sz val="8"/>
        <rFont val="Arial"/>
        <family val="2"/>
      </rPr>
      <t>2, 3</t>
    </r>
  </si>
  <si>
    <r>
      <t xml:space="preserve">Apply Phase 2, Class II NHH (Part 90) Banked Credits </t>
    </r>
    <r>
      <rPr>
        <vertAlign val="superscript"/>
        <sz val="8"/>
        <rFont val="Arial"/>
        <family val="2"/>
      </rPr>
      <t>2, 3</t>
    </r>
  </si>
  <si>
    <r>
      <t xml:space="preserve">Apply Phase 2, Class I NHH (Part 90) Traded Credits </t>
    </r>
    <r>
      <rPr>
        <vertAlign val="superscript"/>
        <sz val="8"/>
        <rFont val="Arial"/>
        <family val="2"/>
      </rPr>
      <t>2, 3</t>
    </r>
  </si>
  <si>
    <r>
      <t xml:space="preserve">Apply Phase 2, Class II NHH (Part 90) Traded Credits </t>
    </r>
    <r>
      <rPr>
        <vertAlign val="superscript"/>
        <sz val="8"/>
        <rFont val="Arial"/>
        <family val="2"/>
      </rPr>
      <t>2, 3</t>
    </r>
  </si>
  <si>
    <r>
      <t xml:space="preserve">Apply Class I Phase 3 Enduring </t>
    </r>
    <r>
      <rPr>
        <vertAlign val="superscript"/>
        <sz val="8"/>
        <rFont val="Arial"/>
        <family val="2"/>
      </rPr>
      <t>1</t>
    </r>
  </si>
  <si>
    <r>
      <t xml:space="preserve">Apply Class II Phase 3 Enduring </t>
    </r>
    <r>
      <rPr>
        <vertAlign val="superscript"/>
        <sz val="8"/>
        <rFont val="Arial"/>
        <family val="2"/>
      </rPr>
      <t>1</t>
    </r>
  </si>
  <si>
    <t>EMISSION CREDITS - EVAP</t>
  </si>
  <si>
    <t>EMISSION CREDITS - EXHAUST</t>
  </si>
  <si>
    <t>Error Message:  First digit in engine family name does not match model year.</t>
  </si>
  <si>
    <t>Allowances Available from Previous Model Yrs</t>
  </si>
  <si>
    <t>ALLOWANCES SUMMARY</t>
  </si>
  <si>
    <r>
      <t xml:space="preserve">1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</si>
  <si>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r>
      <t xml:space="preserve">2 </t>
    </r>
    <r>
      <rPr>
        <sz val="8"/>
        <color indexed="8"/>
        <rFont val="Arial"/>
        <family val="2"/>
      </rPr>
      <t>If Standard and FEL are based on testing at 28° C, an FEL below 5.0 g/m</t>
    </r>
    <r>
      <rPr>
        <vertAlign val="superscript"/>
        <sz val="8"/>
        <color indexed="8"/>
        <rFont val="Arial"/>
        <family val="2"/>
      </rPr>
      <t>2</t>
    </r>
    <r>
      <rPr>
        <sz val="8"/>
        <color indexed="8"/>
        <rFont val="Arial"/>
        <family val="2"/>
      </rPr>
      <t>/day must be based on emission measurements.  If FEL is at or above 5.0 g/m</t>
    </r>
    <r>
      <rPr>
        <vertAlign val="superscript"/>
        <sz val="8"/>
        <color indexed="8"/>
        <rFont val="Arial"/>
        <family val="2"/>
      </rPr>
      <t>2</t>
    </r>
    <r>
      <rPr>
        <sz val="8"/>
        <color indexed="8"/>
        <rFont val="Arial"/>
        <family val="2"/>
      </rPr>
      <t>/day, then FEL must either be based on emission measurements for all such families, or the FEL must be an assigned value of 10.4 g/m</t>
    </r>
    <r>
      <rPr>
        <vertAlign val="superscript"/>
        <sz val="8"/>
        <color indexed="8"/>
        <rFont val="Arial"/>
        <family val="2"/>
      </rPr>
      <t>2</t>
    </r>
    <r>
      <rPr>
        <sz val="8"/>
        <color indexed="8"/>
        <rFont val="Arial"/>
        <family val="2"/>
      </rPr>
      <t>/day.  If Standard and FEL are based on testing at 40° C, an FEL below 8.3 g/m2/day must be based on emission measurements.  If FEL is at or above 8.3 g/m2/day, then FEL must either be based on emission measurements for all such families, or the FEL must be an assigned value of 17.3 g/m2/day.</t>
    </r>
  </si>
  <si>
    <t>EVAPORATIVE CREDIT SUMMARY</t>
  </si>
  <si>
    <t>Credit Summary for the Part 1054 Small SI ABT Programs</t>
  </si>
  <si>
    <t>2. Phase 2 credits may be used for Phase 3 compliance in model years 2012 and 2013 for Class I and 2011 through 2013 for Class II only if all Transitional credits have been used .  Use the provisions of 40 CFR §1054.740(c) to 
determine a maximum number of Phase 2 emission credits for demonstrating compliance with the Phase 3 standards for a given engine class (Class I or Class II).</t>
  </si>
  <si>
    <t>Submission Date:</t>
  </si>
  <si>
    <t xml:space="preserve">Submission Date:                                 </t>
  </si>
  <si>
    <t xml:space="preserve">Submission Date:                              </t>
  </si>
  <si>
    <t>Test Temperature (°C)</t>
  </si>
  <si>
    <r>
      <t>Production Volume (all fuel tanks)</t>
    </r>
    <r>
      <rPr>
        <b/>
        <vertAlign val="superscript"/>
        <sz val="10"/>
        <rFont val="Arial"/>
        <family val="2"/>
      </rPr>
      <t>1</t>
    </r>
  </si>
  <si>
    <r>
      <t>FEL (g/m2/day)</t>
    </r>
    <r>
      <rPr>
        <b/>
        <vertAlign val="superscript"/>
        <sz val="10"/>
        <rFont val="Arial"/>
        <family val="2"/>
      </rPr>
      <t>2</t>
    </r>
  </si>
  <si>
    <r>
      <t>Standard (g/m</t>
    </r>
    <r>
      <rPr>
        <b/>
        <vertAlign val="superscript"/>
        <sz val="10"/>
        <rFont val="Arial"/>
        <family val="2"/>
      </rPr>
      <t>2</t>
    </r>
    <r>
      <rPr>
        <b/>
        <sz val="10"/>
        <rFont val="Arial"/>
        <family val="2"/>
      </rPr>
      <t>/day)</t>
    </r>
  </si>
  <si>
    <r>
      <t>Total Area (m</t>
    </r>
    <r>
      <rPr>
        <b/>
        <vertAlign val="superscript"/>
        <sz val="10"/>
        <rFont val="Arial"/>
        <family val="2"/>
      </rPr>
      <t>2</t>
    </r>
    <r>
      <rPr>
        <b/>
        <sz val="10"/>
        <rFont val="Arial"/>
        <family val="2"/>
      </rPr>
      <t>)</t>
    </r>
  </si>
  <si>
    <t xml:space="preserve">Enter the applicable production volume for the engine family.  Include only the number of engines that are eligible to participate in the ABT program within the family during the model year, as described in 40 CFR 1054.701(i).  
If the Engine Class is NHH Equip using HH Engine, the production volume should include only the engines in the family used in NHH equipment.  A separate line item must be entered for the HH equipment using HH engines of the same family. </t>
  </si>
  <si>
    <t>This field will be automatically populated based on the test temperature selected as described above.  If the test temperature is 28° C, then the Adjustment Factor is 1.0; if the test temperature is 40° C, then the Adjustment Factor is 0.6.  For Cold-Weather Fuel Lines, the Adjustment Factor is 1.0.</t>
  </si>
  <si>
    <r>
      <t>This field will be automatically populated based on the test temperature selected as described above.  If the test temperature is 28° C, then the Standard is 1.5 g/m</t>
    </r>
    <r>
      <rPr>
        <vertAlign val="superscript"/>
        <sz val="9"/>
        <rFont val="Arial"/>
        <family val="2"/>
      </rPr>
      <t>2</t>
    </r>
    <r>
      <rPr>
        <sz val="9"/>
        <rFont val="Arial"/>
        <family val="2"/>
      </rPr>
      <t xml:space="preserve">/day; if the test temperature is 40° C, then the Standard is 2.5.  For Cold-Weather Fuel Lines, the standard is 290 in 2012, 275 in 2013, 260 in 2014, and 245 in 2015.  </t>
    </r>
  </si>
  <si>
    <t>NHH Class I</t>
  </si>
  <si>
    <t>NHH Class II</t>
  </si>
  <si>
    <t>HH (Other)</t>
  </si>
  <si>
    <t>Select the applicable category from the drop-down menu:  NHH Class I, NHH Class II,  NHH Equipment using HH Engine, HH Equip w/ Nylon Fuel Tank, HH Equip using NHH Engine, HH (Other), or Cold-Weather Fuel Lines.  Note that credits for Cold-Weather Fuel Lines are calculated in accordance with 40 CFR 1054.145(h).</t>
  </si>
  <si>
    <t>HH</t>
  </si>
  <si>
    <t>NHH</t>
  </si>
  <si>
    <t>ERROR MESSAGES</t>
  </si>
  <si>
    <t>Error Message:  Credits for Cold-Weather Fuel Lines may be accrued only in MY 2012 through MY 2015.</t>
  </si>
  <si>
    <t xml:space="preserve">Error Message: Small Volume emission families should have a production volume &lt; 5,000.  </t>
  </si>
  <si>
    <t>Error Message: Early Credits may be accrued only for Handheld equipment.</t>
  </si>
  <si>
    <t>error check</t>
  </si>
  <si>
    <t>Early Phase 3 Credits</t>
  </si>
  <si>
    <t>Apply Standard Phase 3 Credits</t>
  </si>
  <si>
    <t>Apply Early Phase 3 Credits</t>
  </si>
  <si>
    <t>Equipment Using Handheld Engines: Early Credits</t>
  </si>
  <si>
    <t>Equipment Using Handheld Engines: Standard Credits</t>
  </si>
  <si>
    <t>HH Early</t>
  </si>
  <si>
    <t>Equipment using Nonhandheld Engines: Standard Credits</t>
  </si>
  <si>
    <t>Equipment using Nonhandheld Engines: Early Credits</t>
  </si>
  <si>
    <t xml:space="preserve">This category includes Nonhandheld Equipment using Handheld Engines as indicated in 1054.701(c)(4).  </t>
  </si>
  <si>
    <t>NHH Early</t>
  </si>
  <si>
    <t>Phase 3 Early Credits</t>
  </si>
  <si>
    <t>Error Message: Credit balances after averaging should be positive.</t>
  </si>
  <si>
    <t>Phase 2 (Part 90) Banked Credits</t>
  </si>
  <si>
    <t>Phase 2 (Part 90) Traded Credits</t>
  </si>
  <si>
    <t>Error Message: Class I Phase 3 Transitional Credits can be applied only between 2012 and 2014.</t>
  </si>
  <si>
    <t>Error Message: Class II Phase 3 Transitional Credits can be applied only between 2011 and 2013.</t>
  </si>
  <si>
    <t>HH Engine Used in NHH Equip</t>
  </si>
  <si>
    <t>Cold Weather Fuel Lines</t>
  </si>
  <si>
    <t xml:space="preserve">Select the applicable engine class from the drop-down menu.  For Nonhandheld (NHH) engines, select Class III, IV, or V.  For Handheld (HH) engines, select Class I or II.  If the engine family includes handheld engines with a displacement at or below 80 cc that are used in Nonhandheld equipment (and thus, would generate or use NHH credits), select the option "HH Used in NHH Equip."  </t>
  </si>
  <si>
    <t xml:space="preserve">Enter the displacement for the engine family.  This value is used to determine the applicable FEL cap for Class I engines, which differs for engines below 100 cc and engines at or above 100 cc.  </t>
  </si>
  <si>
    <t xml:space="preserve">Select either 0.47 (if NHH) or 0.85 (if HH).  An alternate load factor (a constant dependent on the test cycle over which the engine is certified) may be entered as specified by EPA based on approved use of special test procedures for a family under 40 CFR 1065.10(c)(2).  </t>
  </si>
  <si>
    <t xml:space="preserve">Enter the applicable production volume for the engine family.  Include only the number of engines that are eligible to participate in the ABT program within the family during the model year, as described in 40 CFR 1054.701(i).  
Engine Families eligible to participate in both the Transition Program for Equipment Manufacturers and the Delegated Assembly program should refer to section 1054.625(j)(2)(iv) for the appropriate production volume to use.  If the manufacturer does not perform an audit of its equipment manufacturers, the value for eligible production volume entered by the manufacturer shall be reduced by 10 percent; if the manufacturer does perform an audit, the production volume should include only those engines for which the equipment manufacturer did not use the provisions of section 1054.625.   
If the Engine Class is HH Used in NHH Equip, the production volume should include only the engines in the family used in NHH equipment.  A separate line item must be entered for the HH engines used in HH equipment. </t>
  </si>
  <si>
    <t>FEL (g/kW-hr)</t>
  </si>
  <si>
    <t>Useful Life (Hours)</t>
  </si>
  <si>
    <t>Y</t>
  </si>
  <si>
    <t>N</t>
  </si>
  <si>
    <t>I (Nonhandheld)</t>
  </si>
  <si>
    <t>II (Nonhandheld)</t>
  </si>
  <si>
    <t>III (Handheld)</t>
  </si>
  <si>
    <t>IV (Handheld)</t>
  </si>
  <si>
    <t>V (Handheld)</t>
  </si>
  <si>
    <t>FIELD</t>
  </si>
  <si>
    <t>DESCRIPTION</t>
  </si>
  <si>
    <t>If Class is:</t>
  </si>
  <si>
    <t>II</t>
  </si>
  <si>
    <t>III</t>
  </si>
  <si>
    <t>IV</t>
  </si>
  <si>
    <t>V</t>
  </si>
  <si>
    <t>Power (kW)</t>
  </si>
  <si>
    <t>I (below 100 cc)</t>
  </si>
  <si>
    <t>I (at or above 100 cc)</t>
  </si>
  <si>
    <t>Production Volume</t>
  </si>
  <si>
    <t>Then HC+NOx standard (g/kW-hr) is:</t>
  </si>
  <si>
    <t>Engine Family Name</t>
  </si>
  <si>
    <t>Credit Balance (kg)</t>
  </si>
  <si>
    <t>This field will be automatically populated with the applicable HC+NOx standard (in g/kW-hr), based on the entries for "Class" and "Displacement."</t>
  </si>
  <si>
    <t>FEL</t>
  </si>
  <si>
    <r>
      <t>This field will be automatically populated with the applicable HC+NOx exhaust credit balance for the engine family based on the following formula:  Credits (kg) =  (Std - FEL) x (Volume) x (Power) x (Useful Life) x (Load Factor) x (10</t>
    </r>
    <r>
      <rPr>
        <vertAlign val="superscript"/>
        <sz val="9"/>
        <rFont val="Arial"/>
        <family val="2"/>
      </rPr>
      <t>-3</t>
    </r>
    <r>
      <rPr>
        <sz val="9"/>
        <rFont val="Arial"/>
        <family val="2"/>
      </rPr>
      <t>)</t>
    </r>
  </si>
  <si>
    <t>Credit Balances before Averaging:</t>
  </si>
  <si>
    <t>Credit Balances after Averaging:</t>
  </si>
  <si>
    <t>TOTALS</t>
  </si>
  <si>
    <t>Averaging Set</t>
  </si>
  <si>
    <t xml:space="preserve">Nonhandheld </t>
  </si>
  <si>
    <t>Credit Type</t>
  </si>
  <si>
    <t>Standard</t>
  </si>
  <si>
    <t>And FEL Cap (g/kW-hr) is:</t>
  </si>
  <si>
    <t>MODEL YEAR:</t>
  </si>
  <si>
    <t>If FEL Cap is exceeded (see table to the left), then no credits should be accrued.</t>
  </si>
  <si>
    <t>Error Message:  FEL Cap has been exceeded.</t>
  </si>
  <si>
    <t>Error Message:  FEL must be 10.0 g/kW-hr.</t>
  </si>
  <si>
    <t>Error Message:  FEL must be 8.0 g/kW-hr.</t>
  </si>
  <si>
    <t>IF:  Credit Type = Transitional and Class = 'I (Nonhandheld)', FEL must be 10 (if not, show error msg).</t>
  </si>
  <si>
    <t>IF:  Credit Type = Transitional and Class = 'II (Nonhandheld)', FEL must be 8 (if not, show error msg).</t>
  </si>
  <si>
    <t>IF: Class = III, IV, or V, THEN Credit Type must be Standard (if not, show error msg).</t>
  </si>
  <si>
    <t>Error Message:  Transitional and Enduring Credits may only be accrued for Class I or II engines.</t>
  </si>
  <si>
    <t>Current MY</t>
  </si>
  <si>
    <t>Banked</t>
  </si>
  <si>
    <t>Traded</t>
  </si>
  <si>
    <t>all fields?</t>
  </si>
  <si>
    <t>trans I</t>
  </si>
  <si>
    <t>trans II</t>
  </si>
  <si>
    <t>end I</t>
  </si>
  <si>
    <t>end II</t>
  </si>
  <si>
    <t>SUM</t>
  </si>
  <si>
    <t>Error Message:  First digit in engine family name does not match model year</t>
  </si>
  <si>
    <r>
      <t>Credits (kg) = (Std - FEL) x (Volume) x (Power) x (Useful Life) x (Load Factor) x (10</t>
    </r>
    <r>
      <rPr>
        <b/>
        <vertAlign val="superscript"/>
        <sz val="9"/>
        <color indexed="10"/>
        <rFont val="Times New Roman"/>
        <family val="1"/>
      </rPr>
      <t>-3</t>
    </r>
    <r>
      <rPr>
        <b/>
        <sz val="9"/>
        <color indexed="10"/>
        <rFont val="Times New Roman"/>
        <family val="1"/>
      </rPr>
      <t>)</t>
    </r>
  </si>
  <si>
    <t>Load Factor</t>
  </si>
  <si>
    <t>MANUFACTURER:</t>
  </si>
  <si>
    <t>Engine Class</t>
  </si>
  <si>
    <t>Engine Displacement (cc)</t>
  </si>
  <si>
    <t>Early-Transitional</t>
  </si>
  <si>
    <t>Early-Enduring</t>
  </si>
  <si>
    <t>HH Used in NHH Equip.</t>
  </si>
  <si>
    <t>Equipment Category</t>
  </si>
  <si>
    <t>Permeation Family Name for Fuel Tank</t>
  </si>
  <si>
    <t>Emission Family Name of Equipment</t>
  </si>
  <si>
    <t>IF: Model Year in name doesn't match up</t>
  </si>
  <si>
    <t>IF MY = 2008 or 2009, AND Engine Class = III, IV, or V, then insert the following message</t>
  </si>
  <si>
    <t>IF:  Engine Class = 1 AND MY = 2012 or after, THEN only 'Standard' Credits may be accrued (i.e., no Transitional or Enduring credits).</t>
  </si>
  <si>
    <t>IF:  Engine Class = 2 AND MY = 2011 or after, THEN only 'Standard' Credits may be accrued (i.e., no Transitional or Enduring credits).</t>
  </si>
  <si>
    <t>if MY = 2008 or 2009, AND Engine Class =  III, IV, or V, AND Credit Type = Standard</t>
  </si>
  <si>
    <t>if MY = 2008, 2009, 2010, or 2011, AND Engine Class = I, AND Credit Type = Standard</t>
  </si>
  <si>
    <t xml:space="preserve"> if MY = 2008, 2009, or 2010, AND Engine Class = II, AND Credit Type = Standard</t>
  </si>
  <si>
    <t>Error Message: The engine displacement is outside the allowable range for the corresponding engine class.</t>
  </si>
  <si>
    <t>If Engine Class = I AND Engine Displacement is “at or above” 225 cc</t>
  </si>
  <si>
    <t>If Engine Class = II AND Engine Displacement is “below” 225 cc</t>
  </si>
  <si>
    <t>If Engine Class = III AND Engine Displacement is “at or above” 20 cc</t>
  </si>
  <si>
    <t>If Engine Class = IV AND Engine Displacement is “less than ” 20 cc OR “at or above” 50 cc</t>
  </si>
  <si>
    <t>If Engine Class = “HH Used in NHH Equip.” AND Engine Displacement is above 80 cc</t>
  </si>
  <si>
    <t>If Engine Class = V AND Engine Displacement is “below” 50 cc</t>
  </si>
  <si>
    <t>If Engine Class = I or II, then Load Factor (column F) should be 0.47</t>
  </si>
  <si>
    <t>If Engine Class = III, IV, or V, then Load Factor should be 0.85.</t>
  </si>
  <si>
    <t xml:space="preserve"> OLD ERRORS</t>
  </si>
  <si>
    <t>NEW ERRORS</t>
  </si>
  <si>
    <t>MESSAGE</t>
  </si>
  <si>
    <t>multiple errors</t>
  </si>
  <si>
    <t>number of engines with errors</t>
  </si>
  <si>
    <t>multiple engines with errors</t>
  </si>
  <si>
    <t>Warning:  There are unresolved errors associated with the credit calculation for one or more engine families.  See ‘Message(s)’ column.</t>
  </si>
  <si>
    <t>STANDARDS</t>
  </si>
  <si>
    <t>CHECK1</t>
  </si>
  <si>
    <t>CHECK2</t>
  </si>
  <si>
    <r>
      <t>If 28</t>
    </r>
    <r>
      <rPr>
        <sz val="9"/>
        <rFont val="Calibri"/>
        <family val="2"/>
      </rPr>
      <t xml:space="preserve">° </t>
    </r>
    <r>
      <rPr>
        <sz val="9"/>
        <rFont val="Arial"/>
        <family val="2"/>
      </rPr>
      <t>C, then:</t>
    </r>
  </si>
  <si>
    <r>
      <t>If 40</t>
    </r>
    <r>
      <rPr>
        <sz val="9"/>
        <rFont val="Calibri"/>
        <family val="2"/>
      </rPr>
      <t xml:space="preserve">° </t>
    </r>
    <r>
      <rPr>
        <sz val="9"/>
        <rFont val="Arial"/>
        <family val="2"/>
      </rPr>
      <t>C, then:</t>
    </r>
  </si>
  <si>
    <r>
      <t>Calculating Credits:  Credits = (STD - FEL) x (Total Area) x (5) x (Adjustment Factor) x (365) x 10</t>
    </r>
    <r>
      <rPr>
        <b/>
        <vertAlign val="superscript"/>
        <sz val="9"/>
        <color indexed="10"/>
        <rFont val="Calibri"/>
        <family val="2"/>
      </rPr>
      <t>-3</t>
    </r>
  </si>
  <si>
    <t>Enter the 12-character emission family name for the equipment.</t>
  </si>
  <si>
    <t>Enter the maximum modal power of the emission data test engine over the certification test cycle.</t>
  </si>
  <si>
    <t>Nonhandheld (NHH)</t>
  </si>
  <si>
    <t>Handheld (HH)</t>
  </si>
  <si>
    <t xml:space="preserve">Warning Message:  Load Factors of 0.47 and 0.85 should be selected for NHH and HH engines, respectively.  </t>
  </si>
  <si>
    <t>Adjustment Factor</t>
  </si>
  <si>
    <t>Phase 2 (Part 90) Banked/Traded Credits</t>
  </si>
  <si>
    <t>Early Phase 3 Transitional Credits</t>
  </si>
  <si>
    <t>Early Phase 3 Enduring Credits</t>
  </si>
  <si>
    <t>Total Standard Phase 3 Credits</t>
  </si>
  <si>
    <t>Apply Class I Phase 3 Transitional (2012-2014 only)</t>
  </si>
  <si>
    <t>Apply Class II Phase 3 Transitional (2011-2013 only)</t>
  </si>
  <si>
    <t>Standard Phase 3 Credits</t>
  </si>
  <si>
    <t>Phase 3 Transitional Credits</t>
  </si>
  <si>
    <t>Phase 3 Enduring Credits</t>
  </si>
  <si>
    <t>Phase 3 Banked/Traded Credits</t>
  </si>
  <si>
    <t>Total Standard Phase 3 Credits - POSITIVE</t>
  </si>
  <si>
    <t>Total Standard Phase 3 Credits - NEGATIVE</t>
  </si>
  <si>
    <t>Credits Applied to Current MY Balance for Standard Phase 3 Credits:</t>
  </si>
  <si>
    <t>Apply Phase 2, HH (Part 90) Banked Credits</t>
  </si>
  <si>
    <t>Apply Phase 2, HH (Part 90) Traded Credits</t>
  </si>
  <si>
    <t>Error Message:  First digit in emission family name of equipment does not match model year</t>
  </si>
  <si>
    <t>std I (+)</t>
  </si>
  <si>
    <t>std I (-)</t>
  </si>
  <si>
    <t>std II (+)</t>
  </si>
  <si>
    <t>std II (-)</t>
  </si>
  <si>
    <t>III,IV,V (-)</t>
  </si>
  <si>
    <t>III,IV,V (+)</t>
  </si>
  <si>
    <t>Error Message:  Applied exhaust credits for Phase 3 HH (banked or traded) exceed available exhaust credits for the corresponding category.</t>
  </si>
  <si>
    <t>Error Message:  Applied exhaust credits exceed available exhaust credits for the corresponding category.</t>
  </si>
  <si>
    <t>Error Message:  Applied exhaust credits for Phase 3 NHH (banked or traded) exceed available exhaust credits for the corresponding category.</t>
  </si>
  <si>
    <t>Error Message:  Applied evaporative credits for Phase 3 HH (banked or traded) exceed available evaporative credits for the corresponding category.</t>
  </si>
  <si>
    <t>Error Message:  Applied evaporative credits for Phase 3 NHH (banked or traded) exceed available evaporative credits for the corresponding category.</t>
  </si>
  <si>
    <t>Phase 2 and Transitional Phase 3 Credits Applied to NEGATIVE Current MY Balances (Standard Phase 3):</t>
  </si>
  <si>
    <t>Yes</t>
  </si>
  <si>
    <t>No</t>
  </si>
  <si>
    <t>Cold-Weather Fuel Lines</t>
  </si>
  <si>
    <t>Error Message:  FEL Cap has been exceeded.</t>
  </si>
  <si>
    <t>cold weather</t>
  </si>
  <si>
    <t>COLD</t>
  </si>
  <si>
    <t>Class II</t>
  </si>
  <si>
    <t>TOTAL</t>
  </si>
  <si>
    <t>Class I</t>
  </si>
  <si>
    <t xml:space="preserve">Small Volume? </t>
  </si>
  <si>
    <t xml:space="preserve">ALLOWANCES ACCRUED </t>
  </si>
  <si>
    <t>ALLOWANCES USED</t>
  </si>
  <si>
    <t>Credits Accrued</t>
  </si>
  <si>
    <t>Credits Used</t>
  </si>
  <si>
    <t>Allowances Accrued (current Model Year)</t>
  </si>
  <si>
    <t>Allowances Used (current Model Year)</t>
  </si>
  <si>
    <t>Error Message: You have exceeded the number of allowances you are able to use for this Averaging Set.</t>
  </si>
  <si>
    <t>Error Message: You cannot earn Evap Allowances for the current model year.</t>
  </si>
  <si>
    <t>Error Message: You cannot use Evap Allowances for the current model year.</t>
  </si>
  <si>
    <t>Error Message:  Number of allowances accrued must be positive.</t>
  </si>
  <si>
    <t>Error Message: Number of allowances used must be positive.</t>
  </si>
  <si>
    <t>Equipment Family Name</t>
  </si>
  <si>
    <t>Equipment Class</t>
  </si>
  <si>
    <t>current my</t>
  </si>
  <si>
    <t>accrued my</t>
  </si>
  <si>
    <t>accrued error</t>
  </si>
  <si>
    <t xml:space="preserve">used my </t>
  </si>
  <si>
    <t>used error</t>
  </si>
  <si>
    <t>adj factor</t>
  </si>
  <si>
    <t>standard</t>
  </si>
  <si>
    <t>Number of Allowances Accrued (Production Vol)</t>
  </si>
  <si>
    <t>Number of Allowances Used (Production Vol)</t>
  </si>
  <si>
    <t>Error Message: Engine family information in this row is inconsistent with previous record (Maximum Power, Engine Type, Production Volume)</t>
  </si>
  <si>
    <t>IF: Engine families match and information is inconsistent</t>
  </si>
  <si>
    <t>Error Message: The maximum useful life for handheld engines is 300 hours.</t>
  </si>
  <si>
    <t>transitional/ enduring credit MY check</t>
  </si>
  <si>
    <t>trans. Credits for Class III-V</t>
  </si>
  <si>
    <t>MY for HH</t>
  </si>
  <si>
    <t>MY NHH I Std Credits</t>
  </si>
  <si>
    <t>MY NHH II Std Credits</t>
  </si>
  <si>
    <t>Eng. Disp</t>
  </si>
  <si>
    <t>Load Fact.</t>
  </si>
  <si>
    <t>Error Message:  Transitional and Enduring Credits may only be accrued prior to 2012 (2014 for Small Volume Manufacturers).</t>
  </si>
  <si>
    <t>Error Message:  Transitional and Enduring Credits may only be accrued prior to 2011 (2013 for Small Volume Manufacturers).</t>
  </si>
  <si>
    <t>Error Message:  Standard Credits may not be accrued prior to 2012 for Class I (nonhandheld) engines (2014 for Small Volume Manufacturers).</t>
  </si>
  <si>
    <t>Error Message:  Standard Credits may not be accrued prior to 2011 for Class II (nonhandheld) engines (2013 for small Volume Manufacturers).</t>
  </si>
  <si>
    <t>UL</t>
  </si>
  <si>
    <t>Matching Info</t>
  </si>
  <si>
    <t>EXHAUST</t>
  </si>
  <si>
    <t>EVAP</t>
  </si>
  <si>
    <t>Enter the 12-character emission family name for the engine.</t>
  </si>
  <si>
    <t>NA</t>
  </si>
  <si>
    <t>Enter the permeation family name for the fuel tank for which your evaporative emission ABT credits are being generated or used.</t>
  </si>
  <si>
    <t>Maximum Power (kW)</t>
  </si>
  <si>
    <t>Useful Life (hours)</t>
  </si>
  <si>
    <t>Test Temperature</t>
  </si>
  <si>
    <t>Standard (g/kW-hr)</t>
  </si>
  <si>
    <t>Paperwork Reduction Act Notice</t>
  </si>
  <si>
    <t>Engine Displacement</t>
  </si>
  <si>
    <t>The useful life is 5 years for all emission families.  This value is not displayed in the 'Current MY Credit Calc-EVAP' worksheet, but is included in the credit calculation.</t>
  </si>
  <si>
    <t>Select the useful life of the engine family in hours (see 40 CFR 1054.107).  The options for Class I engines are 125, 250, or 500 hours.  The options for Class II are 250, 500, or 1,000 hours.  The options for Class III, IV, and V engines are 50, 125, and 300 hours.  You may enter a different value for nonhandheld engine families only if you have a longer useful life approved by EPA under 40 CFR 1054.107.</t>
  </si>
  <si>
    <t>SUMMARY TABLE</t>
  </si>
  <si>
    <t>Class I Early trans</t>
  </si>
  <si>
    <t>Class I Early End./ Std</t>
  </si>
  <si>
    <t>Class II Early End./ Std</t>
  </si>
  <si>
    <t>Class II Early trans</t>
  </si>
  <si>
    <t>Class IV HH</t>
  </si>
  <si>
    <t>Class III HH; NHH disp &lt;50</t>
  </si>
  <si>
    <t>Class V HH; NHH disp &gt;=50</t>
  </si>
  <si>
    <t>FEL HH used in NHH</t>
  </si>
  <si>
    <t>HH in NHH (+)</t>
  </si>
  <si>
    <t>HH in NHH (-)</t>
  </si>
  <si>
    <t>IF: Useful Life &gt; 300 for handheld</t>
  </si>
  <si>
    <t>Select the type of credits being accrued:  Transitional, Enduring, or Standard.  See 40 CFR 1054.740(a) for specifications on transitional and enduring credits.  Transitional credits may be accrued through 2010 for Class II engines and through 2011 for Class I engines. According to 40 CFR 1054.145(a), Small volume engine manufacturers may accrue transitional credits through 2012 for Class II engines and through 2013 for Class I engines.  Transitional credits can be used from 2011 to 2013 for Class II engines (2013-2015 Sm. Vol) and from 2012 to 2014 for Class I engines (2014-2016 Sm. Vol).</t>
  </si>
  <si>
    <t>STANDARD</t>
  </si>
  <si>
    <t xml:space="preserve">cold weather </t>
  </si>
  <si>
    <t>FEL check</t>
  </si>
  <si>
    <t>Class I &amp; HH, 2015+</t>
  </si>
  <si>
    <t>Class I &amp; HH, 2015+, Sm. Vol</t>
  </si>
  <si>
    <t>Class II, 2014+</t>
  </si>
  <si>
    <t>Class II, 2014+, Sm. Vol</t>
  </si>
  <si>
    <t>HH &amp; NHH</t>
  </si>
  <si>
    <t>Small Volume Emission Family?</t>
  </si>
  <si>
    <t>HH Equip using NHH Engine</t>
  </si>
  <si>
    <t>Early HH</t>
  </si>
  <si>
    <t>MODEL YEAR CHECK</t>
  </si>
  <si>
    <t>NHH Equip using HH Engine</t>
  </si>
  <si>
    <t>HH Equip w/ Nylon Fuel Tank</t>
  </si>
  <si>
    <t>EARLY</t>
  </si>
  <si>
    <t>Early</t>
  </si>
  <si>
    <t>Cold</t>
  </si>
  <si>
    <t>Cold-Weather Fuel Lines (MY 2012 - 2015 ONLY)</t>
  </si>
  <si>
    <t>Messages</t>
  </si>
  <si>
    <t>Error Message: Credit Total for Cold-Weather Fuel Lines should be positive (No banking/ trading).  See 40 CFR 1054.145(h).</t>
  </si>
  <si>
    <t>Engine Family Name/ Emission Family Name of Equipment</t>
  </si>
  <si>
    <t>Small Volume Emission Family</t>
  </si>
  <si>
    <t>Select Early or Standard.  Early credits may be earned only for HH equipment as specified in 40 CFR 1054.145(f).  The equipment must use fuel tanks with a FEL &lt; 1.5 g/m2 /day (or 2.5 g/m2 /day for testing at 40 °C). Early credits may be accrued before 2011 for structurally integrated nylon fuel tanks, before 2012 for HH equipment using NHH engines, before 2013 for small volume emission families, and before 2010 for all other HH equipment.  After these model years, only standard credits may be accrued.  For NHH equipment, only standard credits may be accrued starting in  2011 for equipment using Class II engines and in 2012 for equipment using Class I engines (Including NHH equipment using HH engines).</t>
  </si>
  <si>
    <t>Remaining NEGATIVE Credit Balance:</t>
  </si>
  <si>
    <t>Apply Standard Handheld Phase 3 Credits</t>
  </si>
  <si>
    <t>Apply Standard Class I Phase 3 Credits</t>
  </si>
  <si>
    <t>Apply Standard Class II Phase 3 Credits</t>
  </si>
  <si>
    <t>Apply Standard "HH Engine Used in NHH Equip" Phase 3 Credits</t>
  </si>
  <si>
    <t>Phase 3 Standard Banked/Traded Credits</t>
  </si>
  <si>
    <t>Error Message:  Phase 3 credits for HH engines (including those used in NHH equipment) may not be accrued prior to 2010.</t>
  </si>
  <si>
    <t>Standard HH equip</t>
  </si>
  <si>
    <t>Early HH equip</t>
  </si>
  <si>
    <t>Standard NHH equip</t>
  </si>
  <si>
    <t>Warning: Phase 2 Credits can be used for Phase 3 NHH Compliance only after all transitional credits have been exhausted.</t>
  </si>
  <si>
    <t xml:space="preserve">Warning: Credit Balances after applying Transitional and Phase 2 credits should not be positive.  </t>
  </si>
  <si>
    <t xml:space="preserve">Error Message: Phase 2, Class I credits can be used for Class I compliance only in 2012 and 2013.  </t>
  </si>
  <si>
    <t xml:space="preserve">Error Message: Phase 2, Class II credits can be used for Class II compliance only from 2011 to 2013.  </t>
  </si>
  <si>
    <t>Error Message: Class I and II Phase 3 Enduring Credits cannot be applied to the "HH Engine Used in NHH Equip" credit balance before 2010.</t>
  </si>
  <si>
    <t>Error Message: Class I Phase 3 Enduring Credits cannot be applied to the Class II credit balance in 2011 and 2012.</t>
  </si>
  <si>
    <t xml:space="preserve">Error Message: Class II Phase 3 Enduring Credits cannot be applied to the Class I credit balance in 2012.  </t>
  </si>
  <si>
    <t>1. Enduring credits for Class I engines may not be used for Class II engines in Model Years 2011 or 2012.  Enduring credits for Class II engines may not be used for Class I engines in Model Year 2012. (see: 40 CFR §1054.740(d))</t>
  </si>
  <si>
    <t>3. Phase 2 and Phase 3 credits from Nonhandheld engines may be used to demonstrate compliance with the Phase 3 standards for handheld engines, subject to the restrictions under 40 CFR §1054.740(e).</t>
  </si>
  <si>
    <t>United States</t>
  </si>
  <si>
    <t>Office of Transportation and Air Quality</t>
  </si>
  <si>
    <t>Manufacturer Averaging, Banking, and Trading Report for Small Spark Ignition Engines</t>
  </si>
  <si>
    <t>Evaporative Emission Credits</t>
  </si>
  <si>
    <t>Exhaust Emission Credits</t>
  </si>
  <si>
    <r>
      <t>Load Factor</t>
    </r>
    <r>
      <rPr>
        <b/>
        <vertAlign val="superscript"/>
        <sz val="10"/>
        <rFont val="Arial"/>
        <family val="2"/>
      </rPr>
      <t>1</t>
    </r>
  </si>
  <si>
    <r>
      <t>Production Volume</t>
    </r>
    <r>
      <rPr>
        <b/>
        <vertAlign val="superscript"/>
        <sz val="10"/>
        <rFont val="Arial"/>
        <family val="2"/>
      </rPr>
      <t>2,3</t>
    </r>
  </si>
  <si>
    <r>
      <t>Early "Transitional" Credits - Class I</t>
    </r>
    <r>
      <rPr>
        <vertAlign val="superscript"/>
        <sz val="10"/>
        <rFont val="Arial"/>
        <family val="2"/>
      </rPr>
      <t>1</t>
    </r>
  </si>
  <si>
    <r>
      <t>Early "Enduring" Credits - Class I</t>
    </r>
    <r>
      <rPr>
        <vertAlign val="superscript"/>
        <sz val="10"/>
        <rFont val="Arial"/>
        <family val="2"/>
      </rPr>
      <t>1</t>
    </r>
  </si>
  <si>
    <r>
      <t>Early "Transitional" Credits - Class II</t>
    </r>
    <r>
      <rPr>
        <vertAlign val="superscript"/>
        <sz val="10"/>
        <rFont val="Arial"/>
        <family val="2"/>
      </rPr>
      <t>1</t>
    </r>
  </si>
  <si>
    <r>
      <t>Early "Enduring" Credits - Class II</t>
    </r>
    <r>
      <rPr>
        <vertAlign val="superscript"/>
        <sz val="10"/>
        <rFont val="Arial"/>
        <family val="2"/>
      </rPr>
      <t>1</t>
    </r>
  </si>
  <si>
    <t>AVERAGING SET</t>
  </si>
  <si>
    <r>
      <t xml:space="preserve">1 </t>
    </r>
    <r>
      <rPr>
        <sz val="8"/>
        <rFont val="Arial"/>
        <family val="2"/>
      </rPr>
      <t xml:space="preserve">Select load factors of 0.47 and 0.85 for Nonhandheld and Handheld engines, respectively.  Alternative Load Factors may be used if there is an associated Special Test Procedure as approved by EPA under 40 CFR 1065.10(c)(2).  </t>
    </r>
  </si>
  <si>
    <t xml:space="preserve">Indicate whether or not the emission family is small volume.  </t>
  </si>
  <si>
    <t>Delegated Assembly?</t>
  </si>
  <si>
    <t xml:space="preserve">Manufacturers of engine families eligible to participate in both the Transition Program for Equipment Manufacturers and the Delegated Assembly program should refer to section 1054.625(j)(2)(iv) for the appropriate production volume to use.  If the manufacturer does not perform an audit of its equipment manufacturers, the value for eligible production volume entered by the manufacturer shall be reduced by 10 percent; if the manufacturer does perform an audit, the production volume should include only those engines for which the equipment manufacturer did not use the provisions of section 1054.625.  </t>
  </si>
  <si>
    <r>
      <t xml:space="preserve">2 </t>
    </r>
    <r>
      <rPr>
        <sz val="8"/>
        <rFont val="Arial"/>
        <family val="2"/>
      </rPr>
      <t xml:space="preserve">Include only the number of engines that are eligible to participate in the ABT program within the family during the model year, as described in 40 CFR 1054.701(i).  </t>
    </r>
  </si>
  <si>
    <r>
      <t xml:space="preserve">1 </t>
    </r>
    <r>
      <rPr>
        <sz val="8"/>
        <rFont val="Arial"/>
        <family val="2"/>
      </rPr>
      <t>Transitional and Enduring Credits may only be accrued through 2011 for Class I and through 2010 for Class II (2013 and 2012 for Small Volume Manufacturers, respectively).</t>
    </r>
  </si>
  <si>
    <t xml:space="preserve">Select the applicable test temperature from the drop-down menu (28° C or 40° C).  This selection will determine the value for the adjustment factor and standard.  </t>
  </si>
  <si>
    <r>
      <t>Enter the applicable FEL for the engine family in g/m</t>
    </r>
    <r>
      <rPr>
        <vertAlign val="superscript"/>
        <sz val="9"/>
        <rFont val="Arial"/>
        <family val="2"/>
      </rPr>
      <t>2</t>
    </r>
    <r>
      <rPr>
        <sz val="9"/>
        <rFont val="Arial"/>
        <family val="2"/>
      </rPr>
      <t>/day.  Note that FEL caps apply starting in 2014 for Class II equipment and in 2015 for Class I equipment and handheld equipment.  These FEL caps are 5.0 g/m</t>
    </r>
    <r>
      <rPr>
        <vertAlign val="superscript"/>
        <sz val="9"/>
        <rFont val="Arial"/>
        <family val="2"/>
      </rPr>
      <t>2</t>
    </r>
    <r>
      <rPr>
        <sz val="9"/>
        <rFont val="Arial"/>
        <family val="2"/>
      </rPr>
      <t>/day (for 28°C) and 8.3 g/m</t>
    </r>
    <r>
      <rPr>
        <vertAlign val="superscript"/>
        <sz val="9"/>
        <rFont val="Arial"/>
        <family val="2"/>
      </rPr>
      <t>2</t>
    </r>
    <r>
      <rPr>
        <sz val="9"/>
        <rFont val="Arial"/>
        <family val="2"/>
      </rPr>
      <t>/day (for 40°C).  For small volume emission families, the FEL caps are 8.0 g/m</t>
    </r>
    <r>
      <rPr>
        <vertAlign val="superscript"/>
        <sz val="9"/>
        <rFont val="Arial"/>
        <family val="2"/>
      </rPr>
      <t>2</t>
    </r>
    <r>
      <rPr>
        <sz val="9"/>
        <rFont val="Arial"/>
        <family val="2"/>
      </rPr>
      <t>/day (for 28°C) and 13.3 g/m</t>
    </r>
    <r>
      <rPr>
        <vertAlign val="superscript"/>
        <sz val="9"/>
        <rFont val="Arial"/>
        <family val="2"/>
      </rPr>
      <t>2</t>
    </r>
    <r>
      <rPr>
        <sz val="9"/>
        <rFont val="Arial"/>
        <family val="2"/>
      </rPr>
      <t>/day (for 40°C).  Note that for Cold-Weather Fuel Lines, the FEL should be established based on emission measurements as specified in 40 CFR 1060.515 and may not exceed 400 g/m</t>
    </r>
    <r>
      <rPr>
        <vertAlign val="superscript"/>
        <sz val="9"/>
        <rFont val="Arial"/>
        <family val="2"/>
      </rPr>
      <t>2</t>
    </r>
    <r>
      <rPr>
        <sz val="9"/>
        <rFont val="Arial"/>
        <family val="2"/>
      </rPr>
      <t>/day.</t>
    </r>
  </si>
  <si>
    <r>
      <t>Total Area (m</t>
    </r>
    <r>
      <rPr>
        <vertAlign val="superscript"/>
        <sz val="9"/>
        <rFont val="Arial"/>
        <family val="2"/>
      </rPr>
      <t>2</t>
    </r>
    <r>
      <rPr>
        <sz val="9"/>
        <rFont val="Arial"/>
        <family val="2"/>
      </rPr>
      <t>)</t>
    </r>
  </si>
  <si>
    <r>
      <t>Enter the internal surface area of a fuel tank in the family, in m</t>
    </r>
    <r>
      <rPr>
        <vertAlign val="superscript"/>
        <sz val="9"/>
        <rFont val="Arial"/>
        <family val="2"/>
      </rPr>
      <t>2</t>
    </r>
    <r>
      <rPr>
        <sz val="9"/>
        <rFont val="Arial"/>
        <family val="2"/>
      </rPr>
      <t>.</t>
    </r>
  </si>
  <si>
    <r>
      <t>This field will be automatically populated based on the following credit calculation formula: Credits (kg) = (STD−FEL) × (Total Area) × (Production Volume) × (Useful Life) × (Adjustment Factor) × (365) × (10</t>
    </r>
    <r>
      <rPr>
        <vertAlign val="superscript"/>
        <sz val="9"/>
        <rFont val="Arial"/>
        <family val="2"/>
      </rPr>
      <t>−3</t>
    </r>
    <r>
      <rPr>
        <sz val="9"/>
        <rFont val="Arial"/>
        <family val="2"/>
      </rPr>
      <t>)</t>
    </r>
  </si>
  <si>
    <t>Enter the applicable family emission limit in g/kW-hr.  If the FEL exceeds the applicable cap, an error message will be displayed in the far right column.  The FEL must equal 10.0g/kW-hr for Class I engines accruing Transitional Credits and 8.0g/kW-hr for Class II engines accruing Transitional credits.</t>
  </si>
  <si>
    <t>Field Descriptions (Exhaust and Evaporative Current MY Credit Calculations)</t>
  </si>
  <si>
    <t>Early Evaporative Allowances for Fuel Tanks Used in Small SI Equipment (40 CFR 1054.145(e))</t>
  </si>
  <si>
    <t>Environmental Protection Agency</t>
  </si>
  <si>
    <t>The public reporting and recordkeeping burden for this collection of information is estimated to average 26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</si>
  <si>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Last Revision: August 2010    Version Number: 2.2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</si>
</sst>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409]dddd\,\ mmmm\ dd\,\ yyyy"/>
    <numFmt numFmtId="173" formatCode="0.00_);[Red]\(0.00\)"/>
    <numFmt numFmtId="174" formatCode="0_);[Red]\(0\)"/>
  </numFmts>
  <fonts count="91">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vertAlign val="superscript"/>
      <sz val="9"/>
      <name val="Arial"/>
      <family val="2"/>
    </font>
    <font>
      <sz val="9"/>
      <color indexed="8"/>
      <name val="Calibri"/>
      <family val="2"/>
    </font>
    <font>
      <b/>
      <sz val="9"/>
      <color indexed="10"/>
      <name val="Calibri"/>
      <family val="2"/>
    </font>
    <font>
      <b/>
      <vertAlign val="superscript"/>
      <sz val="9"/>
      <color indexed="10"/>
      <name val="Calibri"/>
      <family val="2"/>
    </font>
    <font>
      <sz val="9"/>
      <name val="Times New Roman"/>
      <family val="1"/>
    </font>
    <font>
      <b/>
      <sz val="9"/>
      <name val="Times New Roman"/>
      <family val="1"/>
    </font>
    <font>
      <sz val="9"/>
      <color indexed="10"/>
      <name val="Times New Roman"/>
      <family val="1"/>
    </font>
    <font>
      <sz val="9"/>
      <color indexed="12"/>
      <name val="Times New Roman"/>
      <family val="1"/>
    </font>
    <font>
      <b/>
      <sz val="9"/>
      <color indexed="10"/>
      <name val="Times New Roman"/>
      <family val="1"/>
    </font>
    <font>
      <sz val="9"/>
      <color indexed="48"/>
      <name val="Times New Roman"/>
      <family val="1"/>
    </font>
    <font>
      <i/>
      <sz val="9"/>
      <name val="Times New Roman"/>
      <family val="1"/>
    </font>
    <font>
      <b/>
      <vertAlign val="superscript"/>
      <sz val="9"/>
      <color indexed="10"/>
      <name val="Times New Roman"/>
      <family val="1"/>
    </font>
    <font>
      <b/>
      <sz val="10"/>
      <name val="Arial"/>
      <family val="2"/>
    </font>
    <font>
      <i/>
      <sz val="8"/>
      <color indexed="8"/>
      <name val="Arial"/>
      <family val="2"/>
    </font>
    <font>
      <sz val="9"/>
      <name val="Calibri"/>
      <family val="2"/>
    </font>
    <font>
      <b/>
      <vertAlign val="superscript"/>
      <sz val="10"/>
      <name val="Arial"/>
      <family val="2"/>
    </font>
    <font>
      <vertAlign val="superscript"/>
      <sz val="10"/>
      <name val="Arial"/>
      <family val="2"/>
    </font>
    <font>
      <b/>
      <sz val="10"/>
      <color indexed="8"/>
      <name val="Calibri"/>
      <family val="2"/>
    </font>
    <font>
      <b/>
      <i/>
      <sz val="8"/>
      <name val="Arial"/>
      <family val="2"/>
    </font>
    <font>
      <sz val="10"/>
      <color indexed="8"/>
      <name val="Calibri"/>
      <family val="2"/>
    </font>
    <font>
      <sz val="8"/>
      <name val="Calibri"/>
      <family val="2"/>
    </font>
    <font>
      <b/>
      <sz val="10"/>
      <color indexed="8"/>
      <name val="Arial"/>
      <family val="2"/>
    </font>
    <font>
      <i/>
      <sz val="10"/>
      <color indexed="10"/>
      <name val="Calibri"/>
      <family val="2"/>
    </font>
    <font>
      <i/>
      <sz val="9"/>
      <color indexed="8"/>
      <name val="Calibri"/>
      <family val="2"/>
    </font>
    <font>
      <vertAlign val="superscript"/>
      <sz val="9"/>
      <name val="Times New Roman"/>
      <family val="1"/>
    </font>
    <font>
      <b/>
      <sz val="12"/>
      <name val="Arial"/>
      <family val="2"/>
    </font>
    <font>
      <i/>
      <sz val="8"/>
      <name val="Calibri"/>
      <family val="2"/>
    </font>
    <font>
      <b/>
      <i/>
      <sz val="8"/>
      <color indexed="10"/>
      <name val="Arial"/>
      <family val="2"/>
    </font>
    <font>
      <i/>
      <vertAlign val="superscript"/>
      <sz val="8"/>
      <color indexed="8"/>
      <name val="Arial"/>
      <family val="2"/>
    </font>
    <font>
      <sz val="8"/>
      <color indexed="8"/>
      <name val="Arial"/>
      <family val="2"/>
    </font>
    <font>
      <sz val="8"/>
      <color indexed="10"/>
      <name val="Arial"/>
      <family val="2"/>
    </font>
    <font>
      <sz val="9"/>
      <color indexed="10"/>
      <name val="Arial"/>
      <family val="2"/>
    </font>
    <font>
      <sz val="10"/>
      <color indexed="10"/>
      <name val="Arial"/>
      <family val="0"/>
    </font>
    <font>
      <b/>
      <sz val="10"/>
      <color indexed="10"/>
      <name val="Arial"/>
      <family val="0"/>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vertAlign val="superscript"/>
      <sz val="8"/>
      <name val="Arial"/>
      <family val="2"/>
    </font>
    <font>
      <b/>
      <vertAlign val="subscript"/>
      <sz val="10"/>
      <name val="Arial"/>
      <family val="2"/>
    </font>
    <font>
      <b/>
      <vertAlign val="superscript"/>
      <sz val="12"/>
      <name val="Arial"/>
      <family val="2"/>
    </font>
    <font>
      <b/>
      <sz val="8"/>
      <name val="Arial"/>
      <family val="2"/>
    </font>
    <font>
      <b/>
      <sz val="12"/>
      <color indexed="8"/>
      <name val="Arial"/>
      <family val="2"/>
    </font>
    <font>
      <vertAlign val="superscript"/>
      <sz val="8"/>
      <color indexed="8"/>
      <name val="Arial"/>
      <family val="2"/>
    </font>
    <font>
      <sz val="8"/>
      <color indexed="10"/>
      <name val="Times New Roman"/>
      <family val="1"/>
    </font>
    <font>
      <b/>
      <sz val="10"/>
      <color indexed="9"/>
      <name val="Arial"/>
      <family val="2"/>
    </font>
    <font>
      <b/>
      <sz val="10"/>
      <color indexed="4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0"/>
        <bgColor indexed="64"/>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darkDown">
        <bgColor indexed="55"/>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thin"/>
      <top>
        <color indexed="63"/>
      </top>
      <bottom style="medium"/>
    </border>
    <border>
      <left style="thin"/>
      <right style="thin"/>
      <top style="medium"/>
      <bottom style="medium"/>
    </border>
    <border>
      <left style="medium"/>
      <right style="thin"/>
      <top style="thin"/>
      <bottom style="medium"/>
    </border>
    <border>
      <left style="medium"/>
      <right style="thin"/>
      <top style="thin"/>
      <bottom>
        <color indexed="63"/>
      </bottom>
    </border>
    <border>
      <left>
        <color indexed="63"/>
      </left>
      <right style="thin"/>
      <top style="medium"/>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mediu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25"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655">
    <xf numFmtId="0" fontId="0" fillId="0" borderId="0" xfId="0" applyAlignment="1">
      <alignment/>
    </xf>
    <xf numFmtId="0" fontId="7" fillId="0" borderId="0" xfId="0" applyFont="1" applyAlignment="1" applyProtection="1">
      <alignment wrapText="1"/>
      <protection/>
    </xf>
    <xf numFmtId="0" fontId="10" fillId="33" borderId="0" xfId="0" applyFont="1" applyFill="1" applyAlignment="1" applyProtection="1">
      <alignment/>
      <protection/>
    </xf>
    <xf numFmtId="0" fontId="10" fillId="33" borderId="0" xfId="0" applyFont="1" applyFill="1" applyAlignment="1" applyProtection="1">
      <alignment horizontal="center"/>
      <protection/>
    </xf>
    <xf numFmtId="0" fontId="10" fillId="33" borderId="10" xfId="0" applyFont="1" applyFill="1" applyBorder="1" applyAlignment="1" applyProtection="1">
      <alignment/>
      <protection/>
    </xf>
    <xf numFmtId="0" fontId="10" fillId="33" borderId="11" xfId="0" applyFont="1" applyFill="1" applyBorder="1" applyAlignment="1" applyProtection="1">
      <alignment/>
      <protection/>
    </xf>
    <xf numFmtId="0" fontId="10" fillId="33" borderId="12" xfId="0" applyFont="1" applyFill="1" applyBorder="1" applyAlignment="1" applyProtection="1">
      <alignment/>
      <protection/>
    </xf>
    <xf numFmtId="0" fontId="10" fillId="33" borderId="0" xfId="0" applyFont="1" applyFill="1" applyBorder="1" applyAlignment="1" applyProtection="1">
      <alignment/>
      <protection/>
    </xf>
    <xf numFmtId="0" fontId="13" fillId="33" borderId="0" xfId="0" applyFont="1" applyFill="1" applyAlignment="1" applyProtection="1">
      <alignment/>
      <protection/>
    </xf>
    <xf numFmtId="0" fontId="14" fillId="33" borderId="0" xfId="0" applyFont="1" applyFill="1" applyAlignment="1" applyProtection="1">
      <alignment/>
      <protection/>
    </xf>
    <xf numFmtId="0" fontId="15" fillId="33" borderId="0" xfId="0" applyFont="1" applyFill="1" applyAlignment="1" applyProtection="1">
      <alignment/>
      <protection/>
    </xf>
    <xf numFmtId="0" fontId="11" fillId="34" borderId="13" xfId="0" applyFont="1" applyFill="1" applyBorder="1" applyAlignment="1" applyProtection="1">
      <alignment horizontal="center" wrapText="1"/>
      <protection/>
    </xf>
    <xf numFmtId="0" fontId="10" fillId="33" borderId="13" xfId="0" applyFont="1" applyFill="1" applyBorder="1" applyAlignment="1" applyProtection="1">
      <alignment horizontal="center"/>
      <protection/>
    </xf>
    <xf numFmtId="0" fontId="10" fillId="35" borderId="13" xfId="0" applyFont="1" applyFill="1" applyBorder="1" applyAlignment="1" applyProtection="1">
      <alignment horizontal="center"/>
      <protection/>
    </xf>
    <xf numFmtId="0" fontId="10" fillId="33" borderId="14" xfId="0" applyFont="1" applyFill="1" applyBorder="1" applyAlignment="1" applyProtection="1">
      <alignment horizontal="center"/>
      <protection/>
    </xf>
    <xf numFmtId="0" fontId="10" fillId="33" borderId="0" xfId="0" applyFont="1" applyFill="1" applyAlignment="1" applyProtection="1">
      <alignment horizontal="center"/>
      <protection locked="0"/>
    </xf>
    <xf numFmtId="0" fontId="5" fillId="36" borderId="0" xfId="0" applyFont="1" applyFill="1" applyAlignment="1" applyProtection="1">
      <alignment wrapText="1"/>
      <protection locked="0"/>
    </xf>
    <xf numFmtId="0" fontId="10" fillId="33" borderId="15" xfId="0" applyFont="1" applyFill="1" applyBorder="1" applyAlignment="1" applyProtection="1">
      <alignment/>
      <protection/>
    </xf>
    <xf numFmtId="0" fontId="16" fillId="33" borderId="15" xfId="0" applyFont="1" applyFill="1" applyBorder="1" applyAlignment="1" applyProtection="1">
      <alignment/>
      <protection/>
    </xf>
    <xf numFmtId="0" fontId="16" fillId="33" borderId="0" xfId="0" applyFont="1" applyFill="1" applyBorder="1" applyAlignment="1" applyProtection="1">
      <alignment/>
      <protection/>
    </xf>
    <xf numFmtId="0" fontId="10" fillId="33" borderId="16" xfId="0" applyFont="1" applyFill="1" applyBorder="1" applyAlignment="1" applyProtection="1">
      <alignment/>
      <protection/>
    </xf>
    <xf numFmtId="0" fontId="10" fillId="33" borderId="16" xfId="0" applyFont="1" applyFill="1" applyBorder="1" applyAlignment="1" applyProtection="1">
      <alignment horizontal="center"/>
      <protection/>
    </xf>
    <xf numFmtId="0" fontId="10" fillId="33" borderId="14" xfId="0" applyFont="1" applyFill="1" applyBorder="1" applyAlignment="1" applyProtection="1">
      <alignment/>
      <protection/>
    </xf>
    <xf numFmtId="0" fontId="16" fillId="33" borderId="14" xfId="0" applyFont="1" applyFill="1" applyBorder="1" applyAlignment="1" applyProtection="1">
      <alignment/>
      <protection/>
    </xf>
    <xf numFmtId="0" fontId="10" fillId="33" borderId="15" xfId="0" applyFont="1" applyFill="1" applyBorder="1" applyAlignment="1" applyProtection="1">
      <alignment horizontal="center"/>
      <protection/>
    </xf>
    <xf numFmtId="0" fontId="11"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14" fillId="33" borderId="0" xfId="0" applyFont="1" applyFill="1" applyBorder="1" applyAlignment="1" applyProtection="1">
      <alignment/>
      <protection/>
    </xf>
    <xf numFmtId="0" fontId="10" fillId="37" borderId="14" xfId="0" applyFont="1" applyFill="1" applyBorder="1" applyAlignment="1" applyProtection="1">
      <alignment/>
      <protection/>
    </xf>
    <xf numFmtId="0" fontId="10" fillId="33" borderId="17" xfId="0" applyFont="1" applyFill="1" applyBorder="1" applyAlignment="1" applyProtection="1">
      <alignment/>
      <protection/>
    </xf>
    <xf numFmtId="0" fontId="10" fillId="37" borderId="0" xfId="0" applyFont="1" applyFill="1" applyAlignment="1" applyProtection="1">
      <alignment/>
      <protection/>
    </xf>
    <xf numFmtId="0" fontId="10" fillId="37" borderId="16" xfId="0" applyFont="1" applyFill="1" applyBorder="1" applyAlignment="1" applyProtection="1">
      <alignment/>
      <protection/>
    </xf>
    <xf numFmtId="0" fontId="10" fillId="37" borderId="15" xfId="0" applyFont="1" applyFill="1" applyBorder="1" applyAlignment="1" applyProtection="1">
      <alignment/>
      <protection/>
    </xf>
    <xf numFmtId="0" fontId="10" fillId="33" borderId="18" xfId="0" applyFont="1" applyFill="1" applyBorder="1" applyAlignment="1" applyProtection="1">
      <alignment/>
      <protection/>
    </xf>
    <xf numFmtId="0" fontId="12" fillId="33" borderId="0" xfId="0" applyFont="1" applyFill="1" applyAlignment="1" applyProtection="1">
      <alignment/>
      <protection/>
    </xf>
    <xf numFmtId="0" fontId="5" fillId="36" borderId="0" xfId="0" applyFont="1" applyFill="1" applyAlignment="1" applyProtection="1">
      <alignment/>
      <protection/>
    </xf>
    <xf numFmtId="0" fontId="5" fillId="38" borderId="0" xfId="0" applyFont="1" applyFill="1" applyAlignment="1" applyProtection="1">
      <alignment/>
      <protection/>
    </xf>
    <xf numFmtId="165" fontId="5" fillId="38" borderId="0" xfId="0" applyNumberFormat="1" applyFont="1" applyFill="1" applyAlignment="1" applyProtection="1">
      <alignment horizontal="center" vertical="center"/>
      <protection/>
    </xf>
    <xf numFmtId="0" fontId="5" fillId="38" borderId="0" xfId="0" applyFont="1" applyFill="1" applyAlignment="1" applyProtection="1">
      <alignment horizontal="center"/>
      <protection/>
    </xf>
    <xf numFmtId="0" fontId="5" fillId="36" borderId="0" xfId="0" applyFont="1" applyFill="1" applyAlignment="1" applyProtection="1">
      <alignment horizontal="center"/>
      <protection/>
    </xf>
    <xf numFmtId="0" fontId="8" fillId="36" borderId="0" xfId="0" applyFont="1" applyFill="1" applyAlignment="1" applyProtection="1">
      <alignment/>
      <protection/>
    </xf>
    <xf numFmtId="0" fontId="5" fillId="36" borderId="0" xfId="0" applyFont="1" applyFill="1" applyAlignment="1" applyProtection="1">
      <alignment wrapText="1"/>
      <protection/>
    </xf>
    <xf numFmtId="0" fontId="5" fillId="36" borderId="0" xfId="0" applyFont="1" applyFill="1" applyAlignment="1" applyProtection="1">
      <alignment horizontal="center" vertical="center"/>
      <protection/>
    </xf>
    <xf numFmtId="0" fontId="5" fillId="36" borderId="11" xfId="0" applyFont="1" applyFill="1" applyBorder="1" applyAlignment="1" applyProtection="1">
      <alignment horizontal="center" wrapText="1"/>
      <protection/>
    </xf>
    <xf numFmtId="0" fontId="5" fillId="36" borderId="13" xfId="0" applyFont="1" applyFill="1" applyBorder="1" applyAlignment="1" applyProtection="1">
      <alignment/>
      <protection/>
    </xf>
    <xf numFmtId="0" fontId="5" fillId="36" borderId="13" xfId="0" applyFont="1" applyFill="1" applyBorder="1" applyAlignment="1" applyProtection="1">
      <alignment horizontal="center" vertical="center"/>
      <protection/>
    </xf>
    <xf numFmtId="0" fontId="5" fillId="36" borderId="11" xfId="0" applyFont="1" applyFill="1" applyBorder="1" applyAlignment="1" applyProtection="1">
      <alignment wrapText="1"/>
      <protection/>
    </xf>
    <xf numFmtId="0" fontId="10" fillId="33" borderId="0" xfId="0" applyFont="1" applyFill="1" applyAlignment="1" applyProtection="1">
      <alignment/>
      <protection locked="0"/>
    </xf>
    <xf numFmtId="0" fontId="12" fillId="33" borderId="0" xfId="0" applyFont="1" applyFill="1" applyAlignment="1" applyProtection="1">
      <alignment/>
      <protection locked="0"/>
    </xf>
    <xf numFmtId="0" fontId="5" fillId="36" borderId="0" xfId="0" applyFont="1" applyFill="1" applyAlignment="1" applyProtection="1">
      <alignment/>
      <protection locked="0"/>
    </xf>
    <xf numFmtId="0" fontId="25" fillId="36" borderId="0" xfId="57" applyFill="1" applyProtection="1">
      <alignment/>
      <protection/>
    </xf>
    <xf numFmtId="0" fontId="25" fillId="36" borderId="0" xfId="57" applyFill="1" applyAlignment="1" applyProtection="1">
      <alignment horizontal="center" vertical="center"/>
      <protection/>
    </xf>
    <xf numFmtId="0" fontId="25" fillId="0" borderId="0" xfId="57" applyFill="1" applyProtection="1">
      <alignment/>
      <protection/>
    </xf>
    <xf numFmtId="0" fontId="25" fillId="36" borderId="0" xfId="57" applyFill="1" applyAlignment="1" applyProtection="1">
      <alignment wrapText="1"/>
      <protection locked="0"/>
    </xf>
    <xf numFmtId="0" fontId="25" fillId="36" borderId="0" xfId="57" applyFill="1" applyAlignment="1" applyProtection="1">
      <alignment wrapText="1"/>
      <protection/>
    </xf>
    <xf numFmtId="0" fontId="25" fillId="36" borderId="19" xfId="57" applyFill="1" applyBorder="1" applyAlignment="1" applyProtection="1">
      <alignment wrapText="1"/>
      <protection/>
    </xf>
    <xf numFmtId="0" fontId="25" fillId="36" borderId="20" xfId="57" applyFill="1" applyBorder="1" applyAlignment="1" applyProtection="1">
      <alignment wrapText="1"/>
      <protection/>
    </xf>
    <xf numFmtId="0" fontId="29" fillId="36" borderId="0" xfId="57" applyFont="1" applyFill="1" applyAlignment="1" applyProtection="1">
      <alignment/>
      <protection/>
    </xf>
    <xf numFmtId="0" fontId="25" fillId="39" borderId="0" xfId="57" applyFill="1" applyProtection="1">
      <alignment/>
      <protection/>
    </xf>
    <xf numFmtId="165" fontId="25" fillId="39" borderId="0" xfId="57" applyNumberFormat="1" applyFill="1" applyAlignment="1" applyProtection="1">
      <alignment horizontal="center" vertical="center"/>
      <protection/>
    </xf>
    <xf numFmtId="0" fontId="25" fillId="36" borderId="0" xfId="57" applyFont="1" applyFill="1" applyProtection="1">
      <alignment/>
      <protection/>
    </xf>
    <xf numFmtId="0" fontId="25" fillId="39" borderId="0" xfId="57" applyFont="1" applyFill="1" applyProtection="1">
      <alignment/>
      <protection/>
    </xf>
    <xf numFmtId="0" fontId="25" fillId="36" borderId="21" xfId="57" applyFont="1" applyFill="1" applyBorder="1" applyProtection="1">
      <alignment/>
      <protection/>
    </xf>
    <xf numFmtId="0" fontId="25" fillId="36" borderId="22" xfId="57" applyFont="1" applyFill="1" applyBorder="1" applyProtection="1">
      <alignment/>
      <protection/>
    </xf>
    <xf numFmtId="0" fontId="25" fillId="36" borderId="23" xfId="57" applyFill="1" applyBorder="1" applyAlignment="1" applyProtection="1">
      <alignment wrapText="1"/>
      <protection/>
    </xf>
    <xf numFmtId="0" fontId="25" fillId="36" borderId="24" xfId="57" applyFill="1" applyBorder="1" applyAlignment="1" applyProtection="1">
      <alignment wrapText="1"/>
      <protection/>
    </xf>
    <xf numFmtId="0" fontId="25" fillId="40" borderId="0" xfId="57" applyFont="1" applyFill="1" applyProtection="1">
      <alignment/>
      <protection/>
    </xf>
    <xf numFmtId="0" fontId="25" fillId="40" borderId="0" xfId="57" applyFont="1" applyFill="1" applyAlignment="1" applyProtection="1">
      <alignment horizontal="center" vertical="center"/>
      <protection/>
    </xf>
    <xf numFmtId="0" fontId="7" fillId="33" borderId="0" xfId="0" applyFont="1" applyFill="1" applyAlignment="1" applyProtection="1">
      <alignment wrapText="1"/>
      <protection/>
    </xf>
    <xf numFmtId="0" fontId="25" fillId="40" borderId="0" xfId="57" applyFill="1" applyProtection="1">
      <alignment/>
      <protection/>
    </xf>
    <xf numFmtId="0" fontId="29" fillId="36" borderId="0" xfId="57" applyFont="1" applyFill="1" applyProtection="1">
      <alignment/>
      <protection/>
    </xf>
    <xf numFmtId="0" fontId="5" fillId="36" borderId="25" xfId="0" applyFont="1" applyFill="1" applyBorder="1" applyAlignment="1" applyProtection="1">
      <alignment wrapText="1"/>
      <protection/>
    </xf>
    <xf numFmtId="0" fontId="5" fillId="36" borderId="17" xfId="0" applyFont="1" applyFill="1" applyBorder="1" applyAlignment="1" applyProtection="1">
      <alignment wrapText="1"/>
      <protection/>
    </xf>
    <xf numFmtId="0" fontId="5" fillId="36" borderId="18" xfId="0" applyFont="1" applyFill="1" applyBorder="1" applyAlignment="1" applyProtection="1">
      <alignment wrapText="1"/>
      <protection/>
    </xf>
    <xf numFmtId="0" fontId="10" fillId="41" borderId="0" xfId="0" applyFont="1" applyFill="1" applyAlignment="1" applyProtection="1">
      <alignment/>
      <protection/>
    </xf>
    <xf numFmtId="3" fontId="10" fillId="41" borderId="0" xfId="0" applyNumberFormat="1" applyFont="1" applyFill="1" applyAlignment="1" applyProtection="1">
      <alignment/>
      <protection/>
    </xf>
    <xf numFmtId="2" fontId="10" fillId="41" borderId="0" xfId="0" applyNumberFormat="1" applyFont="1" applyFill="1" applyAlignment="1" applyProtection="1">
      <alignment/>
      <protection/>
    </xf>
    <xf numFmtId="0" fontId="5" fillId="42" borderId="0" xfId="0" applyFont="1" applyFill="1" applyAlignment="1" applyProtection="1">
      <alignment/>
      <protection/>
    </xf>
    <xf numFmtId="0" fontId="5" fillId="42" borderId="0" xfId="0" applyFont="1" applyFill="1" applyAlignment="1" applyProtection="1">
      <alignment horizontal="center"/>
      <protection/>
    </xf>
    <xf numFmtId="165" fontId="5" fillId="42" borderId="0" xfId="0" applyNumberFormat="1" applyFont="1" applyFill="1" applyAlignment="1" applyProtection="1">
      <alignment horizontal="center" vertical="center"/>
      <protection/>
    </xf>
    <xf numFmtId="0" fontId="8" fillId="42" borderId="0" xfId="0" applyFont="1" applyFill="1" applyAlignment="1" applyProtection="1">
      <alignment/>
      <protection/>
    </xf>
    <xf numFmtId="0" fontId="5" fillId="43" borderId="0" xfId="0" applyFont="1" applyFill="1" applyAlignment="1" applyProtection="1">
      <alignment/>
      <protection/>
    </xf>
    <xf numFmtId="165" fontId="5" fillId="43" borderId="0" xfId="0" applyNumberFormat="1" applyFont="1" applyFill="1" applyAlignment="1" applyProtection="1">
      <alignment horizontal="center" vertical="center"/>
      <protection/>
    </xf>
    <xf numFmtId="0" fontId="5" fillId="43" borderId="0" xfId="0" applyFont="1" applyFill="1" applyAlignment="1" applyProtection="1">
      <alignment horizontal="center"/>
      <protection/>
    </xf>
    <xf numFmtId="0" fontId="10" fillId="37" borderId="0" xfId="0" applyFont="1" applyFill="1" applyBorder="1" applyAlignment="1" applyProtection="1">
      <alignment/>
      <protection/>
    </xf>
    <xf numFmtId="0" fontId="10" fillId="33" borderId="26" xfId="0" applyFont="1" applyFill="1" applyBorder="1" applyAlignment="1" applyProtection="1">
      <alignment/>
      <protection/>
    </xf>
    <xf numFmtId="0" fontId="10" fillId="33" borderId="27" xfId="0" applyFont="1" applyFill="1" applyBorder="1" applyAlignment="1" applyProtection="1">
      <alignment/>
      <protection/>
    </xf>
    <xf numFmtId="0" fontId="10" fillId="33" borderId="28" xfId="0" applyFont="1" applyFill="1" applyBorder="1" applyAlignment="1" applyProtection="1">
      <alignment/>
      <protection/>
    </xf>
    <xf numFmtId="0" fontId="10" fillId="33" borderId="25" xfId="0" applyFont="1" applyFill="1" applyBorder="1" applyAlignment="1" applyProtection="1">
      <alignment/>
      <protection/>
    </xf>
    <xf numFmtId="0" fontId="10" fillId="33" borderId="0" xfId="0" applyFont="1" applyFill="1" applyBorder="1" applyAlignment="1" applyProtection="1">
      <alignment/>
      <protection locked="0"/>
    </xf>
    <xf numFmtId="0" fontId="5" fillId="36" borderId="29" xfId="0" applyFont="1" applyFill="1" applyBorder="1" applyAlignment="1" applyProtection="1">
      <alignment horizontal="center"/>
      <protection/>
    </xf>
    <xf numFmtId="0" fontId="5" fillId="36" borderId="0" xfId="0" applyFont="1" applyFill="1" applyBorder="1" applyAlignment="1" applyProtection="1">
      <alignment horizontal="center" wrapText="1"/>
      <protection/>
    </xf>
    <xf numFmtId="0" fontId="5" fillId="36" borderId="0" xfId="0" applyFont="1" applyFill="1" applyBorder="1" applyAlignment="1" applyProtection="1">
      <alignment wrapText="1"/>
      <protection/>
    </xf>
    <xf numFmtId="0" fontId="5" fillId="36" borderId="15" xfId="0" applyFont="1" applyFill="1" applyBorder="1" applyAlignment="1" applyProtection="1">
      <alignment wrapText="1"/>
      <protection/>
    </xf>
    <xf numFmtId="0" fontId="5" fillId="36" borderId="16" xfId="0" applyFont="1" applyFill="1" applyBorder="1" applyAlignment="1" applyProtection="1">
      <alignment wrapText="1"/>
      <protection/>
    </xf>
    <xf numFmtId="0" fontId="5" fillId="40" borderId="0" xfId="0" applyFont="1" applyFill="1" applyBorder="1" applyAlignment="1" applyProtection="1">
      <alignment/>
      <protection/>
    </xf>
    <xf numFmtId="0" fontId="5" fillId="36" borderId="15" xfId="0" applyFont="1" applyFill="1" applyBorder="1" applyAlignment="1" applyProtection="1">
      <alignment horizontal="center" wrapText="1"/>
      <protection/>
    </xf>
    <xf numFmtId="0" fontId="5" fillId="36" borderId="16" xfId="0" applyFont="1" applyFill="1" applyBorder="1" applyAlignment="1" applyProtection="1">
      <alignment horizontal="center" wrapText="1"/>
      <protection/>
    </xf>
    <xf numFmtId="0" fontId="5" fillId="40" borderId="15" xfId="0" applyFont="1" applyFill="1" applyBorder="1" applyAlignment="1" applyProtection="1">
      <alignment wrapText="1"/>
      <protection/>
    </xf>
    <xf numFmtId="0" fontId="5" fillId="40" borderId="0" xfId="0" applyFont="1" applyFill="1" applyBorder="1" applyAlignment="1" applyProtection="1">
      <alignment wrapText="1"/>
      <protection/>
    </xf>
    <xf numFmtId="0" fontId="5" fillId="40" borderId="16" xfId="0" applyFont="1" applyFill="1" applyBorder="1" applyAlignment="1" applyProtection="1">
      <alignment wrapText="1"/>
      <protection/>
    </xf>
    <xf numFmtId="0" fontId="16" fillId="36" borderId="0" xfId="0" applyFont="1" applyFill="1" applyAlignment="1" applyProtection="1">
      <alignment horizontal="left"/>
      <protection/>
    </xf>
    <xf numFmtId="0" fontId="5" fillId="36" borderId="25" xfId="0" applyFont="1" applyFill="1" applyBorder="1" applyAlignment="1" applyProtection="1">
      <alignment/>
      <protection/>
    </xf>
    <xf numFmtId="0" fontId="5" fillId="36" borderId="17" xfId="0" applyFont="1" applyFill="1" applyBorder="1" applyAlignment="1" applyProtection="1">
      <alignment/>
      <protection/>
    </xf>
    <xf numFmtId="0" fontId="5" fillId="36" borderId="18" xfId="0" applyFont="1" applyFill="1" applyBorder="1" applyAlignment="1" applyProtection="1">
      <alignment/>
      <protection/>
    </xf>
    <xf numFmtId="0" fontId="5" fillId="36" borderId="10" xfId="0" applyFont="1" applyFill="1" applyBorder="1" applyAlignment="1" applyProtection="1">
      <alignment wrapText="1"/>
      <protection/>
    </xf>
    <xf numFmtId="0" fontId="5" fillId="36" borderId="12" xfId="0" applyFont="1" applyFill="1" applyBorder="1" applyAlignment="1" applyProtection="1">
      <alignment wrapText="1"/>
      <protection/>
    </xf>
    <xf numFmtId="0" fontId="0" fillId="40" borderId="0" xfId="0" applyFont="1" applyFill="1" applyAlignment="1" applyProtection="1">
      <alignment horizontal="left"/>
      <protection/>
    </xf>
    <xf numFmtId="0" fontId="1" fillId="0" borderId="0" xfId="0" applyFont="1" applyAlignment="1" applyProtection="1">
      <alignment/>
      <protection/>
    </xf>
    <xf numFmtId="0" fontId="40" fillId="44" borderId="0" xfId="0" applyFont="1" applyFill="1" applyAlignment="1" applyProtection="1">
      <alignment/>
      <protection/>
    </xf>
    <xf numFmtId="0" fontId="42" fillId="44" borderId="0" xfId="0" applyFont="1" applyFill="1" applyAlignment="1" applyProtection="1">
      <alignment horizontal="center"/>
      <protection/>
    </xf>
    <xf numFmtId="0" fontId="41" fillId="44" borderId="0" xfId="0" applyFont="1" applyFill="1" applyAlignment="1" applyProtection="1">
      <alignment horizontal="center"/>
      <protection/>
    </xf>
    <xf numFmtId="0" fontId="43" fillId="44" borderId="0" xfId="0" applyFont="1" applyFill="1" applyAlignment="1" applyProtection="1">
      <alignment horizontal="center"/>
      <protection/>
    </xf>
    <xf numFmtId="0" fontId="1" fillId="0" borderId="0" xfId="0" applyFont="1" applyFill="1" applyAlignment="1" applyProtection="1">
      <alignment/>
      <protection/>
    </xf>
    <xf numFmtId="0" fontId="40" fillId="45" borderId="0" xfId="0" applyFont="1" applyFill="1" applyAlignment="1" applyProtection="1">
      <alignment/>
      <protection/>
    </xf>
    <xf numFmtId="0" fontId="44" fillId="46" borderId="0" xfId="0" applyFont="1" applyFill="1" applyAlignment="1" applyProtection="1">
      <alignment/>
      <protection/>
    </xf>
    <xf numFmtId="0" fontId="45" fillId="46" borderId="0" xfId="0" applyFont="1" applyFill="1" applyAlignment="1" applyProtection="1">
      <alignment/>
      <protection/>
    </xf>
    <xf numFmtId="0" fontId="40" fillId="46" borderId="0" xfId="0" applyFont="1" applyFill="1" applyAlignment="1" applyProtection="1">
      <alignment/>
      <protection/>
    </xf>
    <xf numFmtId="0" fontId="46" fillId="46" borderId="0" xfId="0" applyFont="1" applyFill="1" applyAlignment="1" applyProtection="1">
      <alignment/>
      <protection/>
    </xf>
    <xf numFmtId="22" fontId="46" fillId="46" borderId="0" xfId="0" applyNumberFormat="1" applyFont="1" applyFill="1" applyAlignment="1" applyProtection="1">
      <alignment/>
      <protection/>
    </xf>
    <xf numFmtId="0" fontId="25" fillId="47" borderId="0" xfId="57" applyFill="1" applyProtection="1">
      <alignment/>
      <protection/>
    </xf>
    <xf numFmtId="165" fontId="25" fillId="47" borderId="0" xfId="57" applyNumberFormat="1" applyFill="1" applyAlignment="1" applyProtection="1">
      <alignment horizontal="center" vertical="center"/>
      <protection/>
    </xf>
    <xf numFmtId="0" fontId="5" fillId="47" borderId="0" xfId="57" applyFont="1" applyFill="1" applyAlignment="1" applyProtection="1">
      <alignment wrapText="1"/>
      <protection/>
    </xf>
    <xf numFmtId="0" fontId="4" fillId="47" borderId="0" xfId="57" applyFont="1" applyFill="1" applyBorder="1" applyAlignment="1" applyProtection="1">
      <alignment vertical="center" wrapText="1"/>
      <protection/>
    </xf>
    <xf numFmtId="0" fontId="25" fillId="45" borderId="0" xfId="57" applyFill="1" applyBorder="1" applyAlignment="1" applyProtection="1">
      <alignment wrapText="1"/>
      <protection/>
    </xf>
    <xf numFmtId="0" fontId="25" fillId="45" borderId="0" xfId="57" applyFill="1" applyProtection="1">
      <alignment/>
      <protection/>
    </xf>
    <xf numFmtId="165" fontId="25" fillId="45" borderId="0" xfId="57" applyNumberFormat="1" applyFill="1" applyAlignment="1" applyProtection="1">
      <alignment horizontal="center" vertical="center"/>
      <protection/>
    </xf>
    <xf numFmtId="0" fontId="4" fillId="45" borderId="0" xfId="57" applyFont="1" applyFill="1" applyBorder="1" applyAlignment="1" applyProtection="1">
      <alignment horizontal="center" vertical="center" wrapText="1"/>
      <protection/>
    </xf>
    <xf numFmtId="0" fontId="4" fillId="45" borderId="0" xfId="57" applyFont="1" applyFill="1" applyBorder="1" applyAlignment="1" applyProtection="1">
      <alignment vertical="center" wrapText="1"/>
      <protection/>
    </xf>
    <xf numFmtId="0" fontId="23" fillId="45" borderId="0" xfId="57" applyFont="1" applyFill="1" applyBorder="1" applyAlignment="1" applyProtection="1">
      <alignment horizontal="center" vertical="center"/>
      <protection/>
    </xf>
    <xf numFmtId="0" fontId="18" fillId="45" borderId="0" xfId="57" applyFont="1" applyFill="1" applyBorder="1" applyAlignment="1" applyProtection="1">
      <alignment horizontal="center" vertical="center" wrapText="1"/>
      <protection/>
    </xf>
    <xf numFmtId="0" fontId="25" fillId="45" borderId="0" xfId="57" applyFont="1" applyFill="1" applyAlignment="1" applyProtection="1">
      <alignment horizontal="left" wrapText="1"/>
      <protection/>
    </xf>
    <xf numFmtId="0" fontId="25" fillId="47" borderId="0" xfId="57" applyFont="1" applyFill="1" applyAlignment="1" applyProtection="1">
      <alignment horizontal="left" wrapText="1"/>
      <protection/>
    </xf>
    <xf numFmtId="0" fontId="25" fillId="47" borderId="0" xfId="57" applyFill="1" applyAlignment="1" applyProtection="1">
      <alignment horizontal="center" vertical="center"/>
      <protection/>
    </xf>
    <xf numFmtId="0" fontId="25" fillId="47" borderId="0" xfId="57" applyFill="1" applyAlignment="1" applyProtection="1">
      <alignment horizontal="left" vertical="center"/>
      <protection/>
    </xf>
    <xf numFmtId="0" fontId="25" fillId="47" borderId="0" xfId="57" applyFill="1" applyAlignment="1" applyProtection="1">
      <alignment horizontal="left"/>
      <protection/>
    </xf>
    <xf numFmtId="0" fontId="25" fillId="47" borderId="0" xfId="57" applyFill="1" applyAlignment="1" applyProtection="1">
      <alignment wrapText="1"/>
      <protection/>
    </xf>
    <xf numFmtId="0" fontId="40" fillId="0" borderId="0" xfId="0" applyFont="1" applyFill="1" applyAlignment="1" applyProtection="1">
      <alignment/>
      <protection/>
    </xf>
    <xf numFmtId="0" fontId="46" fillId="0" borderId="0" xfId="0" applyFont="1" applyFill="1" applyAlignment="1" applyProtection="1">
      <alignment/>
      <protection/>
    </xf>
    <xf numFmtId="0" fontId="43" fillId="0" borderId="0" xfId="0" applyFont="1" applyFill="1" applyAlignment="1" applyProtection="1">
      <alignment/>
      <protection/>
    </xf>
    <xf numFmtId="0" fontId="41" fillId="0" borderId="0" xfId="0" applyFont="1" applyFill="1" applyAlignment="1" applyProtection="1">
      <alignment/>
      <protection/>
    </xf>
    <xf numFmtId="0" fontId="42" fillId="0" borderId="0" xfId="0" applyFont="1" applyFill="1" applyAlignment="1" applyProtection="1">
      <alignment/>
      <protection/>
    </xf>
    <xf numFmtId="0" fontId="10" fillId="45" borderId="0" xfId="0" applyFont="1" applyFill="1" applyAlignment="1" applyProtection="1">
      <alignment/>
      <protection/>
    </xf>
    <xf numFmtId="0" fontId="30" fillId="45" borderId="0" xfId="0" applyFont="1" applyFill="1" applyAlignment="1" applyProtection="1">
      <alignment horizontal="left" vertical="top" wrapText="1"/>
      <protection/>
    </xf>
    <xf numFmtId="0" fontId="12" fillId="45" borderId="0" xfId="0" applyFont="1" applyFill="1" applyAlignment="1" applyProtection="1">
      <alignment/>
      <protection/>
    </xf>
    <xf numFmtId="0" fontId="13" fillId="45" borderId="0" xfId="0" applyFont="1" applyFill="1" applyAlignment="1" applyProtection="1">
      <alignment/>
      <protection/>
    </xf>
    <xf numFmtId="0" fontId="10" fillId="45" borderId="0" xfId="0" applyFont="1" applyFill="1" applyBorder="1" applyAlignment="1" applyProtection="1">
      <alignment/>
      <protection/>
    </xf>
    <xf numFmtId="0" fontId="10" fillId="45" borderId="0" xfId="0" applyFont="1" applyFill="1" applyAlignment="1" applyProtection="1">
      <alignment horizontal="center"/>
      <protection/>
    </xf>
    <xf numFmtId="0" fontId="18" fillId="48" borderId="30" xfId="0" applyFont="1" applyFill="1" applyBorder="1" applyAlignment="1" applyProtection="1">
      <alignment horizontal="right" vertical="center"/>
      <protection/>
    </xf>
    <xf numFmtId="0" fontId="0" fillId="45" borderId="0" xfId="0" applyFont="1" applyFill="1" applyAlignment="1" applyProtection="1">
      <alignment/>
      <protection/>
    </xf>
    <xf numFmtId="0" fontId="0" fillId="45" borderId="0" xfId="0" applyNumberFormat="1" applyFont="1" applyFill="1" applyAlignment="1" applyProtection="1">
      <alignment/>
      <protection/>
    </xf>
    <xf numFmtId="0" fontId="0" fillId="33" borderId="0" xfId="0" applyFont="1" applyFill="1" applyAlignment="1" applyProtection="1">
      <alignment/>
      <protection/>
    </xf>
    <xf numFmtId="0" fontId="0" fillId="45" borderId="0" xfId="0" applyFont="1" applyFill="1" applyAlignment="1" applyProtection="1">
      <alignment horizontal="center"/>
      <protection/>
    </xf>
    <xf numFmtId="0" fontId="1" fillId="33" borderId="0" xfId="0" applyFont="1" applyFill="1" applyAlignment="1" applyProtection="1">
      <alignment/>
      <protection/>
    </xf>
    <xf numFmtId="0" fontId="1" fillId="33" borderId="29"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 fillId="33" borderId="25" xfId="0" applyFont="1" applyFill="1" applyBorder="1" applyAlignment="1" applyProtection="1">
      <alignment/>
      <protection/>
    </xf>
    <xf numFmtId="0" fontId="1" fillId="33" borderId="15" xfId="0" applyFont="1" applyFill="1" applyBorder="1" applyAlignment="1" applyProtection="1">
      <alignment/>
      <protection/>
    </xf>
    <xf numFmtId="0" fontId="1" fillId="33" borderId="29" xfId="0" applyFont="1" applyFill="1" applyBorder="1" applyAlignment="1" applyProtection="1">
      <alignment/>
      <protection/>
    </xf>
    <xf numFmtId="0" fontId="1" fillId="33" borderId="14" xfId="0" applyFont="1" applyFill="1" applyBorder="1" applyAlignment="1" applyProtection="1">
      <alignment/>
      <protection/>
    </xf>
    <xf numFmtId="0" fontId="1" fillId="33" borderId="29" xfId="0" applyFont="1" applyFill="1" applyBorder="1" applyAlignment="1" applyProtection="1">
      <alignment/>
      <protection/>
    </xf>
    <xf numFmtId="0" fontId="1" fillId="33" borderId="14" xfId="0" applyFont="1" applyFill="1" applyBorder="1" applyAlignment="1" applyProtection="1">
      <alignment/>
      <protection/>
    </xf>
    <xf numFmtId="0" fontId="1" fillId="33" borderId="13" xfId="0" applyFont="1" applyFill="1" applyBorder="1" applyAlignment="1" applyProtection="1">
      <alignment/>
      <protection/>
    </xf>
    <xf numFmtId="0" fontId="1" fillId="33" borderId="11" xfId="0" applyFont="1" applyFill="1" applyBorder="1" applyAlignment="1" applyProtection="1">
      <alignment wrapText="1"/>
      <protection/>
    </xf>
    <xf numFmtId="0" fontId="1" fillId="33" borderId="11" xfId="0" applyFont="1" applyFill="1" applyBorder="1" applyAlignment="1" applyProtection="1">
      <alignment/>
      <protection/>
    </xf>
    <xf numFmtId="0" fontId="1" fillId="33" borderId="13" xfId="0" applyFont="1" applyFill="1" applyBorder="1" applyAlignment="1" applyProtection="1">
      <alignment wrapText="1"/>
      <protection/>
    </xf>
    <xf numFmtId="0" fontId="1" fillId="33" borderId="12" xfId="0" applyFont="1" applyFill="1" applyBorder="1" applyAlignment="1" applyProtection="1">
      <alignment/>
      <protection/>
    </xf>
    <xf numFmtId="0" fontId="1" fillId="33" borderId="12" xfId="0" applyFont="1" applyFill="1" applyBorder="1" applyAlignment="1" applyProtection="1">
      <alignment horizontal="center" wrapText="1"/>
      <protection/>
    </xf>
    <xf numFmtId="0" fontId="1" fillId="33" borderId="12" xfId="0" applyFont="1" applyFill="1" applyBorder="1" applyAlignment="1" applyProtection="1">
      <alignment wrapText="1"/>
      <protection/>
    </xf>
    <xf numFmtId="0" fontId="1" fillId="0" borderId="13" xfId="0" applyFont="1" applyFill="1" applyBorder="1" applyAlignment="1" applyProtection="1">
      <alignment/>
      <protection locked="0"/>
    </xf>
    <xf numFmtId="2" fontId="1" fillId="0" borderId="13" xfId="0" applyNumberFormat="1" applyFont="1" applyFill="1" applyBorder="1" applyAlignment="1" applyProtection="1">
      <alignment/>
      <protection locked="0"/>
    </xf>
    <xf numFmtId="3" fontId="1" fillId="0" borderId="13" xfId="0" applyNumberFormat="1" applyFont="1" applyFill="1" applyBorder="1" applyAlignment="1" applyProtection="1">
      <alignment/>
      <protection locked="0"/>
    </xf>
    <xf numFmtId="38" fontId="1" fillId="45" borderId="13" xfId="0" applyNumberFormat="1" applyFont="1" applyFill="1" applyBorder="1" applyAlignment="1" applyProtection="1">
      <alignment horizontal="right"/>
      <protection/>
    </xf>
    <xf numFmtId="38" fontId="1" fillId="45" borderId="13" xfId="0" applyNumberFormat="1" applyFont="1" applyFill="1" applyBorder="1" applyAlignment="1" applyProtection="1">
      <alignment/>
      <protection/>
    </xf>
    <xf numFmtId="3" fontId="1" fillId="0" borderId="13" xfId="0" applyNumberFormat="1" applyFont="1" applyFill="1" applyBorder="1" applyAlignment="1" applyProtection="1">
      <alignment horizontal="right" vertical="center"/>
      <protection hidden="1" locked="0"/>
    </xf>
    <xf numFmtId="2" fontId="1" fillId="33" borderId="13" xfId="0" applyNumberFormat="1" applyFont="1" applyFill="1" applyBorder="1" applyAlignment="1" applyProtection="1">
      <alignment/>
      <protection locked="0"/>
    </xf>
    <xf numFmtId="3" fontId="1" fillId="33" borderId="13" xfId="0" applyNumberFormat="1" applyFont="1" applyFill="1" applyBorder="1" applyAlignment="1" applyProtection="1">
      <alignment/>
      <protection locked="0"/>
    </xf>
    <xf numFmtId="0" fontId="1" fillId="33" borderId="15" xfId="0" applyFont="1" applyFill="1" applyBorder="1" applyAlignment="1" applyProtection="1">
      <alignment horizontal="center"/>
      <protection/>
    </xf>
    <xf numFmtId="0" fontId="1" fillId="33" borderId="26" xfId="0" applyFont="1" applyFill="1" applyBorder="1" applyAlignment="1" applyProtection="1">
      <alignment horizontal="center"/>
      <protection/>
    </xf>
    <xf numFmtId="0" fontId="1" fillId="33" borderId="18" xfId="0" applyFont="1" applyFill="1" applyBorder="1" applyAlignment="1" applyProtection="1">
      <alignment/>
      <protection/>
    </xf>
    <xf numFmtId="0" fontId="1" fillId="33" borderId="16" xfId="0" applyFont="1" applyFill="1" applyBorder="1" applyAlignment="1" applyProtection="1">
      <alignment/>
      <protection/>
    </xf>
    <xf numFmtId="0" fontId="1" fillId="33" borderId="18" xfId="0" applyFont="1" applyFill="1" applyBorder="1" applyAlignment="1" applyProtection="1">
      <alignment/>
      <protection/>
    </xf>
    <xf numFmtId="0" fontId="1" fillId="33" borderId="16" xfId="0" applyFont="1" applyFill="1" applyBorder="1" applyAlignment="1" applyProtection="1">
      <alignment/>
      <protection/>
    </xf>
    <xf numFmtId="0" fontId="18" fillId="45" borderId="0" xfId="0" applyFont="1" applyFill="1" applyBorder="1" applyAlignment="1" applyProtection="1">
      <alignment horizontal="right" vertical="center"/>
      <protection/>
    </xf>
    <xf numFmtId="0" fontId="1" fillId="44" borderId="0" xfId="0" applyFont="1" applyFill="1" applyAlignment="1" applyProtection="1">
      <alignment/>
      <protection/>
    </xf>
    <xf numFmtId="0" fontId="1" fillId="45" borderId="0" xfId="0" applyFont="1" applyFill="1" applyAlignment="1" applyProtection="1">
      <alignment/>
      <protection/>
    </xf>
    <xf numFmtId="0" fontId="1" fillId="46" borderId="0" xfId="0" applyFont="1" applyFill="1" applyAlignment="1" applyProtection="1">
      <alignment/>
      <protection/>
    </xf>
    <xf numFmtId="0" fontId="18" fillId="48" borderId="31" xfId="0" applyFont="1" applyFill="1" applyBorder="1" applyAlignment="1" applyProtection="1">
      <alignment horizontal="center" vertical="center" wrapText="1"/>
      <protection/>
    </xf>
    <xf numFmtId="38" fontId="18" fillId="45" borderId="32" xfId="0" applyNumberFormat="1" applyFont="1" applyFill="1" applyBorder="1" applyAlignment="1" applyProtection="1">
      <alignment vertical="center" wrapText="1"/>
      <protection/>
    </xf>
    <xf numFmtId="38" fontId="18" fillId="45" borderId="33" xfId="0" applyNumberFormat="1" applyFont="1" applyFill="1" applyBorder="1" applyAlignment="1" applyProtection="1">
      <alignment vertical="center" wrapText="1"/>
      <protection/>
    </xf>
    <xf numFmtId="38" fontId="18" fillId="45" borderId="34" xfId="0" applyNumberFormat="1" applyFont="1" applyFill="1" applyBorder="1" applyAlignment="1" applyProtection="1">
      <alignment vertical="center" wrapText="1"/>
      <protection/>
    </xf>
    <xf numFmtId="38" fontId="18" fillId="45" borderId="35" xfId="0" applyNumberFormat="1" applyFont="1" applyFill="1" applyBorder="1" applyAlignment="1" applyProtection="1">
      <alignment vertical="center" wrapText="1"/>
      <protection/>
    </xf>
    <xf numFmtId="0" fontId="0" fillId="47" borderId="30" xfId="0" applyFont="1" applyFill="1" applyBorder="1" applyAlignment="1" applyProtection="1">
      <alignment vertical="center"/>
      <protection/>
    </xf>
    <xf numFmtId="0" fontId="18" fillId="49" borderId="30" xfId="0" applyFont="1" applyFill="1" applyBorder="1" applyAlignment="1" applyProtection="1">
      <alignment horizontal="right" vertical="center"/>
      <protection/>
    </xf>
    <xf numFmtId="0" fontId="18" fillId="47" borderId="0" xfId="0" applyFont="1" applyFill="1" applyBorder="1" applyAlignment="1" applyProtection="1">
      <alignment horizontal="right" vertical="center"/>
      <protection/>
    </xf>
    <xf numFmtId="0" fontId="0" fillId="47" borderId="0" xfId="0" applyFont="1" applyFill="1" applyBorder="1" applyAlignment="1" applyProtection="1">
      <alignment vertical="center"/>
      <protection/>
    </xf>
    <xf numFmtId="38" fontId="18" fillId="47" borderId="36" xfId="0" applyNumberFormat="1" applyFont="1" applyFill="1" applyBorder="1" applyAlignment="1" applyProtection="1">
      <alignment horizontal="center" vertical="center"/>
      <protection/>
    </xf>
    <xf numFmtId="38" fontId="18" fillId="47" borderId="37" xfId="0" applyNumberFormat="1" applyFont="1" applyFill="1" applyBorder="1" applyAlignment="1" applyProtection="1">
      <alignment horizontal="center" vertical="center"/>
      <protection/>
    </xf>
    <xf numFmtId="38" fontId="1" fillId="47" borderId="36" xfId="0" applyNumberFormat="1" applyFont="1" applyFill="1" applyBorder="1" applyAlignment="1" applyProtection="1">
      <alignment horizontal="center" vertical="center" wrapText="1"/>
      <protection/>
    </xf>
    <xf numFmtId="38" fontId="1" fillId="47" borderId="37" xfId="0" applyNumberFormat="1" applyFont="1" applyFill="1" applyBorder="1" applyAlignment="1" applyProtection="1">
      <alignment horizontal="center" vertical="center" wrapText="1"/>
      <protection/>
    </xf>
    <xf numFmtId="38" fontId="1" fillId="50" borderId="13" xfId="0" applyNumberFormat="1" applyFont="1" applyFill="1" applyBorder="1" applyAlignment="1" applyProtection="1">
      <alignment horizontal="center"/>
      <protection/>
    </xf>
    <xf numFmtId="38" fontId="1" fillId="47" borderId="13" xfId="0" applyNumberFormat="1" applyFont="1" applyFill="1" applyBorder="1" applyAlignment="1" applyProtection="1">
      <alignment horizontal="center" vertical="center" wrapText="1"/>
      <protection/>
    </xf>
    <xf numFmtId="38" fontId="1" fillId="50" borderId="38" xfId="0" applyNumberFormat="1" applyFont="1" applyFill="1" applyBorder="1" applyAlignment="1" applyProtection="1">
      <alignment horizontal="center"/>
      <protection/>
    </xf>
    <xf numFmtId="38" fontId="1" fillId="50" borderId="39" xfId="0" applyNumberFormat="1" applyFont="1" applyFill="1" applyBorder="1" applyAlignment="1" applyProtection="1">
      <alignment horizontal="center"/>
      <protection/>
    </xf>
    <xf numFmtId="38" fontId="1" fillId="47" borderId="39" xfId="0" applyNumberFormat="1" applyFont="1" applyFill="1" applyBorder="1" applyAlignment="1" applyProtection="1">
      <alignment horizontal="center" vertical="center" wrapText="1"/>
      <protection/>
    </xf>
    <xf numFmtId="38" fontId="1" fillId="50" borderId="40" xfId="0" applyNumberFormat="1" applyFont="1" applyFill="1" applyBorder="1" applyAlignment="1" applyProtection="1">
      <alignment horizontal="center"/>
      <protection/>
    </xf>
    <xf numFmtId="38" fontId="1" fillId="36" borderId="36" xfId="0" applyNumberFormat="1" applyFont="1" applyFill="1" applyBorder="1" applyAlignment="1" applyProtection="1">
      <alignment horizontal="center"/>
      <protection locked="0"/>
    </xf>
    <xf numFmtId="38" fontId="1" fillId="36" borderId="37" xfId="0" applyNumberFormat="1" applyFont="1" applyFill="1" applyBorder="1" applyAlignment="1" applyProtection="1">
      <alignment horizontal="center"/>
      <protection locked="0"/>
    </xf>
    <xf numFmtId="38" fontId="1" fillId="36" borderId="13" xfId="0" applyNumberFormat="1" applyFont="1" applyFill="1" applyBorder="1" applyAlignment="1" applyProtection="1">
      <alignment horizontal="center"/>
      <protection locked="0"/>
    </xf>
    <xf numFmtId="38" fontId="1" fillId="36" borderId="39" xfId="0" applyNumberFormat="1" applyFont="1" applyFill="1" applyBorder="1" applyAlignment="1" applyProtection="1">
      <alignment horizontal="center"/>
      <protection locked="0"/>
    </xf>
    <xf numFmtId="38" fontId="1" fillId="36" borderId="12" xfId="0" applyNumberFormat="1" applyFont="1" applyFill="1" applyBorder="1" applyAlignment="1" applyProtection="1">
      <alignment horizontal="center"/>
      <protection locked="0"/>
    </xf>
    <xf numFmtId="38" fontId="1" fillId="36" borderId="20" xfId="0" applyNumberFormat="1" applyFont="1" applyFill="1" applyBorder="1" applyAlignment="1" applyProtection="1">
      <alignment horizontal="center"/>
      <protection locked="0"/>
    </xf>
    <xf numFmtId="38" fontId="1" fillId="50" borderId="36" xfId="0" applyNumberFormat="1" applyFont="1" applyFill="1" applyBorder="1" applyAlignment="1" applyProtection="1">
      <alignment horizontal="center"/>
      <protection/>
    </xf>
    <xf numFmtId="38" fontId="1" fillId="50" borderId="41" xfId="0" applyNumberFormat="1" applyFont="1" applyFill="1" applyBorder="1" applyAlignment="1" applyProtection="1">
      <alignment horizontal="center"/>
      <protection/>
    </xf>
    <xf numFmtId="38" fontId="1" fillId="36" borderId="29" xfId="0" applyNumberFormat="1" applyFont="1" applyFill="1" applyBorder="1" applyAlignment="1" applyProtection="1">
      <alignment horizontal="center"/>
      <protection locked="0"/>
    </xf>
    <xf numFmtId="38" fontId="1" fillId="50" borderId="12" xfId="0" applyNumberFormat="1" applyFont="1" applyFill="1" applyBorder="1" applyAlignment="1" applyProtection="1">
      <alignment horizontal="center"/>
      <protection/>
    </xf>
    <xf numFmtId="38" fontId="1" fillId="50" borderId="20" xfId="0" applyNumberFormat="1" applyFont="1" applyFill="1" applyBorder="1" applyAlignment="1" applyProtection="1">
      <alignment horizontal="center"/>
      <protection/>
    </xf>
    <xf numFmtId="38" fontId="1" fillId="36" borderId="11" xfId="0" applyNumberFormat="1" applyFont="1" applyFill="1" applyBorder="1" applyAlignment="1" applyProtection="1">
      <alignment horizontal="center"/>
      <protection locked="0"/>
    </xf>
    <xf numFmtId="38" fontId="1" fillId="36" borderId="42" xfId="0" applyNumberFormat="1" applyFont="1" applyFill="1" applyBorder="1" applyAlignment="1" applyProtection="1">
      <alignment horizontal="center"/>
      <protection locked="0"/>
    </xf>
    <xf numFmtId="38" fontId="1" fillId="40" borderId="13" xfId="0" applyNumberFormat="1" applyFont="1" applyFill="1" applyBorder="1" applyAlignment="1" applyProtection="1">
      <alignment horizontal="center"/>
      <protection locked="0"/>
    </xf>
    <xf numFmtId="38" fontId="1" fillId="36" borderId="38" xfId="0" applyNumberFormat="1" applyFont="1" applyFill="1" applyBorder="1" applyAlignment="1" applyProtection="1">
      <alignment horizontal="center"/>
      <protection locked="0"/>
    </xf>
    <xf numFmtId="38" fontId="1" fillId="40" borderId="39" xfId="0" applyNumberFormat="1" applyFont="1" applyFill="1" applyBorder="1" applyAlignment="1" applyProtection="1">
      <alignment horizontal="center"/>
      <protection locked="0"/>
    </xf>
    <xf numFmtId="38" fontId="1" fillId="36" borderId="40" xfId="0" applyNumberFormat="1" applyFont="1" applyFill="1" applyBorder="1" applyAlignment="1" applyProtection="1">
      <alignment horizontal="center"/>
      <protection locked="0"/>
    </xf>
    <xf numFmtId="38" fontId="1" fillId="40" borderId="36" xfId="0" applyNumberFormat="1" applyFont="1" applyFill="1" applyBorder="1" applyAlignment="1" applyProtection="1">
      <alignment horizontal="center"/>
      <protection locked="0"/>
    </xf>
    <xf numFmtId="38" fontId="1" fillId="50" borderId="37" xfId="0" applyNumberFormat="1" applyFont="1" applyFill="1" applyBorder="1" applyAlignment="1" applyProtection="1">
      <alignment horizontal="center"/>
      <protection/>
    </xf>
    <xf numFmtId="38" fontId="1" fillId="47" borderId="38" xfId="0" applyNumberFormat="1" applyFont="1" applyFill="1" applyBorder="1" applyAlignment="1" applyProtection="1">
      <alignment horizontal="center" vertical="center" wrapText="1"/>
      <protection/>
    </xf>
    <xf numFmtId="38" fontId="50" fillId="47" borderId="43" xfId="0" applyNumberFormat="1" applyFont="1" applyFill="1" applyBorder="1" applyAlignment="1" applyProtection="1">
      <alignment horizontal="center" vertical="center"/>
      <protection/>
    </xf>
    <xf numFmtId="38" fontId="18" fillId="47" borderId="13" xfId="0" applyNumberFormat="1" applyFont="1" applyFill="1" applyBorder="1" applyAlignment="1" applyProtection="1">
      <alignment horizontal="center"/>
      <protection/>
    </xf>
    <xf numFmtId="38" fontId="18" fillId="47" borderId="38" xfId="0" applyNumberFormat="1" applyFont="1" applyFill="1" applyBorder="1" applyAlignment="1" applyProtection="1">
      <alignment horizontal="center"/>
      <protection/>
    </xf>
    <xf numFmtId="38" fontId="18" fillId="50" borderId="13" xfId="0" applyNumberFormat="1" applyFont="1" applyFill="1" applyBorder="1" applyAlignment="1" applyProtection="1">
      <alignment horizontal="center"/>
      <protection/>
    </xf>
    <xf numFmtId="38" fontId="18" fillId="50" borderId="38" xfId="0" applyNumberFormat="1" applyFont="1" applyFill="1" applyBorder="1" applyAlignment="1" applyProtection="1">
      <alignment horizontal="center"/>
      <protection/>
    </xf>
    <xf numFmtId="38" fontId="18" fillId="47" borderId="39" xfId="0" applyNumberFormat="1" applyFont="1" applyFill="1" applyBorder="1" applyAlignment="1" applyProtection="1">
      <alignment horizontal="center"/>
      <protection/>
    </xf>
    <xf numFmtId="38" fontId="18" fillId="50" borderId="40" xfId="0" applyNumberFormat="1" applyFont="1" applyFill="1" applyBorder="1" applyAlignment="1" applyProtection="1">
      <alignment horizontal="center"/>
      <protection/>
    </xf>
    <xf numFmtId="0" fontId="18" fillId="49" borderId="44" xfId="57" applyFont="1" applyFill="1" applyBorder="1" applyAlignment="1" applyProtection="1">
      <alignment horizontal="center" vertical="center" wrapText="1"/>
      <protection/>
    </xf>
    <xf numFmtId="0" fontId="18" fillId="49" borderId="39" xfId="57" applyFont="1" applyFill="1" applyBorder="1" applyAlignment="1" applyProtection="1">
      <alignment horizontal="center" vertical="center" wrapText="1"/>
      <protection/>
    </xf>
    <xf numFmtId="0" fontId="27" fillId="49" borderId="39" xfId="57" applyFont="1" applyFill="1" applyBorder="1" applyAlignment="1" applyProtection="1">
      <alignment horizontal="center" vertical="center" wrapText="1"/>
      <protection/>
    </xf>
    <xf numFmtId="0" fontId="18" fillId="49" borderId="45" xfId="57" applyFont="1" applyFill="1" applyBorder="1" applyAlignment="1" applyProtection="1">
      <alignment horizontal="center" vertical="center" wrapText="1"/>
      <protection/>
    </xf>
    <xf numFmtId="0" fontId="18" fillId="49" borderId="11" xfId="57" applyFont="1" applyFill="1" applyBorder="1" applyAlignment="1" applyProtection="1">
      <alignment horizontal="center" vertical="center" wrapText="1"/>
      <protection/>
    </xf>
    <xf numFmtId="0" fontId="27" fillId="49" borderId="11" xfId="57" applyFont="1" applyFill="1" applyBorder="1" applyAlignment="1" applyProtection="1">
      <alignment horizontal="center" vertical="center" wrapText="1"/>
      <protection/>
    </xf>
    <xf numFmtId="0" fontId="25" fillId="36" borderId="46" xfId="57" applyFont="1" applyFill="1" applyBorder="1" applyProtection="1">
      <alignment/>
      <protection/>
    </xf>
    <xf numFmtId="0" fontId="18" fillId="48" borderId="40" xfId="57" applyFont="1" applyFill="1" applyBorder="1" applyAlignment="1" applyProtection="1">
      <alignment horizontal="center" vertical="center" wrapText="1"/>
      <protection/>
    </xf>
    <xf numFmtId="0" fontId="18" fillId="49" borderId="30" xfId="57" applyFont="1" applyFill="1" applyBorder="1" applyAlignment="1" applyProtection="1">
      <alignment horizontal="right" vertical="center" wrapText="1"/>
      <protection/>
    </xf>
    <xf numFmtId="0" fontId="18" fillId="47" borderId="31" xfId="57" applyFont="1" applyFill="1" applyBorder="1" applyAlignment="1" applyProtection="1">
      <alignment horizontal="center" vertical="center" wrapText="1"/>
      <protection/>
    </xf>
    <xf numFmtId="0" fontId="0" fillId="47" borderId="0" xfId="57" applyFont="1" applyFill="1" applyAlignment="1" applyProtection="1">
      <alignment wrapText="1"/>
      <protection/>
    </xf>
    <xf numFmtId="0" fontId="1" fillId="0" borderId="47" xfId="57" applyFont="1" applyFill="1" applyBorder="1" applyAlignment="1" applyProtection="1">
      <alignment horizontal="left" vertical="center" wrapText="1"/>
      <protection locked="0"/>
    </xf>
    <xf numFmtId="0" fontId="1" fillId="0" borderId="36" xfId="57" applyFont="1" applyFill="1" applyBorder="1" applyAlignment="1" applyProtection="1">
      <alignment horizontal="left" vertical="center" wrapText="1"/>
      <protection locked="0"/>
    </xf>
    <xf numFmtId="0" fontId="35" fillId="36" borderId="36" xfId="57" applyFont="1" applyFill="1" applyBorder="1" applyAlignment="1" applyProtection="1">
      <alignment wrapText="1"/>
      <protection locked="0"/>
    </xf>
    <xf numFmtId="0" fontId="1" fillId="0" borderId="48" xfId="57" applyFont="1" applyFill="1" applyBorder="1" applyAlignment="1" applyProtection="1">
      <alignment horizontal="left" vertical="center" wrapText="1"/>
      <protection locked="0"/>
    </xf>
    <xf numFmtId="0" fontId="1" fillId="0" borderId="49" xfId="57" applyFont="1" applyFill="1" applyBorder="1" applyAlignment="1" applyProtection="1">
      <alignment horizontal="left" vertical="center" wrapText="1"/>
      <protection locked="0"/>
    </xf>
    <xf numFmtId="0" fontId="1" fillId="0" borderId="13" xfId="57" applyFont="1" applyFill="1" applyBorder="1" applyAlignment="1" applyProtection="1">
      <alignment horizontal="left" vertical="center" wrapText="1"/>
      <protection locked="0"/>
    </xf>
    <xf numFmtId="0" fontId="35" fillId="36" borderId="13" xfId="57" applyFont="1" applyFill="1" applyBorder="1" applyAlignment="1" applyProtection="1">
      <alignment wrapText="1"/>
      <protection locked="0"/>
    </xf>
    <xf numFmtId="0" fontId="1" fillId="0" borderId="29" xfId="57" applyFont="1" applyFill="1" applyBorder="1" applyAlignment="1" applyProtection="1">
      <alignment horizontal="left" vertical="center" wrapText="1"/>
      <protection locked="0"/>
    </xf>
    <xf numFmtId="0" fontId="35" fillId="40" borderId="49" xfId="57" applyFont="1" applyFill="1" applyBorder="1" applyAlignment="1" applyProtection="1">
      <alignment horizontal="left" wrapText="1"/>
      <protection locked="0"/>
    </xf>
    <xf numFmtId="3" fontId="35" fillId="40" borderId="29" xfId="57" applyNumberFormat="1" applyFont="1" applyFill="1" applyBorder="1" applyAlignment="1" applyProtection="1">
      <alignment horizontal="left" wrapText="1"/>
      <protection locked="0"/>
    </xf>
    <xf numFmtId="0" fontId="35" fillId="40" borderId="44" xfId="57" applyFont="1" applyFill="1" applyBorder="1" applyAlignment="1" applyProtection="1">
      <alignment horizontal="left" wrapText="1"/>
      <protection locked="0"/>
    </xf>
    <xf numFmtId="0" fontId="1" fillId="0" borderId="39" xfId="57" applyFont="1" applyFill="1" applyBorder="1" applyAlignment="1" applyProtection="1">
      <alignment horizontal="left" vertical="center" wrapText="1"/>
      <protection locked="0"/>
    </xf>
    <xf numFmtId="0" fontId="35" fillId="36" borderId="39" xfId="57" applyFont="1" applyFill="1" applyBorder="1" applyAlignment="1" applyProtection="1">
      <alignment wrapText="1"/>
      <protection locked="0"/>
    </xf>
    <xf numFmtId="3" fontId="35" fillId="40" borderId="50" xfId="57" applyNumberFormat="1" applyFont="1" applyFill="1" applyBorder="1" applyAlignment="1" applyProtection="1">
      <alignment horizontal="left" wrapText="1"/>
      <protection locked="0"/>
    </xf>
    <xf numFmtId="0" fontId="1" fillId="0" borderId="19" xfId="57" applyFont="1" applyFill="1" applyBorder="1" applyAlignment="1" applyProtection="1">
      <alignment horizontal="left" vertical="center" wrapText="1"/>
      <protection locked="0"/>
    </xf>
    <xf numFmtId="0" fontId="1" fillId="0" borderId="12" xfId="57" applyFont="1" applyFill="1" applyBorder="1" applyAlignment="1" applyProtection="1">
      <alignment horizontal="left" vertical="center" wrapText="1"/>
      <protection locked="0"/>
    </xf>
    <xf numFmtId="0" fontId="1" fillId="0" borderId="18" xfId="57" applyFont="1" applyFill="1" applyBorder="1" applyAlignment="1" applyProtection="1">
      <alignment horizontal="left" vertical="center" wrapText="1"/>
      <protection locked="0"/>
    </xf>
    <xf numFmtId="0" fontId="1" fillId="0" borderId="42" xfId="57" applyFont="1" applyFill="1" applyBorder="1" applyAlignment="1" applyProtection="1">
      <alignment horizontal="left" vertical="center" wrapText="1"/>
      <protection locked="0"/>
    </xf>
    <xf numFmtId="0" fontId="35" fillId="40" borderId="13" xfId="57" applyFont="1" applyFill="1" applyBorder="1" applyAlignment="1" applyProtection="1">
      <alignment horizontal="left" wrapText="1"/>
      <protection locked="0"/>
    </xf>
    <xf numFmtId="0" fontId="35" fillId="40" borderId="39" xfId="57" applyFont="1" applyFill="1" applyBorder="1" applyAlignment="1" applyProtection="1">
      <alignment horizontal="left" wrapText="1"/>
      <protection locked="0"/>
    </xf>
    <xf numFmtId="0" fontId="36" fillId="45" borderId="51" xfId="57" applyFont="1" applyFill="1" applyBorder="1" applyAlignment="1" applyProtection="1">
      <alignment horizontal="left" vertical="center" wrapText="1"/>
      <protection/>
    </xf>
    <xf numFmtId="0" fontId="36" fillId="45" borderId="33" xfId="57" applyFont="1" applyFill="1" applyBorder="1" applyAlignment="1" applyProtection="1">
      <alignment horizontal="left" vertical="center" wrapText="1"/>
      <protection/>
    </xf>
    <xf numFmtId="0" fontId="36" fillId="45" borderId="34" xfId="57" applyFont="1" applyFill="1" applyBorder="1" applyAlignment="1" applyProtection="1">
      <alignment horizontal="left" vertical="center" wrapText="1"/>
      <protection/>
    </xf>
    <xf numFmtId="0" fontId="40" fillId="44" borderId="0" xfId="0" applyFont="1" applyFill="1" applyAlignment="1" applyProtection="1">
      <alignment/>
      <protection/>
    </xf>
    <xf numFmtId="0" fontId="46" fillId="46" borderId="0" xfId="0" applyFont="1" applyFill="1" applyAlignment="1" applyProtection="1">
      <alignment/>
      <protection/>
    </xf>
    <xf numFmtId="0" fontId="40" fillId="45" borderId="0" xfId="0" applyFont="1" applyFill="1" applyAlignment="1" applyProtection="1">
      <alignment/>
      <protection/>
    </xf>
    <xf numFmtId="0" fontId="40" fillId="33" borderId="0" xfId="0" applyFont="1" applyFill="1" applyAlignment="1" applyProtection="1">
      <alignment/>
      <protection/>
    </xf>
    <xf numFmtId="0" fontId="41" fillId="33" borderId="0" xfId="0" applyFont="1" applyFill="1" applyAlignment="1" applyProtection="1">
      <alignment/>
      <protection/>
    </xf>
    <xf numFmtId="0" fontId="42" fillId="33" borderId="0" xfId="0" applyFont="1" applyFill="1" applyAlignment="1" applyProtection="1">
      <alignment/>
      <protection/>
    </xf>
    <xf numFmtId="0" fontId="43" fillId="33" borderId="0" xfId="0" applyFont="1" applyFill="1" applyAlignment="1" applyProtection="1">
      <alignment/>
      <protection/>
    </xf>
    <xf numFmtId="0" fontId="46" fillId="33" borderId="0" xfId="0" applyFont="1" applyFill="1" applyAlignment="1" applyProtection="1">
      <alignment/>
      <protection/>
    </xf>
    <xf numFmtId="0" fontId="0" fillId="47" borderId="44" xfId="57" applyFont="1" applyFill="1" applyBorder="1" applyAlignment="1" applyProtection="1">
      <alignment vertical="center" wrapText="1"/>
      <protection/>
    </xf>
    <xf numFmtId="38" fontId="0" fillId="47" borderId="39" xfId="57" applyNumberFormat="1" applyFont="1" applyFill="1" applyBorder="1" applyAlignment="1" applyProtection="1">
      <alignment horizontal="center" vertical="center" wrapText="1"/>
      <protection/>
    </xf>
    <xf numFmtId="0" fontId="0" fillId="47" borderId="19" xfId="57" applyFont="1" applyFill="1" applyBorder="1" applyAlignment="1" applyProtection="1">
      <alignment vertical="center" wrapText="1"/>
      <protection/>
    </xf>
    <xf numFmtId="38" fontId="0" fillId="47" borderId="12" xfId="57" applyNumberFormat="1" applyFont="1" applyFill="1" applyBorder="1" applyAlignment="1" applyProtection="1">
      <alignment horizontal="center" vertical="center" wrapText="1"/>
      <protection/>
    </xf>
    <xf numFmtId="0" fontId="18" fillId="49" borderId="44" xfId="57" applyFont="1" applyFill="1" applyBorder="1" applyAlignment="1" applyProtection="1">
      <alignment vertical="center" wrapText="1"/>
      <protection/>
    </xf>
    <xf numFmtId="0" fontId="5" fillId="47" borderId="0" xfId="0" applyFont="1" applyFill="1" applyAlignment="1" applyProtection="1">
      <alignment/>
      <protection/>
    </xf>
    <xf numFmtId="0" fontId="32" fillId="47" borderId="0" xfId="0" applyFont="1" applyFill="1" applyAlignment="1" applyProtection="1">
      <alignment vertical="center" wrapText="1"/>
      <protection/>
    </xf>
    <xf numFmtId="0" fontId="32" fillId="47" borderId="0" xfId="0" applyFont="1" applyFill="1" applyAlignment="1" applyProtection="1">
      <alignment horizontal="left" vertical="center" wrapText="1"/>
      <protection/>
    </xf>
    <xf numFmtId="0" fontId="5" fillId="47" borderId="0" xfId="0" applyFont="1" applyFill="1" applyBorder="1" applyAlignment="1" applyProtection="1">
      <alignment/>
      <protection/>
    </xf>
    <xf numFmtId="0" fontId="5" fillId="47" borderId="0" xfId="0" applyFont="1" applyFill="1" applyAlignment="1" applyProtection="1">
      <alignment horizontal="center"/>
      <protection/>
    </xf>
    <xf numFmtId="0" fontId="4" fillId="45" borderId="0" xfId="0" applyFont="1" applyFill="1" applyBorder="1" applyAlignment="1" applyProtection="1">
      <alignment horizontal="center" vertical="center"/>
      <protection/>
    </xf>
    <xf numFmtId="0" fontId="12" fillId="45" borderId="0" xfId="0" applyFont="1" applyFill="1" applyBorder="1" applyAlignment="1" applyProtection="1">
      <alignment wrapText="1"/>
      <protection/>
    </xf>
    <xf numFmtId="0" fontId="34" fillId="47" borderId="0" xfId="0" applyFont="1" applyFill="1" applyBorder="1" applyAlignment="1" applyProtection="1">
      <alignment horizontal="left" vertical="top" wrapText="1"/>
      <protection/>
    </xf>
    <xf numFmtId="0" fontId="34" fillId="47" borderId="0" xfId="0" applyFont="1" applyFill="1" applyAlignment="1" applyProtection="1">
      <alignment horizontal="left" vertical="top" wrapText="1"/>
      <protection/>
    </xf>
    <xf numFmtId="0" fontId="5" fillId="47" borderId="0" xfId="0" applyFont="1" applyFill="1" applyAlignment="1" applyProtection="1">
      <alignment wrapText="1"/>
      <protection/>
    </xf>
    <xf numFmtId="0" fontId="5" fillId="47" borderId="0" xfId="0" applyFont="1" applyFill="1" applyAlignment="1" applyProtection="1">
      <alignment horizontal="center" vertical="center"/>
      <protection/>
    </xf>
    <xf numFmtId="0" fontId="10" fillId="45" borderId="0" xfId="0" applyFont="1" applyFill="1" applyBorder="1" applyAlignment="1" applyProtection="1">
      <alignment horizontal="center" vertical="center"/>
      <protection/>
    </xf>
    <xf numFmtId="0" fontId="5" fillId="36" borderId="25" xfId="0" applyFont="1" applyFill="1" applyBorder="1" applyAlignment="1" applyProtection="1">
      <alignment horizontal="center"/>
      <protection/>
    </xf>
    <xf numFmtId="0" fontId="5" fillId="36" borderId="15" xfId="0" applyFont="1" applyFill="1" applyBorder="1" applyAlignment="1" applyProtection="1">
      <alignment horizontal="center"/>
      <protection/>
    </xf>
    <xf numFmtId="0" fontId="5" fillId="36" borderId="26" xfId="0" applyFont="1" applyFill="1" applyBorder="1" applyAlignment="1" applyProtection="1">
      <alignment horizontal="center"/>
      <protection/>
    </xf>
    <xf numFmtId="0" fontId="4" fillId="45" borderId="0" xfId="0" applyFont="1" applyFill="1" applyBorder="1" applyAlignment="1" applyProtection="1">
      <alignment horizontal="right" vertical="center"/>
      <protection/>
    </xf>
    <xf numFmtId="0" fontId="1" fillId="0" borderId="49" xfId="0" applyFont="1" applyFill="1" applyBorder="1" applyAlignment="1" applyProtection="1">
      <alignment/>
      <protection locked="0"/>
    </xf>
    <xf numFmtId="0" fontId="1" fillId="33" borderId="49" xfId="0" applyFont="1" applyFill="1" applyBorder="1" applyAlignment="1" applyProtection="1">
      <alignment/>
      <protection locked="0"/>
    </xf>
    <xf numFmtId="0" fontId="1" fillId="33" borderId="44" xfId="0" applyFont="1" applyFill="1" applyBorder="1" applyAlignment="1" applyProtection="1">
      <alignment/>
      <protection locked="0"/>
    </xf>
    <xf numFmtId="0" fontId="1" fillId="0" borderId="39" xfId="0" applyFont="1" applyFill="1" applyBorder="1" applyAlignment="1" applyProtection="1">
      <alignment/>
      <protection locked="0"/>
    </xf>
    <xf numFmtId="2" fontId="1" fillId="33" borderId="39" xfId="0" applyNumberFormat="1" applyFont="1" applyFill="1" applyBorder="1" applyAlignment="1" applyProtection="1">
      <alignment/>
      <protection locked="0"/>
    </xf>
    <xf numFmtId="3" fontId="1" fillId="0" borderId="39" xfId="0" applyNumberFormat="1" applyFont="1" applyFill="1" applyBorder="1" applyAlignment="1" applyProtection="1">
      <alignment horizontal="right" vertical="center"/>
      <protection hidden="1" locked="0"/>
    </xf>
    <xf numFmtId="2" fontId="1" fillId="0" borderId="39" xfId="0" applyNumberFormat="1" applyFont="1" applyFill="1" applyBorder="1" applyAlignment="1" applyProtection="1">
      <alignment/>
      <protection locked="0"/>
    </xf>
    <xf numFmtId="3" fontId="1" fillId="33" borderId="39" xfId="0" applyNumberFormat="1" applyFont="1" applyFill="1" applyBorder="1" applyAlignment="1" applyProtection="1">
      <alignment/>
      <protection locked="0"/>
    </xf>
    <xf numFmtId="38" fontId="1" fillId="45" borderId="39" xfId="0" applyNumberFormat="1" applyFont="1" applyFill="1" applyBorder="1" applyAlignment="1" applyProtection="1">
      <alignment horizontal="right"/>
      <protection/>
    </xf>
    <xf numFmtId="38" fontId="1" fillId="45" borderId="39" xfId="0" applyNumberFormat="1" applyFont="1" applyFill="1" applyBorder="1" applyAlignment="1" applyProtection="1">
      <alignment/>
      <protection/>
    </xf>
    <xf numFmtId="0" fontId="1" fillId="0" borderId="19" xfId="0" applyFont="1" applyFill="1" applyBorder="1" applyAlignment="1" applyProtection="1">
      <alignment/>
      <protection locked="0"/>
    </xf>
    <xf numFmtId="0" fontId="1" fillId="0" borderId="12" xfId="0" applyFont="1" applyFill="1" applyBorder="1" applyAlignment="1" applyProtection="1">
      <alignment/>
      <protection locked="0"/>
    </xf>
    <xf numFmtId="2" fontId="1" fillId="0" borderId="12" xfId="0" applyNumberFormat="1" applyFont="1" applyFill="1" applyBorder="1" applyAlignment="1" applyProtection="1">
      <alignment/>
      <protection locked="0"/>
    </xf>
    <xf numFmtId="3" fontId="1" fillId="0" borderId="12" xfId="0" applyNumberFormat="1" applyFont="1" applyFill="1" applyBorder="1" applyAlignment="1" applyProtection="1">
      <alignment horizontal="right" vertical="center"/>
      <protection locked="0"/>
    </xf>
    <xf numFmtId="3" fontId="1" fillId="0" borderId="12" xfId="0" applyNumberFormat="1" applyFont="1" applyFill="1" applyBorder="1" applyAlignment="1" applyProtection="1">
      <alignment/>
      <protection locked="0"/>
    </xf>
    <xf numFmtId="38" fontId="1" fillId="45" borderId="12" xfId="0" applyNumberFormat="1" applyFont="1" applyFill="1" applyBorder="1" applyAlignment="1" applyProtection="1">
      <alignment horizontal="right"/>
      <protection/>
    </xf>
    <xf numFmtId="38" fontId="1" fillId="45" borderId="12" xfId="0" applyNumberFormat="1" applyFont="1" applyFill="1" applyBorder="1" applyAlignment="1" applyProtection="1">
      <alignment/>
      <protection/>
    </xf>
    <xf numFmtId="0" fontId="18" fillId="48" borderId="21" xfId="0" applyFont="1" applyFill="1" applyBorder="1" applyAlignment="1" applyProtection="1">
      <alignment horizontal="center" vertical="center" wrapText="1"/>
      <protection/>
    </xf>
    <xf numFmtId="0" fontId="18" fillId="48" borderId="43" xfId="0" applyFont="1" applyFill="1" applyBorder="1" applyAlignment="1" applyProtection="1">
      <alignment horizontal="center" vertical="center" wrapText="1"/>
      <protection/>
    </xf>
    <xf numFmtId="0" fontId="18" fillId="48" borderId="22" xfId="0" applyFont="1" applyFill="1" applyBorder="1" applyAlignment="1" applyProtection="1">
      <alignment horizontal="center"/>
      <protection/>
    </xf>
    <xf numFmtId="0" fontId="1" fillId="33" borderId="30" xfId="0" applyFont="1" applyFill="1" applyBorder="1" applyAlignment="1" applyProtection="1">
      <alignment horizontal="center" vertical="center"/>
      <protection locked="0"/>
    </xf>
    <xf numFmtId="0" fontId="1" fillId="33" borderId="30" xfId="0" applyFont="1" applyFill="1" applyBorder="1" applyAlignment="1" applyProtection="1">
      <alignment horizontal="left" vertical="center"/>
      <protection locked="0"/>
    </xf>
    <xf numFmtId="0" fontId="1" fillId="33" borderId="30" xfId="0" applyFont="1" applyFill="1" applyBorder="1" applyAlignment="1" applyProtection="1">
      <alignment/>
      <protection locked="0"/>
    </xf>
    <xf numFmtId="0" fontId="1" fillId="40" borderId="19" xfId="0" applyFont="1" applyFill="1" applyBorder="1" applyAlignment="1" applyProtection="1">
      <alignment wrapText="1"/>
      <protection locked="0"/>
    </xf>
    <xf numFmtId="0" fontId="1" fillId="40" borderId="12" xfId="0" applyFont="1" applyFill="1" applyBorder="1" applyAlignment="1" applyProtection="1">
      <alignment wrapText="1"/>
      <protection locked="0"/>
    </xf>
    <xf numFmtId="0" fontId="1" fillId="40" borderId="12" xfId="0" applyFont="1" applyFill="1" applyBorder="1" applyAlignment="1" applyProtection="1">
      <alignment/>
      <protection locked="0"/>
    </xf>
    <xf numFmtId="4" fontId="1" fillId="40" borderId="12" xfId="0" applyNumberFormat="1" applyFont="1" applyFill="1" applyBorder="1" applyAlignment="1" applyProtection="1">
      <alignment horizontal="left" wrapText="1"/>
      <protection locked="0"/>
    </xf>
    <xf numFmtId="3" fontId="1" fillId="40" borderId="12" xfId="0" applyNumberFormat="1" applyFont="1" applyFill="1" applyBorder="1" applyAlignment="1" applyProtection="1">
      <alignment horizontal="center" vertical="center" wrapText="1"/>
      <protection locked="0"/>
    </xf>
    <xf numFmtId="3" fontId="1" fillId="36" borderId="12" xfId="0" applyNumberFormat="1" applyFont="1" applyFill="1" applyBorder="1" applyAlignment="1" applyProtection="1">
      <alignment horizontal="center" wrapText="1"/>
      <protection locked="0"/>
    </xf>
    <xf numFmtId="166" fontId="1" fillId="47" borderId="12" xfId="0" applyNumberFormat="1" applyFont="1" applyFill="1" applyBorder="1" applyAlignment="1" applyProtection="1">
      <alignment horizontal="center" vertical="center" wrapText="1"/>
      <protection/>
    </xf>
    <xf numFmtId="38" fontId="1" fillId="47" borderId="12" xfId="0" applyNumberFormat="1" applyFont="1" applyFill="1" applyBorder="1" applyAlignment="1" applyProtection="1">
      <alignment wrapText="1"/>
      <protection/>
    </xf>
    <xf numFmtId="0" fontId="53" fillId="45" borderId="20" xfId="0" applyFont="1" applyFill="1" applyBorder="1" applyAlignment="1" applyProtection="1">
      <alignment wrapText="1"/>
      <protection/>
    </xf>
    <xf numFmtId="0" fontId="1" fillId="40" borderId="49" xfId="0" applyFont="1" applyFill="1" applyBorder="1" applyAlignment="1" applyProtection="1">
      <alignment wrapText="1"/>
      <protection locked="0"/>
    </xf>
    <xf numFmtId="0" fontId="1" fillId="40" borderId="13" xfId="0" applyFont="1" applyFill="1" applyBorder="1" applyAlignment="1" applyProtection="1">
      <alignment wrapText="1"/>
      <protection locked="0"/>
    </xf>
    <xf numFmtId="0" fontId="1" fillId="40" borderId="13" xfId="0" applyFont="1" applyFill="1" applyBorder="1" applyAlignment="1" applyProtection="1">
      <alignment/>
      <protection locked="0"/>
    </xf>
    <xf numFmtId="4" fontId="1" fillId="40" borderId="13" xfId="0" applyNumberFormat="1" applyFont="1" applyFill="1" applyBorder="1" applyAlignment="1" applyProtection="1">
      <alignment horizontal="left" wrapText="1"/>
      <protection locked="0"/>
    </xf>
    <xf numFmtId="3" fontId="1" fillId="40" borderId="13" xfId="0" applyNumberFormat="1" applyFont="1" applyFill="1" applyBorder="1" applyAlignment="1" applyProtection="1">
      <alignment horizontal="center" vertical="center" wrapText="1"/>
      <protection locked="0"/>
    </xf>
    <xf numFmtId="3" fontId="1" fillId="36" borderId="13" xfId="0" applyNumberFormat="1" applyFont="1" applyFill="1" applyBorder="1" applyAlignment="1" applyProtection="1">
      <alignment horizontal="center" wrapText="1"/>
      <protection locked="0"/>
    </xf>
    <xf numFmtId="166" fontId="1" fillId="47" borderId="13" xfId="0" applyNumberFormat="1" applyFont="1" applyFill="1" applyBorder="1" applyAlignment="1" applyProtection="1">
      <alignment horizontal="center" vertical="center" wrapText="1"/>
      <protection/>
    </xf>
    <xf numFmtId="38" fontId="1" fillId="47" borderId="13" xfId="0" applyNumberFormat="1" applyFont="1" applyFill="1" applyBorder="1" applyAlignment="1" applyProtection="1">
      <alignment wrapText="1"/>
      <protection/>
    </xf>
    <xf numFmtId="0" fontId="53" fillId="45" borderId="38" xfId="0" applyFont="1" applyFill="1" applyBorder="1" applyAlignment="1" applyProtection="1">
      <alignment wrapText="1"/>
      <protection/>
    </xf>
    <xf numFmtId="0" fontId="1" fillId="40" borderId="44" xfId="0" applyFont="1" applyFill="1" applyBorder="1" applyAlignment="1" applyProtection="1">
      <alignment wrapText="1"/>
      <protection locked="0"/>
    </xf>
    <xf numFmtId="0" fontId="1" fillId="40" borderId="39" xfId="0" applyFont="1" applyFill="1" applyBorder="1" applyAlignment="1" applyProtection="1">
      <alignment wrapText="1"/>
      <protection locked="0"/>
    </xf>
    <xf numFmtId="0" fontId="1" fillId="40" borderId="39" xfId="0" applyFont="1" applyFill="1" applyBorder="1" applyAlignment="1" applyProtection="1">
      <alignment/>
      <protection locked="0"/>
    </xf>
    <xf numFmtId="4" fontId="1" fillId="40" borderId="39" xfId="0" applyNumberFormat="1" applyFont="1" applyFill="1" applyBorder="1" applyAlignment="1" applyProtection="1">
      <alignment horizontal="left" wrapText="1"/>
      <protection locked="0"/>
    </xf>
    <xf numFmtId="3" fontId="1" fillId="40" borderId="39" xfId="0" applyNumberFormat="1" applyFont="1" applyFill="1" applyBorder="1" applyAlignment="1" applyProtection="1">
      <alignment horizontal="center" vertical="center" wrapText="1"/>
      <protection locked="0"/>
    </xf>
    <xf numFmtId="3" fontId="1" fillId="36" borderId="39" xfId="0" applyNumberFormat="1" applyFont="1" applyFill="1" applyBorder="1" applyAlignment="1" applyProtection="1">
      <alignment horizontal="center" wrapText="1"/>
      <protection locked="0"/>
    </xf>
    <xf numFmtId="166" fontId="1" fillId="47" borderId="39" xfId="0" applyNumberFormat="1" applyFont="1" applyFill="1" applyBorder="1" applyAlignment="1" applyProtection="1">
      <alignment horizontal="center" vertical="center" wrapText="1"/>
      <protection/>
    </xf>
    <xf numFmtId="38" fontId="1" fillId="47" borderId="39" xfId="0" applyNumberFormat="1" applyFont="1" applyFill="1" applyBorder="1" applyAlignment="1" applyProtection="1">
      <alignment wrapText="1"/>
      <protection/>
    </xf>
    <xf numFmtId="0" fontId="53" fillId="45" borderId="40" xfId="0" applyFont="1" applyFill="1" applyBorder="1" applyAlignment="1" applyProtection="1">
      <alignment wrapText="1"/>
      <protection/>
    </xf>
    <xf numFmtId="0" fontId="1" fillId="45" borderId="31" xfId="0" applyFont="1" applyFill="1" applyBorder="1" applyAlignment="1" applyProtection="1">
      <alignment horizontal="center" vertical="center"/>
      <protection/>
    </xf>
    <xf numFmtId="0" fontId="5" fillId="47" borderId="0" xfId="0" applyFont="1" applyFill="1" applyBorder="1" applyAlignment="1" applyProtection="1">
      <alignment horizontal="center"/>
      <protection/>
    </xf>
    <xf numFmtId="0" fontId="4" fillId="49" borderId="30" xfId="0" applyFont="1" applyFill="1" applyBorder="1" applyAlignment="1" applyProtection="1">
      <alignment horizontal="center" vertical="center" wrapText="1"/>
      <protection/>
    </xf>
    <xf numFmtId="0" fontId="31" fillId="47" borderId="0" xfId="0" applyFont="1" applyFill="1" applyBorder="1" applyAlignment="1" applyProtection="1">
      <alignment/>
      <protection/>
    </xf>
    <xf numFmtId="38" fontId="4" fillId="47" borderId="32" xfId="0" applyNumberFormat="1" applyFont="1" applyFill="1" applyBorder="1" applyAlignment="1" applyProtection="1">
      <alignment horizontal="center" vertical="center" wrapText="1"/>
      <protection/>
    </xf>
    <xf numFmtId="38" fontId="4" fillId="47" borderId="34" xfId="0" applyNumberFormat="1" applyFont="1" applyFill="1" applyBorder="1" applyAlignment="1" applyProtection="1">
      <alignment horizontal="center" vertical="center" wrapText="1"/>
      <protection/>
    </xf>
    <xf numFmtId="38" fontId="4" fillId="47" borderId="30" xfId="0" applyNumberFormat="1" applyFont="1" applyFill="1" applyBorder="1" applyAlignment="1" applyProtection="1">
      <alignment horizontal="center" vertical="center" wrapText="1"/>
      <protection/>
    </xf>
    <xf numFmtId="0" fontId="18" fillId="49" borderId="40" xfId="57" applyFont="1" applyFill="1" applyBorder="1" applyAlignment="1" applyProtection="1">
      <alignment horizontal="center" vertical="center" wrapText="1"/>
      <protection/>
    </xf>
    <xf numFmtId="38" fontId="18" fillId="47" borderId="20" xfId="57" applyNumberFormat="1" applyFont="1" applyFill="1" applyBorder="1" applyAlignment="1" applyProtection="1">
      <alignment horizontal="center" vertical="center" wrapText="1"/>
      <protection/>
    </xf>
    <xf numFmtId="38" fontId="18" fillId="47" borderId="40" xfId="57" applyNumberFormat="1" applyFont="1" applyFill="1" applyBorder="1" applyAlignment="1" applyProtection="1">
      <alignment horizontal="center" vertical="center" wrapText="1"/>
      <protection/>
    </xf>
    <xf numFmtId="0" fontId="51" fillId="47" borderId="0" xfId="57" applyFont="1" applyFill="1" applyBorder="1" applyAlignment="1" applyProtection="1">
      <alignment/>
      <protection/>
    </xf>
    <xf numFmtId="0" fontId="55" fillId="46" borderId="0" xfId="0" applyFont="1" applyFill="1" applyAlignment="1" applyProtection="1">
      <alignment horizontal="center"/>
      <protection/>
    </xf>
    <xf numFmtId="0" fontId="55" fillId="46" borderId="0" xfId="0" applyFont="1" applyFill="1" applyAlignment="1" applyProtection="1">
      <alignment horizontal="right"/>
      <protection/>
    </xf>
    <xf numFmtId="0" fontId="44" fillId="33" borderId="0" xfId="0" applyFont="1" applyFill="1" applyBorder="1" applyAlignment="1" applyProtection="1">
      <alignment/>
      <protection/>
    </xf>
    <xf numFmtId="0" fontId="18" fillId="49" borderId="21" xfId="0" applyFont="1" applyFill="1" applyBorder="1" applyAlignment="1" applyProtection="1">
      <alignment horizontal="center" vertical="center" wrapText="1"/>
      <protection/>
    </xf>
    <xf numFmtId="0" fontId="18" fillId="49" borderId="43" xfId="0" applyFont="1" applyFill="1" applyBorder="1" applyAlignment="1" applyProtection="1">
      <alignment horizontal="center" vertical="center" wrapText="1"/>
      <protection/>
    </xf>
    <xf numFmtId="0" fontId="18" fillId="48" borderId="22" xfId="0" applyFont="1" applyFill="1" applyBorder="1" applyAlignment="1" applyProtection="1">
      <alignment horizontal="center" vertical="center"/>
      <protection/>
    </xf>
    <xf numFmtId="0" fontId="0" fillId="45" borderId="0" xfId="0" applyFont="1" applyFill="1" applyBorder="1" applyAlignment="1" applyProtection="1">
      <alignment horizontal="center"/>
      <protection/>
    </xf>
    <xf numFmtId="0" fontId="27" fillId="47" borderId="52" xfId="57" applyFont="1" applyFill="1" applyBorder="1" applyAlignment="1" applyProtection="1">
      <alignment/>
      <protection/>
    </xf>
    <xf numFmtId="0" fontId="27" fillId="47" borderId="53" xfId="57" applyFont="1" applyFill="1" applyBorder="1" applyAlignment="1" applyProtection="1">
      <alignment/>
      <protection/>
    </xf>
    <xf numFmtId="0" fontId="24" fillId="47" borderId="0" xfId="57" applyFont="1" applyFill="1" applyAlignment="1" applyProtection="1">
      <alignment/>
      <protection/>
    </xf>
    <xf numFmtId="0" fontId="5" fillId="36" borderId="11" xfId="0" applyFont="1" applyFill="1" applyBorder="1" applyAlignment="1" applyProtection="1">
      <alignment/>
      <protection/>
    </xf>
    <xf numFmtId="0" fontId="5" fillId="36" borderId="10" xfId="0" applyFont="1" applyFill="1" applyBorder="1" applyAlignment="1" applyProtection="1">
      <alignment/>
      <protection/>
    </xf>
    <xf numFmtId="0" fontId="5" fillId="36" borderId="12" xfId="0" applyFont="1" applyFill="1" applyBorder="1" applyAlignment="1" applyProtection="1">
      <alignment/>
      <protection/>
    </xf>
    <xf numFmtId="38" fontId="50" fillId="47" borderId="22" xfId="0" applyNumberFormat="1" applyFont="1" applyFill="1" applyBorder="1" applyAlignment="1" applyProtection="1">
      <alignment horizontal="center" vertical="center"/>
      <protection/>
    </xf>
    <xf numFmtId="0" fontId="0" fillId="33" borderId="30" xfId="0" applyFont="1" applyFill="1" applyBorder="1" applyAlignment="1" applyProtection="1">
      <alignment/>
      <protection locked="0"/>
    </xf>
    <xf numFmtId="0" fontId="50" fillId="47" borderId="0" xfId="57" applyFont="1" applyFill="1" applyAlignment="1" applyProtection="1">
      <alignment/>
      <protection/>
    </xf>
    <xf numFmtId="0" fontId="1" fillId="44" borderId="0" xfId="0" applyFont="1" applyFill="1" applyAlignment="1" applyProtection="1">
      <alignment/>
      <protection locked="0"/>
    </xf>
    <xf numFmtId="0" fontId="40" fillId="44" borderId="0" xfId="0" applyFont="1" applyFill="1" applyAlignment="1" applyProtection="1">
      <alignment/>
      <protection locked="0"/>
    </xf>
    <xf numFmtId="0" fontId="40" fillId="44" borderId="0" xfId="0" applyFont="1" applyFill="1" applyAlignment="1" applyProtection="1">
      <alignment/>
      <protection locked="0"/>
    </xf>
    <xf numFmtId="0" fontId="25" fillId="40" borderId="0" xfId="57" applyFill="1" applyProtection="1">
      <alignment/>
      <protection locked="0"/>
    </xf>
    <xf numFmtId="0" fontId="25" fillId="40" borderId="0" xfId="57" applyFill="1" applyAlignment="1" applyProtection="1">
      <alignment horizontal="center" vertical="center"/>
      <protection locked="0"/>
    </xf>
    <xf numFmtId="0" fontId="25" fillId="36" borderId="0" xfId="57" applyFill="1" applyProtection="1">
      <alignment/>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25" fillId="0" borderId="0" xfId="57" applyFill="1" applyProtection="1">
      <alignment/>
      <protection locked="0"/>
    </xf>
    <xf numFmtId="0" fontId="0" fillId="45" borderId="0" xfId="0" applyFill="1" applyAlignment="1" applyProtection="1">
      <alignment/>
      <protection/>
    </xf>
    <xf numFmtId="0" fontId="0" fillId="47" borderId="0" xfId="0" applyFont="1" applyFill="1" applyAlignment="1" applyProtection="1">
      <alignment/>
      <protection/>
    </xf>
    <xf numFmtId="0" fontId="0" fillId="33" borderId="0" xfId="0" applyFill="1" applyAlignment="1" applyProtection="1">
      <alignment/>
      <protection/>
    </xf>
    <xf numFmtId="0" fontId="0" fillId="47" borderId="30" xfId="0" applyFont="1" applyFill="1" applyBorder="1" applyAlignment="1" applyProtection="1">
      <alignment horizontal="center" vertical="center"/>
      <protection/>
    </xf>
    <xf numFmtId="0" fontId="0" fillId="45" borderId="0" xfId="0" applyFill="1" applyBorder="1" applyAlignment="1" applyProtection="1">
      <alignment/>
      <protection/>
    </xf>
    <xf numFmtId="0" fontId="0" fillId="47" borderId="0" xfId="0" applyFont="1" applyFill="1" applyBorder="1" applyAlignment="1" applyProtection="1">
      <alignment/>
      <protection/>
    </xf>
    <xf numFmtId="0" fontId="18" fillId="45" borderId="0" xfId="0" applyFont="1" applyFill="1" applyBorder="1" applyAlignment="1" applyProtection="1">
      <alignment vertical="center" wrapText="1"/>
      <protection/>
    </xf>
    <xf numFmtId="0" fontId="0" fillId="33" borderId="0" xfId="0" applyFill="1" applyBorder="1" applyAlignment="1" applyProtection="1">
      <alignment/>
      <protection/>
    </xf>
    <xf numFmtId="0" fontId="18" fillId="51" borderId="54" xfId="0" applyFont="1" applyFill="1" applyBorder="1" applyAlignment="1" applyProtection="1">
      <alignment vertical="center"/>
      <protection/>
    </xf>
    <xf numFmtId="0" fontId="0" fillId="51" borderId="55" xfId="0" applyFont="1" applyFill="1" applyBorder="1" applyAlignment="1" applyProtection="1">
      <alignment vertical="center"/>
      <protection/>
    </xf>
    <xf numFmtId="0" fontId="18" fillId="52" borderId="56" xfId="0" applyFont="1" applyFill="1" applyBorder="1" applyAlignment="1" applyProtection="1">
      <alignment horizontal="center" vertical="center" wrapText="1"/>
      <protection/>
    </xf>
    <xf numFmtId="0" fontId="18" fillId="52" borderId="52" xfId="0" applyFont="1" applyFill="1" applyBorder="1" applyAlignment="1" applyProtection="1">
      <alignment horizontal="center" vertical="center" wrapText="1"/>
      <protection/>
    </xf>
    <xf numFmtId="0" fontId="0" fillId="45" borderId="0" xfId="0" applyFont="1" applyFill="1" applyBorder="1" applyAlignment="1" applyProtection="1">
      <alignment vertical="center" wrapText="1"/>
      <protection/>
    </xf>
    <xf numFmtId="0" fontId="0" fillId="51" borderId="52" xfId="0" applyFont="1" applyFill="1" applyBorder="1" applyAlignment="1" applyProtection="1">
      <alignment vertical="center"/>
      <protection/>
    </xf>
    <xf numFmtId="0" fontId="0" fillId="51" borderId="57" xfId="0" applyFont="1" applyFill="1" applyBorder="1" applyAlignment="1" applyProtection="1">
      <alignment vertical="center"/>
      <protection/>
    </xf>
    <xf numFmtId="0" fontId="18" fillId="52" borderId="30" xfId="0" applyFont="1" applyFill="1" applyBorder="1" applyAlignment="1" applyProtection="1">
      <alignment horizontal="center" vertical="center" wrapText="1"/>
      <protection/>
    </xf>
    <xf numFmtId="0" fontId="18" fillId="45" borderId="0" xfId="0" applyFont="1" applyFill="1" applyBorder="1" applyAlignment="1" applyProtection="1">
      <alignment horizontal="center" vertical="center" wrapText="1"/>
      <protection/>
    </xf>
    <xf numFmtId="0" fontId="18" fillId="45" borderId="0" xfId="0" applyFont="1" applyFill="1" applyBorder="1" applyAlignment="1" applyProtection="1">
      <alignment/>
      <protection/>
    </xf>
    <xf numFmtId="0" fontId="18" fillId="33" borderId="0" xfId="0" applyFont="1" applyFill="1" applyBorder="1" applyAlignment="1" applyProtection="1">
      <alignment/>
      <protection/>
    </xf>
    <xf numFmtId="0" fontId="1" fillId="47" borderId="36" xfId="0" applyFont="1" applyFill="1" applyBorder="1" applyAlignment="1" applyProtection="1">
      <alignment/>
      <protection/>
    </xf>
    <xf numFmtId="0" fontId="36" fillId="45" borderId="0" xfId="0" applyFont="1" applyFill="1" applyAlignment="1" applyProtection="1">
      <alignment/>
      <protection/>
    </xf>
    <xf numFmtId="0" fontId="38" fillId="45" borderId="0" xfId="0" applyFont="1" applyFill="1" applyAlignment="1" applyProtection="1">
      <alignment/>
      <protection/>
    </xf>
    <xf numFmtId="0" fontId="38" fillId="45" borderId="0" xfId="0" applyFont="1" applyFill="1" applyBorder="1" applyAlignment="1" applyProtection="1">
      <alignment/>
      <protection/>
    </xf>
    <xf numFmtId="0" fontId="1" fillId="47" borderId="13" xfId="0" applyFont="1" applyFill="1" applyBorder="1" applyAlignment="1" applyProtection="1">
      <alignment/>
      <protection/>
    </xf>
    <xf numFmtId="0" fontId="1" fillId="47" borderId="39" xfId="0" applyFont="1" applyFill="1" applyBorder="1" applyAlignment="1" applyProtection="1">
      <alignment/>
      <protection/>
    </xf>
    <xf numFmtId="0" fontId="1" fillId="47" borderId="12" xfId="0" applyFont="1" applyFill="1" applyBorder="1" applyAlignment="1" applyProtection="1">
      <alignment/>
      <protection/>
    </xf>
    <xf numFmtId="0" fontId="1" fillId="47" borderId="11" xfId="0" applyFont="1" applyFill="1" applyBorder="1" applyAlignment="1" applyProtection="1">
      <alignment/>
      <protection/>
    </xf>
    <xf numFmtId="0" fontId="1" fillId="47" borderId="42" xfId="0" applyFont="1" applyFill="1" applyBorder="1" applyAlignment="1" applyProtection="1">
      <alignment/>
      <protection/>
    </xf>
    <xf numFmtId="0" fontId="18" fillId="47" borderId="36" xfId="0" applyFont="1" applyFill="1" applyBorder="1" applyAlignment="1" applyProtection="1">
      <alignment vertical="center"/>
      <protection/>
    </xf>
    <xf numFmtId="0" fontId="18" fillId="47" borderId="13" xfId="0" applyFont="1" applyFill="1" applyBorder="1" applyAlignment="1" applyProtection="1">
      <alignment/>
      <protection/>
    </xf>
    <xf numFmtId="0" fontId="18" fillId="47" borderId="39" xfId="0" applyFont="1" applyFill="1" applyBorder="1" applyAlignment="1" applyProtection="1">
      <alignment/>
      <protection/>
    </xf>
    <xf numFmtId="0" fontId="35" fillId="47" borderId="0" xfId="0" applyFont="1" applyFill="1" applyAlignment="1" applyProtection="1">
      <alignment/>
      <protection/>
    </xf>
    <xf numFmtId="0" fontId="18" fillId="47" borderId="0" xfId="0" applyFont="1" applyFill="1" applyBorder="1" applyAlignment="1" applyProtection="1">
      <alignment horizontal="center" vertical="center" wrapText="1"/>
      <protection/>
    </xf>
    <xf numFmtId="0" fontId="18" fillId="51" borderId="52" xfId="0" applyFont="1" applyFill="1" applyBorder="1" applyAlignment="1" applyProtection="1">
      <alignment vertical="center"/>
      <protection/>
    </xf>
    <xf numFmtId="0" fontId="18" fillId="52" borderId="58" xfId="0" applyFont="1" applyFill="1" applyBorder="1" applyAlignment="1" applyProtection="1">
      <alignment horizontal="center" vertical="center" wrapText="1"/>
      <protection/>
    </xf>
    <xf numFmtId="0" fontId="39" fillId="45" borderId="0" xfId="0" applyFont="1" applyFill="1" applyBorder="1" applyAlignment="1" applyProtection="1">
      <alignment vertical="center" wrapText="1"/>
      <protection/>
    </xf>
    <xf numFmtId="0" fontId="18" fillId="49" borderId="59" xfId="0" applyFont="1" applyFill="1" applyBorder="1" applyAlignment="1" applyProtection="1">
      <alignment vertical="center"/>
      <protection/>
    </xf>
    <xf numFmtId="0" fontId="18" fillId="49" borderId="60" xfId="0" applyFont="1" applyFill="1" applyBorder="1" applyAlignment="1" applyProtection="1">
      <alignment vertical="center"/>
      <protection/>
    </xf>
    <xf numFmtId="0" fontId="18" fillId="49" borderId="61" xfId="0" applyFont="1" applyFill="1" applyBorder="1" applyAlignment="1" applyProtection="1">
      <alignment vertical="center"/>
      <protection/>
    </xf>
    <xf numFmtId="0" fontId="36" fillId="45" borderId="0" xfId="0" applyFont="1" applyFill="1" applyAlignment="1" applyProtection="1">
      <alignment/>
      <protection/>
    </xf>
    <xf numFmtId="0" fontId="18" fillId="49" borderId="62" xfId="0" applyFont="1" applyFill="1" applyBorder="1" applyAlignment="1" applyProtection="1">
      <alignment vertical="center"/>
      <protection/>
    </xf>
    <xf numFmtId="0" fontId="18" fillId="49" borderId="63" xfId="0" applyFont="1" applyFill="1" applyBorder="1" applyAlignment="1" applyProtection="1">
      <alignment vertical="center"/>
      <protection/>
    </xf>
    <xf numFmtId="0" fontId="50" fillId="49" borderId="63" xfId="0" applyFont="1" applyFill="1" applyBorder="1" applyAlignment="1" applyProtection="1">
      <alignment vertical="center"/>
      <protection/>
    </xf>
    <xf numFmtId="0" fontId="50" fillId="49" borderId="64" xfId="0" applyFont="1" applyFill="1" applyBorder="1" applyAlignment="1" applyProtection="1">
      <alignment vertical="center"/>
      <protection/>
    </xf>
    <xf numFmtId="0" fontId="19" fillId="47" borderId="0" xfId="0" applyFont="1" applyFill="1" applyAlignment="1" applyProtection="1">
      <alignment/>
      <protection/>
    </xf>
    <xf numFmtId="0" fontId="1" fillId="45" borderId="0" xfId="0" applyFont="1" applyFill="1" applyBorder="1" applyAlignment="1" applyProtection="1">
      <alignment vertical="top" wrapText="1"/>
      <protection/>
    </xf>
    <xf numFmtId="0" fontId="1" fillId="33" borderId="0" xfId="0" applyFont="1" applyFill="1" applyBorder="1" applyAlignment="1" applyProtection="1">
      <alignment vertical="top" wrapText="1"/>
      <protection/>
    </xf>
    <xf numFmtId="0" fontId="0" fillId="40" borderId="0" xfId="0" applyFont="1" applyFill="1" applyAlignment="1" applyProtection="1">
      <alignment/>
      <protection/>
    </xf>
    <xf numFmtId="0" fontId="0" fillId="33" borderId="0" xfId="0" applyFill="1" applyAlignment="1" applyProtection="1">
      <alignment/>
      <protection locked="0"/>
    </xf>
    <xf numFmtId="0" fontId="19" fillId="36" borderId="0" xfId="0" applyFont="1" applyFill="1" applyAlignment="1" applyProtection="1">
      <alignment/>
      <protection locked="0"/>
    </xf>
    <xf numFmtId="0" fontId="1" fillId="33" borderId="0" xfId="0" applyFont="1" applyFill="1" applyBorder="1" applyAlignment="1" applyProtection="1">
      <alignment vertical="top" wrapText="1"/>
      <protection locked="0"/>
    </xf>
    <xf numFmtId="0" fontId="0" fillId="33" borderId="0" xfId="0" applyFill="1" applyBorder="1" applyAlignment="1" applyProtection="1">
      <alignment/>
      <protection locked="0"/>
    </xf>
    <xf numFmtId="0" fontId="18" fillId="33" borderId="0" xfId="0" applyFont="1" applyFill="1" applyBorder="1" applyAlignment="1" applyProtection="1">
      <alignment/>
      <protection locked="0"/>
    </xf>
    <xf numFmtId="0" fontId="25" fillId="47" borderId="0" xfId="57" applyFill="1" applyBorder="1" applyAlignment="1" applyProtection="1">
      <alignment wrapText="1"/>
      <protection/>
    </xf>
    <xf numFmtId="0" fontId="4" fillId="49" borderId="65" xfId="57" applyFont="1" applyFill="1" applyBorder="1" applyAlignment="1" applyProtection="1">
      <alignment horizontal="center" vertical="center" wrapText="1"/>
      <protection/>
    </xf>
    <xf numFmtId="0" fontId="4" fillId="49" borderId="40" xfId="57" applyFont="1" applyFill="1" applyBorder="1" applyAlignment="1" applyProtection="1">
      <alignment horizontal="center" vertical="center" wrapText="1"/>
      <protection/>
    </xf>
    <xf numFmtId="0" fontId="5" fillId="36" borderId="28" xfId="57" applyFont="1" applyFill="1" applyBorder="1" applyAlignment="1" applyProtection="1">
      <alignment vertical="center" wrapText="1"/>
      <protection/>
    </xf>
    <xf numFmtId="0" fontId="5" fillId="36" borderId="20" xfId="57" applyFont="1" applyFill="1" applyBorder="1" applyAlignment="1" applyProtection="1">
      <alignment vertical="center" wrapText="1"/>
      <protection/>
    </xf>
    <xf numFmtId="0" fontId="5" fillId="36" borderId="66" xfId="57" applyFont="1" applyFill="1" applyBorder="1" applyAlignment="1" applyProtection="1">
      <alignment vertical="center" wrapText="1"/>
      <protection/>
    </xf>
    <xf numFmtId="0" fontId="5" fillId="36" borderId="38" xfId="57"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33" borderId="38" xfId="0" applyFont="1" applyFill="1" applyBorder="1" applyAlignment="1" applyProtection="1">
      <alignment vertical="center" wrapText="1"/>
      <protection/>
    </xf>
    <xf numFmtId="0" fontId="5" fillId="45" borderId="38" xfId="0" applyFont="1" applyFill="1" applyBorder="1" applyAlignment="1" applyProtection="1">
      <alignment vertical="center" wrapText="1"/>
      <protection/>
    </xf>
    <xf numFmtId="0" fontId="5" fillId="45" borderId="13" xfId="0" applyFont="1" applyFill="1" applyBorder="1" applyAlignment="1" applyProtection="1">
      <alignment vertical="center" wrapText="1"/>
      <protection/>
    </xf>
    <xf numFmtId="0" fontId="5" fillId="45" borderId="39" xfId="0" applyFont="1" applyFill="1" applyBorder="1" applyAlignment="1" applyProtection="1">
      <alignment vertical="center" wrapText="1"/>
      <protection/>
    </xf>
    <xf numFmtId="0" fontId="5" fillId="45" borderId="40" xfId="0" applyFont="1" applyFill="1" applyBorder="1" applyAlignment="1" applyProtection="1">
      <alignment vertical="center" wrapText="1"/>
      <protection/>
    </xf>
    <xf numFmtId="0" fontId="8" fillId="47" borderId="0" xfId="0" applyFont="1" applyFill="1" applyAlignment="1" applyProtection="1">
      <alignment/>
      <protection/>
    </xf>
    <xf numFmtId="0" fontId="0" fillId="45" borderId="0" xfId="0" applyFill="1" applyBorder="1" applyAlignment="1" applyProtection="1">
      <alignment horizontal="left" wrapText="1"/>
      <protection/>
    </xf>
    <xf numFmtId="0" fontId="0" fillId="45" borderId="0" xfId="0" applyFill="1" applyBorder="1" applyAlignment="1" applyProtection="1">
      <alignment horizontal="right" wrapText="1"/>
      <protection/>
    </xf>
    <xf numFmtId="0" fontId="18" fillId="34" borderId="13" xfId="0" applyFont="1" applyFill="1" applyBorder="1" applyAlignment="1" applyProtection="1">
      <alignment horizontal="center"/>
      <protection/>
    </xf>
    <xf numFmtId="0" fontId="37" fillId="45" borderId="0" xfId="0" applyFont="1" applyFill="1" applyBorder="1" applyAlignment="1" applyProtection="1">
      <alignment/>
      <protection/>
    </xf>
    <xf numFmtId="0" fontId="36" fillId="45" borderId="0" xfId="0" applyFont="1" applyFill="1" applyBorder="1" applyAlignment="1" applyProtection="1">
      <alignment wrapText="1"/>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right" wrapText="1"/>
      <protection/>
    </xf>
    <xf numFmtId="0" fontId="32" fillId="36" borderId="0" xfId="0" applyFont="1" applyFill="1" applyAlignment="1" applyProtection="1">
      <alignment vertical="center" wrapText="1"/>
      <protection locked="0"/>
    </xf>
    <xf numFmtId="0" fontId="0" fillId="33" borderId="0" xfId="0" applyFill="1" applyBorder="1" applyAlignment="1" applyProtection="1">
      <alignment horizontal="left" wrapText="1"/>
      <protection locked="0"/>
    </xf>
    <xf numFmtId="0" fontId="0" fillId="33" borderId="0" xfId="0" applyFill="1" applyBorder="1" applyAlignment="1" applyProtection="1">
      <alignment horizontal="right" wrapText="1"/>
      <protection locked="0"/>
    </xf>
    <xf numFmtId="0" fontId="5" fillId="40" borderId="0" xfId="0" applyFont="1" applyFill="1" applyBorder="1" applyAlignment="1" applyProtection="1">
      <alignment/>
      <protection locked="0"/>
    </xf>
    <xf numFmtId="0" fontId="5" fillId="36" borderId="0" xfId="0" applyFont="1" applyFill="1" applyAlignment="1" applyProtection="1">
      <alignment horizontal="center"/>
      <protection locked="0"/>
    </xf>
    <xf numFmtId="0" fontId="40" fillId="0" borderId="0" xfId="0" applyFont="1" applyFill="1" applyAlignment="1" applyProtection="1">
      <alignment/>
      <protection locked="0"/>
    </xf>
    <xf numFmtId="0" fontId="41" fillId="0" borderId="0" xfId="0" applyFont="1" applyFill="1" applyAlignment="1" applyProtection="1">
      <alignment/>
      <protection locked="0"/>
    </xf>
    <xf numFmtId="0" fontId="42" fillId="0" borderId="0" xfId="0" applyFont="1" applyFill="1" applyAlignment="1" applyProtection="1">
      <alignment/>
      <protection locked="0"/>
    </xf>
    <xf numFmtId="0" fontId="43" fillId="0" borderId="0" xfId="0" applyFont="1" applyFill="1" applyAlignment="1" applyProtection="1">
      <alignment/>
      <protection locked="0"/>
    </xf>
    <xf numFmtId="0" fontId="46" fillId="0" borderId="0" xfId="0" applyFont="1" applyFill="1" applyAlignment="1" applyProtection="1">
      <alignment/>
      <protection locked="0"/>
    </xf>
    <xf numFmtId="0" fontId="1" fillId="33" borderId="15" xfId="0" applyFont="1" applyFill="1" applyBorder="1" applyAlignment="1" applyProtection="1">
      <alignment/>
      <protection/>
    </xf>
    <xf numFmtId="0" fontId="1" fillId="33" borderId="17" xfId="0" applyFont="1" applyFill="1" applyBorder="1" applyAlignment="1" applyProtection="1">
      <alignment/>
      <protection/>
    </xf>
    <xf numFmtId="0" fontId="1" fillId="33" borderId="26" xfId="0" applyFont="1" applyFill="1" applyBorder="1" applyAlignment="1" applyProtection="1">
      <alignment/>
      <protection/>
    </xf>
    <xf numFmtId="0" fontId="1" fillId="33" borderId="66" xfId="0" applyFont="1" applyFill="1" applyBorder="1" applyAlignment="1" applyProtection="1">
      <alignment/>
      <protection/>
    </xf>
    <xf numFmtId="0" fontId="0" fillId="45" borderId="0" xfId="0" applyFont="1" applyFill="1" applyBorder="1" applyAlignment="1" applyProtection="1">
      <alignment horizontal="left" vertical="center"/>
      <protection/>
    </xf>
    <xf numFmtId="0" fontId="0" fillId="45" borderId="0" xfId="0" applyFont="1" applyFill="1" applyBorder="1" applyAlignment="1" applyProtection="1">
      <alignment/>
      <protection/>
    </xf>
    <xf numFmtId="0" fontId="1" fillId="33" borderId="28" xfId="0" applyFont="1" applyFill="1" applyBorder="1" applyAlignment="1" applyProtection="1">
      <alignment/>
      <protection/>
    </xf>
    <xf numFmtId="0" fontId="10" fillId="33" borderId="13" xfId="0" applyFont="1" applyFill="1" applyBorder="1" applyAlignment="1" applyProtection="1">
      <alignment/>
      <protection/>
    </xf>
    <xf numFmtId="0" fontId="18" fillId="45" borderId="0" xfId="0" applyFont="1" applyFill="1" applyBorder="1" applyAlignment="1" applyProtection="1">
      <alignment horizontal="center" vertical="center" wrapText="1"/>
      <protection/>
    </xf>
    <xf numFmtId="0" fontId="0" fillId="45" borderId="0" xfId="0" applyFill="1" applyBorder="1" applyAlignment="1" applyProtection="1">
      <alignment/>
      <protection/>
    </xf>
    <xf numFmtId="0" fontId="18" fillId="33" borderId="0" xfId="0" applyFont="1" applyFill="1" applyBorder="1" applyAlignment="1" applyProtection="1">
      <alignment horizontal="center" vertical="center" wrapText="1"/>
      <protection/>
    </xf>
    <xf numFmtId="0" fontId="10" fillId="33" borderId="0" xfId="0" applyNumberFormat="1" applyFont="1" applyFill="1" applyAlignment="1" applyProtection="1">
      <alignment/>
      <protection/>
    </xf>
    <xf numFmtId="0" fontId="36" fillId="45" borderId="20" xfId="0" applyFont="1" applyFill="1" applyBorder="1" applyAlignment="1" applyProtection="1">
      <alignment wrapText="1"/>
      <protection/>
    </xf>
    <xf numFmtId="0" fontId="36" fillId="45" borderId="38" xfId="0" applyFont="1" applyFill="1" applyBorder="1" applyAlignment="1" applyProtection="1">
      <alignment wrapText="1"/>
      <protection/>
    </xf>
    <xf numFmtId="0" fontId="36" fillId="45" borderId="40" xfId="0" applyFont="1" applyFill="1" applyBorder="1" applyAlignment="1" applyProtection="1">
      <alignment wrapText="1"/>
      <protection/>
    </xf>
    <xf numFmtId="0" fontId="40" fillId="33" borderId="0" xfId="0" applyFont="1" applyFill="1" applyAlignment="1" applyProtection="1">
      <alignment/>
      <protection locked="0"/>
    </xf>
    <xf numFmtId="0" fontId="41" fillId="33" borderId="0" xfId="0" applyFont="1" applyFill="1" applyAlignment="1" applyProtection="1">
      <alignment horizontal="center"/>
      <protection locked="0"/>
    </xf>
    <xf numFmtId="0" fontId="42" fillId="33" borderId="0" xfId="0" applyFont="1" applyFill="1" applyAlignment="1" applyProtection="1">
      <alignment horizontal="center"/>
      <protection locked="0"/>
    </xf>
    <xf numFmtId="0" fontId="43" fillId="33" borderId="0" xfId="0" applyFont="1" applyFill="1" applyAlignment="1" applyProtection="1">
      <alignment horizontal="center"/>
      <protection locked="0"/>
    </xf>
    <xf numFmtId="0" fontId="46"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Alignment="1" applyProtection="1">
      <alignment horizontal="center"/>
      <protection locked="0"/>
    </xf>
    <xf numFmtId="38" fontId="0" fillId="36" borderId="12" xfId="57" applyNumberFormat="1" applyFont="1" applyFill="1" applyBorder="1" applyAlignment="1" applyProtection="1">
      <alignment horizontal="center" vertical="center" wrapText="1"/>
      <protection locked="0"/>
    </xf>
    <xf numFmtId="38" fontId="0" fillId="36" borderId="39" xfId="57" applyNumberFormat="1" applyFont="1" applyFill="1" applyBorder="1" applyAlignment="1" applyProtection="1">
      <alignment horizontal="center" vertical="center" wrapText="1"/>
      <protection locked="0"/>
    </xf>
    <xf numFmtId="0" fontId="5" fillId="36" borderId="51" xfId="57" applyFont="1" applyFill="1" applyBorder="1" applyAlignment="1" applyProtection="1">
      <alignment horizontal="left" vertical="center" wrapText="1"/>
      <protection/>
    </xf>
    <xf numFmtId="0" fontId="5" fillId="36" borderId="33" xfId="57" applyFont="1" applyFill="1" applyBorder="1" applyAlignment="1" applyProtection="1">
      <alignment horizontal="left" vertical="center" wrapText="1"/>
      <protection/>
    </xf>
    <xf numFmtId="0" fontId="5" fillId="36" borderId="66" xfId="0" applyFont="1" applyFill="1" applyBorder="1" applyAlignment="1" applyProtection="1">
      <alignment vertical="center" wrapText="1"/>
      <protection/>
    </xf>
    <xf numFmtId="0" fontId="5" fillId="36" borderId="38" xfId="0" applyFont="1" applyFill="1" applyBorder="1" applyAlignment="1" applyProtection="1">
      <alignment vertical="center" wrapText="1"/>
      <protection/>
    </xf>
    <xf numFmtId="0" fontId="5" fillId="47" borderId="33" xfId="57" applyFont="1" applyFill="1" applyBorder="1" applyAlignment="1" applyProtection="1">
      <alignment horizontal="left" vertical="center" wrapText="1"/>
      <protection/>
    </xf>
    <xf numFmtId="0" fontId="5" fillId="47" borderId="66" xfId="57" applyFont="1" applyFill="1" applyBorder="1" applyAlignment="1" applyProtection="1">
      <alignment vertical="center" wrapText="1"/>
      <protection/>
    </xf>
    <xf numFmtId="0" fontId="5" fillId="47" borderId="34" xfId="57" applyFont="1" applyFill="1" applyBorder="1" applyAlignment="1" applyProtection="1">
      <alignment horizontal="left" vertical="center" wrapText="1"/>
      <protection/>
    </xf>
    <xf numFmtId="0" fontId="0" fillId="45" borderId="47" xfId="0" applyFont="1" applyFill="1" applyBorder="1" applyAlignment="1" applyProtection="1">
      <alignment horizontal="center" vertical="center" wrapText="1"/>
      <protection/>
    </xf>
    <xf numFmtId="0" fontId="0" fillId="45" borderId="44" xfId="0" applyFont="1" applyFill="1" applyBorder="1" applyAlignment="1" applyProtection="1">
      <alignment horizontal="center" vertical="center" wrapText="1"/>
      <protection/>
    </xf>
    <xf numFmtId="0" fontId="47" fillId="45" borderId="62" xfId="0" applyFont="1" applyFill="1" applyBorder="1" applyAlignment="1" applyProtection="1">
      <alignment horizontal="left" vertical="center" wrapText="1"/>
      <protection/>
    </xf>
    <xf numFmtId="0" fontId="47" fillId="45" borderId="63" xfId="0" applyFont="1" applyFill="1" applyBorder="1" applyAlignment="1" applyProtection="1">
      <alignment horizontal="left" vertical="center" wrapText="1"/>
      <protection/>
    </xf>
    <xf numFmtId="0" fontId="47" fillId="45" borderId="64" xfId="0" applyFont="1" applyFill="1" applyBorder="1" applyAlignment="1" applyProtection="1">
      <alignment horizontal="left" vertical="center" wrapText="1"/>
      <protection/>
    </xf>
    <xf numFmtId="0" fontId="54" fillId="33" borderId="0" xfId="0" applyFont="1" applyFill="1" applyBorder="1" applyAlignment="1" applyProtection="1">
      <alignment horizontal="center"/>
      <protection/>
    </xf>
    <xf numFmtId="0" fontId="0" fillId="45" borderId="13" xfId="0" applyFont="1" applyFill="1" applyBorder="1" applyAlignment="1" applyProtection="1">
      <alignment horizontal="left" vertical="center" wrapText="1"/>
      <protection/>
    </xf>
    <xf numFmtId="0" fontId="0" fillId="45" borderId="29" xfId="0" applyFont="1" applyFill="1" applyBorder="1" applyAlignment="1" applyProtection="1">
      <alignment horizontal="left" vertical="center" wrapText="1"/>
      <protection/>
    </xf>
    <xf numFmtId="0" fontId="39" fillId="45" borderId="52" xfId="0" applyFont="1" applyFill="1" applyBorder="1" applyAlignment="1" applyProtection="1">
      <alignment horizontal="left" vertical="center" wrapText="1"/>
      <protection/>
    </xf>
    <xf numFmtId="0" fontId="39" fillId="45" borderId="53" xfId="0" applyFont="1" applyFill="1" applyBorder="1" applyAlignment="1" applyProtection="1">
      <alignment horizontal="left" vertical="center" wrapText="1"/>
      <protection/>
    </xf>
    <xf numFmtId="0" fontId="39" fillId="45" borderId="57" xfId="0" applyFont="1" applyFill="1" applyBorder="1" applyAlignment="1" applyProtection="1">
      <alignment horizontal="left" vertical="center" wrapText="1"/>
      <protection/>
    </xf>
    <xf numFmtId="0" fontId="47" fillId="45" borderId="0" xfId="0" applyFont="1" applyFill="1" applyAlignment="1" applyProtection="1">
      <alignment horizontal="left" vertical="top" wrapText="1"/>
      <protection/>
    </xf>
    <xf numFmtId="0" fontId="1" fillId="45" borderId="0" xfId="0" applyFont="1" applyFill="1" applyAlignment="1" applyProtection="1">
      <alignment horizontal="left" vertical="top" wrapText="1"/>
      <protection/>
    </xf>
    <xf numFmtId="0" fontId="1" fillId="33" borderId="29"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 fillId="33" borderId="66" xfId="0" applyFont="1" applyFill="1" applyBorder="1" applyAlignment="1" applyProtection="1">
      <alignment horizontal="center"/>
      <protection/>
    </xf>
    <xf numFmtId="0" fontId="0" fillId="45" borderId="39" xfId="0" applyFont="1" applyFill="1" applyBorder="1" applyAlignment="1" applyProtection="1">
      <alignment horizontal="left" vertical="center" wrapText="1"/>
      <protection/>
    </xf>
    <xf numFmtId="0" fontId="0" fillId="45" borderId="50" xfId="0" applyFont="1" applyFill="1" applyBorder="1" applyAlignment="1" applyProtection="1">
      <alignment horizontal="left" vertical="center" wrapText="1"/>
      <protection/>
    </xf>
    <xf numFmtId="0" fontId="0" fillId="45" borderId="11" xfId="0" applyFont="1" applyFill="1" applyBorder="1" applyAlignment="1" applyProtection="1">
      <alignment horizontal="left" vertical="center" wrapText="1"/>
      <protection/>
    </xf>
    <xf numFmtId="0" fontId="0" fillId="45" borderId="25" xfId="0" applyFont="1" applyFill="1" applyBorder="1" applyAlignment="1" applyProtection="1">
      <alignment horizontal="left" vertical="center" wrapText="1"/>
      <protection/>
    </xf>
    <xf numFmtId="0" fontId="0" fillId="45" borderId="36" xfId="0" applyFont="1" applyFill="1" applyBorder="1" applyAlignment="1" applyProtection="1">
      <alignment horizontal="left" vertical="center" wrapText="1"/>
      <protection/>
    </xf>
    <xf numFmtId="0" fontId="0" fillId="45" borderId="48" xfId="0" applyFont="1" applyFill="1" applyBorder="1" applyAlignment="1" applyProtection="1">
      <alignment horizontal="left" vertical="center" wrapText="1"/>
      <protection/>
    </xf>
    <xf numFmtId="0" fontId="1" fillId="34" borderId="11" xfId="0" applyFont="1" applyFill="1" applyBorder="1" applyAlignment="1" applyProtection="1">
      <alignment horizontal="left" vertical="top" wrapText="1"/>
      <protection/>
    </xf>
    <xf numFmtId="0" fontId="1" fillId="34" borderId="10" xfId="0" applyFont="1" applyFill="1" applyBorder="1" applyAlignment="1" applyProtection="1">
      <alignment horizontal="left" vertical="top" wrapText="1"/>
      <protection/>
    </xf>
    <xf numFmtId="0" fontId="1" fillId="34" borderId="12" xfId="0" applyFont="1" applyFill="1" applyBorder="1" applyAlignment="1" applyProtection="1">
      <alignment horizontal="left" vertical="top" wrapText="1"/>
      <protection/>
    </xf>
    <xf numFmtId="0" fontId="1" fillId="33" borderId="29" xfId="0" applyFont="1" applyFill="1" applyBorder="1" applyAlignment="1" applyProtection="1">
      <alignment horizontal="center" wrapText="1"/>
      <protection/>
    </xf>
    <xf numFmtId="0" fontId="1" fillId="33" borderId="66" xfId="0" applyFont="1" applyFill="1" applyBorder="1" applyAlignment="1" applyProtection="1">
      <alignment horizontal="center" wrapText="1"/>
      <protection/>
    </xf>
    <xf numFmtId="0" fontId="47" fillId="45" borderId="0" xfId="0" applyFont="1" applyFill="1" applyBorder="1" applyAlignment="1" applyProtection="1">
      <alignment horizontal="left"/>
      <protection/>
    </xf>
    <xf numFmtId="0" fontId="41" fillId="44" borderId="0" xfId="0" applyFont="1" applyFill="1" applyAlignment="1" applyProtection="1">
      <alignment horizontal="center"/>
      <protection/>
    </xf>
    <xf numFmtId="0" fontId="42" fillId="44" borderId="0" xfId="0" applyFont="1" applyFill="1" applyAlignment="1" applyProtection="1">
      <alignment horizontal="center"/>
      <protection/>
    </xf>
    <xf numFmtId="0" fontId="43" fillId="44" borderId="0" xfId="0" applyFont="1" applyFill="1" applyAlignment="1" applyProtection="1">
      <alignment horizontal="center"/>
      <protection/>
    </xf>
    <xf numFmtId="0" fontId="5" fillId="45" borderId="0" xfId="0" applyFont="1" applyFill="1" applyAlignment="1" applyProtection="1">
      <alignment horizontal="left" wrapText="1"/>
      <protection/>
    </xf>
    <xf numFmtId="0" fontId="5" fillId="45" borderId="53" xfId="0" applyFont="1" applyFill="1" applyBorder="1" applyAlignment="1" applyProtection="1">
      <alignment horizontal="left" wrapText="1"/>
      <protection/>
    </xf>
    <xf numFmtId="0" fontId="18" fillId="48" borderId="62" xfId="0" applyFont="1" applyFill="1" applyBorder="1" applyAlignment="1" applyProtection="1">
      <alignment horizontal="right"/>
      <protection/>
    </xf>
    <xf numFmtId="0" fontId="18" fillId="48" borderId="64" xfId="0" applyFont="1" applyFill="1" applyBorder="1" applyAlignment="1" applyProtection="1">
      <alignment horizontal="right"/>
      <protection/>
    </xf>
    <xf numFmtId="0" fontId="18" fillId="45"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locked="0"/>
    </xf>
    <xf numFmtId="0" fontId="18" fillId="48" borderId="59" xfId="0" applyFont="1" applyFill="1" applyBorder="1" applyAlignment="1" applyProtection="1">
      <alignment horizontal="center" vertical="center" wrapText="1"/>
      <protection/>
    </xf>
    <xf numFmtId="0" fontId="18" fillId="48" borderId="60" xfId="0" applyFont="1" applyFill="1" applyBorder="1" applyAlignment="1" applyProtection="1">
      <alignment horizontal="center" vertical="center" wrapText="1"/>
      <protection/>
    </xf>
    <xf numFmtId="0" fontId="18" fillId="48" borderId="61" xfId="0" applyFont="1" applyFill="1" applyBorder="1" applyAlignment="1" applyProtection="1">
      <alignment horizontal="center" vertical="center" wrapText="1"/>
      <protection/>
    </xf>
    <xf numFmtId="0" fontId="0" fillId="45" borderId="49" xfId="0" applyFont="1" applyFill="1" applyBorder="1" applyAlignment="1" applyProtection="1">
      <alignment horizontal="center" vertical="center" wrapText="1"/>
      <protection/>
    </xf>
    <xf numFmtId="0" fontId="0" fillId="45" borderId="45" xfId="0" applyFont="1" applyFill="1" applyBorder="1" applyAlignment="1" applyProtection="1">
      <alignment horizontal="center" vertical="center" wrapText="1"/>
      <protection/>
    </xf>
    <xf numFmtId="0" fontId="31" fillId="48" borderId="62" xfId="0" applyFont="1" applyFill="1" applyBorder="1" applyAlignment="1" applyProtection="1">
      <alignment horizontal="center" vertical="top" wrapText="1"/>
      <protection/>
    </xf>
    <xf numFmtId="0" fontId="49" fillId="48" borderId="63" xfId="0" applyFont="1" applyFill="1" applyBorder="1" applyAlignment="1" applyProtection="1">
      <alignment horizontal="center" vertical="top" wrapText="1"/>
      <protection/>
    </xf>
    <xf numFmtId="0" fontId="49" fillId="48" borderId="64" xfId="0" applyFont="1" applyFill="1" applyBorder="1" applyAlignment="1" applyProtection="1">
      <alignment horizontal="center" vertical="top" wrapText="1"/>
      <protection/>
    </xf>
    <xf numFmtId="0" fontId="18" fillId="45" borderId="52" xfId="0" applyFont="1" applyFill="1" applyBorder="1" applyAlignment="1" applyProtection="1">
      <alignment horizontal="center" wrapText="1"/>
      <protection/>
    </xf>
    <xf numFmtId="0" fontId="18" fillId="45" borderId="53" xfId="0" applyFont="1" applyFill="1" applyBorder="1" applyAlignment="1" applyProtection="1">
      <alignment horizontal="center" wrapText="1"/>
      <protection/>
    </xf>
    <xf numFmtId="0" fontId="5" fillId="36" borderId="29"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5" fillId="36" borderId="66" xfId="0" applyFont="1" applyFill="1" applyBorder="1" applyAlignment="1" applyProtection="1">
      <alignment horizontal="center"/>
      <protection/>
    </xf>
    <xf numFmtId="0" fontId="1" fillId="45" borderId="21" xfId="0" applyFont="1" applyFill="1" applyBorder="1" applyAlignment="1" applyProtection="1">
      <alignment horizontal="center" vertical="center"/>
      <protection/>
    </xf>
    <xf numFmtId="0" fontId="1" fillId="45" borderId="22" xfId="0" applyFont="1" applyFill="1" applyBorder="1" applyAlignment="1" applyProtection="1">
      <alignment horizontal="center" vertical="center"/>
      <protection/>
    </xf>
    <xf numFmtId="0" fontId="33" fillId="36" borderId="0" xfId="0" applyFont="1" applyFill="1" applyAlignment="1" applyProtection="1">
      <alignment horizontal="left" vertical="center" wrapText="1"/>
      <protection locked="0"/>
    </xf>
    <xf numFmtId="0" fontId="52" fillId="47" borderId="0" xfId="0" applyFont="1" applyFill="1" applyBorder="1" applyAlignment="1" applyProtection="1">
      <alignment horizontal="left" vertical="top" wrapText="1"/>
      <protection/>
    </xf>
    <xf numFmtId="0" fontId="52" fillId="47" borderId="0" xfId="0" applyFont="1" applyFill="1" applyAlignment="1" applyProtection="1">
      <alignment horizontal="left" vertical="top" wrapText="1"/>
      <protection/>
    </xf>
    <xf numFmtId="0" fontId="47" fillId="45" borderId="0" xfId="0" applyFont="1" applyFill="1" applyBorder="1" applyAlignment="1" applyProtection="1">
      <alignment horizontal="left" vertical="top" wrapText="1"/>
      <protection/>
    </xf>
    <xf numFmtId="0" fontId="1" fillId="45" borderId="0" xfId="0" applyFont="1" applyFill="1" applyBorder="1" applyAlignment="1" applyProtection="1">
      <alignment horizontal="left" vertical="top" wrapText="1"/>
      <protection/>
    </xf>
    <xf numFmtId="0" fontId="5" fillId="47" borderId="21" xfId="0" applyFont="1" applyFill="1" applyBorder="1" applyAlignment="1" applyProtection="1">
      <alignment horizontal="left" vertical="center" wrapText="1"/>
      <protection/>
    </xf>
    <xf numFmtId="0" fontId="5" fillId="47" borderId="22" xfId="0" applyFont="1" applyFill="1" applyBorder="1" applyAlignment="1" applyProtection="1">
      <alignment horizontal="left" vertical="center" wrapText="1"/>
      <protection/>
    </xf>
    <xf numFmtId="0" fontId="4" fillId="49" borderId="62" xfId="0" applyFont="1" applyFill="1" applyBorder="1" applyAlignment="1" applyProtection="1">
      <alignment horizontal="center" vertical="center" wrapText="1"/>
      <protection/>
    </xf>
    <xf numFmtId="0" fontId="4" fillId="49" borderId="64" xfId="0" applyFont="1" applyFill="1" applyBorder="1" applyAlignment="1" applyProtection="1">
      <alignment horizontal="center" vertical="center" wrapText="1"/>
      <protection/>
    </xf>
    <xf numFmtId="0" fontId="31" fillId="49" borderId="62" xfId="0" applyFont="1" applyFill="1" applyBorder="1" applyAlignment="1" applyProtection="1">
      <alignment horizontal="center"/>
      <protection/>
    </xf>
    <xf numFmtId="0" fontId="31" fillId="49" borderId="63" xfId="0" applyFont="1" applyFill="1" applyBorder="1" applyAlignment="1" applyProtection="1">
      <alignment horizontal="center"/>
      <protection/>
    </xf>
    <xf numFmtId="0" fontId="31" fillId="49" borderId="64" xfId="0" applyFont="1" applyFill="1" applyBorder="1" applyAlignment="1" applyProtection="1">
      <alignment horizontal="center"/>
      <protection/>
    </xf>
    <xf numFmtId="0" fontId="5" fillId="47" borderId="47" xfId="0" applyFont="1" applyFill="1" applyBorder="1" applyAlignment="1" applyProtection="1">
      <alignment horizontal="left" vertical="center" wrapText="1"/>
      <protection/>
    </xf>
    <xf numFmtId="0" fontId="5" fillId="47" borderId="37" xfId="0" applyFont="1" applyFill="1" applyBorder="1" applyAlignment="1" applyProtection="1">
      <alignment horizontal="left" vertical="center" wrapText="1"/>
      <protection/>
    </xf>
    <xf numFmtId="0" fontId="5" fillId="47" borderId="44" xfId="0" applyFont="1" applyFill="1" applyBorder="1" applyAlignment="1" applyProtection="1">
      <alignment horizontal="left" vertical="center" wrapText="1"/>
      <protection/>
    </xf>
    <xf numFmtId="0" fontId="5" fillId="47" borderId="40" xfId="0" applyFont="1" applyFill="1" applyBorder="1" applyAlignment="1" applyProtection="1">
      <alignment horizontal="left" vertical="center" wrapText="1"/>
      <protection/>
    </xf>
    <xf numFmtId="0" fontId="5" fillId="47" borderId="44" xfId="0" applyFont="1" applyFill="1" applyBorder="1" applyAlignment="1" applyProtection="1">
      <alignment vertical="center" wrapText="1"/>
      <protection/>
    </xf>
    <xf numFmtId="0" fontId="5" fillId="47" borderId="40" xfId="0" applyFont="1" applyFill="1" applyBorder="1" applyAlignment="1" applyProtection="1">
      <alignment vertical="center" wrapText="1"/>
      <protection/>
    </xf>
    <xf numFmtId="0" fontId="5" fillId="47" borderId="47" xfId="0" applyFont="1" applyFill="1" applyBorder="1" applyAlignment="1" applyProtection="1">
      <alignment vertical="center" wrapText="1"/>
      <protection/>
    </xf>
    <xf numFmtId="0" fontId="5" fillId="47" borderId="37" xfId="0" applyFont="1" applyFill="1" applyBorder="1" applyAlignment="1" applyProtection="1">
      <alignment vertical="center" wrapText="1"/>
      <protection/>
    </xf>
    <xf numFmtId="0" fontId="35" fillId="52" borderId="29" xfId="57" applyNumberFormat="1" applyFont="1" applyFill="1" applyBorder="1" applyAlignment="1" applyProtection="1">
      <alignment horizontal="left" wrapText="1"/>
      <protection/>
    </xf>
    <xf numFmtId="0" fontId="35" fillId="52" borderId="66" xfId="57" applyNumberFormat="1" applyFont="1" applyFill="1" applyBorder="1" applyAlignment="1" applyProtection="1">
      <alignment horizontal="left" wrapText="1"/>
      <protection/>
    </xf>
    <xf numFmtId="0" fontId="27" fillId="52" borderId="29" xfId="57" applyFont="1" applyFill="1" applyBorder="1" applyAlignment="1" applyProtection="1">
      <alignment horizontal="center" wrapText="1"/>
      <protection/>
    </xf>
    <xf numFmtId="0" fontId="27" fillId="52" borderId="66" xfId="57" applyFont="1" applyFill="1" applyBorder="1" applyAlignment="1" applyProtection="1">
      <alignment horizontal="center" wrapText="1"/>
      <protection/>
    </xf>
    <xf numFmtId="0" fontId="23" fillId="47" borderId="0" xfId="57" applyFont="1" applyFill="1" applyBorder="1" applyAlignment="1" applyProtection="1">
      <alignment horizontal="center"/>
      <protection/>
    </xf>
    <xf numFmtId="0" fontId="23" fillId="47" borderId="53" xfId="57" applyFont="1" applyFill="1" applyBorder="1" applyAlignment="1" applyProtection="1">
      <alignment horizontal="center"/>
      <protection/>
    </xf>
    <xf numFmtId="0" fontId="4" fillId="49" borderId="31" xfId="57" applyFont="1" applyFill="1" applyBorder="1" applyAlignment="1" applyProtection="1">
      <alignment horizontal="center" vertical="center" wrapText="1"/>
      <protection/>
    </xf>
    <xf numFmtId="0" fontId="4" fillId="49" borderId="58" xfId="57" applyFont="1" applyFill="1" applyBorder="1" applyAlignment="1" applyProtection="1">
      <alignment horizontal="center" vertical="center" wrapText="1"/>
      <protection/>
    </xf>
    <xf numFmtId="0" fontId="4" fillId="49" borderId="67" xfId="57" applyFont="1" applyFill="1" applyBorder="1" applyAlignment="1" applyProtection="1">
      <alignment horizontal="center" vertical="center" wrapText="1"/>
      <protection/>
    </xf>
    <xf numFmtId="0" fontId="4" fillId="49" borderId="68" xfId="57" applyFont="1" applyFill="1" applyBorder="1" applyAlignment="1" applyProtection="1">
      <alignment horizontal="center" vertical="center" wrapText="1"/>
      <protection/>
    </xf>
    <xf numFmtId="0" fontId="18" fillId="34" borderId="29" xfId="0" applyFont="1" applyFill="1" applyBorder="1" applyAlignment="1" applyProtection="1">
      <alignment horizontal="center"/>
      <protection/>
    </xf>
    <xf numFmtId="0" fontId="18" fillId="34" borderId="14" xfId="0" applyFont="1" applyFill="1" applyBorder="1" applyAlignment="1" applyProtection="1">
      <alignment horizontal="center"/>
      <protection/>
    </xf>
    <xf numFmtId="0" fontId="18" fillId="34" borderId="66" xfId="0" applyFont="1" applyFill="1" applyBorder="1" applyAlignment="1" applyProtection="1">
      <alignment horizontal="center"/>
      <protection/>
    </xf>
    <xf numFmtId="0" fontId="1" fillId="34" borderId="25" xfId="0" applyFont="1" applyFill="1" applyBorder="1" applyAlignment="1" applyProtection="1">
      <alignment horizontal="left" vertical="top" wrapText="1"/>
      <protection/>
    </xf>
    <xf numFmtId="0" fontId="1" fillId="34" borderId="15" xfId="0" applyFont="1" applyFill="1" applyBorder="1" applyAlignment="1" applyProtection="1">
      <alignment horizontal="left" vertical="top" wrapText="1"/>
      <protection/>
    </xf>
    <xf numFmtId="0" fontId="1" fillId="34" borderId="26" xfId="0" applyFont="1" applyFill="1" applyBorder="1" applyAlignment="1" applyProtection="1">
      <alignment horizontal="left" vertical="top" wrapText="1"/>
      <protection/>
    </xf>
    <xf numFmtId="0" fontId="1" fillId="34" borderId="17" xfId="0" applyFont="1" applyFill="1" applyBorder="1" applyAlignment="1" applyProtection="1">
      <alignment horizontal="left" vertical="top" wrapText="1"/>
      <protection/>
    </xf>
    <xf numFmtId="0" fontId="1" fillId="34" borderId="0" xfId="0" applyFont="1" applyFill="1" applyBorder="1" applyAlignment="1" applyProtection="1">
      <alignment horizontal="left" vertical="top" wrapText="1"/>
      <protection/>
    </xf>
    <xf numFmtId="0" fontId="1" fillId="34" borderId="27" xfId="0" applyFont="1" applyFill="1" applyBorder="1" applyAlignment="1" applyProtection="1">
      <alignment horizontal="left" vertical="top" wrapText="1"/>
      <protection/>
    </xf>
    <xf numFmtId="0" fontId="1" fillId="34" borderId="18" xfId="0" applyFont="1" applyFill="1" applyBorder="1" applyAlignment="1" applyProtection="1">
      <alignment horizontal="left" vertical="top" wrapText="1"/>
      <protection/>
    </xf>
    <xf numFmtId="0" fontId="1" fillId="34" borderId="16" xfId="0" applyFont="1" applyFill="1" applyBorder="1" applyAlignment="1" applyProtection="1">
      <alignment horizontal="left" vertical="top" wrapText="1"/>
      <protection/>
    </xf>
    <xf numFmtId="0" fontId="1" fillId="34" borderId="28" xfId="0" applyFont="1" applyFill="1" applyBorder="1" applyAlignment="1" applyProtection="1">
      <alignment horizontal="left" vertical="top" wrapText="1"/>
      <protection/>
    </xf>
    <xf numFmtId="0" fontId="18" fillId="49" borderId="59" xfId="0" applyFont="1" applyFill="1" applyBorder="1" applyAlignment="1" applyProtection="1">
      <alignment horizontal="left" vertical="center"/>
      <protection/>
    </xf>
    <xf numFmtId="0" fontId="18" fillId="49" borderId="60" xfId="0" applyFont="1" applyFill="1" applyBorder="1" applyAlignment="1" applyProtection="1">
      <alignment horizontal="left" vertical="center"/>
      <protection/>
    </xf>
    <xf numFmtId="0" fontId="18" fillId="49" borderId="61" xfId="0" applyFont="1" applyFill="1" applyBorder="1" applyAlignment="1" applyProtection="1">
      <alignment horizontal="left" vertical="center"/>
      <protection/>
    </xf>
    <xf numFmtId="0" fontId="39" fillId="45" borderId="0" xfId="0" applyFont="1" applyFill="1" applyBorder="1" applyAlignment="1" applyProtection="1">
      <alignment horizontal="center" vertical="center" wrapText="1"/>
      <protection/>
    </xf>
    <xf numFmtId="0" fontId="38" fillId="45" borderId="0" xfId="0" applyFont="1" applyFill="1" applyBorder="1" applyAlignment="1" applyProtection="1">
      <alignment horizontal="center" vertical="center" wrapText="1"/>
      <protection/>
    </xf>
    <xf numFmtId="0" fontId="18" fillId="47" borderId="47" xfId="0" applyFont="1" applyFill="1" applyBorder="1" applyAlignment="1" applyProtection="1">
      <alignment horizontal="center" vertical="center"/>
      <protection/>
    </xf>
    <xf numFmtId="0" fontId="18" fillId="47" borderId="49" xfId="0" applyFont="1" applyFill="1" applyBorder="1" applyAlignment="1" applyProtection="1">
      <alignment horizontal="center" vertical="center"/>
      <protection/>
    </xf>
    <xf numFmtId="0" fontId="18" fillId="47" borderId="44" xfId="0" applyFont="1" applyFill="1" applyBorder="1" applyAlignment="1" applyProtection="1">
      <alignment horizontal="center" vertical="center"/>
      <protection/>
    </xf>
    <xf numFmtId="0" fontId="1" fillId="47" borderId="47" xfId="0" applyFont="1" applyFill="1" applyBorder="1" applyAlignment="1" applyProtection="1">
      <alignment horizontal="center" vertical="center"/>
      <protection/>
    </xf>
    <xf numFmtId="0" fontId="1" fillId="47" borderId="44" xfId="0" applyFont="1" applyFill="1" applyBorder="1" applyAlignment="1" applyProtection="1">
      <alignment horizontal="center" vertical="center"/>
      <protection/>
    </xf>
    <xf numFmtId="0" fontId="31" fillId="49" borderId="62" xfId="0" applyFont="1" applyFill="1" applyBorder="1" applyAlignment="1" applyProtection="1">
      <alignment horizontal="center" vertical="center" wrapText="1"/>
      <protection/>
    </xf>
    <xf numFmtId="0" fontId="31" fillId="49" borderId="63" xfId="0" applyFont="1" applyFill="1" applyBorder="1" applyAlignment="1" applyProtection="1">
      <alignment horizontal="center" vertical="center" wrapText="1"/>
      <protection/>
    </xf>
    <xf numFmtId="0" fontId="31" fillId="49" borderId="64" xfId="0" applyFont="1" applyFill="1" applyBorder="1" applyAlignment="1" applyProtection="1">
      <alignment horizontal="center" vertical="center" wrapText="1"/>
      <protection/>
    </xf>
    <xf numFmtId="0" fontId="35" fillId="47" borderId="0" xfId="0" applyFont="1" applyFill="1" applyAlignment="1" applyProtection="1">
      <alignment horizontal="left" wrapText="1"/>
      <protection/>
    </xf>
    <xf numFmtId="0" fontId="1" fillId="47" borderId="49" xfId="0" applyFont="1" applyFill="1" applyBorder="1" applyAlignment="1" applyProtection="1">
      <alignment horizontal="center" vertical="center"/>
      <protection/>
    </xf>
    <xf numFmtId="0" fontId="1" fillId="47" borderId="19" xfId="0" applyFont="1" applyFill="1" applyBorder="1" applyAlignment="1" applyProtection="1">
      <alignment horizontal="center" vertical="center" wrapText="1"/>
      <protection/>
    </xf>
    <xf numFmtId="0" fontId="1" fillId="47" borderId="49" xfId="0" applyFont="1" applyFill="1" applyBorder="1" applyAlignment="1" applyProtection="1">
      <alignment horizontal="center" vertical="center" wrapText="1"/>
      <protection/>
    </xf>
    <xf numFmtId="0" fontId="1" fillId="47" borderId="44" xfId="0" applyFont="1" applyFill="1" applyBorder="1" applyAlignment="1" applyProtection="1">
      <alignment horizontal="center" vertical="center" wrapText="1"/>
      <protection/>
    </xf>
    <xf numFmtId="0" fontId="18" fillId="49" borderId="54" xfId="0" applyFont="1" applyFill="1" applyBorder="1" applyAlignment="1" applyProtection="1">
      <alignment horizontal="left" vertical="center"/>
      <protection/>
    </xf>
    <xf numFmtId="0" fontId="18" fillId="49" borderId="0" xfId="0" applyFont="1" applyFill="1" applyBorder="1" applyAlignment="1" applyProtection="1">
      <alignment horizontal="left" vertical="center"/>
      <protection/>
    </xf>
    <xf numFmtId="0" fontId="18" fillId="49" borderId="55" xfId="0" applyFont="1" applyFill="1" applyBorder="1" applyAlignment="1" applyProtection="1">
      <alignment horizontal="left" vertical="center"/>
      <protection/>
    </xf>
    <xf numFmtId="0" fontId="18" fillId="52" borderId="56" xfId="0" applyFont="1" applyFill="1" applyBorder="1" applyAlignment="1" applyProtection="1">
      <alignment horizontal="center" vertical="center" wrapText="1"/>
      <protection/>
    </xf>
    <xf numFmtId="0" fontId="0" fillId="52" borderId="56" xfId="0" applyFont="1" applyFill="1" applyBorder="1" applyAlignment="1" applyProtection="1">
      <alignment horizontal="center" vertical="center" wrapText="1"/>
      <protection/>
    </xf>
    <xf numFmtId="0" fontId="1" fillId="47" borderId="47" xfId="0" applyFont="1" applyFill="1" applyBorder="1" applyAlignment="1" applyProtection="1">
      <alignment horizontal="center" vertical="center" wrapText="1"/>
      <protection/>
    </xf>
    <xf numFmtId="0" fontId="1" fillId="47" borderId="69" xfId="0" applyFont="1" applyFill="1" applyBorder="1" applyAlignment="1" applyProtection="1">
      <alignment horizontal="center" vertical="center"/>
      <protection/>
    </xf>
    <xf numFmtId="0" fontId="1" fillId="47" borderId="70" xfId="0" applyFont="1" applyFill="1" applyBorder="1" applyAlignment="1" applyProtection="1">
      <alignment horizontal="center" vertical="center"/>
      <protection/>
    </xf>
    <xf numFmtId="0" fontId="1" fillId="47" borderId="23" xfId="0" applyFont="1" applyFill="1" applyBorder="1" applyAlignment="1" applyProtection="1">
      <alignment horizontal="center" vertical="center"/>
      <protection/>
    </xf>
    <xf numFmtId="0" fontId="1" fillId="47" borderId="19" xfId="0" applyFont="1" applyFill="1" applyBorder="1" applyAlignment="1" applyProtection="1">
      <alignment horizontal="center" vertical="center"/>
      <protection/>
    </xf>
    <xf numFmtId="0" fontId="1" fillId="47" borderId="45" xfId="0" applyFont="1" applyFill="1" applyBorder="1" applyAlignment="1" applyProtection="1">
      <alignment horizontal="center" vertical="center"/>
      <protection/>
    </xf>
    <xf numFmtId="0" fontId="18" fillId="47" borderId="21" xfId="0" applyFont="1" applyFill="1" applyBorder="1" applyAlignment="1" applyProtection="1">
      <alignment vertical="center"/>
      <protection/>
    </xf>
    <xf numFmtId="0" fontId="0" fillId="47" borderId="43" xfId="0" applyFont="1" applyFill="1" applyBorder="1" applyAlignment="1" applyProtection="1">
      <alignment vertical="center"/>
      <protection/>
    </xf>
    <xf numFmtId="0" fontId="18" fillId="49" borderId="62" xfId="0" applyFont="1" applyFill="1" applyBorder="1" applyAlignment="1" applyProtection="1">
      <alignment horizontal="left" vertical="center"/>
      <protection/>
    </xf>
    <xf numFmtId="0" fontId="18" fillId="49" borderId="63" xfId="0" applyFont="1" applyFill="1" applyBorder="1" applyAlignment="1" applyProtection="1">
      <alignment horizontal="left" vertical="center"/>
      <protection/>
    </xf>
    <xf numFmtId="0" fontId="18" fillId="49" borderId="64" xfId="0" applyFont="1" applyFill="1" applyBorder="1" applyAlignment="1" applyProtection="1">
      <alignment horizontal="left" vertical="center"/>
      <protection/>
    </xf>
    <xf numFmtId="0" fontId="18" fillId="45" borderId="52" xfId="0" applyFont="1" applyFill="1" applyBorder="1" applyAlignment="1" applyProtection="1">
      <alignment horizontal="center"/>
      <protection/>
    </xf>
    <xf numFmtId="0" fontId="18" fillId="45" borderId="53" xfId="0" applyFont="1" applyFill="1" applyBorder="1" applyAlignment="1" applyProtection="1">
      <alignment horizontal="center"/>
      <protection/>
    </xf>
    <xf numFmtId="0" fontId="18" fillId="47" borderId="52" xfId="0" applyFont="1" applyFill="1" applyBorder="1" applyAlignment="1" applyProtection="1">
      <alignment horizontal="center" vertical="center"/>
      <protection/>
    </xf>
    <xf numFmtId="0" fontId="18" fillId="47" borderId="53" xfId="0" applyFont="1" applyFill="1" applyBorder="1" applyAlignment="1" applyProtection="1">
      <alignment horizontal="center" vertical="center"/>
      <protection/>
    </xf>
    <xf numFmtId="0" fontId="18" fillId="52" borderId="52" xfId="0" applyFont="1" applyFill="1" applyBorder="1" applyAlignment="1" applyProtection="1">
      <alignment horizontal="center" vertical="center" wrapText="1"/>
      <protection/>
    </xf>
    <xf numFmtId="0" fontId="18" fillId="52" borderId="53" xfId="0" applyFont="1" applyFill="1" applyBorder="1" applyAlignment="1" applyProtection="1">
      <alignment horizontal="center" vertical="center" wrapText="1"/>
      <protection/>
    </xf>
    <xf numFmtId="0" fontId="18" fillId="52" borderId="57" xfId="0" applyFont="1" applyFill="1" applyBorder="1" applyAlignment="1" applyProtection="1">
      <alignment horizontal="center" vertical="center" wrapText="1"/>
      <protection/>
    </xf>
    <xf numFmtId="0" fontId="51" fillId="49" borderId="71" xfId="57" applyFont="1" applyFill="1" applyBorder="1" applyAlignment="1" applyProtection="1">
      <alignment horizontal="center"/>
      <protection/>
    </xf>
    <xf numFmtId="0" fontId="51" fillId="49" borderId="67" xfId="57" applyFont="1" applyFill="1" applyBorder="1" applyAlignment="1" applyProtection="1">
      <alignment horizontal="center"/>
      <protection/>
    </xf>
    <xf numFmtId="0" fontId="51" fillId="49" borderId="68" xfId="57" applyFont="1" applyFill="1" applyBorder="1" applyAlignment="1" applyProtection="1">
      <alignment horizontal="center"/>
      <protection/>
    </xf>
    <xf numFmtId="0" fontId="28" fillId="47" borderId="0" xfId="57" applyFont="1" applyFill="1" applyBorder="1" applyAlignment="1" applyProtection="1">
      <alignment horizontal="left"/>
      <protection/>
    </xf>
    <xf numFmtId="0" fontId="36" fillId="45" borderId="49" xfId="57" applyFont="1" applyFill="1" applyBorder="1" applyAlignment="1" applyProtection="1">
      <alignment horizontal="left" vertical="center" wrapText="1"/>
      <protection/>
    </xf>
    <xf numFmtId="0" fontId="36" fillId="45" borderId="38" xfId="57" applyFont="1" applyFill="1" applyBorder="1" applyAlignment="1" applyProtection="1">
      <alignment horizontal="left" vertical="center" wrapText="1"/>
      <protection/>
    </xf>
    <xf numFmtId="0" fontId="36" fillId="45" borderId="44" xfId="57" applyFont="1" applyFill="1" applyBorder="1" applyAlignment="1" applyProtection="1">
      <alignment horizontal="left" vertical="center" wrapText="1"/>
      <protection/>
    </xf>
    <xf numFmtId="0" fontId="36" fillId="45" borderId="40" xfId="57" applyFont="1" applyFill="1" applyBorder="1" applyAlignment="1" applyProtection="1">
      <alignment horizontal="left" vertical="center" wrapText="1"/>
      <protection/>
    </xf>
    <xf numFmtId="0" fontId="25" fillId="0" borderId="60" xfId="57" applyFill="1" applyBorder="1" applyAlignment="1" applyProtection="1">
      <alignment horizontal="center"/>
      <protection/>
    </xf>
    <xf numFmtId="0" fontId="25" fillId="0" borderId="61" xfId="57" applyFill="1" applyBorder="1" applyAlignment="1" applyProtection="1">
      <alignment horizontal="center"/>
      <protection/>
    </xf>
    <xf numFmtId="0" fontId="18" fillId="47" borderId="62" xfId="57" applyFont="1" applyFill="1" applyBorder="1" applyAlignment="1" applyProtection="1">
      <alignment horizontal="center" vertical="center" wrapText="1"/>
      <protection/>
    </xf>
    <xf numFmtId="0" fontId="18" fillId="47" borderId="64" xfId="57" applyFont="1" applyFill="1" applyBorder="1" applyAlignment="1" applyProtection="1">
      <alignment horizontal="center" vertical="center" wrapText="1"/>
      <protection/>
    </xf>
    <xf numFmtId="0" fontId="25" fillId="0" borderId="62" xfId="57" applyFill="1" applyBorder="1" applyAlignment="1" applyProtection="1">
      <alignment horizontal="center"/>
      <protection/>
    </xf>
    <xf numFmtId="0" fontId="25" fillId="0" borderId="64" xfId="57" applyFill="1" applyBorder="1" applyAlignment="1" applyProtection="1">
      <alignment horizontal="center"/>
      <protection/>
    </xf>
    <xf numFmtId="0" fontId="51" fillId="49" borderId="47" xfId="57" applyFont="1" applyFill="1" applyBorder="1" applyAlignment="1" applyProtection="1">
      <alignment horizontal="center" vertical="center"/>
      <protection/>
    </xf>
    <xf numFmtId="0" fontId="51" fillId="49" borderId="36" xfId="57" applyFont="1" applyFill="1" applyBorder="1" applyAlignment="1" applyProtection="1">
      <alignment horizontal="center" vertical="center"/>
      <protection/>
    </xf>
    <xf numFmtId="0" fontId="51" fillId="49" borderId="37" xfId="57" applyFont="1" applyFill="1" applyBorder="1" applyAlignment="1" applyProtection="1">
      <alignment horizontal="center" vertical="center"/>
      <protection/>
    </xf>
    <xf numFmtId="0" fontId="18" fillId="48" borderId="11" xfId="57" applyFont="1" applyFill="1" applyBorder="1" applyAlignment="1" applyProtection="1">
      <alignment horizontal="center" vertical="center" wrapText="1"/>
      <protection/>
    </xf>
    <xf numFmtId="0" fontId="18" fillId="48" borderId="72" xfId="57" applyFont="1" applyFill="1" applyBorder="1" applyAlignment="1" applyProtection="1">
      <alignment horizontal="center" vertical="center" wrapText="1"/>
      <protection/>
    </xf>
    <xf numFmtId="0" fontId="36" fillId="45" borderId="47" xfId="57" applyFont="1" applyFill="1" applyBorder="1" applyAlignment="1" applyProtection="1">
      <alignment horizontal="left" vertical="center" wrapText="1"/>
      <protection/>
    </xf>
    <xf numFmtId="0" fontId="36" fillId="45" borderId="37" xfId="57" applyFont="1" applyFill="1" applyBorder="1" applyAlignment="1" applyProtection="1">
      <alignment horizontal="left" vertical="center" wrapText="1"/>
      <protection/>
    </xf>
    <xf numFmtId="0" fontId="40" fillId="44" borderId="0" xfId="0" applyFont="1" applyFill="1" applyAlignment="1" applyProtection="1">
      <alignment horizontal="center"/>
      <protection/>
    </xf>
    <xf numFmtId="0" fontId="90" fillId="44" borderId="0" xfId="0" applyFont="1" applyFill="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ine SI Template_DRAFT_9-8-09_UNLOCKED"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1000125</xdr:colOff>
      <xdr:row>0</xdr:row>
      <xdr:rowOff>38100</xdr:rowOff>
    </xdr:from>
    <xdr:to>
      <xdr:col>3</xdr:col>
      <xdr:colOff>1123950</xdr:colOff>
      <xdr:row>6</xdr:row>
      <xdr:rowOff>133350</xdr:rowOff>
    </xdr:to>
    <xdr:pic>
      <xdr:nvPicPr>
        <xdr:cNvPr id="1" name="Picture 1" descr="epa_seal_small_trim"/>
        <xdr:cNvPicPr preferRelativeResize="1">
          <a:picLocks noChangeAspect="1"/>
        </xdr:cNvPicPr>
      </xdr:nvPicPr>
      <xdr:blipFill>
        <a:blip r:embed="rId1"/>
        <a:stretch>
          <a:fillRect/>
        </a:stretch>
      </xdr:blipFill>
      <xdr:spPr>
        <a:xfrm>
          <a:off x="2476500" y="38100"/>
          <a:ext cx="1381125" cy="1333500"/>
        </a:xfrm>
        <a:prstGeom prst="rect">
          <a:avLst/>
        </a:prstGeom>
        <a:noFill/>
        <a:ln w="9525" cmpd="sng">
          <a:noFill/>
        </a:ln>
      </xdr:spPr>
    </xdr:pic>
    <xdr:clientData/>
  </xdr:twoCellAnchor>
  <xdr:twoCellAnchor>
    <xdr:from>
      <xdr:col>12</xdr:col>
      <xdr:colOff>5591175</xdr:colOff>
      <xdr:row>7</xdr:row>
      <xdr:rowOff>66675</xdr:rowOff>
    </xdr:from>
    <xdr:to>
      <xdr:col>13</xdr:col>
      <xdr:colOff>9525</xdr:colOff>
      <xdr:row>9</xdr:row>
      <xdr:rowOff>0</xdr:rowOff>
    </xdr:to>
    <xdr:sp fLocksText="0">
      <xdr:nvSpPr>
        <xdr:cNvPr id="2" name="Text Box 920"/>
        <xdr:cNvSpPr txBox="1">
          <a:spLocks noChangeArrowheads="1"/>
        </xdr:cNvSpPr>
      </xdr:nvSpPr>
      <xdr:spPr>
        <a:xfrm>
          <a:off x="16516350" y="1552575"/>
          <a:ext cx="12382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5543550</xdr:colOff>
      <xdr:row>94</xdr:row>
      <xdr:rowOff>142875</xdr:rowOff>
    </xdr:from>
    <xdr:to>
      <xdr:col>12</xdr:col>
      <xdr:colOff>6810375</xdr:colOff>
      <xdr:row>98</xdr:row>
      <xdr:rowOff>133350</xdr:rowOff>
    </xdr:to>
    <xdr:sp>
      <xdr:nvSpPr>
        <xdr:cNvPr id="3" name="Text Box 922"/>
        <xdr:cNvSpPr txBox="1">
          <a:spLocks noChangeArrowheads="1"/>
        </xdr:cNvSpPr>
      </xdr:nvSpPr>
      <xdr:spPr>
        <a:xfrm>
          <a:off x="16468725" y="15801975"/>
          <a:ext cx="1276350" cy="6762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2060-0338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8/31/2012
</a:t>
          </a:r>
          <a:r>
            <a:rPr lang="en-US" cap="none" sz="800" b="0" i="0" u="none" baseline="0">
              <a:solidFill>
                <a:srgbClr val="000000"/>
              </a:solidFill>
              <a:latin typeface="Arial"/>
              <a:ea typeface="Arial"/>
              <a:cs typeface="Arial"/>
            </a:rPr>
            <a:t>EPA Form 5900-131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1000125</xdr:colOff>
      <xdr:row>0</xdr:row>
      <xdr:rowOff>38100</xdr:rowOff>
    </xdr:from>
    <xdr:to>
      <xdr:col>3</xdr:col>
      <xdr:colOff>828675</xdr:colOff>
      <xdr:row>6</xdr:row>
      <xdr:rowOff>133350</xdr:rowOff>
    </xdr:to>
    <xdr:pic>
      <xdr:nvPicPr>
        <xdr:cNvPr id="1" name="Picture 1" descr="epa_seal_small_trim"/>
        <xdr:cNvPicPr preferRelativeResize="1">
          <a:picLocks noChangeAspect="1"/>
        </xdr:cNvPicPr>
      </xdr:nvPicPr>
      <xdr:blipFill>
        <a:blip r:embed="rId1"/>
        <a:stretch>
          <a:fillRect/>
        </a:stretch>
      </xdr:blipFill>
      <xdr:spPr>
        <a:xfrm>
          <a:off x="2733675" y="38100"/>
          <a:ext cx="1381125" cy="1333500"/>
        </a:xfrm>
        <a:prstGeom prst="rect">
          <a:avLst/>
        </a:prstGeom>
        <a:noFill/>
        <a:ln w="9525" cmpd="sng">
          <a:noFill/>
        </a:ln>
      </xdr:spPr>
    </xdr:pic>
    <xdr:clientData/>
  </xdr:twoCellAnchor>
  <xdr:twoCellAnchor>
    <xdr:from>
      <xdr:col>13</xdr:col>
      <xdr:colOff>4210050</xdr:colOff>
      <xdr:row>7</xdr:row>
      <xdr:rowOff>66675</xdr:rowOff>
    </xdr:from>
    <xdr:to>
      <xdr:col>14</xdr:col>
      <xdr:colOff>0</xdr:colOff>
      <xdr:row>9</xdr:row>
      <xdr:rowOff>0</xdr:rowOff>
    </xdr:to>
    <xdr:sp fLocksText="0">
      <xdr:nvSpPr>
        <xdr:cNvPr id="2" name="Text Box 63"/>
        <xdr:cNvSpPr txBox="1">
          <a:spLocks noChangeArrowheads="1"/>
        </xdr:cNvSpPr>
      </xdr:nvSpPr>
      <xdr:spPr>
        <a:xfrm>
          <a:off x="16554450" y="1552575"/>
          <a:ext cx="11144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4048125</xdr:colOff>
      <xdr:row>98</xdr:row>
      <xdr:rowOff>66675</xdr:rowOff>
    </xdr:from>
    <xdr:to>
      <xdr:col>13</xdr:col>
      <xdr:colOff>5314950</xdr:colOff>
      <xdr:row>100</xdr:row>
      <xdr:rowOff>228600</xdr:rowOff>
    </xdr:to>
    <xdr:sp>
      <xdr:nvSpPr>
        <xdr:cNvPr id="3" name="Text Box 65"/>
        <xdr:cNvSpPr txBox="1">
          <a:spLocks noChangeArrowheads="1"/>
        </xdr:cNvSpPr>
      </xdr:nvSpPr>
      <xdr:spPr>
        <a:xfrm>
          <a:off x="16392525" y="15868650"/>
          <a:ext cx="1266825" cy="5810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2060-0338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8/31/2012
</a:t>
          </a:r>
          <a:r>
            <a:rPr lang="en-US" cap="none" sz="800" b="0" i="0" u="none" baseline="0">
              <a:solidFill>
                <a:srgbClr val="000000"/>
              </a:solidFill>
              <a:latin typeface="Arial"/>
              <a:ea typeface="Arial"/>
              <a:cs typeface="Arial"/>
            </a:rPr>
            <a:t>EPA Form 5900-131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876300</xdr:colOff>
      <xdr:row>5</xdr:row>
      <xdr:rowOff>19050</xdr:rowOff>
    </xdr:to>
    <xdr:pic>
      <xdr:nvPicPr>
        <xdr:cNvPr id="1" name="Picture 1" descr="epa_seal_small_trim"/>
        <xdr:cNvPicPr preferRelativeResize="1">
          <a:picLocks noChangeAspect="1"/>
        </xdr:cNvPicPr>
      </xdr:nvPicPr>
      <xdr:blipFill>
        <a:blip r:embed="rId1"/>
        <a:stretch>
          <a:fillRect/>
        </a:stretch>
      </xdr:blipFill>
      <xdr:spPr>
        <a:xfrm>
          <a:off x="76200" y="38100"/>
          <a:ext cx="1009650" cy="971550"/>
        </a:xfrm>
        <a:prstGeom prst="rect">
          <a:avLst/>
        </a:prstGeom>
        <a:noFill/>
        <a:ln w="9525" cmpd="sng">
          <a:noFill/>
        </a:ln>
      </xdr:spPr>
    </xdr:pic>
    <xdr:clientData/>
  </xdr:twoCellAnchor>
  <xdr:twoCellAnchor>
    <xdr:from>
      <xdr:col>1</xdr:col>
      <xdr:colOff>0</xdr:colOff>
      <xdr:row>30</xdr:row>
      <xdr:rowOff>123825</xdr:rowOff>
    </xdr:from>
    <xdr:to>
      <xdr:col>1</xdr:col>
      <xdr:colOff>1628775</xdr:colOff>
      <xdr:row>32</xdr:row>
      <xdr:rowOff>0</xdr:rowOff>
    </xdr:to>
    <xdr:sp>
      <xdr:nvSpPr>
        <xdr:cNvPr id="2" name="Text Box 2"/>
        <xdr:cNvSpPr txBox="1">
          <a:spLocks noChangeArrowheads="1"/>
        </xdr:cNvSpPr>
      </xdr:nvSpPr>
      <xdr:spPr>
        <a:xfrm>
          <a:off x="209550" y="15401925"/>
          <a:ext cx="1628775" cy="6191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2060-0338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8/31/2012
</a:t>
          </a:r>
          <a:r>
            <a:rPr lang="en-US" cap="none" sz="800" b="0" i="0" u="none" baseline="0">
              <a:solidFill>
                <a:srgbClr val="000000"/>
              </a:solidFill>
              <a:latin typeface="Arial"/>
              <a:ea typeface="Arial"/>
              <a:cs typeface="Arial"/>
            </a:rPr>
            <a:t>EPA Form 5900-131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1000125</xdr:colOff>
      <xdr:row>0</xdr:row>
      <xdr:rowOff>38100</xdr:rowOff>
    </xdr:from>
    <xdr:to>
      <xdr:col>2</xdr:col>
      <xdr:colOff>2381250</xdr:colOff>
      <xdr:row>6</xdr:row>
      <xdr:rowOff>133350</xdr:rowOff>
    </xdr:to>
    <xdr:pic>
      <xdr:nvPicPr>
        <xdr:cNvPr id="1" name="Picture 1" descr="epa_seal_small_trim"/>
        <xdr:cNvPicPr preferRelativeResize="1">
          <a:picLocks noChangeAspect="1"/>
        </xdr:cNvPicPr>
      </xdr:nvPicPr>
      <xdr:blipFill>
        <a:blip r:embed="rId1"/>
        <a:stretch>
          <a:fillRect/>
        </a:stretch>
      </xdr:blipFill>
      <xdr:spPr>
        <a:xfrm>
          <a:off x="2266950" y="38100"/>
          <a:ext cx="1381125" cy="1333500"/>
        </a:xfrm>
        <a:prstGeom prst="rect">
          <a:avLst/>
        </a:prstGeom>
        <a:noFill/>
        <a:ln w="9525" cmpd="sng">
          <a:noFill/>
        </a:ln>
      </xdr:spPr>
    </xdr:pic>
    <xdr:clientData/>
  </xdr:twoCellAnchor>
  <xdr:twoCellAnchor>
    <xdr:from>
      <xdr:col>6</xdr:col>
      <xdr:colOff>647700</xdr:colOff>
      <xdr:row>87</xdr:row>
      <xdr:rowOff>142875</xdr:rowOff>
    </xdr:from>
    <xdr:to>
      <xdr:col>7</xdr:col>
      <xdr:colOff>466725</xdr:colOff>
      <xdr:row>91</xdr:row>
      <xdr:rowOff>0</xdr:rowOff>
    </xdr:to>
    <xdr:sp>
      <xdr:nvSpPr>
        <xdr:cNvPr id="2" name="Text Box 11"/>
        <xdr:cNvSpPr txBox="1">
          <a:spLocks noChangeArrowheads="1"/>
        </xdr:cNvSpPr>
      </xdr:nvSpPr>
      <xdr:spPr>
        <a:xfrm>
          <a:off x="9934575" y="15621000"/>
          <a:ext cx="1266825" cy="5810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2060-0338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8/31/2012
</a:t>
          </a:r>
          <a:r>
            <a:rPr lang="en-US" cap="none" sz="800" b="0" i="0" u="none" baseline="0">
              <a:solidFill>
                <a:srgbClr val="000000"/>
              </a:solidFill>
              <a:latin typeface="Arial"/>
              <a:ea typeface="Arial"/>
              <a:cs typeface="Arial"/>
            </a:rPr>
            <a:t>EPA Form 5900-131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0</xdr:rowOff>
    </xdr:from>
    <xdr:to>
      <xdr:col>3</xdr:col>
      <xdr:colOff>457200</xdr:colOff>
      <xdr:row>6</xdr:row>
      <xdr:rowOff>95250</xdr:rowOff>
    </xdr:to>
    <xdr:pic>
      <xdr:nvPicPr>
        <xdr:cNvPr id="1" name="Picture 1" descr="epa_seal_small_trim"/>
        <xdr:cNvPicPr preferRelativeResize="1">
          <a:picLocks noChangeAspect="1"/>
        </xdr:cNvPicPr>
      </xdr:nvPicPr>
      <xdr:blipFill>
        <a:blip r:embed="rId1"/>
        <a:stretch>
          <a:fillRect/>
        </a:stretch>
      </xdr:blipFill>
      <xdr:spPr>
        <a:xfrm>
          <a:off x="1733550" y="0"/>
          <a:ext cx="1381125" cy="1333500"/>
        </a:xfrm>
        <a:prstGeom prst="rect">
          <a:avLst/>
        </a:prstGeom>
        <a:noFill/>
        <a:ln w="9525" cmpd="sng">
          <a:noFill/>
        </a:ln>
      </xdr:spPr>
    </xdr:pic>
    <xdr:clientData/>
  </xdr:twoCellAnchor>
  <xdr:twoCellAnchor>
    <xdr:from>
      <xdr:col>12</xdr:col>
      <xdr:colOff>2371725</xdr:colOff>
      <xdr:row>7</xdr:row>
      <xdr:rowOff>66675</xdr:rowOff>
    </xdr:from>
    <xdr:to>
      <xdr:col>13</xdr:col>
      <xdr:colOff>9525</xdr:colOff>
      <xdr:row>9</xdr:row>
      <xdr:rowOff>9525</xdr:rowOff>
    </xdr:to>
    <xdr:sp fLocksText="0">
      <xdr:nvSpPr>
        <xdr:cNvPr id="2" name="Text Box 58"/>
        <xdr:cNvSpPr txBox="1">
          <a:spLocks noChangeArrowheads="1"/>
        </xdr:cNvSpPr>
      </xdr:nvSpPr>
      <xdr:spPr>
        <a:xfrm>
          <a:off x="16735425" y="1552575"/>
          <a:ext cx="13335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2428875</xdr:colOff>
      <xdr:row>65</xdr:row>
      <xdr:rowOff>123825</xdr:rowOff>
    </xdr:from>
    <xdr:to>
      <xdr:col>13</xdr:col>
      <xdr:colOff>0</xdr:colOff>
      <xdr:row>67</xdr:row>
      <xdr:rowOff>333375</xdr:rowOff>
    </xdr:to>
    <xdr:sp>
      <xdr:nvSpPr>
        <xdr:cNvPr id="3" name="Text Box 60"/>
        <xdr:cNvSpPr txBox="1">
          <a:spLocks noChangeArrowheads="1"/>
        </xdr:cNvSpPr>
      </xdr:nvSpPr>
      <xdr:spPr>
        <a:xfrm>
          <a:off x="16792575" y="11410950"/>
          <a:ext cx="1266825" cy="58102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2060-0338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8/31/2012
</a:t>
          </a:r>
          <a:r>
            <a:rPr lang="en-US" cap="none" sz="800" b="0" i="0" u="none" baseline="0">
              <a:solidFill>
                <a:srgbClr val="000000"/>
              </a:solidFill>
              <a:latin typeface="Arial"/>
              <a:ea typeface="Arial"/>
              <a:cs typeface="Arial"/>
            </a:rPr>
            <a:t>EPA Form 5900-131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215"/>
  <sheetViews>
    <sheetView tabSelected="1" zoomScalePageLayoutView="0" workbookViewId="0" topLeftCell="E1">
      <selection activeCell="O8" sqref="O8"/>
    </sheetView>
  </sheetViews>
  <sheetFormatPr defaultColWidth="9.140625" defaultRowHeight="12.75"/>
  <cols>
    <col min="1" max="1" width="3.28125" style="2" customWidth="1"/>
    <col min="2" max="4" width="18.8515625" style="2" customWidth="1"/>
    <col min="5" max="12" width="13.00390625" style="2" customWidth="1"/>
    <col min="13" max="13" width="102.28125" style="2" bestFit="1" customWidth="1"/>
    <col min="14" max="14" width="3.28125" style="3" customWidth="1"/>
    <col min="15" max="15" width="11.28125" style="3" customWidth="1"/>
    <col min="16" max="16" width="9.28125" style="2" hidden="1" customWidth="1"/>
    <col min="17" max="17" width="1.8515625" style="2" hidden="1" customWidth="1"/>
    <col min="18" max="18" width="6.7109375" style="2" hidden="1" customWidth="1"/>
    <col min="19" max="19" width="3.57421875" style="2" hidden="1" customWidth="1"/>
    <col min="20" max="20" width="6.00390625" style="2" hidden="1" customWidth="1"/>
    <col min="21" max="22" width="3.57421875" style="2" hidden="1" customWidth="1"/>
    <col min="23" max="23" width="8.28125" style="2" hidden="1" customWidth="1"/>
    <col min="24" max="24" width="9.421875" style="2" hidden="1" customWidth="1"/>
    <col min="25" max="25" width="3.28125" style="2" hidden="1" customWidth="1"/>
    <col min="26" max="26" width="7.421875" style="2" hidden="1" customWidth="1"/>
    <col min="27" max="27" width="7.7109375" style="2" hidden="1" customWidth="1"/>
    <col min="28" max="29" width="4.00390625" style="2" hidden="1" customWidth="1"/>
    <col min="30" max="30" width="2.8515625" style="2" hidden="1" customWidth="1"/>
    <col min="31" max="31" width="7.140625" style="2" hidden="1" customWidth="1"/>
    <col min="32" max="32" width="9.8515625" style="2" hidden="1" customWidth="1"/>
    <col min="33" max="33" width="6.8515625" style="2" hidden="1" customWidth="1"/>
    <col min="34" max="34" width="6.00390625" style="2" hidden="1" customWidth="1"/>
    <col min="35" max="35" width="6.57421875" style="2" hidden="1" customWidth="1"/>
    <col min="36" max="36" width="6.28125" style="2" hidden="1" customWidth="1"/>
    <col min="37" max="37" width="5.28125" style="2" hidden="1" customWidth="1"/>
    <col min="38" max="38" width="4.28125" style="2" hidden="1" customWidth="1"/>
    <col min="39" max="39" width="5.57421875" style="2" hidden="1" customWidth="1"/>
    <col min="40" max="41" width="4.57421875" style="2" hidden="1" customWidth="1"/>
    <col min="42" max="42" width="5.00390625" style="2" hidden="1" customWidth="1"/>
    <col min="43" max="43" width="7.421875" style="2" hidden="1" customWidth="1"/>
    <col min="44" max="44" width="8.421875" style="2" hidden="1" customWidth="1"/>
    <col min="45" max="45" width="6.00390625" style="2" hidden="1" customWidth="1"/>
    <col min="46" max="46" width="10.140625" style="2" hidden="1" customWidth="1"/>
    <col min="47" max="47" width="8.421875" style="2" hidden="1" customWidth="1"/>
    <col min="48" max="48" width="8.28125" style="2" hidden="1" customWidth="1"/>
    <col min="49" max="49" width="8.421875" style="2" hidden="1" customWidth="1"/>
    <col min="50" max="50" width="6.7109375" style="2" hidden="1" customWidth="1"/>
    <col min="51" max="51" width="9.00390625" style="2" hidden="1" customWidth="1"/>
    <col min="52" max="52" width="9.140625" style="2" hidden="1" customWidth="1"/>
    <col min="53" max="53" width="7.7109375" style="2" hidden="1" customWidth="1"/>
    <col min="54" max="54" width="6.7109375" style="2" hidden="1" customWidth="1"/>
    <col min="55" max="16384" width="9.140625" style="2" customWidth="1"/>
  </cols>
  <sheetData>
    <row r="1" spans="1:19" s="108" customFormat="1" ht="11.25">
      <c r="A1" s="373"/>
      <c r="B1" s="374"/>
      <c r="C1" s="374"/>
      <c r="D1" s="374"/>
      <c r="E1" s="374"/>
      <c r="F1" s="374"/>
      <c r="G1" s="374"/>
      <c r="H1" s="374"/>
      <c r="I1" s="374"/>
      <c r="J1" s="374"/>
      <c r="K1" s="374"/>
      <c r="L1" s="374"/>
      <c r="M1" s="374"/>
      <c r="N1" s="374"/>
      <c r="O1" s="481"/>
      <c r="P1" s="137"/>
      <c r="Q1" s="137"/>
      <c r="R1" s="137"/>
      <c r="S1" s="137"/>
    </row>
    <row r="2" spans="1:19" s="108" customFormat="1" ht="17.25" customHeight="1">
      <c r="A2" s="184"/>
      <c r="B2" s="525" t="s">
        <v>317</v>
      </c>
      <c r="C2" s="525"/>
      <c r="D2" s="525"/>
      <c r="E2" s="525"/>
      <c r="F2" s="525"/>
      <c r="G2" s="525"/>
      <c r="H2" s="525"/>
      <c r="I2" s="525"/>
      <c r="J2" s="525"/>
      <c r="K2" s="525"/>
      <c r="L2" s="525"/>
      <c r="M2" s="525"/>
      <c r="N2" s="525"/>
      <c r="O2" s="482"/>
      <c r="P2" s="140"/>
      <c r="Q2" s="140"/>
      <c r="R2" s="140"/>
      <c r="S2" s="140"/>
    </row>
    <row r="3" spans="1:57" s="108" customFormat="1" ht="20.25">
      <c r="A3" s="184"/>
      <c r="B3" s="526" t="s">
        <v>343</v>
      </c>
      <c r="C3" s="526"/>
      <c r="D3" s="526"/>
      <c r="E3" s="526"/>
      <c r="F3" s="526"/>
      <c r="G3" s="526"/>
      <c r="H3" s="526"/>
      <c r="I3" s="526"/>
      <c r="J3" s="526"/>
      <c r="K3" s="526"/>
      <c r="L3" s="526"/>
      <c r="M3" s="526"/>
      <c r="N3" s="526"/>
      <c r="O3" s="483"/>
      <c r="P3" s="141"/>
      <c r="Q3" s="141"/>
      <c r="R3" s="141"/>
      <c r="S3" s="141"/>
      <c r="BC3" s="502"/>
      <c r="BD3" s="502"/>
      <c r="BE3" s="359"/>
    </row>
    <row r="4" spans="1:19" s="108" customFormat="1" ht="19.5" customHeight="1">
      <c r="A4" s="184"/>
      <c r="B4" s="525" t="s">
        <v>318</v>
      </c>
      <c r="C4" s="525"/>
      <c r="D4" s="525"/>
      <c r="E4" s="525"/>
      <c r="F4" s="525"/>
      <c r="G4" s="525"/>
      <c r="H4" s="525"/>
      <c r="I4" s="525"/>
      <c r="J4" s="525"/>
      <c r="K4" s="525"/>
      <c r="L4" s="525"/>
      <c r="M4" s="525"/>
      <c r="N4" s="525"/>
      <c r="O4" s="482"/>
      <c r="P4" s="140"/>
      <c r="Q4" s="140"/>
      <c r="R4" s="140"/>
      <c r="S4" s="140"/>
    </row>
    <row r="5" spans="1:19" s="108" customFormat="1" ht="9.75" customHeight="1">
      <c r="A5" s="184"/>
      <c r="B5" s="109"/>
      <c r="C5" s="109"/>
      <c r="D5" s="109"/>
      <c r="E5" s="109"/>
      <c r="F5" s="109"/>
      <c r="G5" s="109"/>
      <c r="H5" s="109"/>
      <c r="I5" s="109"/>
      <c r="J5" s="109"/>
      <c r="K5" s="109"/>
      <c r="L5" s="109"/>
      <c r="M5" s="109"/>
      <c r="N5" s="109"/>
      <c r="O5" s="481"/>
      <c r="P5" s="137"/>
      <c r="Q5" s="137"/>
      <c r="R5" s="137"/>
      <c r="S5" s="137"/>
    </row>
    <row r="6" spans="1:19" s="108" customFormat="1" ht="19.5" customHeight="1">
      <c r="A6" s="184"/>
      <c r="B6" s="527" t="s">
        <v>319</v>
      </c>
      <c r="C6" s="527"/>
      <c r="D6" s="527"/>
      <c r="E6" s="527"/>
      <c r="F6" s="527"/>
      <c r="G6" s="527"/>
      <c r="H6" s="527"/>
      <c r="I6" s="527"/>
      <c r="J6" s="527"/>
      <c r="K6" s="527"/>
      <c r="L6" s="527"/>
      <c r="M6" s="527"/>
      <c r="N6" s="527"/>
      <c r="O6" s="484"/>
      <c r="P6" s="139"/>
      <c r="Q6" s="139"/>
      <c r="R6" s="139"/>
      <c r="S6" s="139"/>
    </row>
    <row r="7" spans="1:19" s="108" customFormat="1" ht="19.5" customHeight="1">
      <c r="A7" s="184"/>
      <c r="B7" s="653" t="s">
        <v>345</v>
      </c>
      <c r="C7" s="653"/>
      <c r="D7" s="653"/>
      <c r="E7" s="653"/>
      <c r="F7" s="653"/>
      <c r="G7" s="653"/>
      <c r="H7" s="653"/>
      <c r="I7" s="653"/>
      <c r="J7" s="653"/>
      <c r="K7" s="653"/>
      <c r="L7" s="653"/>
      <c r="M7" s="653"/>
      <c r="N7" s="653"/>
      <c r="O7" s="481"/>
      <c r="P7" s="137"/>
      <c r="Q7" s="137"/>
      <c r="R7" s="137"/>
      <c r="S7" s="137"/>
    </row>
    <row r="8" spans="1:19" s="113" customFormat="1" ht="6" customHeight="1">
      <c r="A8" s="185"/>
      <c r="B8" s="114"/>
      <c r="C8" s="114"/>
      <c r="D8" s="114"/>
      <c r="E8" s="114"/>
      <c r="F8" s="114"/>
      <c r="G8" s="114"/>
      <c r="H8" s="114"/>
      <c r="I8" s="114"/>
      <c r="J8" s="114"/>
      <c r="K8" s="114"/>
      <c r="L8" s="114"/>
      <c r="M8" s="114"/>
      <c r="N8" s="114"/>
      <c r="O8" s="481"/>
      <c r="P8" s="137"/>
      <c r="Q8" s="137"/>
      <c r="R8" s="137"/>
      <c r="S8" s="137"/>
    </row>
    <row r="9" spans="1:19" s="108" customFormat="1" ht="18">
      <c r="A9" s="115" t="s">
        <v>321</v>
      </c>
      <c r="B9" s="115"/>
      <c r="C9" s="116"/>
      <c r="D9" s="116"/>
      <c r="E9" s="117"/>
      <c r="F9" s="118"/>
      <c r="G9" s="118"/>
      <c r="H9" s="119"/>
      <c r="I9" s="118"/>
      <c r="J9" s="118"/>
      <c r="K9" s="118"/>
      <c r="L9" s="118"/>
      <c r="M9" s="358" t="s">
        <v>31</v>
      </c>
      <c r="N9" s="118"/>
      <c r="O9" s="485"/>
      <c r="P9" s="138"/>
      <c r="Q9" s="138"/>
      <c r="R9" s="138"/>
      <c r="S9" s="138"/>
    </row>
    <row r="10" spans="1:15" ht="13.5" customHeight="1" thickBot="1">
      <c r="A10" s="142"/>
      <c r="B10" s="142"/>
      <c r="C10" s="142"/>
      <c r="D10" s="142"/>
      <c r="E10" s="142"/>
      <c r="F10" s="142"/>
      <c r="G10" s="142"/>
      <c r="H10" s="142"/>
      <c r="I10" s="528">
        <f>IF(H12=E108,F116,"")</f>
      </c>
      <c r="J10" s="528"/>
      <c r="K10" s="528"/>
      <c r="L10" s="528"/>
      <c r="M10" s="528"/>
      <c r="N10" s="142"/>
      <c r="O10" s="47"/>
    </row>
    <row r="11" spans="1:55" s="151" customFormat="1" ht="13.5" customHeight="1" thickBot="1">
      <c r="A11" s="149"/>
      <c r="B11" s="148" t="s">
        <v>108</v>
      </c>
      <c r="C11" s="316"/>
      <c r="D11" s="149"/>
      <c r="E11" s="149"/>
      <c r="F11" s="149"/>
      <c r="G11" s="150"/>
      <c r="H11" s="149"/>
      <c r="I11" s="528"/>
      <c r="J11" s="528"/>
      <c r="K11" s="528"/>
      <c r="L11" s="528"/>
      <c r="M11" s="528"/>
      <c r="N11" s="149"/>
      <c r="O11" s="486"/>
      <c r="P11" s="153"/>
      <c r="Q11" s="510" t="s">
        <v>154</v>
      </c>
      <c r="R11" s="511"/>
      <c r="S11" s="511"/>
      <c r="T11" s="511"/>
      <c r="U11" s="511"/>
      <c r="V11" s="511"/>
      <c r="W11" s="511"/>
      <c r="X11" s="512"/>
      <c r="Y11" s="510" t="s">
        <v>155</v>
      </c>
      <c r="Z11" s="511"/>
      <c r="AA11" s="511"/>
      <c r="AB11" s="511"/>
      <c r="AC11" s="511"/>
      <c r="AD11" s="511"/>
      <c r="AE11" s="511"/>
      <c r="AF11" s="511"/>
      <c r="AG11" s="156" t="s">
        <v>262</v>
      </c>
      <c r="AH11" s="157"/>
      <c r="AI11" s="157"/>
      <c r="AJ11" s="157"/>
      <c r="AK11" s="157"/>
      <c r="AL11" s="157"/>
      <c r="AM11" s="157"/>
      <c r="AN11" s="466"/>
      <c r="AO11" s="466"/>
      <c r="AP11" s="466"/>
      <c r="AQ11" s="466"/>
      <c r="AR11" s="466"/>
      <c r="AS11" s="467"/>
      <c r="AT11" s="156" t="s">
        <v>161</v>
      </c>
      <c r="AU11" s="157"/>
      <c r="AV11" s="157"/>
      <c r="AW11" s="157"/>
      <c r="AX11" s="157"/>
      <c r="AY11" s="157"/>
      <c r="AZ11" s="157"/>
      <c r="BA11" s="157"/>
      <c r="BB11" s="468"/>
      <c r="BC11" s="153"/>
    </row>
    <row r="12" spans="1:55" s="151" customFormat="1" ht="13.5" thickBot="1">
      <c r="A12" s="149"/>
      <c r="B12" s="148" t="s">
        <v>129</v>
      </c>
      <c r="C12" s="317"/>
      <c r="D12" s="148" t="s">
        <v>210</v>
      </c>
      <c r="E12" s="318"/>
      <c r="F12" s="530" t="s">
        <v>331</v>
      </c>
      <c r="G12" s="531"/>
      <c r="H12" s="371"/>
      <c r="I12" s="528"/>
      <c r="J12" s="528"/>
      <c r="K12" s="528"/>
      <c r="L12" s="528"/>
      <c r="M12" s="528"/>
      <c r="N12" s="149"/>
      <c r="O12" s="486"/>
      <c r="P12" s="153"/>
      <c r="Q12" s="510"/>
      <c r="R12" s="511"/>
      <c r="S12" s="511"/>
      <c r="T12" s="511"/>
      <c r="U12" s="511"/>
      <c r="V12" s="511"/>
      <c r="W12" s="511"/>
      <c r="X12" s="512"/>
      <c r="Y12" s="510"/>
      <c r="Z12" s="511"/>
      <c r="AA12" s="511"/>
      <c r="AB12" s="511"/>
      <c r="AC12" s="511"/>
      <c r="AD12" s="511"/>
      <c r="AE12" s="511"/>
      <c r="AF12" s="511"/>
      <c r="AG12" s="158"/>
      <c r="AH12" s="159"/>
      <c r="AI12" s="159"/>
      <c r="AJ12" s="159"/>
      <c r="AK12" s="159"/>
      <c r="AL12" s="159"/>
      <c r="AM12" s="159"/>
      <c r="AN12" s="161"/>
      <c r="AO12" s="161"/>
      <c r="AP12" s="161"/>
      <c r="AQ12" s="161"/>
      <c r="AR12" s="161"/>
      <c r="AS12" s="181"/>
      <c r="AT12" s="160"/>
      <c r="AU12" s="161"/>
      <c r="AV12" s="161"/>
      <c r="AW12" s="161"/>
      <c r="AX12" s="161"/>
      <c r="AY12" s="161"/>
      <c r="AZ12" s="161"/>
      <c r="BA12" s="161"/>
      <c r="BB12" s="469"/>
      <c r="BC12" s="153"/>
    </row>
    <row r="13" spans="1:55" s="151" customFormat="1" ht="13.5" thickBot="1">
      <c r="A13" s="149"/>
      <c r="B13" s="183"/>
      <c r="C13" s="470"/>
      <c r="D13" s="183"/>
      <c r="E13" s="471"/>
      <c r="F13" s="149"/>
      <c r="G13" s="149"/>
      <c r="H13" s="149"/>
      <c r="I13" s="529"/>
      <c r="J13" s="529"/>
      <c r="K13" s="529"/>
      <c r="L13" s="529"/>
      <c r="M13" s="529"/>
      <c r="N13" s="149"/>
      <c r="O13" s="486"/>
      <c r="P13" s="153"/>
      <c r="Q13" s="154"/>
      <c r="R13" s="155"/>
      <c r="S13" s="155"/>
      <c r="T13" s="177"/>
      <c r="U13" s="155"/>
      <c r="V13" s="155"/>
      <c r="W13" s="177"/>
      <c r="X13" s="178"/>
      <c r="Y13" s="154"/>
      <c r="Z13" s="177"/>
      <c r="AA13" s="177"/>
      <c r="AB13" s="155"/>
      <c r="AC13" s="155"/>
      <c r="AD13" s="155"/>
      <c r="AE13" s="155"/>
      <c r="AF13" s="177"/>
      <c r="AG13" s="179"/>
      <c r="AH13" s="180"/>
      <c r="AI13" s="180"/>
      <c r="AJ13" s="180"/>
      <c r="AK13" s="180"/>
      <c r="AL13" s="180"/>
      <c r="AM13" s="180"/>
      <c r="AN13" s="182"/>
      <c r="AO13" s="161"/>
      <c r="AP13" s="161"/>
      <c r="AQ13" s="182"/>
      <c r="AR13" s="182"/>
      <c r="AS13" s="181"/>
      <c r="AT13" s="181"/>
      <c r="AU13" s="182"/>
      <c r="AV13" s="182"/>
      <c r="AW13" s="182"/>
      <c r="AX13" s="182"/>
      <c r="AY13" s="182"/>
      <c r="AZ13" s="182"/>
      <c r="BA13" s="182"/>
      <c r="BB13" s="472"/>
      <c r="BC13" s="153"/>
    </row>
    <row r="14" spans="1:55" s="151" customFormat="1" ht="45.75" thickBot="1">
      <c r="A14" s="149"/>
      <c r="B14" s="313" t="s">
        <v>95</v>
      </c>
      <c r="C14" s="314" t="s">
        <v>130</v>
      </c>
      <c r="D14" s="314" t="s">
        <v>105</v>
      </c>
      <c r="E14" s="314" t="s">
        <v>131</v>
      </c>
      <c r="F14" s="314" t="s">
        <v>322</v>
      </c>
      <c r="G14" s="314" t="s">
        <v>90</v>
      </c>
      <c r="H14" s="314" t="s">
        <v>75</v>
      </c>
      <c r="I14" s="314" t="s">
        <v>323</v>
      </c>
      <c r="J14" s="314" t="s">
        <v>74</v>
      </c>
      <c r="K14" s="314" t="s">
        <v>10</v>
      </c>
      <c r="L14" s="314" t="s">
        <v>11</v>
      </c>
      <c r="M14" s="315" t="s">
        <v>293</v>
      </c>
      <c r="N14" s="152"/>
      <c r="O14" s="487"/>
      <c r="P14" s="162" t="s">
        <v>120</v>
      </c>
      <c r="Q14" s="522" t="s">
        <v>236</v>
      </c>
      <c r="R14" s="523"/>
      <c r="S14" s="162" t="s">
        <v>98</v>
      </c>
      <c r="T14" s="163" t="s">
        <v>270</v>
      </c>
      <c r="U14" s="162" t="s">
        <v>98</v>
      </c>
      <c r="V14" s="162" t="s">
        <v>98</v>
      </c>
      <c r="W14" s="163" t="s">
        <v>237</v>
      </c>
      <c r="X14" s="164" t="s">
        <v>156</v>
      </c>
      <c r="Y14" s="165" t="s">
        <v>238</v>
      </c>
      <c r="Z14" s="163" t="s">
        <v>239</v>
      </c>
      <c r="AA14" s="163" t="s">
        <v>240</v>
      </c>
      <c r="AB14" s="165" t="s">
        <v>241</v>
      </c>
      <c r="AC14" s="165" t="s">
        <v>242</v>
      </c>
      <c r="AD14" s="165" t="s">
        <v>247</v>
      </c>
      <c r="AE14" s="165" t="s">
        <v>248</v>
      </c>
      <c r="AF14" s="164" t="s">
        <v>156</v>
      </c>
      <c r="AG14" s="166" t="s">
        <v>189</v>
      </c>
      <c r="AH14" s="166" t="s">
        <v>190</v>
      </c>
      <c r="AI14" s="166" t="s">
        <v>191</v>
      </c>
      <c r="AJ14" s="166" t="s">
        <v>192</v>
      </c>
      <c r="AK14" s="167" t="s">
        <v>121</v>
      </c>
      <c r="AL14" s="167" t="s">
        <v>123</v>
      </c>
      <c r="AM14" s="167" t="s">
        <v>122</v>
      </c>
      <c r="AN14" s="166" t="s">
        <v>124</v>
      </c>
      <c r="AO14" s="165" t="s">
        <v>271</v>
      </c>
      <c r="AP14" s="165" t="s">
        <v>272</v>
      </c>
      <c r="AQ14" s="168" t="s">
        <v>194</v>
      </c>
      <c r="AR14" s="168" t="s">
        <v>193</v>
      </c>
      <c r="AS14" s="168" t="s">
        <v>157</v>
      </c>
      <c r="AT14" s="168" t="s">
        <v>264</v>
      </c>
      <c r="AU14" s="168" t="s">
        <v>263</v>
      </c>
      <c r="AV14" s="168" t="s">
        <v>265</v>
      </c>
      <c r="AW14" s="168" t="s">
        <v>266</v>
      </c>
      <c r="AX14" s="166" t="s">
        <v>162</v>
      </c>
      <c r="AY14" s="168" t="s">
        <v>268</v>
      </c>
      <c r="AZ14" s="168" t="s">
        <v>267</v>
      </c>
      <c r="BA14" s="168" t="s">
        <v>269</v>
      </c>
      <c r="BB14" s="166" t="s">
        <v>163</v>
      </c>
      <c r="BC14" s="153"/>
    </row>
    <row r="15" spans="1:54" ht="12">
      <c r="A15" s="142"/>
      <c r="B15" s="306"/>
      <c r="C15" s="307"/>
      <c r="D15" s="308"/>
      <c r="E15" s="309"/>
      <c r="F15" s="308"/>
      <c r="G15" s="310"/>
      <c r="H15" s="310"/>
      <c r="I15" s="310"/>
      <c r="J15" s="308"/>
      <c r="K15" s="311">
        <f aca="true" t="shared" si="0" ref="K15:K46">IF(NOT(OR(ISBLANK(C15),ISBLANK(D15))),IF(NOT(AX15=""),AX15,IF(NOT(BB15=""),BB15,"")),"")</f>
      </c>
      <c r="L15" s="312">
        <f>IF(NOT(OR(M15="",M15=$AA$121,M15=$AA$132)),"",IF(P15=1,(K15-J15)*I15*G15*H15*F15*10^-3,""))</f>
      </c>
      <c r="M15" s="478">
        <f aca="true" t="shared" si="1" ref="M15:M46">IF(I125=0,$AA$121,IF(P15=1,IF(NOT(X15=""),X15,IF(NOT(AF15=""),AF15,"")),""))</f>
      </c>
      <c r="N15" s="147"/>
      <c r="O15" s="15"/>
      <c r="P15" s="29">
        <f aca="true" t="shared" si="2" ref="P15:P46">IF(NOT(OR(ISBLANK($C$11),ISBLANK(B15),ISBLANK(C15),ISBLANK(J15),ISBLANK(D15),ISBLANK(E15),ISBLANK(F15),ISBLANK(G15),ISBLANK(H15),ISBLANK(I15))),1,0)</f>
        <v>0</v>
      </c>
      <c r="Q15" s="88">
        <f aca="true" t="shared" si="3" ref="Q15:Q46">IF(AND(C15=$C$108,OR(AND($E$12=$E$109,$C$11&gt;=2012),AND($E$12=$E$108,$C$11&gt;=2014)),OR(D15=$E$112,D15=$E$113)),1,0)</f>
        <v>0</v>
      </c>
      <c r="R15" s="5">
        <f aca="true" t="shared" si="4" ref="R15:R46">IF(AND(C15=$C$109,OR(AND($C$11&gt;=2011,$E$12=$E$109),AND($C$11&gt;=2013,$E$12=$E$108)),OR(D15=$E$112,D15=$E$113)),1,0)</f>
        <v>0</v>
      </c>
      <c r="S15" s="7">
        <f>IF(OR(AND(D15=$E$113,C15=$C$108,J15&gt;10),AND(D15=$E$113,C15=$C$109,J15&gt;8)),1,IF(AND(C15=$C$108,E15&lt;100,J15&gt;$D$115),1,IF(AND(C15=$C$108,E15&gt;=100,J15&gt;$D$116),1,IF(AND(C15=$C$109,J15&gt;$D$117),1,IF(AND(C15=$C$110,J15&gt;$D$118),1,IF(AND(C15=$C$111,J15&gt;$D$119),1,IF(AND(C15=$C$112,J15&gt;$D$120),1,0)))))))</f>
        <v>0</v>
      </c>
      <c r="T15" s="17">
        <f>IF(C15=$C$113,IF(OR(AND(E15&lt;20,J15&gt;336),AND(E15&gt;=20,E15&lt;50,J15&gt;275),AND(E15&gt;=50,J15&gt;186)),1,0),0)</f>
        <v>0</v>
      </c>
      <c r="U15" s="85">
        <f aca="true" t="shared" si="5" ref="U15:U46">IF(AND(C15=$C$108,D15=$E$112,NOT(J15=10)),1,0)</f>
        <v>0</v>
      </c>
      <c r="V15" s="88">
        <f aca="true" t="shared" si="6" ref="V15:V46">IF(AND(C15=$C$109,D15=$E$112,NOT(J15=8)),1,0)</f>
        <v>0</v>
      </c>
      <c r="W15" s="88">
        <f>IF(AND(OR(C15=$C$110,C15=$C$111,C15=$C$112,C15=$C$113),NOT(D15=$E$111)),1,0)</f>
        <v>0</v>
      </c>
      <c r="X15" s="5">
        <f>IF(Q15=1,$AA$115,IF(R15=1,$AA$116,IF(W15=1,$AA$120,IF(Y15=1,$AA$122,IF(Z15=1,$AA$124,IF(AD15=1,$AA$135,""))))))</f>
      </c>
      <c r="Y15" s="85">
        <f aca="true" t="shared" si="7" ref="Y15:Y46">IF(AND(OR($C$11=2008,$C$11=2009),OR(C15=$C$110,C15=$C$111,C15=$C$112,C15=$C$113)),1,0)</f>
        <v>0</v>
      </c>
      <c r="Z15" s="17">
        <f aca="true" t="shared" si="8" ref="Z15:Z46">IF(AND(C15=$C$108,D15=$E$111,OR(AND($C$11&lt;2012,$E$12=$E$109),AND($C$11&lt;2014,$E$12=$E$108))),1,0)</f>
        <v>0</v>
      </c>
      <c r="AA15" s="88">
        <f aca="true" t="shared" si="9" ref="AA15:AA46">IF(AND(C15=$C$109,D15=$E$111,OR(AND($C$11&lt;2011,$E$12=$E$109),AND($C$11&lt;2013,$E$12=$E$108))),1,0)</f>
        <v>0</v>
      </c>
      <c r="AB15" s="17">
        <f>IF(OR(AND(C15=$C$108,OR(E15&gt;=225,E15&lt;=80)),AND(C15=$C$109,E15&lt;225),AND(C15=$C$110,E15&gt;=20),AND(C15=$C$111,OR(E15&lt;20,E15&gt;=50)),AND(C15=$C$112,E15&lt;50),AND(C15=$C$113,E15&gt;80)),1,0)</f>
        <v>0</v>
      </c>
      <c r="AC15" s="85">
        <f>IF(OR(AND(OR(C15=$C$110,C15=$C$111,C15=$C$112),NOT(F15=$G$112)),AND(OR(C15=$C$108,C15=$C$109),NOT(F15=$G$111))),1,0)</f>
        <v>0</v>
      </c>
      <c r="AD15" s="5">
        <f aca="true" t="shared" si="10" ref="AD15:AD46">IF(AND(OR(C15=$C$110,C15=$C$111,C15=$C$112),H15&gt;300),1,0)</f>
        <v>0</v>
      </c>
      <c r="AE15" s="88">
        <f aca="true" t="shared" si="11" ref="AE15:AE46">IF(B15=B14,IF(AND(E15=E14,F15=F14,G15=G14,H15=H14),0,1),0)</f>
        <v>0</v>
      </c>
      <c r="AF15" s="5">
        <f aca="true" t="shared" si="12" ref="AF15:AF46">IF(AA15=1,$AA$125,IF(OR(S15=1,T15=1),$AA$117,IF(U15=1,$AA$118,IF(V15=1,$AA$119,IF(AB15=1,$AA$126,IF(AE15=1,$AA$134,IF(AC15=1,$AA$132,"")))))))</f>
      </c>
      <c r="AG15" s="86">
        <f aca="true" t="shared" si="13" ref="AG15:AG46">IF(AND(OR(C15=$C$108),D15=$E$111,L15&gt;=0),L15,0)</f>
        <v>0</v>
      </c>
      <c r="AH15" s="4">
        <f aca="true" t="shared" si="14" ref="AH15:AH46">IF(AND(OR(C15=$C$108),D15=$E$111,L15&lt;0),L15,0)</f>
        <v>0</v>
      </c>
      <c r="AI15" s="4">
        <f aca="true" t="shared" si="15" ref="AI15:AI46">IF(AND(OR(C15=$C$109),D15=$E$111,L15&gt;=0),L15,0)</f>
        <v>0</v>
      </c>
      <c r="AJ15" s="4">
        <f aca="true" t="shared" si="16" ref="AJ15:AJ46">IF(AND(OR(C15=$C$109),D15=$E$111,L15&lt;0),L15,0)</f>
        <v>0</v>
      </c>
      <c r="AK15" s="4">
        <f aca="true" t="shared" si="17" ref="AK15:AK46">IF(AND(C15=$C$108,D15=$E$112),L15,0)</f>
        <v>0</v>
      </c>
      <c r="AL15" s="4">
        <f aca="true" t="shared" si="18" ref="AL15:AL46">IF(AND(C15=$C$108,D15=$E$113),L15,0)</f>
        <v>0</v>
      </c>
      <c r="AM15" s="4">
        <f aca="true" t="shared" si="19" ref="AM15:AM46">IF(AND(C15=$C$109,D15=$E$112),L15,0)</f>
        <v>0</v>
      </c>
      <c r="AN15" s="4">
        <f aca="true" t="shared" si="20" ref="AN15:AN46">IF(AND(C15=$C$109,D15=$E$113),L15,0)</f>
        <v>0</v>
      </c>
      <c r="AO15" s="5">
        <f>IF(AND(C15=$C$113,L15&gt;0),L15,0)</f>
        <v>0</v>
      </c>
      <c r="AP15" s="5">
        <f>IF(AND(C15=$C$113,L15&lt;0),L15,0)</f>
        <v>0</v>
      </c>
      <c r="AQ15" s="29">
        <f aca="true" t="shared" si="21" ref="AQ15:AQ46">IF(AND(OR(C15=$C$110,C15=$C$111,C15=$C$112),L15&gt;=0),L15,0)</f>
        <v>0</v>
      </c>
      <c r="AR15" s="29">
        <f aca="true" t="shared" si="22" ref="AR15:AR46">IF(AND(OR(C15=$C$110,C15=$C$111,C15=$C$112),L15&lt;0),L15,0)</f>
        <v>0</v>
      </c>
      <c r="AS15" s="5">
        <f>IF(NOT(M15=""),1,0)</f>
        <v>0</v>
      </c>
      <c r="AT15" s="5">
        <f aca="true" t="shared" si="23" ref="AT15:AT46">IF(AND(C15=$C$108,OR(D15=$E$111,D15=$E$113)),$C$115,"")</f>
      </c>
      <c r="AU15" s="5">
        <f aca="true" t="shared" si="24" ref="AU15:AU46">IF(AND(C15=$C$108,D15=$E$112),15,"")</f>
      </c>
      <c r="AV15" s="5">
        <f aca="true" t="shared" si="25" ref="AV15:AV46">IF(AND(C15=$C$109,OR(D15=$E$111,D15=$E$113)),$C$117,"")</f>
      </c>
      <c r="AW15" s="5">
        <f aca="true" t="shared" si="26" ref="AW15:AW46">IF(AND(C15=$C$109,D15=$E$112),11,"")</f>
      </c>
      <c r="AX15" s="5">
        <f>IF(NOT(AT15=""),AT15,IF(NOT(AU15=""),AU15,IF(NOT(AV15=""),AV15,IF(NOT(AW15=""),AW15,""))))</f>
      </c>
      <c r="AY15" s="5">
        <f aca="true" t="shared" si="27" ref="AY15:AY46">IF(OR(C15=$C$110,AND(C15=$C$113,E15&lt;50)),$C$118,"")</f>
      </c>
      <c r="AZ15" s="5">
        <f>IF(C15=$C$111,$C$119,"")</f>
      </c>
      <c r="BA15" s="5">
        <f aca="true" t="shared" si="28" ref="BA15:BA46">IF(OR(C15=$C$112,AND(C15=$C$113,E15&gt;=50)),$C$120,"")</f>
      </c>
      <c r="BB15" s="5">
        <f>IF(NOT(AY15=""),AY15,IF(NOT(AZ15=""),AZ15,IF(NOT(BA15=""),BA15,"")))</f>
      </c>
    </row>
    <row r="16" spans="1:54" ht="12">
      <c r="A16" s="142"/>
      <c r="B16" s="296"/>
      <c r="C16" s="169"/>
      <c r="D16" s="170"/>
      <c r="E16" s="174"/>
      <c r="F16" s="170"/>
      <c r="G16" s="171"/>
      <c r="H16" s="171"/>
      <c r="I16" s="171"/>
      <c r="J16" s="170"/>
      <c r="K16" s="172">
        <f t="shared" si="0"/>
      </c>
      <c r="L16" s="173">
        <f aca="true" t="shared" si="29" ref="L16:L46">IF(NOT(OR(M16="",M16=$AA$121,M16=$AA$132)),"",IF(P16=1,(K16-J16)*I16*G16*H16*F16*10^-3,""))</f>
      </c>
      <c r="M16" s="479">
        <f t="shared" si="1"/>
      </c>
      <c r="N16" s="147"/>
      <c r="O16" s="15"/>
      <c r="P16" s="29">
        <f t="shared" si="2"/>
        <v>0</v>
      </c>
      <c r="Q16" s="29">
        <f t="shared" si="3"/>
        <v>0</v>
      </c>
      <c r="R16" s="4">
        <f t="shared" si="4"/>
        <v>0</v>
      </c>
      <c r="S16" s="7">
        <f aca="true" t="shared" si="30" ref="S16:S46">IF(OR(AND(D16=$E$113,C16=$C$108,J16&gt;10),AND(D16=$E$113,C16=$C$109,J16&gt;8)),1,IF(AND(C16=$C$108,E16&lt;100,J16&gt;$D$115),1,IF(AND(C16=$C$108,E16&gt;=100,J16&gt;$D$116),1,IF(AND(C16=$C$109,J16&gt;$D$117),1,IF(AND(C16=$C$110,J16&gt;$D$118),1,IF(AND(C16=$C$111,J16&gt;$D$119),1,IF(AND(C16=$C$112,J16&gt;$D$120),1,0)))))))</f>
        <v>0</v>
      </c>
      <c r="T16" s="7">
        <f aca="true" t="shared" si="31" ref="T16:T79">IF(C16=$C$113,IF(OR(AND(E16&lt;20,J16&gt;336),AND(E16&gt;=20,E16&lt;50,J16&gt;275),AND(E16&gt;=50,J16&gt;186)),1,0),0)</f>
        <v>0</v>
      </c>
      <c r="U16" s="86">
        <f t="shared" si="5"/>
        <v>0</v>
      </c>
      <c r="V16" s="29">
        <f t="shared" si="6"/>
        <v>0</v>
      </c>
      <c r="W16" s="29">
        <f aca="true" t="shared" si="32" ref="W16:W79">IF(AND(OR(C16=$C$110,C16=$C$111,C16=$C$112,C16=$C$113),NOT(D16=$E$111)),1,0)</f>
        <v>0</v>
      </c>
      <c r="X16" s="4">
        <f aca="true" t="shared" si="33" ref="X16:X79">IF(Q16=1,$AA$115,IF(R16=1,$AA$116,IF(W16=1,$AA$120,IF(Y16=1,$AA$122,IF(Z16=1,$AA$124,IF(AD16=1,$AA$135,""))))))</f>
      </c>
      <c r="Y16" s="86">
        <f t="shared" si="7"/>
        <v>0</v>
      </c>
      <c r="Z16" s="7">
        <f t="shared" si="8"/>
        <v>0</v>
      </c>
      <c r="AA16" s="29">
        <f t="shared" si="9"/>
        <v>0</v>
      </c>
      <c r="AB16" s="7">
        <f aca="true" t="shared" si="34" ref="AB16:AB79">IF(OR(AND(C16=$C$108,OR(E16&gt;=225,E16&lt;=80)),AND(C16=$C$109,E16&lt;225),AND(C16=$C$110,E16&gt;=20),AND(C16=$C$111,OR(E16&lt;20,E16&gt;=50)),AND(C16=$C$112,E16&lt;50),AND(C16=$C$113,E16&gt;80)),1,0)</f>
        <v>0</v>
      </c>
      <c r="AC16" s="86">
        <f aca="true" t="shared" si="35" ref="AC16:AC47">IF(AND(OR(C16=$C$108,C16=$C$109),NOT(F16=$G$111)),1,0)</f>
        <v>0</v>
      </c>
      <c r="AD16" s="4">
        <f t="shared" si="10"/>
        <v>0</v>
      </c>
      <c r="AE16" s="29">
        <f t="shared" si="11"/>
        <v>0</v>
      </c>
      <c r="AF16" s="4">
        <f t="shared" si="12"/>
      </c>
      <c r="AG16" s="86">
        <f t="shared" si="13"/>
        <v>0</v>
      </c>
      <c r="AH16" s="4">
        <f t="shared" si="14"/>
        <v>0</v>
      </c>
      <c r="AI16" s="4">
        <f t="shared" si="15"/>
        <v>0</v>
      </c>
      <c r="AJ16" s="4">
        <f t="shared" si="16"/>
        <v>0</v>
      </c>
      <c r="AK16" s="4">
        <f t="shared" si="17"/>
        <v>0</v>
      </c>
      <c r="AL16" s="4">
        <f t="shared" si="18"/>
        <v>0</v>
      </c>
      <c r="AM16" s="4">
        <f t="shared" si="19"/>
        <v>0</v>
      </c>
      <c r="AN16" s="4">
        <f t="shared" si="20"/>
        <v>0</v>
      </c>
      <c r="AO16" s="4">
        <f aca="true" t="shared" si="36" ref="AO16:AO79">IF(AND(C16=$C$113,L16&gt;0),L16,0)</f>
        <v>0</v>
      </c>
      <c r="AP16" s="4">
        <f aca="true" t="shared" si="37" ref="AP16:AP79">IF(AND(C16=$C$113,L16&lt;0),L16,0)</f>
        <v>0</v>
      </c>
      <c r="AQ16" s="29">
        <f t="shared" si="21"/>
        <v>0</v>
      </c>
      <c r="AR16" s="29">
        <f t="shared" si="22"/>
        <v>0</v>
      </c>
      <c r="AS16" s="4">
        <f aca="true" t="shared" si="38" ref="AS16:AS79">IF(NOT(M16=""),1,0)</f>
        <v>0</v>
      </c>
      <c r="AT16" s="4">
        <f t="shared" si="23"/>
      </c>
      <c r="AU16" s="4">
        <f t="shared" si="24"/>
      </c>
      <c r="AV16" s="4">
        <f t="shared" si="25"/>
      </c>
      <c r="AW16" s="4">
        <f t="shared" si="26"/>
      </c>
      <c r="AX16" s="4">
        <f aca="true" t="shared" si="39" ref="AX16:AX79">IF(NOT(AT16=""),AT16,IF(NOT(AU16=""),AU16,IF(NOT(AV16=""),AV16,IF(NOT(AW16=""),AW16,""))))</f>
      </c>
      <c r="AY16" s="4">
        <f t="shared" si="27"/>
      </c>
      <c r="AZ16" s="4">
        <f aca="true" t="shared" si="40" ref="AZ16:AZ46">IF(C16=$C$111,$C$119,"")</f>
      </c>
      <c r="BA16" s="4">
        <f t="shared" si="28"/>
      </c>
      <c r="BB16" s="4">
        <f aca="true" t="shared" si="41" ref="BB16:BB79">IF(NOT(AY16=""),AY16,IF(NOT(AZ16=""),AZ16,IF(NOT(BA16=""),BA16,"")))</f>
      </c>
    </row>
    <row r="17" spans="1:54" ht="12">
      <c r="A17" s="142"/>
      <c r="B17" s="296"/>
      <c r="C17" s="169"/>
      <c r="D17" s="170"/>
      <c r="E17" s="174"/>
      <c r="F17" s="170"/>
      <c r="G17" s="171"/>
      <c r="H17" s="171"/>
      <c r="I17" s="171"/>
      <c r="J17" s="170"/>
      <c r="K17" s="172">
        <f t="shared" si="0"/>
      </c>
      <c r="L17" s="173">
        <f t="shared" si="29"/>
      </c>
      <c r="M17" s="479">
        <f t="shared" si="1"/>
      </c>
      <c r="N17" s="147"/>
      <c r="O17" s="15"/>
      <c r="P17" s="29">
        <f t="shared" si="2"/>
        <v>0</v>
      </c>
      <c r="Q17" s="29">
        <f t="shared" si="3"/>
        <v>0</v>
      </c>
      <c r="R17" s="4">
        <f t="shared" si="4"/>
        <v>0</v>
      </c>
      <c r="S17" s="7">
        <f t="shared" si="30"/>
        <v>0</v>
      </c>
      <c r="T17" s="7">
        <f t="shared" si="31"/>
        <v>0</v>
      </c>
      <c r="U17" s="86">
        <f t="shared" si="5"/>
        <v>0</v>
      </c>
      <c r="V17" s="29">
        <f t="shared" si="6"/>
        <v>0</v>
      </c>
      <c r="W17" s="29">
        <f t="shared" si="32"/>
        <v>0</v>
      </c>
      <c r="X17" s="4">
        <f t="shared" si="33"/>
      </c>
      <c r="Y17" s="86">
        <f t="shared" si="7"/>
        <v>0</v>
      </c>
      <c r="Z17" s="7">
        <f t="shared" si="8"/>
        <v>0</v>
      </c>
      <c r="AA17" s="29">
        <f t="shared" si="9"/>
        <v>0</v>
      </c>
      <c r="AB17" s="7">
        <f t="shared" si="34"/>
        <v>0</v>
      </c>
      <c r="AC17" s="86">
        <f t="shared" si="35"/>
        <v>0</v>
      </c>
      <c r="AD17" s="4">
        <f t="shared" si="10"/>
        <v>0</v>
      </c>
      <c r="AE17" s="29">
        <f t="shared" si="11"/>
        <v>0</v>
      </c>
      <c r="AF17" s="4">
        <f t="shared" si="12"/>
      </c>
      <c r="AG17" s="86">
        <f t="shared" si="13"/>
        <v>0</v>
      </c>
      <c r="AH17" s="4">
        <f t="shared" si="14"/>
        <v>0</v>
      </c>
      <c r="AI17" s="4">
        <f t="shared" si="15"/>
        <v>0</v>
      </c>
      <c r="AJ17" s="4">
        <f t="shared" si="16"/>
        <v>0</v>
      </c>
      <c r="AK17" s="4">
        <f t="shared" si="17"/>
        <v>0</v>
      </c>
      <c r="AL17" s="4">
        <f t="shared" si="18"/>
        <v>0</v>
      </c>
      <c r="AM17" s="4">
        <f t="shared" si="19"/>
        <v>0</v>
      </c>
      <c r="AN17" s="4">
        <f t="shared" si="20"/>
        <v>0</v>
      </c>
      <c r="AO17" s="4">
        <f t="shared" si="36"/>
        <v>0</v>
      </c>
      <c r="AP17" s="4">
        <f t="shared" si="37"/>
        <v>0</v>
      </c>
      <c r="AQ17" s="29">
        <f t="shared" si="21"/>
        <v>0</v>
      </c>
      <c r="AR17" s="29">
        <f t="shared" si="22"/>
        <v>0</v>
      </c>
      <c r="AS17" s="4">
        <f t="shared" si="38"/>
        <v>0</v>
      </c>
      <c r="AT17" s="4">
        <f t="shared" si="23"/>
      </c>
      <c r="AU17" s="4">
        <f t="shared" si="24"/>
      </c>
      <c r="AV17" s="4">
        <f t="shared" si="25"/>
      </c>
      <c r="AW17" s="4">
        <f t="shared" si="26"/>
      </c>
      <c r="AX17" s="4">
        <f t="shared" si="39"/>
      </c>
      <c r="AY17" s="4">
        <f t="shared" si="27"/>
      </c>
      <c r="AZ17" s="4">
        <f t="shared" si="40"/>
      </c>
      <c r="BA17" s="4">
        <f t="shared" si="28"/>
      </c>
      <c r="BB17" s="4">
        <f t="shared" si="41"/>
      </c>
    </row>
    <row r="18" spans="1:54" ht="12">
      <c r="A18" s="142"/>
      <c r="B18" s="296"/>
      <c r="C18" s="169"/>
      <c r="D18" s="170"/>
      <c r="E18" s="174"/>
      <c r="F18" s="170"/>
      <c r="G18" s="171"/>
      <c r="H18" s="171"/>
      <c r="I18" s="171"/>
      <c r="J18" s="170"/>
      <c r="K18" s="172">
        <f t="shared" si="0"/>
      </c>
      <c r="L18" s="173">
        <f t="shared" si="29"/>
      </c>
      <c r="M18" s="479">
        <f t="shared" si="1"/>
      </c>
      <c r="N18" s="147"/>
      <c r="O18" s="15"/>
      <c r="P18" s="29">
        <f t="shared" si="2"/>
        <v>0</v>
      </c>
      <c r="Q18" s="29">
        <f t="shared" si="3"/>
        <v>0</v>
      </c>
      <c r="R18" s="4">
        <f t="shared" si="4"/>
        <v>0</v>
      </c>
      <c r="S18" s="7">
        <f t="shared" si="30"/>
        <v>0</v>
      </c>
      <c r="T18" s="7">
        <f t="shared" si="31"/>
        <v>0</v>
      </c>
      <c r="U18" s="86">
        <f t="shared" si="5"/>
        <v>0</v>
      </c>
      <c r="V18" s="29">
        <f t="shared" si="6"/>
        <v>0</v>
      </c>
      <c r="W18" s="29">
        <f t="shared" si="32"/>
        <v>0</v>
      </c>
      <c r="X18" s="4">
        <f t="shared" si="33"/>
      </c>
      <c r="Y18" s="86">
        <f t="shared" si="7"/>
        <v>0</v>
      </c>
      <c r="Z18" s="7">
        <f t="shared" si="8"/>
        <v>0</v>
      </c>
      <c r="AA18" s="29">
        <f t="shared" si="9"/>
        <v>0</v>
      </c>
      <c r="AB18" s="7">
        <f t="shared" si="34"/>
        <v>0</v>
      </c>
      <c r="AC18" s="86">
        <f t="shared" si="35"/>
        <v>0</v>
      </c>
      <c r="AD18" s="4">
        <f t="shared" si="10"/>
        <v>0</v>
      </c>
      <c r="AE18" s="29">
        <f t="shared" si="11"/>
        <v>0</v>
      </c>
      <c r="AF18" s="4">
        <f t="shared" si="12"/>
      </c>
      <c r="AG18" s="86">
        <f t="shared" si="13"/>
        <v>0</v>
      </c>
      <c r="AH18" s="4">
        <f t="shared" si="14"/>
        <v>0</v>
      </c>
      <c r="AI18" s="4">
        <f t="shared" si="15"/>
        <v>0</v>
      </c>
      <c r="AJ18" s="4">
        <f t="shared" si="16"/>
        <v>0</v>
      </c>
      <c r="AK18" s="4">
        <f t="shared" si="17"/>
        <v>0</v>
      </c>
      <c r="AL18" s="4">
        <f t="shared" si="18"/>
        <v>0</v>
      </c>
      <c r="AM18" s="4">
        <f t="shared" si="19"/>
        <v>0</v>
      </c>
      <c r="AN18" s="4">
        <f t="shared" si="20"/>
        <v>0</v>
      </c>
      <c r="AO18" s="4">
        <f t="shared" si="36"/>
        <v>0</v>
      </c>
      <c r="AP18" s="4">
        <f t="shared" si="37"/>
        <v>0</v>
      </c>
      <c r="AQ18" s="29">
        <f t="shared" si="21"/>
        <v>0</v>
      </c>
      <c r="AR18" s="29">
        <f t="shared" si="22"/>
        <v>0</v>
      </c>
      <c r="AS18" s="4">
        <f t="shared" si="38"/>
        <v>0</v>
      </c>
      <c r="AT18" s="4">
        <f t="shared" si="23"/>
      </c>
      <c r="AU18" s="4">
        <f t="shared" si="24"/>
      </c>
      <c r="AV18" s="4">
        <f t="shared" si="25"/>
      </c>
      <c r="AW18" s="4">
        <f t="shared" si="26"/>
      </c>
      <c r="AX18" s="4">
        <f t="shared" si="39"/>
      </c>
      <c r="AY18" s="4">
        <f t="shared" si="27"/>
      </c>
      <c r="AZ18" s="4">
        <f t="shared" si="40"/>
      </c>
      <c r="BA18" s="4">
        <f t="shared" si="28"/>
      </c>
      <c r="BB18" s="4">
        <f t="shared" si="41"/>
      </c>
    </row>
    <row r="19" spans="1:54" ht="12">
      <c r="A19" s="142"/>
      <c r="B19" s="296"/>
      <c r="C19" s="169"/>
      <c r="D19" s="170"/>
      <c r="E19" s="174"/>
      <c r="F19" s="170"/>
      <c r="G19" s="171"/>
      <c r="H19" s="171"/>
      <c r="I19" s="171"/>
      <c r="J19" s="170"/>
      <c r="K19" s="172">
        <f t="shared" si="0"/>
      </c>
      <c r="L19" s="173">
        <f t="shared" si="29"/>
      </c>
      <c r="M19" s="479">
        <f t="shared" si="1"/>
      </c>
      <c r="N19" s="147"/>
      <c r="O19" s="15"/>
      <c r="P19" s="29">
        <f t="shared" si="2"/>
        <v>0</v>
      </c>
      <c r="Q19" s="29">
        <f t="shared" si="3"/>
        <v>0</v>
      </c>
      <c r="R19" s="4">
        <f t="shared" si="4"/>
        <v>0</v>
      </c>
      <c r="S19" s="7">
        <f t="shared" si="30"/>
        <v>0</v>
      </c>
      <c r="T19" s="7">
        <f t="shared" si="31"/>
        <v>0</v>
      </c>
      <c r="U19" s="86">
        <f t="shared" si="5"/>
        <v>0</v>
      </c>
      <c r="V19" s="29">
        <f t="shared" si="6"/>
        <v>0</v>
      </c>
      <c r="W19" s="29">
        <f t="shared" si="32"/>
        <v>0</v>
      </c>
      <c r="X19" s="4">
        <f t="shared" si="33"/>
      </c>
      <c r="Y19" s="86">
        <f t="shared" si="7"/>
        <v>0</v>
      </c>
      <c r="Z19" s="7">
        <f t="shared" si="8"/>
        <v>0</v>
      </c>
      <c r="AA19" s="29">
        <f t="shared" si="9"/>
        <v>0</v>
      </c>
      <c r="AB19" s="7">
        <f t="shared" si="34"/>
        <v>0</v>
      </c>
      <c r="AC19" s="86">
        <f t="shared" si="35"/>
        <v>0</v>
      </c>
      <c r="AD19" s="4">
        <f t="shared" si="10"/>
        <v>0</v>
      </c>
      <c r="AE19" s="29">
        <f t="shared" si="11"/>
        <v>0</v>
      </c>
      <c r="AF19" s="4">
        <f t="shared" si="12"/>
      </c>
      <c r="AG19" s="86">
        <f t="shared" si="13"/>
        <v>0</v>
      </c>
      <c r="AH19" s="4">
        <f t="shared" si="14"/>
        <v>0</v>
      </c>
      <c r="AI19" s="4">
        <f t="shared" si="15"/>
        <v>0</v>
      </c>
      <c r="AJ19" s="4">
        <f t="shared" si="16"/>
        <v>0</v>
      </c>
      <c r="AK19" s="4">
        <f t="shared" si="17"/>
        <v>0</v>
      </c>
      <c r="AL19" s="4">
        <f t="shared" si="18"/>
        <v>0</v>
      </c>
      <c r="AM19" s="4">
        <f t="shared" si="19"/>
        <v>0</v>
      </c>
      <c r="AN19" s="4">
        <f t="shared" si="20"/>
        <v>0</v>
      </c>
      <c r="AO19" s="4">
        <f t="shared" si="36"/>
        <v>0</v>
      </c>
      <c r="AP19" s="4">
        <f t="shared" si="37"/>
        <v>0</v>
      </c>
      <c r="AQ19" s="29">
        <f t="shared" si="21"/>
        <v>0</v>
      </c>
      <c r="AR19" s="29">
        <f t="shared" si="22"/>
        <v>0</v>
      </c>
      <c r="AS19" s="4">
        <f t="shared" si="38"/>
        <v>0</v>
      </c>
      <c r="AT19" s="4">
        <f t="shared" si="23"/>
      </c>
      <c r="AU19" s="4">
        <f t="shared" si="24"/>
      </c>
      <c r="AV19" s="4">
        <f t="shared" si="25"/>
      </c>
      <c r="AW19" s="4">
        <f t="shared" si="26"/>
      </c>
      <c r="AX19" s="4">
        <f t="shared" si="39"/>
      </c>
      <c r="AY19" s="4">
        <f t="shared" si="27"/>
      </c>
      <c r="AZ19" s="4">
        <f t="shared" si="40"/>
      </c>
      <c r="BA19" s="4">
        <f t="shared" si="28"/>
      </c>
      <c r="BB19" s="4">
        <f t="shared" si="41"/>
      </c>
    </row>
    <row r="20" spans="1:54" ht="12">
      <c r="A20" s="142"/>
      <c r="B20" s="296"/>
      <c r="C20" s="169"/>
      <c r="D20" s="170"/>
      <c r="E20" s="174"/>
      <c r="F20" s="170"/>
      <c r="G20" s="171"/>
      <c r="H20" s="171"/>
      <c r="I20" s="171"/>
      <c r="J20" s="170"/>
      <c r="K20" s="172">
        <f t="shared" si="0"/>
      </c>
      <c r="L20" s="173">
        <f t="shared" si="29"/>
      </c>
      <c r="M20" s="479">
        <f t="shared" si="1"/>
      </c>
      <c r="N20" s="147"/>
      <c r="O20" s="15"/>
      <c r="P20" s="29">
        <f t="shared" si="2"/>
        <v>0</v>
      </c>
      <c r="Q20" s="29">
        <f t="shared" si="3"/>
        <v>0</v>
      </c>
      <c r="R20" s="4">
        <f t="shared" si="4"/>
        <v>0</v>
      </c>
      <c r="S20" s="7">
        <f t="shared" si="30"/>
        <v>0</v>
      </c>
      <c r="T20" s="7">
        <f t="shared" si="31"/>
        <v>0</v>
      </c>
      <c r="U20" s="86">
        <f t="shared" si="5"/>
        <v>0</v>
      </c>
      <c r="V20" s="29">
        <f t="shared" si="6"/>
        <v>0</v>
      </c>
      <c r="W20" s="29">
        <f t="shared" si="32"/>
        <v>0</v>
      </c>
      <c r="X20" s="4">
        <f t="shared" si="33"/>
      </c>
      <c r="Y20" s="86">
        <f t="shared" si="7"/>
        <v>0</v>
      </c>
      <c r="Z20" s="7">
        <f t="shared" si="8"/>
        <v>0</v>
      </c>
      <c r="AA20" s="29">
        <f t="shared" si="9"/>
        <v>0</v>
      </c>
      <c r="AB20" s="7">
        <f t="shared" si="34"/>
        <v>0</v>
      </c>
      <c r="AC20" s="86">
        <f t="shared" si="35"/>
        <v>0</v>
      </c>
      <c r="AD20" s="4">
        <f t="shared" si="10"/>
        <v>0</v>
      </c>
      <c r="AE20" s="29">
        <f t="shared" si="11"/>
        <v>0</v>
      </c>
      <c r="AF20" s="4">
        <f t="shared" si="12"/>
      </c>
      <c r="AG20" s="86">
        <f t="shared" si="13"/>
        <v>0</v>
      </c>
      <c r="AH20" s="4">
        <f t="shared" si="14"/>
        <v>0</v>
      </c>
      <c r="AI20" s="4">
        <f t="shared" si="15"/>
        <v>0</v>
      </c>
      <c r="AJ20" s="4">
        <f t="shared" si="16"/>
        <v>0</v>
      </c>
      <c r="AK20" s="4">
        <f t="shared" si="17"/>
        <v>0</v>
      </c>
      <c r="AL20" s="4">
        <f t="shared" si="18"/>
        <v>0</v>
      </c>
      <c r="AM20" s="4">
        <f t="shared" si="19"/>
        <v>0</v>
      </c>
      <c r="AN20" s="4">
        <f t="shared" si="20"/>
        <v>0</v>
      </c>
      <c r="AO20" s="4">
        <f t="shared" si="36"/>
        <v>0</v>
      </c>
      <c r="AP20" s="4">
        <f t="shared" si="37"/>
        <v>0</v>
      </c>
      <c r="AQ20" s="29">
        <f t="shared" si="21"/>
        <v>0</v>
      </c>
      <c r="AR20" s="29">
        <f t="shared" si="22"/>
        <v>0</v>
      </c>
      <c r="AS20" s="4">
        <f t="shared" si="38"/>
        <v>0</v>
      </c>
      <c r="AT20" s="4">
        <f t="shared" si="23"/>
      </c>
      <c r="AU20" s="4">
        <f t="shared" si="24"/>
      </c>
      <c r="AV20" s="4">
        <f t="shared" si="25"/>
      </c>
      <c r="AW20" s="4">
        <f t="shared" si="26"/>
      </c>
      <c r="AX20" s="4">
        <f t="shared" si="39"/>
      </c>
      <c r="AY20" s="4">
        <f t="shared" si="27"/>
      </c>
      <c r="AZ20" s="4">
        <f t="shared" si="40"/>
      </c>
      <c r="BA20" s="4">
        <f t="shared" si="28"/>
      </c>
      <c r="BB20" s="4">
        <f t="shared" si="41"/>
      </c>
    </row>
    <row r="21" spans="1:54" ht="12">
      <c r="A21" s="142"/>
      <c r="B21" s="296"/>
      <c r="C21" s="169"/>
      <c r="D21" s="170"/>
      <c r="E21" s="174"/>
      <c r="F21" s="170"/>
      <c r="G21" s="171"/>
      <c r="H21" s="171"/>
      <c r="I21" s="171"/>
      <c r="J21" s="170"/>
      <c r="K21" s="172">
        <f t="shared" si="0"/>
      </c>
      <c r="L21" s="173">
        <f t="shared" si="29"/>
      </c>
      <c r="M21" s="479">
        <f t="shared" si="1"/>
      </c>
      <c r="N21" s="147"/>
      <c r="O21" s="15"/>
      <c r="P21" s="29">
        <f t="shared" si="2"/>
        <v>0</v>
      </c>
      <c r="Q21" s="29">
        <f t="shared" si="3"/>
        <v>0</v>
      </c>
      <c r="R21" s="4">
        <f t="shared" si="4"/>
        <v>0</v>
      </c>
      <c r="S21" s="7">
        <f t="shared" si="30"/>
        <v>0</v>
      </c>
      <c r="T21" s="7">
        <f t="shared" si="31"/>
        <v>0</v>
      </c>
      <c r="U21" s="86">
        <f t="shared" si="5"/>
        <v>0</v>
      </c>
      <c r="V21" s="29">
        <f t="shared" si="6"/>
        <v>0</v>
      </c>
      <c r="W21" s="29">
        <f t="shared" si="32"/>
        <v>0</v>
      </c>
      <c r="X21" s="4">
        <f t="shared" si="33"/>
      </c>
      <c r="Y21" s="86">
        <f t="shared" si="7"/>
        <v>0</v>
      </c>
      <c r="Z21" s="7">
        <f t="shared" si="8"/>
        <v>0</v>
      </c>
      <c r="AA21" s="29">
        <f t="shared" si="9"/>
        <v>0</v>
      </c>
      <c r="AB21" s="7">
        <f t="shared" si="34"/>
        <v>0</v>
      </c>
      <c r="AC21" s="86">
        <f t="shared" si="35"/>
        <v>0</v>
      </c>
      <c r="AD21" s="4">
        <f t="shared" si="10"/>
        <v>0</v>
      </c>
      <c r="AE21" s="29">
        <f t="shared" si="11"/>
        <v>0</v>
      </c>
      <c r="AF21" s="4">
        <f t="shared" si="12"/>
      </c>
      <c r="AG21" s="86">
        <f t="shared" si="13"/>
        <v>0</v>
      </c>
      <c r="AH21" s="4">
        <f t="shared" si="14"/>
        <v>0</v>
      </c>
      <c r="AI21" s="4">
        <f t="shared" si="15"/>
        <v>0</v>
      </c>
      <c r="AJ21" s="4">
        <f t="shared" si="16"/>
        <v>0</v>
      </c>
      <c r="AK21" s="4">
        <f t="shared" si="17"/>
        <v>0</v>
      </c>
      <c r="AL21" s="4">
        <f t="shared" si="18"/>
        <v>0</v>
      </c>
      <c r="AM21" s="4">
        <f t="shared" si="19"/>
        <v>0</v>
      </c>
      <c r="AN21" s="4">
        <f t="shared" si="20"/>
        <v>0</v>
      </c>
      <c r="AO21" s="4">
        <f t="shared" si="36"/>
        <v>0</v>
      </c>
      <c r="AP21" s="4">
        <f t="shared" si="37"/>
        <v>0</v>
      </c>
      <c r="AQ21" s="29">
        <f t="shared" si="21"/>
        <v>0</v>
      </c>
      <c r="AR21" s="29">
        <f t="shared" si="22"/>
        <v>0</v>
      </c>
      <c r="AS21" s="4">
        <f t="shared" si="38"/>
        <v>0</v>
      </c>
      <c r="AT21" s="4">
        <f t="shared" si="23"/>
      </c>
      <c r="AU21" s="4">
        <f t="shared" si="24"/>
      </c>
      <c r="AV21" s="4">
        <f t="shared" si="25"/>
      </c>
      <c r="AW21" s="4">
        <f t="shared" si="26"/>
      </c>
      <c r="AX21" s="4">
        <f t="shared" si="39"/>
      </c>
      <c r="AY21" s="4">
        <f t="shared" si="27"/>
      </c>
      <c r="AZ21" s="4">
        <f t="shared" si="40"/>
      </c>
      <c r="BA21" s="4">
        <f t="shared" si="28"/>
      </c>
      <c r="BB21" s="4">
        <f t="shared" si="41"/>
      </c>
    </row>
    <row r="22" spans="1:54" ht="12">
      <c r="A22" s="142"/>
      <c r="B22" s="296"/>
      <c r="C22" s="169"/>
      <c r="D22" s="170"/>
      <c r="E22" s="174"/>
      <c r="F22" s="170"/>
      <c r="G22" s="171"/>
      <c r="H22" s="171"/>
      <c r="I22" s="171"/>
      <c r="J22" s="170"/>
      <c r="K22" s="172">
        <f t="shared" si="0"/>
      </c>
      <c r="L22" s="173">
        <f t="shared" si="29"/>
      </c>
      <c r="M22" s="479">
        <f t="shared" si="1"/>
      </c>
      <c r="N22" s="147"/>
      <c r="O22" s="15"/>
      <c r="P22" s="29">
        <f t="shared" si="2"/>
        <v>0</v>
      </c>
      <c r="Q22" s="29">
        <f t="shared" si="3"/>
        <v>0</v>
      </c>
      <c r="R22" s="4">
        <f t="shared" si="4"/>
        <v>0</v>
      </c>
      <c r="S22" s="7">
        <f t="shared" si="30"/>
        <v>0</v>
      </c>
      <c r="T22" s="7">
        <f t="shared" si="31"/>
        <v>0</v>
      </c>
      <c r="U22" s="86">
        <f t="shared" si="5"/>
        <v>0</v>
      </c>
      <c r="V22" s="29">
        <f t="shared" si="6"/>
        <v>0</v>
      </c>
      <c r="W22" s="29">
        <f t="shared" si="32"/>
        <v>0</v>
      </c>
      <c r="X22" s="4">
        <f t="shared" si="33"/>
      </c>
      <c r="Y22" s="86">
        <f t="shared" si="7"/>
        <v>0</v>
      </c>
      <c r="Z22" s="7">
        <f t="shared" si="8"/>
        <v>0</v>
      </c>
      <c r="AA22" s="29">
        <f t="shared" si="9"/>
        <v>0</v>
      </c>
      <c r="AB22" s="7">
        <f t="shared" si="34"/>
        <v>0</v>
      </c>
      <c r="AC22" s="86">
        <f t="shared" si="35"/>
        <v>0</v>
      </c>
      <c r="AD22" s="4">
        <f t="shared" si="10"/>
        <v>0</v>
      </c>
      <c r="AE22" s="29">
        <f t="shared" si="11"/>
        <v>0</v>
      </c>
      <c r="AF22" s="4">
        <f t="shared" si="12"/>
      </c>
      <c r="AG22" s="86">
        <f t="shared" si="13"/>
        <v>0</v>
      </c>
      <c r="AH22" s="4">
        <f t="shared" si="14"/>
        <v>0</v>
      </c>
      <c r="AI22" s="4">
        <f t="shared" si="15"/>
        <v>0</v>
      </c>
      <c r="AJ22" s="4">
        <f t="shared" si="16"/>
        <v>0</v>
      </c>
      <c r="AK22" s="4">
        <f t="shared" si="17"/>
        <v>0</v>
      </c>
      <c r="AL22" s="4">
        <f t="shared" si="18"/>
        <v>0</v>
      </c>
      <c r="AM22" s="4">
        <f t="shared" si="19"/>
        <v>0</v>
      </c>
      <c r="AN22" s="4">
        <f t="shared" si="20"/>
        <v>0</v>
      </c>
      <c r="AO22" s="4">
        <f t="shared" si="36"/>
        <v>0</v>
      </c>
      <c r="AP22" s="4">
        <f t="shared" si="37"/>
        <v>0</v>
      </c>
      <c r="AQ22" s="29">
        <f t="shared" si="21"/>
        <v>0</v>
      </c>
      <c r="AR22" s="29">
        <f t="shared" si="22"/>
        <v>0</v>
      </c>
      <c r="AS22" s="4">
        <f t="shared" si="38"/>
        <v>0</v>
      </c>
      <c r="AT22" s="4">
        <f t="shared" si="23"/>
      </c>
      <c r="AU22" s="4">
        <f t="shared" si="24"/>
      </c>
      <c r="AV22" s="4">
        <f t="shared" si="25"/>
      </c>
      <c r="AW22" s="4">
        <f t="shared" si="26"/>
      </c>
      <c r="AX22" s="4">
        <f t="shared" si="39"/>
      </c>
      <c r="AY22" s="4">
        <f t="shared" si="27"/>
      </c>
      <c r="AZ22" s="4">
        <f t="shared" si="40"/>
      </c>
      <c r="BA22" s="4">
        <f t="shared" si="28"/>
      </c>
      <c r="BB22" s="4">
        <f t="shared" si="41"/>
      </c>
    </row>
    <row r="23" spans="1:54" ht="12">
      <c r="A23" s="142"/>
      <c r="B23" s="296"/>
      <c r="C23" s="169"/>
      <c r="D23" s="170"/>
      <c r="E23" s="174"/>
      <c r="F23" s="170"/>
      <c r="G23" s="171"/>
      <c r="H23" s="171"/>
      <c r="I23" s="171"/>
      <c r="J23" s="170"/>
      <c r="K23" s="172">
        <f t="shared" si="0"/>
      </c>
      <c r="L23" s="173">
        <f t="shared" si="29"/>
      </c>
      <c r="M23" s="479">
        <f t="shared" si="1"/>
      </c>
      <c r="N23" s="147"/>
      <c r="O23" s="15"/>
      <c r="P23" s="29">
        <f t="shared" si="2"/>
        <v>0</v>
      </c>
      <c r="Q23" s="29">
        <f t="shared" si="3"/>
        <v>0</v>
      </c>
      <c r="R23" s="4">
        <f t="shared" si="4"/>
        <v>0</v>
      </c>
      <c r="S23" s="7">
        <f t="shared" si="30"/>
        <v>0</v>
      </c>
      <c r="T23" s="7">
        <f t="shared" si="31"/>
        <v>0</v>
      </c>
      <c r="U23" s="86">
        <f t="shared" si="5"/>
        <v>0</v>
      </c>
      <c r="V23" s="29">
        <f t="shared" si="6"/>
        <v>0</v>
      </c>
      <c r="W23" s="29">
        <f t="shared" si="32"/>
        <v>0</v>
      </c>
      <c r="X23" s="4">
        <f t="shared" si="33"/>
      </c>
      <c r="Y23" s="86">
        <f t="shared" si="7"/>
        <v>0</v>
      </c>
      <c r="Z23" s="7">
        <f t="shared" si="8"/>
        <v>0</v>
      </c>
      <c r="AA23" s="29">
        <f t="shared" si="9"/>
        <v>0</v>
      </c>
      <c r="AB23" s="7">
        <f t="shared" si="34"/>
        <v>0</v>
      </c>
      <c r="AC23" s="86">
        <f t="shared" si="35"/>
        <v>0</v>
      </c>
      <c r="AD23" s="4">
        <f t="shared" si="10"/>
        <v>0</v>
      </c>
      <c r="AE23" s="29">
        <f t="shared" si="11"/>
        <v>0</v>
      </c>
      <c r="AF23" s="4">
        <f t="shared" si="12"/>
      </c>
      <c r="AG23" s="86">
        <f t="shared" si="13"/>
        <v>0</v>
      </c>
      <c r="AH23" s="4">
        <f t="shared" si="14"/>
        <v>0</v>
      </c>
      <c r="AI23" s="4">
        <f t="shared" si="15"/>
        <v>0</v>
      </c>
      <c r="AJ23" s="4">
        <f t="shared" si="16"/>
        <v>0</v>
      </c>
      <c r="AK23" s="4">
        <f t="shared" si="17"/>
        <v>0</v>
      </c>
      <c r="AL23" s="4">
        <f t="shared" si="18"/>
        <v>0</v>
      </c>
      <c r="AM23" s="4">
        <f t="shared" si="19"/>
        <v>0</v>
      </c>
      <c r="AN23" s="4">
        <f t="shared" si="20"/>
        <v>0</v>
      </c>
      <c r="AO23" s="4">
        <f t="shared" si="36"/>
        <v>0</v>
      </c>
      <c r="AP23" s="4">
        <f t="shared" si="37"/>
        <v>0</v>
      </c>
      <c r="AQ23" s="29">
        <f t="shared" si="21"/>
        <v>0</v>
      </c>
      <c r="AR23" s="29">
        <f t="shared" si="22"/>
        <v>0</v>
      </c>
      <c r="AS23" s="4">
        <f t="shared" si="38"/>
        <v>0</v>
      </c>
      <c r="AT23" s="4">
        <f t="shared" si="23"/>
      </c>
      <c r="AU23" s="4">
        <f t="shared" si="24"/>
      </c>
      <c r="AV23" s="4">
        <f t="shared" si="25"/>
      </c>
      <c r="AW23" s="4">
        <f t="shared" si="26"/>
      </c>
      <c r="AX23" s="4">
        <f t="shared" si="39"/>
      </c>
      <c r="AY23" s="4">
        <f t="shared" si="27"/>
      </c>
      <c r="AZ23" s="4">
        <f t="shared" si="40"/>
      </c>
      <c r="BA23" s="4">
        <f t="shared" si="28"/>
      </c>
      <c r="BB23" s="4">
        <f t="shared" si="41"/>
      </c>
    </row>
    <row r="24" spans="1:54" ht="12">
      <c r="A24" s="142"/>
      <c r="B24" s="296"/>
      <c r="C24" s="169"/>
      <c r="D24" s="170"/>
      <c r="E24" s="174"/>
      <c r="F24" s="170"/>
      <c r="G24" s="171"/>
      <c r="H24" s="171"/>
      <c r="I24" s="171"/>
      <c r="J24" s="170"/>
      <c r="K24" s="172">
        <f t="shared" si="0"/>
      </c>
      <c r="L24" s="173">
        <f t="shared" si="29"/>
      </c>
      <c r="M24" s="479">
        <f t="shared" si="1"/>
      </c>
      <c r="N24" s="147"/>
      <c r="O24" s="15"/>
      <c r="P24" s="29">
        <f t="shared" si="2"/>
        <v>0</v>
      </c>
      <c r="Q24" s="29">
        <f t="shared" si="3"/>
        <v>0</v>
      </c>
      <c r="R24" s="4">
        <f t="shared" si="4"/>
        <v>0</v>
      </c>
      <c r="S24" s="7">
        <f t="shared" si="30"/>
        <v>0</v>
      </c>
      <c r="T24" s="7">
        <f t="shared" si="31"/>
        <v>0</v>
      </c>
      <c r="U24" s="86">
        <f t="shared" si="5"/>
        <v>0</v>
      </c>
      <c r="V24" s="29">
        <f t="shared" si="6"/>
        <v>0</v>
      </c>
      <c r="W24" s="29">
        <f t="shared" si="32"/>
        <v>0</v>
      </c>
      <c r="X24" s="4">
        <f t="shared" si="33"/>
      </c>
      <c r="Y24" s="86">
        <f t="shared" si="7"/>
        <v>0</v>
      </c>
      <c r="Z24" s="7">
        <f t="shared" si="8"/>
        <v>0</v>
      </c>
      <c r="AA24" s="29">
        <f t="shared" si="9"/>
        <v>0</v>
      </c>
      <c r="AB24" s="7">
        <f t="shared" si="34"/>
        <v>0</v>
      </c>
      <c r="AC24" s="86">
        <f t="shared" si="35"/>
        <v>0</v>
      </c>
      <c r="AD24" s="4">
        <f t="shared" si="10"/>
        <v>0</v>
      </c>
      <c r="AE24" s="29">
        <f t="shared" si="11"/>
        <v>0</v>
      </c>
      <c r="AF24" s="4">
        <f t="shared" si="12"/>
      </c>
      <c r="AG24" s="86">
        <f t="shared" si="13"/>
        <v>0</v>
      </c>
      <c r="AH24" s="4">
        <f t="shared" si="14"/>
        <v>0</v>
      </c>
      <c r="AI24" s="4">
        <f t="shared" si="15"/>
        <v>0</v>
      </c>
      <c r="AJ24" s="4">
        <f t="shared" si="16"/>
        <v>0</v>
      </c>
      <c r="AK24" s="4">
        <f t="shared" si="17"/>
        <v>0</v>
      </c>
      <c r="AL24" s="4">
        <f t="shared" si="18"/>
        <v>0</v>
      </c>
      <c r="AM24" s="4">
        <f t="shared" si="19"/>
        <v>0</v>
      </c>
      <c r="AN24" s="4">
        <f t="shared" si="20"/>
        <v>0</v>
      </c>
      <c r="AO24" s="4">
        <f t="shared" si="36"/>
        <v>0</v>
      </c>
      <c r="AP24" s="4">
        <f t="shared" si="37"/>
        <v>0</v>
      </c>
      <c r="AQ24" s="29">
        <f t="shared" si="21"/>
        <v>0</v>
      </c>
      <c r="AR24" s="29">
        <f t="shared" si="22"/>
        <v>0</v>
      </c>
      <c r="AS24" s="4">
        <f t="shared" si="38"/>
        <v>0</v>
      </c>
      <c r="AT24" s="4">
        <f t="shared" si="23"/>
      </c>
      <c r="AU24" s="4">
        <f t="shared" si="24"/>
      </c>
      <c r="AV24" s="4">
        <f t="shared" si="25"/>
      </c>
      <c r="AW24" s="4">
        <f t="shared" si="26"/>
      </c>
      <c r="AX24" s="4">
        <f t="shared" si="39"/>
      </c>
      <c r="AY24" s="4">
        <f t="shared" si="27"/>
      </c>
      <c r="AZ24" s="4">
        <f t="shared" si="40"/>
      </c>
      <c r="BA24" s="4">
        <f t="shared" si="28"/>
      </c>
      <c r="BB24" s="4">
        <f t="shared" si="41"/>
      </c>
    </row>
    <row r="25" spans="1:54" ht="12">
      <c r="A25" s="142"/>
      <c r="B25" s="296"/>
      <c r="C25" s="169"/>
      <c r="D25" s="170"/>
      <c r="E25" s="174"/>
      <c r="F25" s="170"/>
      <c r="G25" s="171"/>
      <c r="H25" s="171"/>
      <c r="I25" s="171"/>
      <c r="J25" s="170"/>
      <c r="K25" s="172">
        <f t="shared" si="0"/>
      </c>
      <c r="L25" s="173">
        <f t="shared" si="29"/>
      </c>
      <c r="M25" s="479">
        <f t="shared" si="1"/>
      </c>
      <c r="N25" s="147"/>
      <c r="O25" s="15"/>
      <c r="P25" s="29">
        <f t="shared" si="2"/>
        <v>0</v>
      </c>
      <c r="Q25" s="29">
        <f t="shared" si="3"/>
        <v>0</v>
      </c>
      <c r="R25" s="4">
        <f t="shared" si="4"/>
        <v>0</v>
      </c>
      <c r="S25" s="7">
        <f t="shared" si="30"/>
        <v>0</v>
      </c>
      <c r="T25" s="7">
        <f t="shared" si="31"/>
        <v>0</v>
      </c>
      <c r="U25" s="86">
        <f t="shared" si="5"/>
        <v>0</v>
      </c>
      <c r="V25" s="29">
        <f t="shared" si="6"/>
        <v>0</v>
      </c>
      <c r="W25" s="29">
        <f t="shared" si="32"/>
        <v>0</v>
      </c>
      <c r="X25" s="4">
        <f t="shared" si="33"/>
      </c>
      <c r="Y25" s="86">
        <f t="shared" si="7"/>
        <v>0</v>
      </c>
      <c r="Z25" s="7">
        <f t="shared" si="8"/>
        <v>0</v>
      </c>
      <c r="AA25" s="29">
        <f t="shared" si="9"/>
        <v>0</v>
      </c>
      <c r="AB25" s="7">
        <f t="shared" si="34"/>
        <v>0</v>
      </c>
      <c r="AC25" s="86">
        <f t="shared" si="35"/>
        <v>0</v>
      </c>
      <c r="AD25" s="4">
        <f t="shared" si="10"/>
        <v>0</v>
      </c>
      <c r="AE25" s="29">
        <f t="shared" si="11"/>
        <v>0</v>
      </c>
      <c r="AF25" s="4">
        <f t="shared" si="12"/>
      </c>
      <c r="AG25" s="86">
        <f t="shared" si="13"/>
        <v>0</v>
      </c>
      <c r="AH25" s="4">
        <f t="shared" si="14"/>
        <v>0</v>
      </c>
      <c r="AI25" s="4">
        <f t="shared" si="15"/>
        <v>0</v>
      </c>
      <c r="AJ25" s="4">
        <f t="shared" si="16"/>
        <v>0</v>
      </c>
      <c r="AK25" s="4">
        <f t="shared" si="17"/>
        <v>0</v>
      </c>
      <c r="AL25" s="4">
        <f t="shared" si="18"/>
        <v>0</v>
      </c>
      <c r="AM25" s="4">
        <f t="shared" si="19"/>
        <v>0</v>
      </c>
      <c r="AN25" s="4">
        <f t="shared" si="20"/>
        <v>0</v>
      </c>
      <c r="AO25" s="4">
        <f t="shared" si="36"/>
        <v>0</v>
      </c>
      <c r="AP25" s="4">
        <f t="shared" si="37"/>
        <v>0</v>
      </c>
      <c r="AQ25" s="29">
        <f t="shared" si="21"/>
        <v>0</v>
      </c>
      <c r="AR25" s="29">
        <f t="shared" si="22"/>
        <v>0</v>
      </c>
      <c r="AS25" s="4">
        <f t="shared" si="38"/>
        <v>0</v>
      </c>
      <c r="AT25" s="4">
        <f t="shared" si="23"/>
      </c>
      <c r="AU25" s="4">
        <f t="shared" si="24"/>
      </c>
      <c r="AV25" s="4">
        <f t="shared" si="25"/>
      </c>
      <c r="AW25" s="4">
        <f t="shared" si="26"/>
      </c>
      <c r="AX25" s="4">
        <f t="shared" si="39"/>
      </c>
      <c r="AY25" s="4">
        <f t="shared" si="27"/>
      </c>
      <c r="AZ25" s="4">
        <f t="shared" si="40"/>
      </c>
      <c r="BA25" s="4">
        <f t="shared" si="28"/>
      </c>
      <c r="BB25" s="4">
        <f t="shared" si="41"/>
      </c>
    </row>
    <row r="26" spans="1:54" ht="12">
      <c r="A26" s="142"/>
      <c r="B26" s="296"/>
      <c r="C26" s="169"/>
      <c r="D26" s="170"/>
      <c r="E26" s="174"/>
      <c r="F26" s="170"/>
      <c r="G26" s="171"/>
      <c r="H26" s="171"/>
      <c r="I26" s="171"/>
      <c r="J26" s="170"/>
      <c r="K26" s="172">
        <f t="shared" si="0"/>
      </c>
      <c r="L26" s="173">
        <f t="shared" si="29"/>
      </c>
      <c r="M26" s="479">
        <f t="shared" si="1"/>
      </c>
      <c r="N26" s="147"/>
      <c r="O26" s="15"/>
      <c r="P26" s="29">
        <f t="shared" si="2"/>
        <v>0</v>
      </c>
      <c r="Q26" s="29">
        <f t="shared" si="3"/>
        <v>0</v>
      </c>
      <c r="R26" s="4">
        <f t="shared" si="4"/>
        <v>0</v>
      </c>
      <c r="S26" s="7">
        <f t="shared" si="30"/>
        <v>0</v>
      </c>
      <c r="T26" s="7">
        <f t="shared" si="31"/>
        <v>0</v>
      </c>
      <c r="U26" s="86">
        <f t="shared" si="5"/>
        <v>0</v>
      </c>
      <c r="V26" s="29">
        <f t="shared" si="6"/>
        <v>0</v>
      </c>
      <c r="W26" s="29">
        <f t="shared" si="32"/>
        <v>0</v>
      </c>
      <c r="X26" s="4">
        <f t="shared" si="33"/>
      </c>
      <c r="Y26" s="86">
        <f t="shared" si="7"/>
        <v>0</v>
      </c>
      <c r="Z26" s="7">
        <f t="shared" si="8"/>
        <v>0</v>
      </c>
      <c r="AA26" s="29">
        <f t="shared" si="9"/>
        <v>0</v>
      </c>
      <c r="AB26" s="7">
        <f t="shared" si="34"/>
        <v>0</v>
      </c>
      <c r="AC26" s="86">
        <f t="shared" si="35"/>
        <v>0</v>
      </c>
      <c r="AD26" s="4">
        <f t="shared" si="10"/>
        <v>0</v>
      </c>
      <c r="AE26" s="29">
        <f t="shared" si="11"/>
        <v>0</v>
      </c>
      <c r="AF26" s="4">
        <f t="shared" si="12"/>
      </c>
      <c r="AG26" s="86">
        <f t="shared" si="13"/>
        <v>0</v>
      </c>
      <c r="AH26" s="4">
        <f t="shared" si="14"/>
        <v>0</v>
      </c>
      <c r="AI26" s="4">
        <f t="shared" si="15"/>
        <v>0</v>
      </c>
      <c r="AJ26" s="4">
        <f t="shared" si="16"/>
        <v>0</v>
      </c>
      <c r="AK26" s="4">
        <f t="shared" si="17"/>
        <v>0</v>
      </c>
      <c r="AL26" s="4">
        <f t="shared" si="18"/>
        <v>0</v>
      </c>
      <c r="AM26" s="4">
        <f t="shared" si="19"/>
        <v>0</v>
      </c>
      <c r="AN26" s="4">
        <f t="shared" si="20"/>
        <v>0</v>
      </c>
      <c r="AO26" s="4">
        <f t="shared" si="36"/>
        <v>0</v>
      </c>
      <c r="AP26" s="4">
        <f t="shared" si="37"/>
        <v>0</v>
      </c>
      <c r="AQ26" s="29">
        <f t="shared" si="21"/>
        <v>0</v>
      </c>
      <c r="AR26" s="29">
        <f t="shared" si="22"/>
        <v>0</v>
      </c>
      <c r="AS26" s="4">
        <f t="shared" si="38"/>
        <v>0</v>
      </c>
      <c r="AT26" s="4">
        <f t="shared" si="23"/>
      </c>
      <c r="AU26" s="4">
        <f t="shared" si="24"/>
      </c>
      <c r="AV26" s="4">
        <f t="shared" si="25"/>
      </c>
      <c r="AW26" s="4">
        <f t="shared" si="26"/>
      </c>
      <c r="AX26" s="4">
        <f t="shared" si="39"/>
      </c>
      <c r="AY26" s="4">
        <f t="shared" si="27"/>
      </c>
      <c r="AZ26" s="4">
        <f t="shared" si="40"/>
      </c>
      <c r="BA26" s="4">
        <f t="shared" si="28"/>
      </c>
      <c r="BB26" s="4">
        <f t="shared" si="41"/>
      </c>
    </row>
    <row r="27" spans="1:54" ht="12">
      <c r="A27" s="142"/>
      <c r="B27" s="296"/>
      <c r="C27" s="169"/>
      <c r="D27" s="170"/>
      <c r="E27" s="174"/>
      <c r="F27" s="170"/>
      <c r="G27" s="171"/>
      <c r="H27" s="171"/>
      <c r="I27" s="171"/>
      <c r="J27" s="170"/>
      <c r="K27" s="172">
        <f t="shared" si="0"/>
      </c>
      <c r="L27" s="173">
        <f t="shared" si="29"/>
      </c>
      <c r="M27" s="479">
        <f t="shared" si="1"/>
      </c>
      <c r="N27" s="147"/>
      <c r="O27" s="15"/>
      <c r="P27" s="29">
        <f t="shared" si="2"/>
        <v>0</v>
      </c>
      <c r="Q27" s="29">
        <f t="shared" si="3"/>
        <v>0</v>
      </c>
      <c r="R27" s="4">
        <f t="shared" si="4"/>
        <v>0</v>
      </c>
      <c r="S27" s="7">
        <f t="shared" si="30"/>
        <v>0</v>
      </c>
      <c r="T27" s="7">
        <f t="shared" si="31"/>
        <v>0</v>
      </c>
      <c r="U27" s="86">
        <f t="shared" si="5"/>
        <v>0</v>
      </c>
      <c r="V27" s="29">
        <f t="shared" si="6"/>
        <v>0</v>
      </c>
      <c r="W27" s="29">
        <f t="shared" si="32"/>
        <v>0</v>
      </c>
      <c r="X27" s="4">
        <f t="shared" si="33"/>
      </c>
      <c r="Y27" s="86">
        <f t="shared" si="7"/>
        <v>0</v>
      </c>
      <c r="Z27" s="7">
        <f t="shared" si="8"/>
        <v>0</v>
      </c>
      <c r="AA27" s="29">
        <f t="shared" si="9"/>
        <v>0</v>
      </c>
      <c r="AB27" s="7">
        <f t="shared" si="34"/>
        <v>0</v>
      </c>
      <c r="AC27" s="86">
        <f t="shared" si="35"/>
        <v>0</v>
      </c>
      <c r="AD27" s="4">
        <f t="shared" si="10"/>
        <v>0</v>
      </c>
      <c r="AE27" s="29">
        <f t="shared" si="11"/>
        <v>0</v>
      </c>
      <c r="AF27" s="4">
        <f t="shared" si="12"/>
      </c>
      <c r="AG27" s="86">
        <f t="shared" si="13"/>
        <v>0</v>
      </c>
      <c r="AH27" s="4">
        <f t="shared" si="14"/>
        <v>0</v>
      </c>
      <c r="AI27" s="4">
        <f t="shared" si="15"/>
        <v>0</v>
      </c>
      <c r="AJ27" s="4">
        <f t="shared" si="16"/>
        <v>0</v>
      </c>
      <c r="AK27" s="4">
        <f t="shared" si="17"/>
        <v>0</v>
      </c>
      <c r="AL27" s="4">
        <f t="shared" si="18"/>
        <v>0</v>
      </c>
      <c r="AM27" s="4">
        <f t="shared" si="19"/>
        <v>0</v>
      </c>
      <c r="AN27" s="4">
        <f t="shared" si="20"/>
        <v>0</v>
      </c>
      <c r="AO27" s="4">
        <f t="shared" si="36"/>
        <v>0</v>
      </c>
      <c r="AP27" s="4">
        <f t="shared" si="37"/>
        <v>0</v>
      </c>
      <c r="AQ27" s="29">
        <f t="shared" si="21"/>
        <v>0</v>
      </c>
      <c r="AR27" s="29">
        <f t="shared" si="22"/>
        <v>0</v>
      </c>
      <c r="AS27" s="4">
        <f t="shared" si="38"/>
        <v>0</v>
      </c>
      <c r="AT27" s="4">
        <f t="shared" si="23"/>
      </c>
      <c r="AU27" s="4">
        <f t="shared" si="24"/>
      </c>
      <c r="AV27" s="4">
        <f t="shared" si="25"/>
      </c>
      <c r="AW27" s="4">
        <f t="shared" si="26"/>
      </c>
      <c r="AX27" s="4">
        <f t="shared" si="39"/>
      </c>
      <c r="AY27" s="4">
        <f t="shared" si="27"/>
      </c>
      <c r="AZ27" s="4">
        <f t="shared" si="40"/>
      </c>
      <c r="BA27" s="4">
        <f t="shared" si="28"/>
      </c>
      <c r="BB27" s="4">
        <f t="shared" si="41"/>
      </c>
    </row>
    <row r="28" spans="1:54" ht="12">
      <c r="A28" s="142"/>
      <c r="B28" s="296"/>
      <c r="C28" s="169"/>
      <c r="D28" s="170"/>
      <c r="E28" s="174"/>
      <c r="F28" s="170"/>
      <c r="G28" s="171"/>
      <c r="H28" s="171"/>
      <c r="I28" s="171"/>
      <c r="J28" s="170"/>
      <c r="K28" s="172">
        <f t="shared" si="0"/>
      </c>
      <c r="L28" s="173">
        <f t="shared" si="29"/>
      </c>
      <c r="M28" s="479">
        <f t="shared" si="1"/>
      </c>
      <c r="N28" s="147"/>
      <c r="O28" s="15"/>
      <c r="P28" s="29">
        <f t="shared" si="2"/>
        <v>0</v>
      </c>
      <c r="Q28" s="29">
        <f t="shared" si="3"/>
        <v>0</v>
      </c>
      <c r="R28" s="4">
        <f t="shared" si="4"/>
        <v>0</v>
      </c>
      <c r="S28" s="7">
        <f t="shared" si="30"/>
        <v>0</v>
      </c>
      <c r="T28" s="7">
        <f t="shared" si="31"/>
        <v>0</v>
      </c>
      <c r="U28" s="86">
        <f t="shared" si="5"/>
        <v>0</v>
      </c>
      <c r="V28" s="29">
        <f t="shared" si="6"/>
        <v>0</v>
      </c>
      <c r="W28" s="29">
        <f t="shared" si="32"/>
        <v>0</v>
      </c>
      <c r="X28" s="4">
        <f t="shared" si="33"/>
      </c>
      <c r="Y28" s="86">
        <f t="shared" si="7"/>
        <v>0</v>
      </c>
      <c r="Z28" s="7">
        <f t="shared" si="8"/>
        <v>0</v>
      </c>
      <c r="AA28" s="29">
        <f t="shared" si="9"/>
        <v>0</v>
      </c>
      <c r="AB28" s="7">
        <f t="shared" si="34"/>
        <v>0</v>
      </c>
      <c r="AC28" s="86">
        <f t="shared" si="35"/>
        <v>0</v>
      </c>
      <c r="AD28" s="4">
        <f t="shared" si="10"/>
        <v>0</v>
      </c>
      <c r="AE28" s="29">
        <f t="shared" si="11"/>
        <v>0</v>
      </c>
      <c r="AF28" s="4">
        <f t="shared" si="12"/>
      </c>
      <c r="AG28" s="86">
        <f t="shared" si="13"/>
        <v>0</v>
      </c>
      <c r="AH28" s="4">
        <f t="shared" si="14"/>
        <v>0</v>
      </c>
      <c r="AI28" s="4">
        <f t="shared" si="15"/>
        <v>0</v>
      </c>
      <c r="AJ28" s="4">
        <f t="shared" si="16"/>
        <v>0</v>
      </c>
      <c r="AK28" s="4">
        <f t="shared" si="17"/>
        <v>0</v>
      </c>
      <c r="AL28" s="4">
        <f t="shared" si="18"/>
        <v>0</v>
      </c>
      <c r="AM28" s="4">
        <f t="shared" si="19"/>
        <v>0</v>
      </c>
      <c r="AN28" s="4">
        <f t="shared" si="20"/>
        <v>0</v>
      </c>
      <c r="AO28" s="4">
        <f t="shared" si="36"/>
        <v>0</v>
      </c>
      <c r="AP28" s="4">
        <f t="shared" si="37"/>
        <v>0</v>
      </c>
      <c r="AQ28" s="29">
        <f t="shared" si="21"/>
        <v>0</v>
      </c>
      <c r="AR28" s="29">
        <f t="shared" si="22"/>
        <v>0</v>
      </c>
      <c r="AS28" s="4">
        <f t="shared" si="38"/>
        <v>0</v>
      </c>
      <c r="AT28" s="4">
        <f t="shared" si="23"/>
      </c>
      <c r="AU28" s="4">
        <f t="shared" si="24"/>
      </c>
      <c r="AV28" s="4">
        <f t="shared" si="25"/>
      </c>
      <c r="AW28" s="4">
        <f t="shared" si="26"/>
      </c>
      <c r="AX28" s="4">
        <f t="shared" si="39"/>
      </c>
      <c r="AY28" s="4">
        <f t="shared" si="27"/>
      </c>
      <c r="AZ28" s="4">
        <f t="shared" si="40"/>
      </c>
      <c r="BA28" s="4">
        <f t="shared" si="28"/>
      </c>
      <c r="BB28" s="4">
        <f t="shared" si="41"/>
      </c>
    </row>
    <row r="29" spans="1:54" ht="12">
      <c r="A29" s="142"/>
      <c r="B29" s="296"/>
      <c r="C29" s="169"/>
      <c r="D29" s="170"/>
      <c r="E29" s="174"/>
      <c r="F29" s="170"/>
      <c r="G29" s="171"/>
      <c r="H29" s="171"/>
      <c r="I29" s="171"/>
      <c r="J29" s="170"/>
      <c r="K29" s="172">
        <f t="shared" si="0"/>
      </c>
      <c r="L29" s="173">
        <f t="shared" si="29"/>
      </c>
      <c r="M29" s="479">
        <f t="shared" si="1"/>
      </c>
      <c r="N29" s="147"/>
      <c r="O29" s="15"/>
      <c r="P29" s="29">
        <f t="shared" si="2"/>
        <v>0</v>
      </c>
      <c r="Q29" s="29">
        <f t="shared" si="3"/>
        <v>0</v>
      </c>
      <c r="R29" s="4">
        <f t="shared" si="4"/>
        <v>0</v>
      </c>
      <c r="S29" s="7">
        <f t="shared" si="30"/>
        <v>0</v>
      </c>
      <c r="T29" s="7">
        <f t="shared" si="31"/>
        <v>0</v>
      </c>
      <c r="U29" s="86">
        <f t="shared" si="5"/>
        <v>0</v>
      </c>
      <c r="V29" s="29">
        <f t="shared" si="6"/>
        <v>0</v>
      </c>
      <c r="W29" s="29">
        <f t="shared" si="32"/>
        <v>0</v>
      </c>
      <c r="X29" s="4">
        <f t="shared" si="33"/>
      </c>
      <c r="Y29" s="86">
        <f t="shared" si="7"/>
        <v>0</v>
      </c>
      <c r="Z29" s="7">
        <f t="shared" si="8"/>
        <v>0</v>
      </c>
      <c r="AA29" s="29">
        <f t="shared" si="9"/>
        <v>0</v>
      </c>
      <c r="AB29" s="7">
        <f t="shared" si="34"/>
        <v>0</v>
      </c>
      <c r="AC29" s="86">
        <f t="shared" si="35"/>
        <v>0</v>
      </c>
      <c r="AD29" s="4">
        <f t="shared" si="10"/>
        <v>0</v>
      </c>
      <c r="AE29" s="29">
        <f t="shared" si="11"/>
        <v>0</v>
      </c>
      <c r="AF29" s="4">
        <f t="shared" si="12"/>
      </c>
      <c r="AG29" s="86">
        <f t="shared" si="13"/>
        <v>0</v>
      </c>
      <c r="AH29" s="4">
        <f t="shared" si="14"/>
        <v>0</v>
      </c>
      <c r="AI29" s="4">
        <f t="shared" si="15"/>
        <v>0</v>
      </c>
      <c r="AJ29" s="4">
        <f t="shared" si="16"/>
        <v>0</v>
      </c>
      <c r="AK29" s="4">
        <f t="shared" si="17"/>
        <v>0</v>
      </c>
      <c r="AL29" s="4">
        <f t="shared" si="18"/>
        <v>0</v>
      </c>
      <c r="AM29" s="4">
        <f t="shared" si="19"/>
        <v>0</v>
      </c>
      <c r="AN29" s="4">
        <f t="shared" si="20"/>
        <v>0</v>
      </c>
      <c r="AO29" s="4">
        <f t="shared" si="36"/>
        <v>0</v>
      </c>
      <c r="AP29" s="4">
        <f t="shared" si="37"/>
        <v>0</v>
      </c>
      <c r="AQ29" s="29">
        <f t="shared" si="21"/>
        <v>0</v>
      </c>
      <c r="AR29" s="29">
        <f t="shared" si="22"/>
        <v>0</v>
      </c>
      <c r="AS29" s="4">
        <f t="shared" si="38"/>
        <v>0</v>
      </c>
      <c r="AT29" s="4">
        <f t="shared" si="23"/>
      </c>
      <c r="AU29" s="4">
        <f t="shared" si="24"/>
      </c>
      <c r="AV29" s="4">
        <f t="shared" si="25"/>
      </c>
      <c r="AW29" s="4">
        <f t="shared" si="26"/>
      </c>
      <c r="AX29" s="4">
        <f t="shared" si="39"/>
      </c>
      <c r="AY29" s="4">
        <f t="shared" si="27"/>
      </c>
      <c r="AZ29" s="4">
        <f t="shared" si="40"/>
      </c>
      <c r="BA29" s="4">
        <f t="shared" si="28"/>
      </c>
      <c r="BB29" s="4">
        <f t="shared" si="41"/>
      </c>
    </row>
    <row r="30" spans="1:54" ht="12">
      <c r="A30" s="142"/>
      <c r="B30" s="296"/>
      <c r="C30" s="169"/>
      <c r="D30" s="170"/>
      <c r="E30" s="174"/>
      <c r="F30" s="170"/>
      <c r="G30" s="171"/>
      <c r="H30" s="171"/>
      <c r="I30" s="171"/>
      <c r="J30" s="170"/>
      <c r="K30" s="172">
        <f t="shared" si="0"/>
      </c>
      <c r="L30" s="173">
        <f t="shared" si="29"/>
      </c>
      <c r="M30" s="479">
        <f t="shared" si="1"/>
      </c>
      <c r="N30" s="147"/>
      <c r="O30" s="15"/>
      <c r="P30" s="29">
        <f t="shared" si="2"/>
        <v>0</v>
      </c>
      <c r="Q30" s="29">
        <f t="shared" si="3"/>
        <v>0</v>
      </c>
      <c r="R30" s="4">
        <f t="shared" si="4"/>
        <v>0</v>
      </c>
      <c r="S30" s="7">
        <f t="shared" si="30"/>
        <v>0</v>
      </c>
      <c r="T30" s="7">
        <f t="shared" si="31"/>
        <v>0</v>
      </c>
      <c r="U30" s="86">
        <f t="shared" si="5"/>
        <v>0</v>
      </c>
      <c r="V30" s="29">
        <f t="shared" si="6"/>
        <v>0</v>
      </c>
      <c r="W30" s="29">
        <f t="shared" si="32"/>
        <v>0</v>
      </c>
      <c r="X30" s="4">
        <f t="shared" si="33"/>
      </c>
      <c r="Y30" s="86">
        <f t="shared" si="7"/>
        <v>0</v>
      </c>
      <c r="Z30" s="7">
        <f t="shared" si="8"/>
        <v>0</v>
      </c>
      <c r="AA30" s="29">
        <f t="shared" si="9"/>
        <v>0</v>
      </c>
      <c r="AB30" s="7">
        <f t="shared" si="34"/>
        <v>0</v>
      </c>
      <c r="AC30" s="86">
        <f t="shared" si="35"/>
        <v>0</v>
      </c>
      <c r="AD30" s="4">
        <f t="shared" si="10"/>
        <v>0</v>
      </c>
      <c r="AE30" s="29">
        <f t="shared" si="11"/>
        <v>0</v>
      </c>
      <c r="AF30" s="4">
        <f t="shared" si="12"/>
      </c>
      <c r="AG30" s="86">
        <f t="shared" si="13"/>
        <v>0</v>
      </c>
      <c r="AH30" s="4">
        <f t="shared" si="14"/>
        <v>0</v>
      </c>
      <c r="AI30" s="4">
        <f t="shared" si="15"/>
        <v>0</v>
      </c>
      <c r="AJ30" s="4">
        <f t="shared" si="16"/>
        <v>0</v>
      </c>
      <c r="AK30" s="4">
        <f t="shared" si="17"/>
        <v>0</v>
      </c>
      <c r="AL30" s="4">
        <f t="shared" si="18"/>
        <v>0</v>
      </c>
      <c r="AM30" s="4">
        <f t="shared" si="19"/>
        <v>0</v>
      </c>
      <c r="AN30" s="4">
        <f t="shared" si="20"/>
        <v>0</v>
      </c>
      <c r="AO30" s="4">
        <f t="shared" si="36"/>
        <v>0</v>
      </c>
      <c r="AP30" s="4">
        <f t="shared" si="37"/>
        <v>0</v>
      </c>
      <c r="AQ30" s="29">
        <f t="shared" si="21"/>
        <v>0</v>
      </c>
      <c r="AR30" s="29">
        <f t="shared" si="22"/>
        <v>0</v>
      </c>
      <c r="AS30" s="4">
        <f t="shared" si="38"/>
        <v>0</v>
      </c>
      <c r="AT30" s="4">
        <f t="shared" si="23"/>
      </c>
      <c r="AU30" s="4">
        <f t="shared" si="24"/>
      </c>
      <c r="AV30" s="4">
        <f t="shared" si="25"/>
      </c>
      <c r="AW30" s="4">
        <f t="shared" si="26"/>
      </c>
      <c r="AX30" s="4">
        <f t="shared" si="39"/>
      </c>
      <c r="AY30" s="4">
        <f t="shared" si="27"/>
      </c>
      <c r="AZ30" s="4">
        <f t="shared" si="40"/>
      </c>
      <c r="BA30" s="4">
        <f t="shared" si="28"/>
      </c>
      <c r="BB30" s="4">
        <f t="shared" si="41"/>
      </c>
    </row>
    <row r="31" spans="1:54" ht="12">
      <c r="A31" s="142"/>
      <c r="B31" s="296"/>
      <c r="C31" s="169"/>
      <c r="D31" s="170"/>
      <c r="E31" s="174"/>
      <c r="F31" s="170"/>
      <c r="G31" s="171"/>
      <c r="H31" s="171"/>
      <c r="I31" s="171"/>
      <c r="J31" s="170"/>
      <c r="K31" s="172">
        <f t="shared" si="0"/>
      </c>
      <c r="L31" s="173">
        <f t="shared" si="29"/>
      </c>
      <c r="M31" s="479">
        <f t="shared" si="1"/>
      </c>
      <c r="N31" s="147"/>
      <c r="O31" s="15"/>
      <c r="P31" s="29">
        <f t="shared" si="2"/>
        <v>0</v>
      </c>
      <c r="Q31" s="29">
        <f t="shared" si="3"/>
        <v>0</v>
      </c>
      <c r="R31" s="4">
        <f t="shared" si="4"/>
        <v>0</v>
      </c>
      <c r="S31" s="7">
        <f t="shared" si="30"/>
        <v>0</v>
      </c>
      <c r="T31" s="7">
        <f t="shared" si="31"/>
        <v>0</v>
      </c>
      <c r="U31" s="86">
        <f t="shared" si="5"/>
        <v>0</v>
      </c>
      <c r="V31" s="29">
        <f t="shared" si="6"/>
        <v>0</v>
      </c>
      <c r="W31" s="29">
        <f t="shared" si="32"/>
        <v>0</v>
      </c>
      <c r="X31" s="4">
        <f t="shared" si="33"/>
      </c>
      <c r="Y31" s="86">
        <f t="shared" si="7"/>
        <v>0</v>
      </c>
      <c r="Z31" s="7">
        <f t="shared" si="8"/>
        <v>0</v>
      </c>
      <c r="AA31" s="29">
        <f t="shared" si="9"/>
        <v>0</v>
      </c>
      <c r="AB31" s="7">
        <f t="shared" si="34"/>
        <v>0</v>
      </c>
      <c r="AC31" s="86">
        <f t="shared" si="35"/>
        <v>0</v>
      </c>
      <c r="AD31" s="4">
        <f t="shared" si="10"/>
        <v>0</v>
      </c>
      <c r="AE31" s="29">
        <f t="shared" si="11"/>
        <v>0</v>
      </c>
      <c r="AF31" s="4">
        <f t="shared" si="12"/>
      </c>
      <c r="AG31" s="86">
        <f t="shared" si="13"/>
        <v>0</v>
      </c>
      <c r="AH31" s="4">
        <f t="shared" si="14"/>
        <v>0</v>
      </c>
      <c r="AI31" s="4">
        <f t="shared" si="15"/>
        <v>0</v>
      </c>
      <c r="AJ31" s="4">
        <f t="shared" si="16"/>
        <v>0</v>
      </c>
      <c r="AK31" s="4">
        <f t="shared" si="17"/>
        <v>0</v>
      </c>
      <c r="AL31" s="4">
        <f t="shared" si="18"/>
        <v>0</v>
      </c>
      <c r="AM31" s="4">
        <f t="shared" si="19"/>
        <v>0</v>
      </c>
      <c r="AN31" s="4">
        <f t="shared" si="20"/>
        <v>0</v>
      </c>
      <c r="AO31" s="4">
        <f t="shared" si="36"/>
        <v>0</v>
      </c>
      <c r="AP31" s="4">
        <f t="shared" si="37"/>
        <v>0</v>
      </c>
      <c r="AQ31" s="29">
        <f t="shared" si="21"/>
        <v>0</v>
      </c>
      <c r="AR31" s="29">
        <f t="shared" si="22"/>
        <v>0</v>
      </c>
      <c r="AS31" s="4">
        <f t="shared" si="38"/>
        <v>0</v>
      </c>
      <c r="AT31" s="4">
        <f t="shared" si="23"/>
      </c>
      <c r="AU31" s="4">
        <f t="shared" si="24"/>
      </c>
      <c r="AV31" s="4">
        <f t="shared" si="25"/>
      </c>
      <c r="AW31" s="4">
        <f t="shared" si="26"/>
      </c>
      <c r="AX31" s="4">
        <f t="shared" si="39"/>
      </c>
      <c r="AY31" s="4">
        <f t="shared" si="27"/>
      </c>
      <c r="AZ31" s="4">
        <f t="shared" si="40"/>
      </c>
      <c r="BA31" s="4">
        <f t="shared" si="28"/>
      </c>
      <c r="BB31" s="4">
        <f t="shared" si="41"/>
      </c>
    </row>
    <row r="32" spans="1:54" ht="12">
      <c r="A32" s="142"/>
      <c r="B32" s="296"/>
      <c r="C32" s="169"/>
      <c r="D32" s="170"/>
      <c r="E32" s="174"/>
      <c r="F32" s="170"/>
      <c r="G32" s="171"/>
      <c r="H32" s="171"/>
      <c r="I32" s="171"/>
      <c r="J32" s="170"/>
      <c r="K32" s="172">
        <f t="shared" si="0"/>
      </c>
      <c r="L32" s="173">
        <f t="shared" si="29"/>
      </c>
      <c r="M32" s="479">
        <f t="shared" si="1"/>
      </c>
      <c r="N32" s="147"/>
      <c r="O32" s="15"/>
      <c r="P32" s="29">
        <f t="shared" si="2"/>
        <v>0</v>
      </c>
      <c r="Q32" s="29">
        <f t="shared" si="3"/>
        <v>0</v>
      </c>
      <c r="R32" s="4">
        <f t="shared" si="4"/>
        <v>0</v>
      </c>
      <c r="S32" s="7">
        <f t="shared" si="30"/>
        <v>0</v>
      </c>
      <c r="T32" s="7">
        <f t="shared" si="31"/>
        <v>0</v>
      </c>
      <c r="U32" s="86">
        <f t="shared" si="5"/>
        <v>0</v>
      </c>
      <c r="V32" s="29">
        <f t="shared" si="6"/>
        <v>0</v>
      </c>
      <c r="W32" s="29">
        <f t="shared" si="32"/>
        <v>0</v>
      </c>
      <c r="X32" s="4">
        <f t="shared" si="33"/>
      </c>
      <c r="Y32" s="86">
        <f t="shared" si="7"/>
        <v>0</v>
      </c>
      <c r="Z32" s="7">
        <f t="shared" si="8"/>
        <v>0</v>
      </c>
      <c r="AA32" s="29">
        <f t="shared" si="9"/>
        <v>0</v>
      </c>
      <c r="AB32" s="7">
        <f t="shared" si="34"/>
        <v>0</v>
      </c>
      <c r="AC32" s="86">
        <f t="shared" si="35"/>
        <v>0</v>
      </c>
      <c r="AD32" s="4">
        <f t="shared" si="10"/>
        <v>0</v>
      </c>
      <c r="AE32" s="29">
        <f t="shared" si="11"/>
        <v>0</v>
      </c>
      <c r="AF32" s="4">
        <f t="shared" si="12"/>
      </c>
      <c r="AG32" s="86">
        <f t="shared" si="13"/>
        <v>0</v>
      </c>
      <c r="AH32" s="4">
        <f t="shared" si="14"/>
        <v>0</v>
      </c>
      <c r="AI32" s="4">
        <f t="shared" si="15"/>
        <v>0</v>
      </c>
      <c r="AJ32" s="4">
        <f t="shared" si="16"/>
        <v>0</v>
      </c>
      <c r="AK32" s="4">
        <f t="shared" si="17"/>
        <v>0</v>
      </c>
      <c r="AL32" s="4">
        <f t="shared" si="18"/>
        <v>0</v>
      </c>
      <c r="AM32" s="4">
        <f t="shared" si="19"/>
        <v>0</v>
      </c>
      <c r="AN32" s="4">
        <f t="shared" si="20"/>
        <v>0</v>
      </c>
      <c r="AO32" s="4">
        <f t="shared" si="36"/>
        <v>0</v>
      </c>
      <c r="AP32" s="4">
        <f t="shared" si="37"/>
        <v>0</v>
      </c>
      <c r="AQ32" s="29">
        <f t="shared" si="21"/>
        <v>0</v>
      </c>
      <c r="AR32" s="29">
        <f t="shared" si="22"/>
        <v>0</v>
      </c>
      <c r="AS32" s="4">
        <f t="shared" si="38"/>
        <v>0</v>
      </c>
      <c r="AT32" s="4">
        <f t="shared" si="23"/>
      </c>
      <c r="AU32" s="4">
        <f t="shared" si="24"/>
      </c>
      <c r="AV32" s="4">
        <f t="shared" si="25"/>
      </c>
      <c r="AW32" s="4">
        <f t="shared" si="26"/>
      </c>
      <c r="AX32" s="4">
        <f t="shared" si="39"/>
      </c>
      <c r="AY32" s="4">
        <f t="shared" si="27"/>
      </c>
      <c r="AZ32" s="4">
        <f t="shared" si="40"/>
      </c>
      <c r="BA32" s="4">
        <f t="shared" si="28"/>
      </c>
      <c r="BB32" s="4">
        <f t="shared" si="41"/>
      </c>
    </row>
    <row r="33" spans="1:54" ht="12">
      <c r="A33" s="142"/>
      <c r="B33" s="296"/>
      <c r="C33" s="169"/>
      <c r="D33" s="170"/>
      <c r="E33" s="174"/>
      <c r="F33" s="170"/>
      <c r="G33" s="171"/>
      <c r="H33" s="171"/>
      <c r="I33" s="171"/>
      <c r="J33" s="170"/>
      <c r="K33" s="172">
        <f t="shared" si="0"/>
      </c>
      <c r="L33" s="173">
        <f t="shared" si="29"/>
      </c>
      <c r="M33" s="479">
        <f t="shared" si="1"/>
      </c>
      <c r="N33" s="147"/>
      <c r="O33" s="15"/>
      <c r="P33" s="29">
        <f t="shared" si="2"/>
        <v>0</v>
      </c>
      <c r="Q33" s="29">
        <f t="shared" si="3"/>
        <v>0</v>
      </c>
      <c r="R33" s="4">
        <f t="shared" si="4"/>
        <v>0</v>
      </c>
      <c r="S33" s="7">
        <f t="shared" si="30"/>
        <v>0</v>
      </c>
      <c r="T33" s="7">
        <f t="shared" si="31"/>
        <v>0</v>
      </c>
      <c r="U33" s="86">
        <f t="shared" si="5"/>
        <v>0</v>
      </c>
      <c r="V33" s="29">
        <f t="shared" si="6"/>
        <v>0</v>
      </c>
      <c r="W33" s="29">
        <f t="shared" si="32"/>
        <v>0</v>
      </c>
      <c r="X33" s="4">
        <f t="shared" si="33"/>
      </c>
      <c r="Y33" s="86">
        <f t="shared" si="7"/>
        <v>0</v>
      </c>
      <c r="Z33" s="7">
        <f t="shared" si="8"/>
        <v>0</v>
      </c>
      <c r="AA33" s="29">
        <f t="shared" si="9"/>
        <v>0</v>
      </c>
      <c r="AB33" s="7">
        <f t="shared" si="34"/>
        <v>0</v>
      </c>
      <c r="AC33" s="86">
        <f t="shared" si="35"/>
        <v>0</v>
      </c>
      <c r="AD33" s="4">
        <f t="shared" si="10"/>
        <v>0</v>
      </c>
      <c r="AE33" s="29">
        <f t="shared" si="11"/>
        <v>0</v>
      </c>
      <c r="AF33" s="4">
        <f t="shared" si="12"/>
      </c>
      <c r="AG33" s="86">
        <f t="shared" si="13"/>
        <v>0</v>
      </c>
      <c r="AH33" s="4">
        <f t="shared" si="14"/>
        <v>0</v>
      </c>
      <c r="AI33" s="4">
        <f t="shared" si="15"/>
        <v>0</v>
      </c>
      <c r="AJ33" s="4">
        <f t="shared" si="16"/>
        <v>0</v>
      </c>
      <c r="AK33" s="4">
        <f t="shared" si="17"/>
        <v>0</v>
      </c>
      <c r="AL33" s="4">
        <f t="shared" si="18"/>
        <v>0</v>
      </c>
      <c r="AM33" s="4">
        <f t="shared" si="19"/>
        <v>0</v>
      </c>
      <c r="AN33" s="4">
        <f t="shared" si="20"/>
        <v>0</v>
      </c>
      <c r="AO33" s="4">
        <f t="shared" si="36"/>
        <v>0</v>
      </c>
      <c r="AP33" s="4">
        <f t="shared" si="37"/>
        <v>0</v>
      </c>
      <c r="AQ33" s="29">
        <f t="shared" si="21"/>
        <v>0</v>
      </c>
      <c r="AR33" s="29">
        <f t="shared" si="22"/>
        <v>0</v>
      </c>
      <c r="AS33" s="4">
        <f t="shared" si="38"/>
        <v>0</v>
      </c>
      <c r="AT33" s="4">
        <f t="shared" si="23"/>
      </c>
      <c r="AU33" s="4">
        <f t="shared" si="24"/>
      </c>
      <c r="AV33" s="4">
        <f t="shared" si="25"/>
      </c>
      <c r="AW33" s="4">
        <f t="shared" si="26"/>
      </c>
      <c r="AX33" s="4">
        <f t="shared" si="39"/>
      </c>
      <c r="AY33" s="4">
        <f t="shared" si="27"/>
      </c>
      <c r="AZ33" s="4">
        <f t="shared" si="40"/>
      </c>
      <c r="BA33" s="4">
        <f t="shared" si="28"/>
      </c>
      <c r="BB33" s="4">
        <f t="shared" si="41"/>
      </c>
    </row>
    <row r="34" spans="1:54" ht="12">
      <c r="A34" s="142"/>
      <c r="B34" s="296"/>
      <c r="C34" s="169"/>
      <c r="D34" s="170"/>
      <c r="E34" s="174"/>
      <c r="F34" s="170"/>
      <c r="G34" s="171"/>
      <c r="H34" s="171"/>
      <c r="I34" s="171"/>
      <c r="J34" s="170"/>
      <c r="K34" s="172">
        <f t="shared" si="0"/>
      </c>
      <c r="L34" s="173">
        <f t="shared" si="29"/>
      </c>
      <c r="M34" s="479">
        <f t="shared" si="1"/>
      </c>
      <c r="N34" s="147"/>
      <c r="O34" s="15"/>
      <c r="P34" s="29">
        <f t="shared" si="2"/>
        <v>0</v>
      </c>
      <c r="Q34" s="29">
        <f t="shared" si="3"/>
        <v>0</v>
      </c>
      <c r="R34" s="4">
        <f t="shared" si="4"/>
        <v>0</v>
      </c>
      <c r="S34" s="7">
        <f t="shared" si="30"/>
        <v>0</v>
      </c>
      <c r="T34" s="7">
        <f t="shared" si="31"/>
        <v>0</v>
      </c>
      <c r="U34" s="86">
        <f t="shared" si="5"/>
        <v>0</v>
      </c>
      <c r="V34" s="29">
        <f t="shared" si="6"/>
        <v>0</v>
      </c>
      <c r="W34" s="29">
        <f t="shared" si="32"/>
        <v>0</v>
      </c>
      <c r="X34" s="4">
        <f t="shared" si="33"/>
      </c>
      <c r="Y34" s="86">
        <f t="shared" si="7"/>
        <v>0</v>
      </c>
      <c r="Z34" s="7">
        <f t="shared" si="8"/>
        <v>0</v>
      </c>
      <c r="AA34" s="29">
        <f t="shared" si="9"/>
        <v>0</v>
      </c>
      <c r="AB34" s="7">
        <f t="shared" si="34"/>
        <v>0</v>
      </c>
      <c r="AC34" s="86">
        <f t="shared" si="35"/>
        <v>0</v>
      </c>
      <c r="AD34" s="4">
        <f t="shared" si="10"/>
        <v>0</v>
      </c>
      <c r="AE34" s="29">
        <f t="shared" si="11"/>
        <v>0</v>
      </c>
      <c r="AF34" s="4">
        <f t="shared" si="12"/>
      </c>
      <c r="AG34" s="86">
        <f t="shared" si="13"/>
        <v>0</v>
      </c>
      <c r="AH34" s="4">
        <f t="shared" si="14"/>
        <v>0</v>
      </c>
      <c r="AI34" s="4">
        <f t="shared" si="15"/>
        <v>0</v>
      </c>
      <c r="AJ34" s="4">
        <f t="shared" si="16"/>
        <v>0</v>
      </c>
      <c r="AK34" s="4">
        <f t="shared" si="17"/>
        <v>0</v>
      </c>
      <c r="AL34" s="4">
        <f t="shared" si="18"/>
        <v>0</v>
      </c>
      <c r="AM34" s="4">
        <f t="shared" si="19"/>
        <v>0</v>
      </c>
      <c r="AN34" s="4">
        <f t="shared" si="20"/>
        <v>0</v>
      </c>
      <c r="AO34" s="4">
        <f t="shared" si="36"/>
        <v>0</v>
      </c>
      <c r="AP34" s="4">
        <f t="shared" si="37"/>
        <v>0</v>
      </c>
      <c r="AQ34" s="29">
        <f t="shared" si="21"/>
        <v>0</v>
      </c>
      <c r="AR34" s="29">
        <f t="shared" si="22"/>
        <v>0</v>
      </c>
      <c r="AS34" s="4">
        <f t="shared" si="38"/>
        <v>0</v>
      </c>
      <c r="AT34" s="4">
        <f t="shared" si="23"/>
      </c>
      <c r="AU34" s="4">
        <f t="shared" si="24"/>
      </c>
      <c r="AV34" s="4">
        <f t="shared" si="25"/>
      </c>
      <c r="AW34" s="4">
        <f t="shared" si="26"/>
      </c>
      <c r="AX34" s="4">
        <f t="shared" si="39"/>
      </c>
      <c r="AY34" s="4">
        <f t="shared" si="27"/>
      </c>
      <c r="AZ34" s="4">
        <f t="shared" si="40"/>
      </c>
      <c r="BA34" s="4">
        <f t="shared" si="28"/>
      </c>
      <c r="BB34" s="4">
        <f t="shared" si="41"/>
      </c>
    </row>
    <row r="35" spans="1:54" ht="12">
      <c r="A35" s="142"/>
      <c r="B35" s="296"/>
      <c r="C35" s="169"/>
      <c r="D35" s="170"/>
      <c r="E35" s="174"/>
      <c r="F35" s="170"/>
      <c r="G35" s="171"/>
      <c r="H35" s="171"/>
      <c r="I35" s="171"/>
      <c r="J35" s="170"/>
      <c r="K35" s="172">
        <f t="shared" si="0"/>
      </c>
      <c r="L35" s="173">
        <f t="shared" si="29"/>
      </c>
      <c r="M35" s="479">
        <f t="shared" si="1"/>
      </c>
      <c r="N35" s="147"/>
      <c r="O35" s="15"/>
      <c r="P35" s="29">
        <f t="shared" si="2"/>
        <v>0</v>
      </c>
      <c r="Q35" s="29">
        <f t="shared" si="3"/>
        <v>0</v>
      </c>
      <c r="R35" s="4">
        <f t="shared" si="4"/>
        <v>0</v>
      </c>
      <c r="S35" s="7">
        <f t="shared" si="30"/>
        <v>0</v>
      </c>
      <c r="T35" s="7">
        <f t="shared" si="31"/>
        <v>0</v>
      </c>
      <c r="U35" s="86">
        <f t="shared" si="5"/>
        <v>0</v>
      </c>
      <c r="V35" s="29">
        <f t="shared" si="6"/>
        <v>0</v>
      </c>
      <c r="W35" s="29">
        <f t="shared" si="32"/>
        <v>0</v>
      </c>
      <c r="X35" s="4">
        <f t="shared" si="33"/>
      </c>
      <c r="Y35" s="86">
        <f t="shared" si="7"/>
        <v>0</v>
      </c>
      <c r="Z35" s="7">
        <f t="shared" si="8"/>
        <v>0</v>
      </c>
      <c r="AA35" s="29">
        <f t="shared" si="9"/>
        <v>0</v>
      </c>
      <c r="AB35" s="7">
        <f t="shared" si="34"/>
        <v>0</v>
      </c>
      <c r="AC35" s="86">
        <f t="shared" si="35"/>
        <v>0</v>
      </c>
      <c r="AD35" s="4">
        <f t="shared" si="10"/>
        <v>0</v>
      </c>
      <c r="AE35" s="29">
        <f t="shared" si="11"/>
        <v>0</v>
      </c>
      <c r="AF35" s="4">
        <f t="shared" si="12"/>
      </c>
      <c r="AG35" s="86">
        <f t="shared" si="13"/>
        <v>0</v>
      </c>
      <c r="AH35" s="4">
        <f t="shared" si="14"/>
        <v>0</v>
      </c>
      <c r="AI35" s="4">
        <f t="shared" si="15"/>
        <v>0</v>
      </c>
      <c r="AJ35" s="4">
        <f t="shared" si="16"/>
        <v>0</v>
      </c>
      <c r="AK35" s="4">
        <f t="shared" si="17"/>
        <v>0</v>
      </c>
      <c r="AL35" s="4">
        <f t="shared" si="18"/>
        <v>0</v>
      </c>
      <c r="AM35" s="4">
        <f t="shared" si="19"/>
        <v>0</v>
      </c>
      <c r="AN35" s="4">
        <f t="shared" si="20"/>
        <v>0</v>
      </c>
      <c r="AO35" s="4">
        <f t="shared" si="36"/>
        <v>0</v>
      </c>
      <c r="AP35" s="4">
        <f t="shared" si="37"/>
        <v>0</v>
      </c>
      <c r="AQ35" s="29">
        <f t="shared" si="21"/>
        <v>0</v>
      </c>
      <c r="AR35" s="29">
        <f t="shared" si="22"/>
        <v>0</v>
      </c>
      <c r="AS35" s="4">
        <f t="shared" si="38"/>
        <v>0</v>
      </c>
      <c r="AT35" s="4">
        <f t="shared" si="23"/>
      </c>
      <c r="AU35" s="4">
        <f t="shared" si="24"/>
      </c>
      <c r="AV35" s="4">
        <f t="shared" si="25"/>
      </c>
      <c r="AW35" s="4">
        <f t="shared" si="26"/>
      </c>
      <c r="AX35" s="4">
        <f t="shared" si="39"/>
      </c>
      <c r="AY35" s="4">
        <f t="shared" si="27"/>
      </c>
      <c r="AZ35" s="4">
        <f t="shared" si="40"/>
      </c>
      <c r="BA35" s="4">
        <f t="shared" si="28"/>
      </c>
      <c r="BB35" s="4">
        <f t="shared" si="41"/>
      </c>
    </row>
    <row r="36" spans="1:54" ht="12">
      <c r="A36" s="142"/>
      <c r="B36" s="296"/>
      <c r="C36" s="169"/>
      <c r="D36" s="170"/>
      <c r="E36" s="174"/>
      <c r="F36" s="170"/>
      <c r="G36" s="171"/>
      <c r="H36" s="171"/>
      <c r="I36" s="171"/>
      <c r="J36" s="170"/>
      <c r="K36" s="172">
        <f t="shared" si="0"/>
      </c>
      <c r="L36" s="173">
        <f t="shared" si="29"/>
      </c>
      <c r="M36" s="479">
        <f t="shared" si="1"/>
      </c>
      <c r="N36" s="147"/>
      <c r="O36" s="15"/>
      <c r="P36" s="29">
        <f t="shared" si="2"/>
        <v>0</v>
      </c>
      <c r="Q36" s="29">
        <f t="shared" si="3"/>
        <v>0</v>
      </c>
      <c r="R36" s="4">
        <f t="shared" si="4"/>
        <v>0</v>
      </c>
      <c r="S36" s="7">
        <f t="shared" si="30"/>
        <v>0</v>
      </c>
      <c r="T36" s="7">
        <f t="shared" si="31"/>
        <v>0</v>
      </c>
      <c r="U36" s="86">
        <f t="shared" si="5"/>
        <v>0</v>
      </c>
      <c r="V36" s="29">
        <f t="shared" si="6"/>
        <v>0</v>
      </c>
      <c r="W36" s="29">
        <f t="shared" si="32"/>
        <v>0</v>
      </c>
      <c r="X36" s="4">
        <f t="shared" si="33"/>
      </c>
      <c r="Y36" s="86">
        <f t="shared" si="7"/>
        <v>0</v>
      </c>
      <c r="Z36" s="7">
        <f t="shared" si="8"/>
        <v>0</v>
      </c>
      <c r="AA36" s="29">
        <f t="shared" si="9"/>
        <v>0</v>
      </c>
      <c r="AB36" s="7">
        <f t="shared" si="34"/>
        <v>0</v>
      </c>
      <c r="AC36" s="86">
        <f t="shared" si="35"/>
        <v>0</v>
      </c>
      <c r="AD36" s="4">
        <f t="shared" si="10"/>
        <v>0</v>
      </c>
      <c r="AE36" s="29">
        <f t="shared" si="11"/>
        <v>0</v>
      </c>
      <c r="AF36" s="4">
        <f t="shared" si="12"/>
      </c>
      <c r="AG36" s="86">
        <f t="shared" si="13"/>
        <v>0</v>
      </c>
      <c r="AH36" s="4">
        <f t="shared" si="14"/>
        <v>0</v>
      </c>
      <c r="AI36" s="4">
        <f t="shared" si="15"/>
        <v>0</v>
      </c>
      <c r="AJ36" s="4">
        <f t="shared" si="16"/>
        <v>0</v>
      </c>
      <c r="AK36" s="4">
        <f t="shared" si="17"/>
        <v>0</v>
      </c>
      <c r="AL36" s="4">
        <f t="shared" si="18"/>
        <v>0</v>
      </c>
      <c r="AM36" s="4">
        <f t="shared" si="19"/>
        <v>0</v>
      </c>
      <c r="AN36" s="4">
        <f t="shared" si="20"/>
        <v>0</v>
      </c>
      <c r="AO36" s="4">
        <f t="shared" si="36"/>
        <v>0</v>
      </c>
      <c r="AP36" s="4">
        <f t="shared" si="37"/>
        <v>0</v>
      </c>
      <c r="AQ36" s="29">
        <f t="shared" si="21"/>
        <v>0</v>
      </c>
      <c r="AR36" s="29">
        <f t="shared" si="22"/>
        <v>0</v>
      </c>
      <c r="AS36" s="4">
        <f t="shared" si="38"/>
        <v>0</v>
      </c>
      <c r="AT36" s="4">
        <f t="shared" si="23"/>
      </c>
      <c r="AU36" s="4">
        <f t="shared" si="24"/>
      </c>
      <c r="AV36" s="4">
        <f t="shared" si="25"/>
      </c>
      <c r="AW36" s="4">
        <f t="shared" si="26"/>
      </c>
      <c r="AX36" s="4">
        <f t="shared" si="39"/>
      </c>
      <c r="AY36" s="4">
        <f t="shared" si="27"/>
      </c>
      <c r="AZ36" s="4">
        <f t="shared" si="40"/>
      </c>
      <c r="BA36" s="4">
        <f t="shared" si="28"/>
      </c>
      <c r="BB36" s="4">
        <f t="shared" si="41"/>
      </c>
    </row>
    <row r="37" spans="1:54" ht="12">
      <c r="A37" s="142"/>
      <c r="B37" s="296"/>
      <c r="C37" s="169"/>
      <c r="D37" s="170"/>
      <c r="E37" s="174"/>
      <c r="F37" s="170"/>
      <c r="G37" s="171"/>
      <c r="H37" s="171"/>
      <c r="I37" s="171"/>
      <c r="J37" s="170"/>
      <c r="K37" s="172">
        <f t="shared" si="0"/>
      </c>
      <c r="L37" s="173">
        <f t="shared" si="29"/>
      </c>
      <c r="M37" s="479">
        <f t="shared" si="1"/>
      </c>
      <c r="N37" s="147"/>
      <c r="O37" s="15"/>
      <c r="P37" s="29">
        <f t="shared" si="2"/>
        <v>0</v>
      </c>
      <c r="Q37" s="29">
        <f t="shared" si="3"/>
        <v>0</v>
      </c>
      <c r="R37" s="4">
        <f t="shared" si="4"/>
        <v>0</v>
      </c>
      <c r="S37" s="7">
        <f t="shared" si="30"/>
        <v>0</v>
      </c>
      <c r="T37" s="7">
        <f t="shared" si="31"/>
        <v>0</v>
      </c>
      <c r="U37" s="86">
        <f t="shared" si="5"/>
        <v>0</v>
      </c>
      <c r="V37" s="29">
        <f t="shared" si="6"/>
        <v>0</v>
      </c>
      <c r="W37" s="29">
        <f t="shared" si="32"/>
        <v>0</v>
      </c>
      <c r="X37" s="4">
        <f t="shared" si="33"/>
      </c>
      <c r="Y37" s="86">
        <f t="shared" si="7"/>
        <v>0</v>
      </c>
      <c r="Z37" s="7">
        <f t="shared" si="8"/>
        <v>0</v>
      </c>
      <c r="AA37" s="29">
        <f t="shared" si="9"/>
        <v>0</v>
      </c>
      <c r="AB37" s="7">
        <f t="shared" si="34"/>
        <v>0</v>
      </c>
      <c r="AC37" s="86">
        <f t="shared" si="35"/>
        <v>0</v>
      </c>
      <c r="AD37" s="4">
        <f t="shared" si="10"/>
        <v>0</v>
      </c>
      <c r="AE37" s="29">
        <f t="shared" si="11"/>
        <v>0</v>
      </c>
      <c r="AF37" s="4">
        <f t="shared" si="12"/>
      </c>
      <c r="AG37" s="86">
        <f t="shared" si="13"/>
        <v>0</v>
      </c>
      <c r="AH37" s="4">
        <f t="shared" si="14"/>
        <v>0</v>
      </c>
      <c r="AI37" s="4">
        <f t="shared" si="15"/>
        <v>0</v>
      </c>
      <c r="AJ37" s="4">
        <f t="shared" si="16"/>
        <v>0</v>
      </c>
      <c r="AK37" s="4">
        <f t="shared" si="17"/>
        <v>0</v>
      </c>
      <c r="AL37" s="4">
        <f t="shared" si="18"/>
        <v>0</v>
      </c>
      <c r="AM37" s="4">
        <f t="shared" si="19"/>
        <v>0</v>
      </c>
      <c r="AN37" s="4">
        <f t="shared" si="20"/>
        <v>0</v>
      </c>
      <c r="AO37" s="4">
        <f t="shared" si="36"/>
        <v>0</v>
      </c>
      <c r="AP37" s="4">
        <f t="shared" si="37"/>
        <v>0</v>
      </c>
      <c r="AQ37" s="29">
        <f t="shared" si="21"/>
        <v>0</v>
      </c>
      <c r="AR37" s="29">
        <f t="shared" si="22"/>
        <v>0</v>
      </c>
      <c r="AS37" s="4">
        <f t="shared" si="38"/>
        <v>0</v>
      </c>
      <c r="AT37" s="4">
        <f t="shared" si="23"/>
      </c>
      <c r="AU37" s="4">
        <f t="shared" si="24"/>
      </c>
      <c r="AV37" s="4">
        <f t="shared" si="25"/>
      </c>
      <c r="AW37" s="4">
        <f t="shared" si="26"/>
      </c>
      <c r="AX37" s="4">
        <f t="shared" si="39"/>
      </c>
      <c r="AY37" s="4">
        <f t="shared" si="27"/>
      </c>
      <c r="AZ37" s="4">
        <f t="shared" si="40"/>
      </c>
      <c r="BA37" s="4">
        <f t="shared" si="28"/>
      </c>
      <c r="BB37" s="4">
        <f t="shared" si="41"/>
      </c>
    </row>
    <row r="38" spans="1:54" ht="12">
      <c r="A38" s="142"/>
      <c r="B38" s="296"/>
      <c r="C38" s="169"/>
      <c r="D38" s="170"/>
      <c r="E38" s="174"/>
      <c r="F38" s="170"/>
      <c r="G38" s="171"/>
      <c r="H38" s="171"/>
      <c r="I38" s="171"/>
      <c r="J38" s="170"/>
      <c r="K38" s="172">
        <f t="shared" si="0"/>
      </c>
      <c r="L38" s="173">
        <f t="shared" si="29"/>
      </c>
      <c r="M38" s="479">
        <f t="shared" si="1"/>
      </c>
      <c r="N38" s="147"/>
      <c r="O38" s="15"/>
      <c r="P38" s="29">
        <f t="shared" si="2"/>
        <v>0</v>
      </c>
      <c r="Q38" s="29">
        <f t="shared" si="3"/>
        <v>0</v>
      </c>
      <c r="R38" s="4">
        <f t="shared" si="4"/>
        <v>0</v>
      </c>
      <c r="S38" s="7">
        <f t="shared" si="30"/>
        <v>0</v>
      </c>
      <c r="T38" s="7">
        <f t="shared" si="31"/>
        <v>0</v>
      </c>
      <c r="U38" s="86">
        <f t="shared" si="5"/>
        <v>0</v>
      </c>
      <c r="V38" s="29">
        <f t="shared" si="6"/>
        <v>0</v>
      </c>
      <c r="W38" s="29">
        <f t="shared" si="32"/>
        <v>0</v>
      </c>
      <c r="X38" s="4">
        <f t="shared" si="33"/>
      </c>
      <c r="Y38" s="86">
        <f t="shared" si="7"/>
        <v>0</v>
      </c>
      <c r="Z38" s="7">
        <f t="shared" si="8"/>
        <v>0</v>
      </c>
      <c r="AA38" s="29">
        <f t="shared" si="9"/>
        <v>0</v>
      </c>
      <c r="AB38" s="7">
        <f t="shared" si="34"/>
        <v>0</v>
      </c>
      <c r="AC38" s="86">
        <f t="shared" si="35"/>
        <v>0</v>
      </c>
      <c r="AD38" s="4">
        <f t="shared" si="10"/>
        <v>0</v>
      </c>
      <c r="AE38" s="29">
        <f t="shared" si="11"/>
        <v>0</v>
      </c>
      <c r="AF38" s="4">
        <f t="shared" si="12"/>
      </c>
      <c r="AG38" s="86">
        <f t="shared" si="13"/>
        <v>0</v>
      </c>
      <c r="AH38" s="4">
        <f t="shared" si="14"/>
        <v>0</v>
      </c>
      <c r="AI38" s="4">
        <f t="shared" si="15"/>
        <v>0</v>
      </c>
      <c r="AJ38" s="4">
        <f t="shared" si="16"/>
        <v>0</v>
      </c>
      <c r="AK38" s="4">
        <f t="shared" si="17"/>
        <v>0</v>
      </c>
      <c r="AL38" s="4">
        <f t="shared" si="18"/>
        <v>0</v>
      </c>
      <c r="AM38" s="4">
        <f t="shared" si="19"/>
        <v>0</v>
      </c>
      <c r="AN38" s="4">
        <f t="shared" si="20"/>
        <v>0</v>
      </c>
      <c r="AO38" s="4">
        <f t="shared" si="36"/>
        <v>0</v>
      </c>
      <c r="AP38" s="4">
        <f t="shared" si="37"/>
        <v>0</v>
      </c>
      <c r="AQ38" s="29">
        <f t="shared" si="21"/>
        <v>0</v>
      </c>
      <c r="AR38" s="29">
        <f t="shared" si="22"/>
        <v>0</v>
      </c>
      <c r="AS38" s="4">
        <f t="shared" si="38"/>
        <v>0</v>
      </c>
      <c r="AT38" s="4">
        <f t="shared" si="23"/>
      </c>
      <c r="AU38" s="4">
        <f t="shared" si="24"/>
      </c>
      <c r="AV38" s="4">
        <f t="shared" si="25"/>
      </c>
      <c r="AW38" s="4">
        <f t="shared" si="26"/>
      </c>
      <c r="AX38" s="4">
        <f t="shared" si="39"/>
      </c>
      <c r="AY38" s="4">
        <f t="shared" si="27"/>
      </c>
      <c r="AZ38" s="4">
        <f t="shared" si="40"/>
      </c>
      <c r="BA38" s="4">
        <f t="shared" si="28"/>
      </c>
      <c r="BB38" s="4">
        <f t="shared" si="41"/>
      </c>
    </row>
    <row r="39" spans="1:54" ht="12">
      <c r="A39" s="142"/>
      <c r="B39" s="296"/>
      <c r="C39" s="169"/>
      <c r="D39" s="170"/>
      <c r="E39" s="174"/>
      <c r="F39" s="170"/>
      <c r="G39" s="171"/>
      <c r="H39" s="171"/>
      <c r="I39" s="171"/>
      <c r="J39" s="170"/>
      <c r="K39" s="172">
        <f t="shared" si="0"/>
      </c>
      <c r="L39" s="173">
        <f t="shared" si="29"/>
      </c>
      <c r="M39" s="479">
        <f t="shared" si="1"/>
      </c>
      <c r="N39" s="147"/>
      <c r="O39" s="15"/>
      <c r="P39" s="29">
        <f t="shared" si="2"/>
        <v>0</v>
      </c>
      <c r="Q39" s="29">
        <f t="shared" si="3"/>
        <v>0</v>
      </c>
      <c r="R39" s="4">
        <f t="shared" si="4"/>
        <v>0</v>
      </c>
      <c r="S39" s="7">
        <f t="shared" si="30"/>
        <v>0</v>
      </c>
      <c r="T39" s="7">
        <f t="shared" si="31"/>
        <v>0</v>
      </c>
      <c r="U39" s="86">
        <f t="shared" si="5"/>
        <v>0</v>
      </c>
      <c r="V39" s="29">
        <f t="shared" si="6"/>
        <v>0</v>
      </c>
      <c r="W39" s="29">
        <f t="shared" si="32"/>
        <v>0</v>
      </c>
      <c r="X39" s="4">
        <f t="shared" si="33"/>
      </c>
      <c r="Y39" s="86">
        <f t="shared" si="7"/>
        <v>0</v>
      </c>
      <c r="Z39" s="7">
        <f t="shared" si="8"/>
        <v>0</v>
      </c>
      <c r="AA39" s="29">
        <f t="shared" si="9"/>
        <v>0</v>
      </c>
      <c r="AB39" s="7">
        <f t="shared" si="34"/>
        <v>0</v>
      </c>
      <c r="AC39" s="86">
        <f t="shared" si="35"/>
        <v>0</v>
      </c>
      <c r="AD39" s="4">
        <f t="shared" si="10"/>
        <v>0</v>
      </c>
      <c r="AE39" s="29">
        <f t="shared" si="11"/>
        <v>0</v>
      </c>
      <c r="AF39" s="4">
        <f t="shared" si="12"/>
      </c>
      <c r="AG39" s="86">
        <f t="shared" si="13"/>
        <v>0</v>
      </c>
      <c r="AH39" s="4">
        <f t="shared" si="14"/>
        <v>0</v>
      </c>
      <c r="AI39" s="4">
        <f t="shared" si="15"/>
        <v>0</v>
      </c>
      <c r="AJ39" s="4">
        <f t="shared" si="16"/>
        <v>0</v>
      </c>
      <c r="AK39" s="4">
        <f t="shared" si="17"/>
        <v>0</v>
      </c>
      <c r="AL39" s="4">
        <f t="shared" si="18"/>
        <v>0</v>
      </c>
      <c r="AM39" s="4">
        <f t="shared" si="19"/>
        <v>0</v>
      </c>
      <c r="AN39" s="4">
        <f t="shared" si="20"/>
        <v>0</v>
      </c>
      <c r="AO39" s="4">
        <f t="shared" si="36"/>
        <v>0</v>
      </c>
      <c r="AP39" s="4">
        <f t="shared" si="37"/>
        <v>0</v>
      </c>
      <c r="AQ39" s="29">
        <f t="shared" si="21"/>
        <v>0</v>
      </c>
      <c r="AR39" s="29">
        <f t="shared" si="22"/>
        <v>0</v>
      </c>
      <c r="AS39" s="4">
        <f t="shared" si="38"/>
        <v>0</v>
      </c>
      <c r="AT39" s="4">
        <f t="shared" si="23"/>
      </c>
      <c r="AU39" s="4">
        <f t="shared" si="24"/>
      </c>
      <c r="AV39" s="4">
        <f t="shared" si="25"/>
      </c>
      <c r="AW39" s="4">
        <f t="shared" si="26"/>
      </c>
      <c r="AX39" s="4">
        <f t="shared" si="39"/>
      </c>
      <c r="AY39" s="4">
        <f t="shared" si="27"/>
      </c>
      <c r="AZ39" s="4">
        <f t="shared" si="40"/>
      </c>
      <c r="BA39" s="4">
        <f t="shared" si="28"/>
      </c>
      <c r="BB39" s="4">
        <f t="shared" si="41"/>
      </c>
    </row>
    <row r="40" spans="1:54" ht="12">
      <c r="A40" s="142"/>
      <c r="B40" s="296"/>
      <c r="C40" s="169"/>
      <c r="D40" s="170"/>
      <c r="E40" s="174"/>
      <c r="F40" s="170"/>
      <c r="G40" s="171"/>
      <c r="H40" s="171"/>
      <c r="I40" s="171"/>
      <c r="J40" s="170"/>
      <c r="K40" s="172">
        <f t="shared" si="0"/>
      </c>
      <c r="L40" s="173">
        <f t="shared" si="29"/>
      </c>
      <c r="M40" s="479">
        <f t="shared" si="1"/>
      </c>
      <c r="N40" s="147"/>
      <c r="O40" s="15"/>
      <c r="P40" s="29">
        <f t="shared" si="2"/>
        <v>0</v>
      </c>
      <c r="Q40" s="29">
        <f t="shared" si="3"/>
        <v>0</v>
      </c>
      <c r="R40" s="4">
        <f t="shared" si="4"/>
        <v>0</v>
      </c>
      <c r="S40" s="7">
        <f t="shared" si="30"/>
        <v>0</v>
      </c>
      <c r="T40" s="7">
        <f t="shared" si="31"/>
        <v>0</v>
      </c>
      <c r="U40" s="86">
        <f t="shared" si="5"/>
        <v>0</v>
      </c>
      <c r="V40" s="29">
        <f t="shared" si="6"/>
        <v>0</v>
      </c>
      <c r="W40" s="29">
        <f t="shared" si="32"/>
        <v>0</v>
      </c>
      <c r="X40" s="4">
        <f t="shared" si="33"/>
      </c>
      <c r="Y40" s="86">
        <f t="shared" si="7"/>
        <v>0</v>
      </c>
      <c r="Z40" s="7">
        <f t="shared" si="8"/>
        <v>0</v>
      </c>
      <c r="AA40" s="29">
        <f t="shared" si="9"/>
        <v>0</v>
      </c>
      <c r="AB40" s="7">
        <f t="shared" si="34"/>
        <v>0</v>
      </c>
      <c r="AC40" s="86">
        <f t="shared" si="35"/>
        <v>0</v>
      </c>
      <c r="AD40" s="4">
        <f t="shared" si="10"/>
        <v>0</v>
      </c>
      <c r="AE40" s="29">
        <f t="shared" si="11"/>
        <v>0</v>
      </c>
      <c r="AF40" s="4">
        <f t="shared" si="12"/>
      </c>
      <c r="AG40" s="86">
        <f t="shared" si="13"/>
        <v>0</v>
      </c>
      <c r="AH40" s="4">
        <f t="shared" si="14"/>
        <v>0</v>
      </c>
      <c r="AI40" s="4">
        <f t="shared" si="15"/>
        <v>0</v>
      </c>
      <c r="AJ40" s="4">
        <f t="shared" si="16"/>
        <v>0</v>
      </c>
      <c r="AK40" s="4">
        <f t="shared" si="17"/>
        <v>0</v>
      </c>
      <c r="AL40" s="4">
        <f t="shared" si="18"/>
        <v>0</v>
      </c>
      <c r="AM40" s="4">
        <f t="shared" si="19"/>
        <v>0</v>
      </c>
      <c r="AN40" s="4">
        <f t="shared" si="20"/>
        <v>0</v>
      </c>
      <c r="AO40" s="4">
        <f t="shared" si="36"/>
        <v>0</v>
      </c>
      <c r="AP40" s="4">
        <f t="shared" si="37"/>
        <v>0</v>
      </c>
      <c r="AQ40" s="29">
        <f t="shared" si="21"/>
        <v>0</v>
      </c>
      <c r="AR40" s="29">
        <f t="shared" si="22"/>
        <v>0</v>
      </c>
      <c r="AS40" s="4">
        <f t="shared" si="38"/>
        <v>0</v>
      </c>
      <c r="AT40" s="4">
        <f t="shared" si="23"/>
      </c>
      <c r="AU40" s="4">
        <f t="shared" si="24"/>
      </c>
      <c r="AV40" s="4">
        <f t="shared" si="25"/>
      </c>
      <c r="AW40" s="4">
        <f t="shared" si="26"/>
      </c>
      <c r="AX40" s="4">
        <f t="shared" si="39"/>
      </c>
      <c r="AY40" s="4">
        <f t="shared" si="27"/>
      </c>
      <c r="AZ40" s="4">
        <f t="shared" si="40"/>
      </c>
      <c r="BA40" s="4">
        <f t="shared" si="28"/>
      </c>
      <c r="BB40" s="4">
        <f t="shared" si="41"/>
      </c>
    </row>
    <row r="41" spans="1:54" ht="12">
      <c r="A41" s="142"/>
      <c r="B41" s="296"/>
      <c r="C41" s="169"/>
      <c r="D41" s="170"/>
      <c r="E41" s="174"/>
      <c r="F41" s="170"/>
      <c r="G41" s="171"/>
      <c r="H41" s="171"/>
      <c r="I41" s="171"/>
      <c r="J41" s="170"/>
      <c r="K41" s="172">
        <f t="shared" si="0"/>
      </c>
      <c r="L41" s="173">
        <f t="shared" si="29"/>
      </c>
      <c r="M41" s="479">
        <f t="shared" si="1"/>
      </c>
      <c r="N41" s="147"/>
      <c r="O41" s="15"/>
      <c r="P41" s="29">
        <f t="shared" si="2"/>
        <v>0</v>
      </c>
      <c r="Q41" s="29">
        <f t="shared" si="3"/>
        <v>0</v>
      </c>
      <c r="R41" s="4">
        <f t="shared" si="4"/>
        <v>0</v>
      </c>
      <c r="S41" s="7">
        <f t="shared" si="30"/>
        <v>0</v>
      </c>
      <c r="T41" s="7">
        <f t="shared" si="31"/>
        <v>0</v>
      </c>
      <c r="U41" s="86">
        <f t="shared" si="5"/>
        <v>0</v>
      </c>
      <c r="V41" s="29">
        <f t="shared" si="6"/>
        <v>0</v>
      </c>
      <c r="W41" s="29">
        <f t="shared" si="32"/>
        <v>0</v>
      </c>
      <c r="X41" s="4">
        <f t="shared" si="33"/>
      </c>
      <c r="Y41" s="86">
        <f t="shared" si="7"/>
        <v>0</v>
      </c>
      <c r="Z41" s="7">
        <f t="shared" si="8"/>
        <v>0</v>
      </c>
      <c r="AA41" s="29">
        <f t="shared" si="9"/>
        <v>0</v>
      </c>
      <c r="AB41" s="7">
        <f t="shared" si="34"/>
        <v>0</v>
      </c>
      <c r="AC41" s="86">
        <f t="shared" si="35"/>
        <v>0</v>
      </c>
      <c r="AD41" s="4">
        <f t="shared" si="10"/>
        <v>0</v>
      </c>
      <c r="AE41" s="29">
        <f t="shared" si="11"/>
        <v>0</v>
      </c>
      <c r="AF41" s="4">
        <f t="shared" si="12"/>
      </c>
      <c r="AG41" s="86">
        <f t="shared" si="13"/>
        <v>0</v>
      </c>
      <c r="AH41" s="4">
        <f t="shared" si="14"/>
        <v>0</v>
      </c>
      <c r="AI41" s="4">
        <f t="shared" si="15"/>
        <v>0</v>
      </c>
      <c r="AJ41" s="4">
        <f t="shared" si="16"/>
        <v>0</v>
      </c>
      <c r="AK41" s="4">
        <f t="shared" si="17"/>
        <v>0</v>
      </c>
      <c r="AL41" s="4">
        <f t="shared" si="18"/>
        <v>0</v>
      </c>
      <c r="AM41" s="4">
        <f t="shared" si="19"/>
        <v>0</v>
      </c>
      <c r="AN41" s="4">
        <f t="shared" si="20"/>
        <v>0</v>
      </c>
      <c r="AO41" s="4">
        <f t="shared" si="36"/>
        <v>0</v>
      </c>
      <c r="AP41" s="4">
        <f t="shared" si="37"/>
        <v>0</v>
      </c>
      <c r="AQ41" s="29">
        <f t="shared" si="21"/>
        <v>0</v>
      </c>
      <c r="AR41" s="29">
        <f t="shared" si="22"/>
        <v>0</v>
      </c>
      <c r="AS41" s="4">
        <f t="shared" si="38"/>
        <v>0</v>
      </c>
      <c r="AT41" s="4">
        <f t="shared" si="23"/>
      </c>
      <c r="AU41" s="4">
        <f t="shared" si="24"/>
      </c>
      <c r="AV41" s="4">
        <f t="shared" si="25"/>
      </c>
      <c r="AW41" s="4">
        <f t="shared" si="26"/>
      </c>
      <c r="AX41" s="4">
        <f t="shared" si="39"/>
      </c>
      <c r="AY41" s="4">
        <f t="shared" si="27"/>
      </c>
      <c r="AZ41" s="4">
        <f t="shared" si="40"/>
      </c>
      <c r="BA41" s="4">
        <f t="shared" si="28"/>
      </c>
      <c r="BB41" s="4">
        <f t="shared" si="41"/>
      </c>
    </row>
    <row r="42" spans="1:54" ht="12">
      <c r="A42" s="142"/>
      <c r="B42" s="296"/>
      <c r="C42" s="169"/>
      <c r="D42" s="170"/>
      <c r="E42" s="174"/>
      <c r="F42" s="170"/>
      <c r="G42" s="171"/>
      <c r="H42" s="171"/>
      <c r="I42" s="171"/>
      <c r="J42" s="170"/>
      <c r="K42" s="172">
        <f t="shared" si="0"/>
      </c>
      <c r="L42" s="173">
        <f t="shared" si="29"/>
      </c>
      <c r="M42" s="479">
        <f t="shared" si="1"/>
      </c>
      <c r="N42" s="147"/>
      <c r="O42" s="15"/>
      <c r="P42" s="29">
        <f t="shared" si="2"/>
        <v>0</v>
      </c>
      <c r="Q42" s="29">
        <f t="shared" si="3"/>
        <v>0</v>
      </c>
      <c r="R42" s="4">
        <f t="shared" si="4"/>
        <v>0</v>
      </c>
      <c r="S42" s="7">
        <f t="shared" si="30"/>
        <v>0</v>
      </c>
      <c r="T42" s="7">
        <f t="shared" si="31"/>
        <v>0</v>
      </c>
      <c r="U42" s="86">
        <f t="shared" si="5"/>
        <v>0</v>
      </c>
      <c r="V42" s="29">
        <f t="shared" si="6"/>
        <v>0</v>
      </c>
      <c r="W42" s="29">
        <f t="shared" si="32"/>
        <v>0</v>
      </c>
      <c r="X42" s="4">
        <f t="shared" si="33"/>
      </c>
      <c r="Y42" s="86">
        <f t="shared" si="7"/>
        <v>0</v>
      </c>
      <c r="Z42" s="7">
        <f t="shared" si="8"/>
        <v>0</v>
      </c>
      <c r="AA42" s="29">
        <f t="shared" si="9"/>
        <v>0</v>
      </c>
      <c r="AB42" s="7">
        <f t="shared" si="34"/>
        <v>0</v>
      </c>
      <c r="AC42" s="86">
        <f t="shared" si="35"/>
        <v>0</v>
      </c>
      <c r="AD42" s="4">
        <f t="shared" si="10"/>
        <v>0</v>
      </c>
      <c r="AE42" s="29">
        <f t="shared" si="11"/>
        <v>0</v>
      </c>
      <c r="AF42" s="4">
        <f t="shared" si="12"/>
      </c>
      <c r="AG42" s="86">
        <f t="shared" si="13"/>
        <v>0</v>
      </c>
      <c r="AH42" s="4">
        <f t="shared" si="14"/>
        <v>0</v>
      </c>
      <c r="AI42" s="4">
        <f t="shared" si="15"/>
        <v>0</v>
      </c>
      <c r="AJ42" s="4">
        <f t="shared" si="16"/>
        <v>0</v>
      </c>
      <c r="AK42" s="4">
        <f t="shared" si="17"/>
        <v>0</v>
      </c>
      <c r="AL42" s="4">
        <f t="shared" si="18"/>
        <v>0</v>
      </c>
      <c r="AM42" s="4">
        <f t="shared" si="19"/>
        <v>0</v>
      </c>
      <c r="AN42" s="4">
        <f t="shared" si="20"/>
        <v>0</v>
      </c>
      <c r="AO42" s="4">
        <f t="shared" si="36"/>
        <v>0</v>
      </c>
      <c r="AP42" s="4">
        <f t="shared" si="37"/>
        <v>0</v>
      </c>
      <c r="AQ42" s="29">
        <f t="shared" si="21"/>
        <v>0</v>
      </c>
      <c r="AR42" s="29">
        <f t="shared" si="22"/>
        <v>0</v>
      </c>
      <c r="AS42" s="4">
        <f t="shared" si="38"/>
        <v>0</v>
      </c>
      <c r="AT42" s="4">
        <f t="shared" si="23"/>
      </c>
      <c r="AU42" s="4">
        <f t="shared" si="24"/>
      </c>
      <c r="AV42" s="4">
        <f t="shared" si="25"/>
      </c>
      <c r="AW42" s="4">
        <f t="shared" si="26"/>
      </c>
      <c r="AX42" s="4">
        <f t="shared" si="39"/>
      </c>
      <c r="AY42" s="4">
        <f t="shared" si="27"/>
      </c>
      <c r="AZ42" s="4">
        <f t="shared" si="40"/>
      </c>
      <c r="BA42" s="4">
        <f t="shared" si="28"/>
      </c>
      <c r="BB42" s="4">
        <f t="shared" si="41"/>
      </c>
    </row>
    <row r="43" spans="1:54" ht="12">
      <c r="A43" s="142"/>
      <c r="B43" s="296"/>
      <c r="C43" s="169"/>
      <c r="D43" s="170"/>
      <c r="E43" s="174"/>
      <c r="F43" s="170"/>
      <c r="G43" s="171"/>
      <c r="H43" s="171"/>
      <c r="I43" s="171"/>
      <c r="J43" s="170"/>
      <c r="K43" s="172">
        <f t="shared" si="0"/>
      </c>
      <c r="L43" s="173">
        <f t="shared" si="29"/>
      </c>
      <c r="M43" s="479">
        <f t="shared" si="1"/>
      </c>
      <c r="N43" s="147"/>
      <c r="O43" s="15"/>
      <c r="P43" s="29">
        <f t="shared" si="2"/>
        <v>0</v>
      </c>
      <c r="Q43" s="29">
        <f t="shared" si="3"/>
        <v>0</v>
      </c>
      <c r="R43" s="4">
        <f t="shared" si="4"/>
        <v>0</v>
      </c>
      <c r="S43" s="7">
        <f t="shared" si="30"/>
        <v>0</v>
      </c>
      <c r="T43" s="7">
        <f t="shared" si="31"/>
        <v>0</v>
      </c>
      <c r="U43" s="86">
        <f t="shared" si="5"/>
        <v>0</v>
      </c>
      <c r="V43" s="29">
        <f t="shared" si="6"/>
        <v>0</v>
      </c>
      <c r="W43" s="29">
        <f t="shared" si="32"/>
        <v>0</v>
      </c>
      <c r="X43" s="4">
        <f t="shared" si="33"/>
      </c>
      <c r="Y43" s="86">
        <f t="shared" si="7"/>
        <v>0</v>
      </c>
      <c r="Z43" s="7">
        <f t="shared" si="8"/>
        <v>0</v>
      </c>
      <c r="AA43" s="29">
        <f t="shared" si="9"/>
        <v>0</v>
      </c>
      <c r="AB43" s="7">
        <f t="shared" si="34"/>
        <v>0</v>
      </c>
      <c r="AC43" s="86">
        <f t="shared" si="35"/>
        <v>0</v>
      </c>
      <c r="AD43" s="4">
        <f t="shared" si="10"/>
        <v>0</v>
      </c>
      <c r="AE43" s="29">
        <f t="shared" si="11"/>
        <v>0</v>
      </c>
      <c r="AF43" s="4">
        <f t="shared" si="12"/>
      </c>
      <c r="AG43" s="86">
        <f t="shared" si="13"/>
        <v>0</v>
      </c>
      <c r="AH43" s="4">
        <f t="shared" si="14"/>
        <v>0</v>
      </c>
      <c r="AI43" s="4">
        <f t="shared" si="15"/>
        <v>0</v>
      </c>
      <c r="AJ43" s="4">
        <f t="shared" si="16"/>
        <v>0</v>
      </c>
      <c r="AK43" s="4">
        <f t="shared" si="17"/>
        <v>0</v>
      </c>
      <c r="AL43" s="4">
        <f t="shared" si="18"/>
        <v>0</v>
      </c>
      <c r="AM43" s="4">
        <f t="shared" si="19"/>
        <v>0</v>
      </c>
      <c r="AN43" s="4">
        <f t="shared" si="20"/>
        <v>0</v>
      </c>
      <c r="AO43" s="4">
        <f t="shared" si="36"/>
        <v>0</v>
      </c>
      <c r="AP43" s="4">
        <f t="shared" si="37"/>
        <v>0</v>
      </c>
      <c r="AQ43" s="29">
        <f t="shared" si="21"/>
        <v>0</v>
      </c>
      <c r="AR43" s="29">
        <f t="shared" si="22"/>
        <v>0</v>
      </c>
      <c r="AS43" s="4">
        <f t="shared" si="38"/>
        <v>0</v>
      </c>
      <c r="AT43" s="4">
        <f t="shared" si="23"/>
      </c>
      <c r="AU43" s="4">
        <f t="shared" si="24"/>
      </c>
      <c r="AV43" s="4">
        <f t="shared" si="25"/>
      </c>
      <c r="AW43" s="4">
        <f t="shared" si="26"/>
      </c>
      <c r="AX43" s="4">
        <f t="shared" si="39"/>
      </c>
      <c r="AY43" s="4">
        <f t="shared" si="27"/>
      </c>
      <c r="AZ43" s="4">
        <f t="shared" si="40"/>
      </c>
      <c r="BA43" s="4">
        <f t="shared" si="28"/>
      </c>
      <c r="BB43" s="4">
        <f t="shared" si="41"/>
      </c>
    </row>
    <row r="44" spans="1:54" ht="12">
      <c r="A44" s="142"/>
      <c r="B44" s="296"/>
      <c r="C44" s="169"/>
      <c r="D44" s="170"/>
      <c r="E44" s="174"/>
      <c r="F44" s="170"/>
      <c r="G44" s="171"/>
      <c r="H44" s="171"/>
      <c r="I44" s="171"/>
      <c r="J44" s="170"/>
      <c r="K44" s="172">
        <f t="shared" si="0"/>
      </c>
      <c r="L44" s="173">
        <f t="shared" si="29"/>
      </c>
      <c r="M44" s="479">
        <f t="shared" si="1"/>
      </c>
      <c r="N44" s="147"/>
      <c r="O44" s="15"/>
      <c r="P44" s="29">
        <f t="shared" si="2"/>
        <v>0</v>
      </c>
      <c r="Q44" s="29">
        <f t="shared" si="3"/>
        <v>0</v>
      </c>
      <c r="R44" s="4">
        <f t="shared" si="4"/>
        <v>0</v>
      </c>
      <c r="S44" s="7">
        <f t="shared" si="30"/>
        <v>0</v>
      </c>
      <c r="T44" s="7">
        <f t="shared" si="31"/>
        <v>0</v>
      </c>
      <c r="U44" s="86">
        <f t="shared" si="5"/>
        <v>0</v>
      </c>
      <c r="V44" s="29">
        <f t="shared" si="6"/>
        <v>0</v>
      </c>
      <c r="W44" s="29">
        <f t="shared" si="32"/>
        <v>0</v>
      </c>
      <c r="X44" s="4">
        <f t="shared" si="33"/>
      </c>
      <c r="Y44" s="86">
        <f t="shared" si="7"/>
        <v>0</v>
      </c>
      <c r="Z44" s="7">
        <f t="shared" si="8"/>
        <v>0</v>
      </c>
      <c r="AA44" s="29">
        <f t="shared" si="9"/>
        <v>0</v>
      </c>
      <c r="AB44" s="7">
        <f t="shared" si="34"/>
        <v>0</v>
      </c>
      <c r="AC44" s="86">
        <f t="shared" si="35"/>
        <v>0</v>
      </c>
      <c r="AD44" s="4">
        <f t="shared" si="10"/>
        <v>0</v>
      </c>
      <c r="AE44" s="29">
        <f t="shared" si="11"/>
        <v>0</v>
      </c>
      <c r="AF44" s="4">
        <f t="shared" si="12"/>
      </c>
      <c r="AG44" s="86">
        <f t="shared" si="13"/>
        <v>0</v>
      </c>
      <c r="AH44" s="4">
        <f t="shared" si="14"/>
        <v>0</v>
      </c>
      <c r="AI44" s="4">
        <f t="shared" si="15"/>
        <v>0</v>
      </c>
      <c r="AJ44" s="4">
        <f t="shared" si="16"/>
        <v>0</v>
      </c>
      <c r="AK44" s="4">
        <f t="shared" si="17"/>
        <v>0</v>
      </c>
      <c r="AL44" s="4">
        <f t="shared" si="18"/>
        <v>0</v>
      </c>
      <c r="AM44" s="4">
        <f t="shared" si="19"/>
        <v>0</v>
      </c>
      <c r="AN44" s="4">
        <f t="shared" si="20"/>
        <v>0</v>
      </c>
      <c r="AO44" s="4">
        <f t="shared" si="36"/>
        <v>0</v>
      </c>
      <c r="AP44" s="4">
        <f t="shared" si="37"/>
        <v>0</v>
      </c>
      <c r="AQ44" s="29">
        <f t="shared" si="21"/>
        <v>0</v>
      </c>
      <c r="AR44" s="29">
        <f t="shared" si="22"/>
        <v>0</v>
      </c>
      <c r="AS44" s="4">
        <f t="shared" si="38"/>
        <v>0</v>
      </c>
      <c r="AT44" s="4">
        <f t="shared" si="23"/>
      </c>
      <c r="AU44" s="4">
        <f t="shared" si="24"/>
      </c>
      <c r="AV44" s="4">
        <f t="shared" si="25"/>
      </c>
      <c r="AW44" s="4">
        <f t="shared" si="26"/>
      </c>
      <c r="AX44" s="4">
        <f t="shared" si="39"/>
      </c>
      <c r="AY44" s="4">
        <f t="shared" si="27"/>
      </c>
      <c r="AZ44" s="4">
        <f t="shared" si="40"/>
      </c>
      <c r="BA44" s="4">
        <f t="shared" si="28"/>
      </c>
      <c r="BB44" s="4">
        <f t="shared" si="41"/>
      </c>
    </row>
    <row r="45" spans="1:54" ht="12">
      <c r="A45" s="142"/>
      <c r="B45" s="296"/>
      <c r="C45" s="169"/>
      <c r="D45" s="170"/>
      <c r="E45" s="174"/>
      <c r="F45" s="170"/>
      <c r="G45" s="171"/>
      <c r="H45" s="171"/>
      <c r="I45" s="171"/>
      <c r="J45" s="170"/>
      <c r="K45" s="172">
        <f t="shared" si="0"/>
      </c>
      <c r="L45" s="173">
        <f t="shared" si="29"/>
      </c>
      <c r="M45" s="479">
        <f t="shared" si="1"/>
      </c>
      <c r="N45" s="147"/>
      <c r="O45" s="15"/>
      <c r="P45" s="29">
        <f t="shared" si="2"/>
        <v>0</v>
      </c>
      <c r="Q45" s="29">
        <f t="shared" si="3"/>
        <v>0</v>
      </c>
      <c r="R45" s="4">
        <f t="shared" si="4"/>
        <v>0</v>
      </c>
      <c r="S45" s="7">
        <f t="shared" si="30"/>
        <v>0</v>
      </c>
      <c r="T45" s="7">
        <f t="shared" si="31"/>
        <v>0</v>
      </c>
      <c r="U45" s="86">
        <f t="shared" si="5"/>
        <v>0</v>
      </c>
      <c r="V45" s="29">
        <f t="shared" si="6"/>
        <v>0</v>
      </c>
      <c r="W45" s="29">
        <f t="shared" si="32"/>
        <v>0</v>
      </c>
      <c r="X45" s="4">
        <f t="shared" si="33"/>
      </c>
      <c r="Y45" s="86">
        <f t="shared" si="7"/>
        <v>0</v>
      </c>
      <c r="Z45" s="7">
        <f t="shared" si="8"/>
        <v>0</v>
      </c>
      <c r="AA45" s="29">
        <f t="shared" si="9"/>
        <v>0</v>
      </c>
      <c r="AB45" s="7">
        <f t="shared" si="34"/>
        <v>0</v>
      </c>
      <c r="AC45" s="86">
        <f t="shared" si="35"/>
        <v>0</v>
      </c>
      <c r="AD45" s="4">
        <f t="shared" si="10"/>
        <v>0</v>
      </c>
      <c r="AE45" s="29">
        <f t="shared" si="11"/>
        <v>0</v>
      </c>
      <c r="AF45" s="4">
        <f t="shared" si="12"/>
      </c>
      <c r="AG45" s="86">
        <f t="shared" si="13"/>
        <v>0</v>
      </c>
      <c r="AH45" s="4">
        <f t="shared" si="14"/>
        <v>0</v>
      </c>
      <c r="AI45" s="4">
        <f t="shared" si="15"/>
        <v>0</v>
      </c>
      <c r="AJ45" s="4">
        <f t="shared" si="16"/>
        <v>0</v>
      </c>
      <c r="AK45" s="4">
        <f t="shared" si="17"/>
        <v>0</v>
      </c>
      <c r="AL45" s="4">
        <f t="shared" si="18"/>
        <v>0</v>
      </c>
      <c r="AM45" s="4">
        <f t="shared" si="19"/>
        <v>0</v>
      </c>
      <c r="AN45" s="4">
        <f t="shared" si="20"/>
        <v>0</v>
      </c>
      <c r="AO45" s="4">
        <f t="shared" si="36"/>
        <v>0</v>
      </c>
      <c r="AP45" s="4">
        <f t="shared" si="37"/>
        <v>0</v>
      </c>
      <c r="AQ45" s="29">
        <f t="shared" si="21"/>
        <v>0</v>
      </c>
      <c r="AR45" s="29">
        <f t="shared" si="22"/>
        <v>0</v>
      </c>
      <c r="AS45" s="4">
        <f t="shared" si="38"/>
        <v>0</v>
      </c>
      <c r="AT45" s="4">
        <f t="shared" si="23"/>
      </c>
      <c r="AU45" s="4">
        <f t="shared" si="24"/>
      </c>
      <c r="AV45" s="4">
        <f t="shared" si="25"/>
      </c>
      <c r="AW45" s="4">
        <f t="shared" si="26"/>
      </c>
      <c r="AX45" s="4">
        <f t="shared" si="39"/>
      </c>
      <c r="AY45" s="4">
        <f t="shared" si="27"/>
      </c>
      <c r="AZ45" s="4">
        <f t="shared" si="40"/>
      </c>
      <c r="BA45" s="4">
        <f t="shared" si="28"/>
      </c>
      <c r="BB45" s="4">
        <f t="shared" si="41"/>
      </c>
    </row>
    <row r="46" spans="1:54" ht="12">
      <c r="A46" s="142"/>
      <c r="B46" s="296"/>
      <c r="C46" s="169"/>
      <c r="D46" s="170"/>
      <c r="E46" s="174"/>
      <c r="F46" s="170"/>
      <c r="G46" s="171"/>
      <c r="H46" s="171"/>
      <c r="I46" s="171"/>
      <c r="J46" s="170"/>
      <c r="K46" s="172">
        <f t="shared" si="0"/>
      </c>
      <c r="L46" s="173">
        <f t="shared" si="29"/>
      </c>
      <c r="M46" s="479">
        <f t="shared" si="1"/>
      </c>
      <c r="N46" s="147"/>
      <c r="O46" s="15"/>
      <c r="P46" s="29">
        <f t="shared" si="2"/>
        <v>0</v>
      </c>
      <c r="Q46" s="29">
        <f t="shared" si="3"/>
        <v>0</v>
      </c>
      <c r="R46" s="4">
        <f t="shared" si="4"/>
        <v>0</v>
      </c>
      <c r="S46" s="7">
        <f t="shared" si="30"/>
        <v>0</v>
      </c>
      <c r="T46" s="7">
        <f t="shared" si="31"/>
        <v>0</v>
      </c>
      <c r="U46" s="86">
        <f t="shared" si="5"/>
        <v>0</v>
      </c>
      <c r="V46" s="29">
        <f t="shared" si="6"/>
        <v>0</v>
      </c>
      <c r="W46" s="29">
        <f t="shared" si="32"/>
        <v>0</v>
      </c>
      <c r="X46" s="4">
        <f t="shared" si="33"/>
      </c>
      <c r="Y46" s="86">
        <f t="shared" si="7"/>
        <v>0</v>
      </c>
      <c r="Z46" s="7">
        <f t="shared" si="8"/>
        <v>0</v>
      </c>
      <c r="AA46" s="29">
        <f t="shared" si="9"/>
        <v>0</v>
      </c>
      <c r="AB46" s="7">
        <f t="shared" si="34"/>
        <v>0</v>
      </c>
      <c r="AC46" s="86">
        <f t="shared" si="35"/>
        <v>0</v>
      </c>
      <c r="AD46" s="4">
        <f t="shared" si="10"/>
        <v>0</v>
      </c>
      <c r="AE46" s="29">
        <f t="shared" si="11"/>
        <v>0</v>
      </c>
      <c r="AF46" s="4">
        <f t="shared" si="12"/>
      </c>
      <c r="AG46" s="86">
        <f t="shared" si="13"/>
        <v>0</v>
      </c>
      <c r="AH46" s="4">
        <f t="shared" si="14"/>
        <v>0</v>
      </c>
      <c r="AI46" s="4">
        <f t="shared" si="15"/>
        <v>0</v>
      </c>
      <c r="AJ46" s="4">
        <f t="shared" si="16"/>
        <v>0</v>
      </c>
      <c r="AK46" s="4">
        <f t="shared" si="17"/>
        <v>0</v>
      </c>
      <c r="AL46" s="4">
        <f t="shared" si="18"/>
        <v>0</v>
      </c>
      <c r="AM46" s="4">
        <f t="shared" si="19"/>
        <v>0</v>
      </c>
      <c r="AN46" s="4">
        <f t="shared" si="20"/>
        <v>0</v>
      </c>
      <c r="AO46" s="4">
        <f t="shared" si="36"/>
        <v>0</v>
      </c>
      <c r="AP46" s="4">
        <f t="shared" si="37"/>
        <v>0</v>
      </c>
      <c r="AQ46" s="29">
        <f t="shared" si="21"/>
        <v>0</v>
      </c>
      <c r="AR46" s="29">
        <f t="shared" si="22"/>
        <v>0</v>
      </c>
      <c r="AS46" s="4">
        <f t="shared" si="38"/>
        <v>0</v>
      </c>
      <c r="AT46" s="4">
        <f t="shared" si="23"/>
      </c>
      <c r="AU46" s="4">
        <f t="shared" si="24"/>
      </c>
      <c r="AV46" s="4">
        <f t="shared" si="25"/>
      </c>
      <c r="AW46" s="4">
        <f t="shared" si="26"/>
      </c>
      <c r="AX46" s="4">
        <f t="shared" si="39"/>
      </c>
      <c r="AY46" s="4">
        <f t="shared" si="27"/>
      </c>
      <c r="AZ46" s="4">
        <f t="shared" si="40"/>
      </c>
      <c r="BA46" s="4">
        <f t="shared" si="28"/>
      </c>
      <c r="BB46" s="4">
        <f t="shared" si="41"/>
      </c>
    </row>
    <row r="47" spans="1:54" ht="12">
      <c r="A47" s="142"/>
      <c r="B47" s="296"/>
      <c r="C47" s="169"/>
      <c r="D47" s="170"/>
      <c r="E47" s="174"/>
      <c r="F47" s="170"/>
      <c r="G47" s="171"/>
      <c r="H47" s="171"/>
      <c r="I47" s="171"/>
      <c r="J47" s="170"/>
      <c r="K47" s="172">
        <f aca="true" t="shared" si="42" ref="K47:K78">IF(NOT(OR(ISBLANK(C47),ISBLANK(D47))),IF(NOT(AX47=""),AX47,IF(NOT(BB47=""),BB47,"")),"")</f>
      </c>
      <c r="L47" s="173">
        <f aca="true" t="shared" si="43" ref="L47:L78">IF(NOT(OR(M47="",M47=$AA$121,M47=$AA$132)),"",IF(P47=1,(K47-J47)*I47*G47*H47*F47*10^-3,""))</f>
      </c>
      <c r="M47" s="479">
        <f aca="true" t="shared" si="44" ref="M47:M78">IF(I157=0,$AA$121,IF(P47=1,IF(NOT(X47=""),X47,IF(NOT(AF47=""),AF47,"")),""))</f>
      </c>
      <c r="N47" s="147"/>
      <c r="O47" s="15"/>
      <c r="P47" s="29">
        <f aca="true" t="shared" si="45" ref="P47:P78">IF(NOT(OR(ISBLANK($C$11),ISBLANK(B47),ISBLANK(C47),ISBLANK(J47),ISBLANK(D47),ISBLANK(E47),ISBLANK(F47),ISBLANK(G47),ISBLANK(H47),ISBLANK(I47))),1,0)</f>
        <v>0</v>
      </c>
      <c r="Q47" s="29">
        <f aca="true" t="shared" si="46" ref="Q47:Q78">IF(AND(C47=$C$108,OR(AND($E$12=$E$109,$C$11&gt;=2012),AND($E$12=$E$108,$C$11&gt;=2014)),OR(D47=$E$112,D47=$E$113)),1,0)</f>
        <v>0</v>
      </c>
      <c r="R47" s="4">
        <f aca="true" t="shared" si="47" ref="R47:R78">IF(AND(C47=$C$109,OR(AND($C$11&gt;=2011,$E$12=$E$109),AND($C$11&gt;=2013,$E$12=$E$108)),OR(D47=$E$112,D47=$E$113)),1,0)</f>
        <v>0</v>
      </c>
      <c r="S47" s="7">
        <f aca="true" t="shared" si="48" ref="S47:S78">IF(OR(AND(D47=$E$113,C47=$C$108,J47&gt;10),AND(D47=$E$113,C47=$C$109,J47&gt;8)),1,IF(AND(C47=$C$108,E47&lt;100,J47&gt;$D$115),1,IF(AND(C47=$C$108,E47&gt;=100,J47&gt;$D$116),1,IF(AND(C47=$C$109,J47&gt;$D$117),1,IF(AND(C47=$C$110,J47&gt;$D$118),1,IF(AND(C47=$C$111,J47&gt;$D$119),1,IF(AND(C47=$C$112,J47&gt;$D$120),1,0)))))))</f>
        <v>0</v>
      </c>
      <c r="T47" s="7">
        <f t="shared" si="31"/>
        <v>0</v>
      </c>
      <c r="U47" s="86">
        <f aca="true" t="shared" si="49" ref="U47:U78">IF(AND(C47=$C$108,D47=$E$112,NOT(J47=10)),1,0)</f>
        <v>0</v>
      </c>
      <c r="V47" s="29">
        <f aca="true" t="shared" si="50" ref="V47:V78">IF(AND(C47=$C$109,D47=$E$112,NOT(J47=8)),1,0)</f>
        <v>0</v>
      </c>
      <c r="W47" s="29">
        <f t="shared" si="32"/>
        <v>0</v>
      </c>
      <c r="X47" s="4">
        <f t="shared" si="33"/>
      </c>
      <c r="Y47" s="86">
        <f aca="true" t="shared" si="51" ref="Y47:Y78">IF(AND(OR($C$11=2008,$C$11=2009),OR(C47=$C$110,C47=$C$111,C47=$C$112,C47=$C$113)),1,0)</f>
        <v>0</v>
      </c>
      <c r="Z47" s="7">
        <f aca="true" t="shared" si="52" ref="Z47:Z78">IF(AND(C47=$C$108,D47=$E$111,OR(AND($C$11&lt;2012,$E$12=$E$109),AND($C$11&lt;2014,$E$12=$E$108))),1,0)</f>
        <v>0</v>
      </c>
      <c r="AA47" s="29">
        <f aca="true" t="shared" si="53" ref="AA47:AA78">IF(AND(C47=$C$109,D47=$E$111,OR(AND($C$11&lt;2011,$E$12=$E$109),AND($C$11&lt;2013,$E$12=$E$108))),1,0)</f>
        <v>0</v>
      </c>
      <c r="AB47" s="7">
        <f t="shared" si="34"/>
        <v>0</v>
      </c>
      <c r="AC47" s="86">
        <f t="shared" si="35"/>
        <v>0</v>
      </c>
      <c r="AD47" s="4">
        <f aca="true" t="shared" si="54" ref="AD47:AD78">IF(AND(OR(C47=$C$110,C47=$C$111,C47=$C$112),H47&gt;300),1,0)</f>
        <v>0</v>
      </c>
      <c r="AE47" s="29">
        <f aca="true" t="shared" si="55" ref="AE47:AE78">IF(B47=B46,IF(AND(E47=E46,F47=F46,G47=G46,H47=H46),0,1),0)</f>
        <v>0</v>
      </c>
      <c r="AF47" s="4">
        <f aca="true" t="shared" si="56" ref="AF47:AF78">IF(AA47=1,$AA$125,IF(OR(S47=1,T47=1),$AA$117,IF(U47=1,$AA$118,IF(V47=1,$AA$119,IF(AB47=1,$AA$126,IF(AE47=1,$AA$134,IF(AC47=1,$AA$132,"")))))))</f>
      </c>
      <c r="AG47" s="86">
        <f aca="true" t="shared" si="57" ref="AG47:AG78">IF(AND(OR(C47=$C$108),D47=$E$111,L47&gt;=0),L47,0)</f>
        <v>0</v>
      </c>
      <c r="AH47" s="4">
        <f aca="true" t="shared" si="58" ref="AH47:AH78">IF(AND(OR(C47=$C$108),D47=$E$111,L47&lt;0),L47,0)</f>
        <v>0</v>
      </c>
      <c r="AI47" s="4">
        <f aca="true" t="shared" si="59" ref="AI47:AI78">IF(AND(OR(C47=$C$109),D47=$E$111,L47&gt;=0),L47,0)</f>
        <v>0</v>
      </c>
      <c r="AJ47" s="4">
        <f aca="true" t="shared" si="60" ref="AJ47:AJ78">IF(AND(OR(C47=$C$109),D47=$E$111,L47&lt;0),L47,0)</f>
        <v>0</v>
      </c>
      <c r="AK47" s="4">
        <f aca="true" t="shared" si="61" ref="AK47:AK78">IF(AND(C47=$C$108,D47=$E$112),L47,0)</f>
        <v>0</v>
      </c>
      <c r="AL47" s="4">
        <f aca="true" t="shared" si="62" ref="AL47:AL78">IF(AND(C47=$C$108,D47=$E$113),L47,0)</f>
        <v>0</v>
      </c>
      <c r="AM47" s="4">
        <f aca="true" t="shared" si="63" ref="AM47:AM78">IF(AND(C47=$C$109,D47=$E$112),L47,0)</f>
        <v>0</v>
      </c>
      <c r="AN47" s="4">
        <f aca="true" t="shared" si="64" ref="AN47:AN78">IF(AND(C47=$C$109,D47=$E$113),L47,0)</f>
        <v>0</v>
      </c>
      <c r="AO47" s="4">
        <f t="shared" si="36"/>
        <v>0</v>
      </c>
      <c r="AP47" s="4">
        <f t="shared" si="37"/>
        <v>0</v>
      </c>
      <c r="AQ47" s="29">
        <f aca="true" t="shared" si="65" ref="AQ47:AQ78">IF(AND(OR(C47=$C$110,C47=$C$111,C47=$C$112),L47&gt;=0),L47,0)</f>
        <v>0</v>
      </c>
      <c r="AR47" s="29">
        <f aca="true" t="shared" si="66" ref="AR47:AR78">IF(AND(OR(C47=$C$110,C47=$C$111,C47=$C$112),L47&lt;0),L47,0)</f>
        <v>0</v>
      </c>
      <c r="AS47" s="4">
        <f t="shared" si="38"/>
        <v>0</v>
      </c>
      <c r="AT47" s="4">
        <f aca="true" t="shared" si="67" ref="AT47:AT78">IF(AND(C47=$C$108,OR(D47=$E$111,D47=$E$113)),$C$115,"")</f>
      </c>
      <c r="AU47" s="4">
        <f aca="true" t="shared" si="68" ref="AU47:AU78">IF(AND(C47=$C$108,D47=$E$112),15,"")</f>
      </c>
      <c r="AV47" s="4">
        <f aca="true" t="shared" si="69" ref="AV47:AV78">IF(AND(C47=$C$109,OR(D47=$E$111,D47=$E$113)),$C$117,"")</f>
      </c>
      <c r="AW47" s="4">
        <f aca="true" t="shared" si="70" ref="AW47:AW78">IF(AND(C47=$C$109,D47=$E$112),11,"")</f>
      </c>
      <c r="AX47" s="4">
        <f t="shared" si="39"/>
      </c>
      <c r="AY47" s="4">
        <f aca="true" t="shared" si="71" ref="AY47:AY78">IF(OR(C47=$C$110,AND(C47=$C$113,E47&lt;50)),$C$118,"")</f>
      </c>
      <c r="AZ47" s="4">
        <f aca="true" t="shared" si="72" ref="AZ47:AZ78">IF(C47=$C$111,$C$119,"")</f>
      </c>
      <c r="BA47" s="4">
        <f aca="true" t="shared" si="73" ref="BA47:BA78">IF(OR(C47=$C$112,AND(C47=$C$113,E47&gt;=50)),$C$120,"")</f>
      </c>
      <c r="BB47" s="4">
        <f t="shared" si="41"/>
      </c>
    </row>
    <row r="48" spans="1:54" ht="12">
      <c r="A48" s="142"/>
      <c r="B48" s="296"/>
      <c r="C48" s="169"/>
      <c r="D48" s="170"/>
      <c r="E48" s="174"/>
      <c r="F48" s="170"/>
      <c r="G48" s="171"/>
      <c r="H48" s="171"/>
      <c r="I48" s="171"/>
      <c r="J48" s="170"/>
      <c r="K48" s="172">
        <f t="shared" si="42"/>
      </c>
      <c r="L48" s="173">
        <f t="shared" si="43"/>
      </c>
      <c r="M48" s="479">
        <f t="shared" si="44"/>
      </c>
      <c r="N48" s="147"/>
      <c r="O48" s="15"/>
      <c r="P48" s="29">
        <f t="shared" si="45"/>
        <v>0</v>
      </c>
      <c r="Q48" s="29">
        <f t="shared" si="46"/>
        <v>0</v>
      </c>
      <c r="R48" s="4">
        <f t="shared" si="47"/>
        <v>0</v>
      </c>
      <c r="S48" s="7">
        <f t="shared" si="48"/>
        <v>0</v>
      </c>
      <c r="T48" s="7">
        <f t="shared" si="31"/>
        <v>0</v>
      </c>
      <c r="U48" s="86">
        <f t="shared" si="49"/>
        <v>0</v>
      </c>
      <c r="V48" s="29">
        <f t="shared" si="50"/>
        <v>0</v>
      </c>
      <c r="W48" s="29">
        <f t="shared" si="32"/>
        <v>0</v>
      </c>
      <c r="X48" s="4">
        <f t="shared" si="33"/>
      </c>
      <c r="Y48" s="86">
        <f t="shared" si="51"/>
        <v>0</v>
      </c>
      <c r="Z48" s="7">
        <f t="shared" si="52"/>
        <v>0</v>
      </c>
      <c r="AA48" s="29">
        <f t="shared" si="53"/>
        <v>0</v>
      </c>
      <c r="AB48" s="7">
        <f t="shared" si="34"/>
        <v>0</v>
      </c>
      <c r="AC48" s="86">
        <f aca="true" t="shared" si="74" ref="AC48:AC84">IF(AND(OR(C48=$C$108,C48=$C$109),NOT(F48=$G$111)),1,0)</f>
        <v>0</v>
      </c>
      <c r="AD48" s="4">
        <f t="shared" si="54"/>
        <v>0</v>
      </c>
      <c r="AE48" s="29">
        <f t="shared" si="55"/>
        <v>0</v>
      </c>
      <c r="AF48" s="4">
        <f t="shared" si="56"/>
      </c>
      <c r="AG48" s="86">
        <f t="shared" si="57"/>
        <v>0</v>
      </c>
      <c r="AH48" s="4">
        <f t="shared" si="58"/>
        <v>0</v>
      </c>
      <c r="AI48" s="4">
        <f t="shared" si="59"/>
        <v>0</v>
      </c>
      <c r="AJ48" s="4">
        <f t="shared" si="60"/>
        <v>0</v>
      </c>
      <c r="AK48" s="4">
        <f t="shared" si="61"/>
        <v>0</v>
      </c>
      <c r="AL48" s="4">
        <f t="shared" si="62"/>
        <v>0</v>
      </c>
      <c r="AM48" s="4">
        <f t="shared" si="63"/>
        <v>0</v>
      </c>
      <c r="AN48" s="4">
        <f t="shared" si="64"/>
        <v>0</v>
      </c>
      <c r="AO48" s="4">
        <f t="shared" si="36"/>
        <v>0</v>
      </c>
      <c r="AP48" s="4">
        <f t="shared" si="37"/>
        <v>0</v>
      </c>
      <c r="AQ48" s="29">
        <f t="shared" si="65"/>
        <v>0</v>
      </c>
      <c r="AR48" s="29">
        <f t="shared" si="66"/>
        <v>0</v>
      </c>
      <c r="AS48" s="4">
        <f t="shared" si="38"/>
        <v>0</v>
      </c>
      <c r="AT48" s="4">
        <f t="shared" si="67"/>
      </c>
      <c r="AU48" s="4">
        <f t="shared" si="68"/>
      </c>
      <c r="AV48" s="4">
        <f t="shared" si="69"/>
      </c>
      <c r="AW48" s="4">
        <f t="shared" si="70"/>
      </c>
      <c r="AX48" s="4">
        <f t="shared" si="39"/>
      </c>
      <c r="AY48" s="4">
        <f t="shared" si="71"/>
      </c>
      <c r="AZ48" s="4">
        <f t="shared" si="72"/>
      </c>
      <c r="BA48" s="4">
        <f t="shared" si="73"/>
      </c>
      <c r="BB48" s="4">
        <f t="shared" si="41"/>
      </c>
    </row>
    <row r="49" spans="1:54" ht="12">
      <c r="A49" s="142"/>
      <c r="B49" s="296"/>
      <c r="C49" s="169"/>
      <c r="D49" s="170"/>
      <c r="E49" s="174"/>
      <c r="F49" s="170"/>
      <c r="G49" s="171"/>
      <c r="H49" s="171"/>
      <c r="I49" s="171"/>
      <c r="J49" s="170"/>
      <c r="K49" s="172">
        <f t="shared" si="42"/>
      </c>
      <c r="L49" s="173">
        <f t="shared" si="43"/>
      </c>
      <c r="M49" s="479">
        <f t="shared" si="44"/>
      </c>
      <c r="N49" s="147"/>
      <c r="O49" s="15"/>
      <c r="P49" s="29">
        <f t="shared" si="45"/>
        <v>0</v>
      </c>
      <c r="Q49" s="29">
        <f t="shared" si="46"/>
        <v>0</v>
      </c>
      <c r="R49" s="4">
        <f t="shared" si="47"/>
        <v>0</v>
      </c>
      <c r="S49" s="7">
        <f t="shared" si="48"/>
        <v>0</v>
      </c>
      <c r="T49" s="7">
        <f t="shared" si="31"/>
        <v>0</v>
      </c>
      <c r="U49" s="86">
        <f t="shared" si="49"/>
        <v>0</v>
      </c>
      <c r="V49" s="29">
        <f t="shared" si="50"/>
        <v>0</v>
      </c>
      <c r="W49" s="29">
        <f t="shared" si="32"/>
        <v>0</v>
      </c>
      <c r="X49" s="4">
        <f t="shared" si="33"/>
      </c>
      <c r="Y49" s="86">
        <f t="shared" si="51"/>
        <v>0</v>
      </c>
      <c r="Z49" s="7">
        <f t="shared" si="52"/>
        <v>0</v>
      </c>
      <c r="AA49" s="29">
        <f t="shared" si="53"/>
        <v>0</v>
      </c>
      <c r="AB49" s="7">
        <f t="shared" si="34"/>
        <v>0</v>
      </c>
      <c r="AC49" s="86">
        <f t="shared" si="74"/>
        <v>0</v>
      </c>
      <c r="AD49" s="4">
        <f t="shared" si="54"/>
        <v>0</v>
      </c>
      <c r="AE49" s="29">
        <f t="shared" si="55"/>
        <v>0</v>
      </c>
      <c r="AF49" s="4">
        <f t="shared" si="56"/>
      </c>
      <c r="AG49" s="86">
        <f t="shared" si="57"/>
        <v>0</v>
      </c>
      <c r="AH49" s="4">
        <f t="shared" si="58"/>
        <v>0</v>
      </c>
      <c r="AI49" s="4">
        <f t="shared" si="59"/>
        <v>0</v>
      </c>
      <c r="AJ49" s="4">
        <f t="shared" si="60"/>
        <v>0</v>
      </c>
      <c r="AK49" s="4">
        <f t="shared" si="61"/>
        <v>0</v>
      </c>
      <c r="AL49" s="4">
        <f t="shared" si="62"/>
        <v>0</v>
      </c>
      <c r="AM49" s="4">
        <f t="shared" si="63"/>
        <v>0</v>
      </c>
      <c r="AN49" s="4">
        <f t="shared" si="64"/>
        <v>0</v>
      </c>
      <c r="AO49" s="4">
        <f t="shared" si="36"/>
        <v>0</v>
      </c>
      <c r="AP49" s="4">
        <f t="shared" si="37"/>
        <v>0</v>
      </c>
      <c r="AQ49" s="29">
        <f t="shared" si="65"/>
        <v>0</v>
      </c>
      <c r="AR49" s="29">
        <f t="shared" si="66"/>
        <v>0</v>
      </c>
      <c r="AS49" s="4">
        <f t="shared" si="38"/>
        <v>0</v>
      </c>
      <c r="AT49" s="4">
        <f t="shared" si="67"/>
      </c>
      <c r="AU49" s="4">
        <f t="shared" si="68"/>
      </c>
      <c r="AV49" s="4">
        <f t="shared" si="69"/>
      </c>
      <c r="AW49" s="4">
        <f t="shared" si="70"/>
      </c>
      <c r="AX49" s="4">
        <f t="shared" si="39"/>
      </c>
      <c r="AY49" s="4">
        <f t="shared" si="71"/>
      </c>
      <c r="AZ49" s="4">
        <f t="shared" si="72"/>
      </c>
      <c r="BA49" s="4">
        <f t="shared" si="73"/>
      </c>
      <c r="BB49" s="4">
        <f t="shared" si="41"/>
      </c>
    </row>
    <row r="50" spans="1:54" ht="12">
      <c r="A50" s="142"/>
      <c r="B50" s="296"/>
      <c r="C50" s="169"/>
      <c r="D50" s="170"/>
      <c r="E50" s="174"/>
      <c r="F50" s="170"/>
      <c r="G50" s="171"/>
      <c r="H50" s="171"/>
      <c r="I50" s="171"/>
      <c r="J50" s="170"/>
      <c r="K50" s="172">
        <f t="shared" si="42"/>
      </c>
      <c r="L50" s="173">
        <f t="shared" si="43"/>
      </c>
      <c r="M50" s="479">
        <f t="shared" si="44"/>
      </c>
      <c r="N50" s="147"/>
      <c r="O50" s="15"/>
      <c r="P50" s="29">
        <f t="shared" si="45"/>
        <v>0</v>
      </c>
      <c r="Q50" s="29">
        <f t="shared" si="46"/>
        <v>0</v>
      </c>
      <c r="R50" s="4">
        <f t="shared" si="47"/>
        <v>0</v>
      </c>
      <c r="S50" s="7">
        <f t="shared" si="48"/>
        <v>0</v>
      </c>
      <c r="T50" s="7">
        <f t="shared" si="31"/>
        <v>0</v>
      </c>
      <c r="U50" s="86">
        <f t="shared" si="49"/>
        <v>0</v>
      </c>
      <c r="V50" s="29">
        <f t="shared" si="50"/>
        <v>0</v>
      </c>
      <c r="W50" s="29">
        <f t="shared" si="32"/>
        <v>0</v>
      </c>
      <c r="X50" s="4">
        <f t="shared" si="33"/>
      </c>
      <c r="Y50" s="86">
        <f t="shared" si="51"/>
        <v>0</v>
      </c>
      <c r="Z50" s="7">
        <f t="shared" si="52"/>
        <v>0</v>
      </c>
      <c r="AA50" s="29">
        <f t="shared" si="53"/>
        <v>0</v>
      </c>
      <c r="AB50" s="7">
        <f t="shared" si="34"/>
        <v>0</v>
      </c>
      <c r="AC50" s="86">
        <f t="shared" si="74"/>
        <v>0</v>
      </c>
      <c r="AD50" s="4">
        <f t="shared" si="54"/>
        <v>0</v>
      </c>
      <c r="AE50" s="29">
        <f t="shared" si="55"/>
        <v>0</v>
      </c>
      <c r="AF50" s="4">
        <f t="shared" si="56"/>
      </c>
      <c r="AG50" s="86">
        <f t="shared" si="57"/>
        <v>0</v>
      </c>
      <c r="AH50" s="4">
        <f t="shared" si="58"/>
        <v>0</v>
      </c>
      <c r="AI50" s="4">
        <f t="shared" si="59"/>
        <v>0</v>
      </c>
      <c r="AJ50" s="4">
        <f t="shared" si="60"/>
        <v>0</v>
      </c>
      <c r="AK50" s="4">
        <f t="shared" si="61"/>
        <v>0</v>
      </c>
      <c r="AL50" s="4">
        <f t="shared" si="62"/>
        <v>0</v>
      </c>
      <c r="AM50" s="4">
        <f t="shared" si="63"/>
        <v>0</v>
      </c>
      <c r="AN50" s="4">
        <f t="shared" si="64"/>
        <v>0</v>
      </c>
      <c r="AO50" s="4">
        <f t="shared" si="36"/>
        <v>0</v>
      </c>
      <c r="AP50" s="4">
        <f t="shared" si="37"/>
        <v>0</v>
      </c>
      <c r="AQ50" s="29">
        <f t="shared" si="65"/>
        <v>0</v>
      </c>
      <c r="AR50" s="29">
        <f t="shared" si="66"/>
        <v>0</v>
      </c>
      <c r="AS50" s="4">
        <f t="shared" si="38"/>
        <v>0</v>
      </c>
      <c r="AT50" s="4">
        <f t="shared" si="67"/>
      </c>
      <c r="AU50" s="4">
        <f t="shared" si="68"/>
      </c>
      <c r="AV50" s="4">
        <f t="shared" si="69"/>
      </c>
      <c r="AW50" s="4">
        <f t="shared" si="70"/>
      </c>
      <c r="AX50" s="4">
        <f t="shared" si="39"/>
      </c>
      <c r="AY50" s="4">
        <f t="shared" si="71"/>
      </c>
      <c r="AZ50" s="4">
        <f t="shared" si="72"/>
      </c>
      <c r="BA50" s="4">
        <f t="shared" si="73"/>
      </c>
      <c r="BB50" s="4">
        <f t="shared" si="41"/>
      </c>
    </row>
    <row r="51" spans="1:54" ht="12">
      <c r="A51" s="142"/>
      <c r="B51" s="296"/>
      <c r="C51" s="169"/>
      <c r="D51" s="170"/>
      <c r="E51" s="174"/>
      <c r="F51" s="170"/>
      <c r="G51" s="171"/>
      <c r="H51" s="171"/>
      <c r="I51" s="171"/>
      <c r="J51" s="170"/>
      <c r="K51" s="172">
        <f t="shared" si="42"/>
      </c>
      <c r="L51" s="173">
        <f t="shared" si="43"/>
      </c>
      <c r="M51" s="479">
        <f t="shared" si="44"/>
      </c>
      <c r="N51" s="147"/>
      <c r="O51" s="15"/>
      <c r="P51" s="29">
        <f t="shared" si="45"/>
        <v>0</v>
      </c>
      <c r="Q51" s="29">
        <f t="shared" si="46"/>
        <v>0</v>
      </c>
      <c r="R51" s="4">
        <f t="shared" si="47"/>
        <v>0</v>
      </c>
      <c r="S51" s="7">
        <f t="shared" si="48"/>
        <v>0</v>
      </c>
      <c r="T51" s="7">
        <f t="shared" si="31"/>
        <v>0</v>
      </c>
      <c r="U51" s="86">
        <f t="shared" si="49"/>
        <v>0</v>
      </c>
      <c r="V51" s="29">
        <f t="shared" si="50"/>
        <v>0</v>
      </c>
      <c r="W51" s="29">
        <f t="shared" si="32"/>
        <v>0</v>
      </c>
      <c r="X51" s="4">
        <f t="shared" si="33"/>
      </c>
      <c r="Y51" s="86">
        <f t="shared" si="51"/>
        <v>0</v>
      </c>
      <c r="Z51" s="7">
        <f t="shared" si="52"/>
        <v>0</v>
      </c>
      <c r="AA51" s="29">
        <f t="shared" si="53"/>
        <v>0</v>
      </c>
      <c r="AB51" s="7">
        <f t="shared" si="34"/>
        <v>0</v>
      </c>
      <c r="AC51" s="86">
        <f t="shared" si="74"/>
        <v>0</v>
      </c>
      <c r="AD51" s="4">
        <f t="shared" si="54"/>
        <v>0</v>
      </c>
      <c r="AE51" s="29">
        <f t="shared" si="55"/>
        <v>0</v>
      </c>
      <c r="AF51" s="4">
        <f t="shared" si="56"/>
      </c>
      <c r="AG51" s="86">
        <f t="shared" si="57"/>
        <v>0</v>
      </c>
      <c r="AH51" s="4">
        <f t="shared" si="58"/>
        <v>0</v>
      </c>
      <c r="AI51" s="4">
        <f t="shared" si="59"/>
        <v>0</v>
      </c>
      <c r="AJ51" s="4">
        <f t="shared" si="60"/>
        <v>0</v>
      </c>
      <c r="AK51" s="4">
        <f t="shared" si="61"/>
        <v>0</v>
      </c>
      <c r="AL51" s="4">
        <f t="shared" si="62"/>
        <v>0</v>
      </c>
      <c r="AM51" s="4">
        <f t="shared" si="63"/>
        <v>0</v>
      </c>
      <c r="AN51" s="4">
        <f t="shared" si="64"/>
        <v>0</v>
      </c>
      <c r="AO51" s="4">
        <f t="shared" si="36"/>
        <v>0</v>
      </c>
      <c r="AP51" s="4">
        <f t="shared" si="37"/>
        <v>0</v>
      </c>
      <c r="AQ51" s="29">
        <f t="shared" si="65"/>
        <v>0</v>
      </c>
      <c r="AR51" s="29">
        <f t="shared" si="66"/>
        <v>0</v>
      </c>
      <c r="AS51" s="4">
        <f t="shared" si="38"/>
        <v>0</v>
      </c>
      <c r="AT51" s="4">
        <f t="shared" si="67"/>
      </c>
      <c r="AU51" s="4">
        <f t="shared" si="68"/>
      </c>
      <c r="AV51" s="4">
        <f t="shared" si="69"/>
      </c>
      <c r="AW51" s="4">
        <f t="shared" si="70"/>
      </c>
      <c r="AX51" s="4">
        <f t="shared" si="39"/>
      </c>
      <c r="AY51" s="4">
        <f t="shared" si="71"/>
      </c>
      <c r="AZ51" s="4">
        <f t="shared" si="72"/>
      </c>
      <c r="BA51" s="4">
        <f t="shared" si="73"/>
      </c>
      <c r="BB51" s="4">
        <f t="shared" si="41"/>
      </c>
    </row>
    <row r="52" spans="1:54" ht="12">
      <c r="A52" s="142"/>
      <c r="B52" s="296"/>
      <c r="C52" s="169"/>
      <c r="D52" s="170"/>
      <c r="E52" s="174"/>
      <c r="F52" s="170"/>
      <c r="G52" s="171"/>
      <c r="H52" s="171"/>
      <c r="I52" s="171"/>
      <c r="J52" s="170"/>
      <c r="K52" s="172">
        <f t="shared" si="42"/>
      </c>
      <c r="L52" s="173">
        <f t="shared" si="43"/>
      </c>
      <c r="M52" s="479">
        <f t="shared" si="44"/>
      </c>
      <c r="N52" s="147"/>
      <c r="O52" s="15"/>
      <c r="P52" s="29">
        <f t="shared" si="45"/>
        <v>0</v>
      </c>
      <c r="Q52" s="29">
        <f t="shared" si="46"/>
        <v>0</v>
      </c>
      <c r="R52" s="4">
        <f t="shared" si="47"/>
        <v>0</v>
      </c>
      <c r="S52" s="7">
        <f t="shared" si="48"/>
        <v>0</v>
      </c>
      <c r="T52" s="7">
        <f t="shared" si="31"/>
        <v>0</v>
      </c>
      <c r="U52" s="86">
        <f t="shared" si="49"/>
        <v>0</v>
      </c>
      <c r="V52" s="29">
        <f t="shared" si="50"/>
        <v>0</v>
      </c>
      <c r="W52" s="29">
        <f t="shared" si="32"/>
        <v>0</v>
      </c>
      <c r="X52" s="4">
        <f t="shared" si="33"/>
      </c>
      <c r="Y52" s="86">
        <f t="shared" si="51"/>
        <v>0</v>
      </c>
      <c r="Z52" s="7">
        <f t="shared" si="52"/>
        <v>0</v>
      </c>
      <c r="AA52" s="29">
        <f t="shared" si="53"/>
        <v>0</v>
      </c>
      <c r="AB52" s="7">
        <f t="shared" si="34"/>
        <v>0</v>
      </c>
      <c r="AC52" s="86">
        <f t="shared" si="74"/>
        <v>0</v>
      </c>
      <c r="AD52" s="4">
        <f t="shared" si="54"/>
        <v>0</v>
      </c>
      <c r="AE52" s="29">
        <f t="shared" si="55"/>
        <v>0</v>
      </c>
      <c r="AF52" s="4">
        <f t="shared" si="56"/>
      </c>
      <c r="AG52" s="86">
        <f t="shared" si="57"/>
        <v>0</v>
      </c>
      <c r="AH52" s="4">
        <f t="shared" si="58"/>
        <v>0</v>
      </c>
      <c r="AI52" s="4">
        <f t="shared" si="59"/>
        <v>0</v>
      </c>
      <c r="AJ52" s="4">
        <f t="shared" si="60"/>
        <v>0</v>
      </c>
      <c r="AK52" s="4">
        <f t="shared" si="61"/>
        <v>0</v>
      </c>
      <c r="AL52" s="4">
        <f t="shared" si="62"/>
        <v>0</v>
      </c>
      <c r="AM52" s="4">
        <f t="shared" si="63"/>
        <v>0</v>
      </c>
      <c r="AN52" s="4">
        <f t="shared" si="64"/>
        <v>0</v>
      </c>
      <c r="AO52" s="4">
        <f t="shared" si="36"/>
        <v>0</v>
      </c>
      <c r="AP52" s="4">
        <f t="shared" si="37"/>
        <v>0</v>
      </c>
      <c r="AQ52" s="29">
        <f t="shared" si="65"/>
        <v>0</v>
      </c>
      <c r="AR52" s="29">
        <f t="shared" si="66"/>
        <v>0</v>
      </c>
      <c r="AS52" s="4">
        <f t="shared" si="38"/>
        <v>0</v>
      </c>
      <c r="AT52" s="4">
        <f t="shared" si="67"/>
      </c>
      <c r="AU52" s="4">
        <f t="shared" si="68"/>
      </c>
      <c r="AV52" s="4">
        <f t="shared" si="69"/>
      </c>
      <c r="AW52" s="4">
        <f t="shared" si="70"/>
      </c>
      <c r="AX52" s="4">
        <f t="shared" si="39"/>
      </c>
      <c r="AY52" s="4">
        <f t="shared" si="71"/>
      </c>
      <c r="AZ52" s="4">
        <f t="shared" si="72"/>
      </c>
      <c r="BA52" s="4">
        <f t="shared" si="73"/>
      </c>
      <c r="BB52" s="4">
        <f t="shared" si="41"/>
      </c>
    </row>
    <row r="53" spans="1:54" ht="12">
      <c r="A53" s="142"/>
      <c r="B53" s="296"/>
      <c r="C53" s="169"/>
      <c r="D53" s="170"/>
      <c r="E53" s="174"/>
      <c r="F53" s="170"/>
      <c r="G53" s="171"/>
      <c r="H53" s="171"/>
      <c r="I53" s="171"/>
      <c r="J53" s="170"/>
      <c r="K53" s="172">
        <f t="shared" si="42"/>
      </c>
      <c r="L53" s="173">
        <f t="shared" si="43"/>
      </c>
      <c r="M53" s="479">
        <f t="shared" si="44"/>
      </c>
      <c r="N53" s="147"/>
      <c r="O53" s="15"/>
      <c r="P53" s="29">
        <f t="shared" si="45"/>
        <v>0</v>
      </c>
      <c r="Q53" s="29">
        <f t="shared" si="46"/>
        <v>0</v>
      </c>
      <c r="R53" s="4">
        <f t="shared" si="47"/>
        <v>0</v>
      </c>
      <c r="S53" s="7">
        <f t="shared" si="48"/>
        <v>0</v>
      </c>
      <c r="T53" s="7">
        <f t="shared" si="31"/>
        <v>0</v>
      </c>
      <c r="U53" s="86">
        <f t="shared" si="49"/>
        <v>0</v>
      </c>
      <c r="V53" s="29">
        <f t="shared" si="50"/>
        <v>0</v>
      </c>
      <c r="W53" s="29">
        <f t="shared" si="32"/>
        <v>0</v>
      </c>
      <c r="X53" s="4">
        <f t="shared" si="33"/>
      </c>
      <c r="Y53" s="86">
        <f t="shared" si="51"/>
        <v>0</v>
      </c>
      <c r="Z53" s="7">
        <f t="shared" si="52"/>
        <v>0</v>
      </c>
      <c r="AA53" s="29">
        <f t="shared" si="53"/>
        <v>0</v>
      </c>
      <c r="AB53" s="7">
        <f t="shared" si="34"/>
        <v>0</v>
      </c>
      <c r="AC53" s="86">
        <f t="shared" si="74"/>
        <v>0</v>
      </c>
      <c r="AD53" s="4">
        <f t="shared" si="54"/>
        <v>0</v>
      </c>
      <c r="AE53" s="29">
        <f t="shared" si="55"/>
        <v>0</v>
      </c>
      <c r="AF53" s="4">
        <f t="shared" si="56"/>
      </c>
      <c r="AG53" s="86">
        <f t="shared" si="57"/>
        <v>0</v>
      </c>
      <c r="AH53" s="4">
        <f t="shared" si="58"/>
        <v>0</v>
      </c>
      <c r="AI53" s="4">
        <f t="shared" si="59"/>
        <v>0</v>
      </c>
      <c r="AJ53" s="4">
        <f t="shared" si="60"/>
        <v>0</v>
      </c>
      <c r="AK53" s="4">
        <f t="shared" si="61"/>
        <v>0</v>
      </c>
      <c r="AL53" s="4">
        <f t="shared" si="62"/>
        <v>0</v>
      </c>
      <c r="AM53" s="4">
        <f t="shared" si="63"/>
        <v>0</v>
      </c>
      <c r="AN53" s="4">
        <f t="shared" si="64"/>
        <v>0</v>
      </c>
      <c r="AO53" s="4">
        <f t="shared" si="36"/>
        <v>0</v>
      </c>
      <c r="AP53" s="4">
        <f t="shared" si="37"/>
        <v>0</v>
      </c>
      <c r="AQ53" s="29">
        <f t="shared" si="65"/>
        <v>0</v>
      </c>
      <c r="AR53" s="29">
        <f t="shared" si="66"/>
        <v>0</v>
      </c>
      <c r="AS53" s="4">
        <f t="shared" si="38"/>
        <v>0</v>
      </c>
      <c r="AT53" s="4">
        <f t="shared" si="67"/>
      </c>
      <c r="AU53" s="4">
        <f t="shared" si="68"/>
      </c>
      <c r="AV53" s="4">
        <f t="shared" si="69"/>
      </c>
      <c r="AW53" s="4">
        <f t="shared" si="70"/>
      </c>
      <c r="AX53" s="4">
        <f t="shared" si="39"/>
      </c>
      <c r="AY53" s="4">
        <f t="shared" si="71"/>
      </c>
      <c r="AZ53" s="4">
        <f t="shared" si="72"/>
      </c>
      <c r="BA53" s="4">
        <f t="shared" si="73"/>
      </c>
      <c r="BB53" s="4">
        <f t="shared" si="41"/>
      </c>
    </row>
    <row r="54" spans="1:54" ht="12">
      <c r="A54" s="142"/>
      <c r="B54" s="296"/>
      <c r="C54" s="169"/>
      <c r="D54" s="170"/>
      <c r="E54" s="174"/>
      <c r="F54" s="170"/>
      <c r="G54" s="171"/>
      <c r="H54" s="171"/>
      <c r="I54" s="171"/>
      <c r="J54" s="170"/>
      <c r="K54" s="172">
        <f t="shared" si="42"/>
      </c>
      <c r="L54" s="173">
        <f t="shared" si="43"/>
      </c>
      <c r="M54" s="479">
        <f t="shared" si="44"/>
      </c>
      <c r="N54" s="147"/>
      <c r="O54" s="15"/>
      <c r="P54" s="29">
        <f t="shared" si="45"/>
        <v>0</v>
      </c>
      <c r="Q54" s="29">
        <f t="shared" si="46"/>
        <v>0</v>
      </c>
      <c r="R54" s="4">
        <f t="shared" si="47"/>
        <v>0</v>
      </c>
      <c r="S54" s="7">
        <f t="shared" si="48"/>
        <v>0</v>
      </c>
      <c r="T54" s="7">
        <f t="shared" si="31"/>
        <v>0</v>
      </c>
      <c r="U54" s="86">
        <f t="shared" si="49"/>
        <v>0</v>
      </c>
      <c r="V54" s="29">
        <f t="shared" si="50"/>
        <v>0</v>
      </c>
      <c r="W54" s="29">
        <f t="shared" si="32"/>
        <v>0</v>
      </c>
      <c r="X54" s="4">
        <f t="shared" si="33"/>
      </c>
      <c r="Y54" s="86">
        <f t="shared" si="51"/>
        <v>0</v>
      </c>
      <c r="Z54" s="7">
        <f t="shared" si="52"/>
        <v>0</v>
      </c>
      <c r="AA54" s="29">
        <f t="shared" si="53"/>
        <v>0</v>
      </c>
      <c r="AB54" s="7">
        <f t="shared" si="34"/>
        <v>0</v>
      </c>
      <c r="AC54" s="86">
        <f t="shared" si="74"/>
        <v>0</v>
      </c>
      <c r="AD54" s="4">
        <f t="shared" si="54"/>
        <v>0</v>
      </c>
      <c r="AE54" s="29">
        <f t="shared" si="55"/>
        <v>0</v>
      </c>
      <c r="AF54" s="4">
        <f t="shared" si="56"/>
      </c>
      <c r="AG54" s="86">
        <f t="shared" si="57"/>
        <v>0</v>
      </c>
      <c r="AH54" s="4">
        <f t="shared" si="58"/>
        <v>0</v>
      </c>
      <c r="AI54" s="4">
        <f t="shared" si="59"/>
        <v>0</v>
      </c>
      <c r="AJ54" s="4">
        <f t="shared" si="60"/>
        <v>0</v>
      </c>
      <c r="AK54" s="4">
        <f t="shared" si="61"/>
        <v>0</v>
      </c>
      <c r="AL54" s="4">
        <f t="shared" si="62"/>
        <v>0</v>
      </c>
      <c r="AM54" s="4">
        <f t="shared" si="63"/>
        <v>0</v>
      </c>
      <c r="AN54" s="4">
        <f t="shared" si="64"/>
        <v>0</v>
      </c>
      <c r="AO54" s="4">
        <f t="shared" si="36"/>
        <v>0</v>
      </c>
      <c r="AP54" s="4">
        <f t="shared" si="37"/>
        <v>0</v>
      </c>
      <c r="AQ54" s="29">
        <f t="shared" si="65"/>
        <v>0</v>
      </c>
      <c r="AR54" s="29">
        <f t="shared" si="66"/>
        <v>0</v>
      </c>
      <c r="AS54" s="4">
        <f t="shared" si="38"/>
        <v>0</v>
      </c>
      <c r="AT54" s="4">
        <f t="shared" si="67"/>
      </c>
      <c r="AU54" s="4">
        <f t="shared" si="68"/>
      </c>
      <c r="AV54" s="4">
        <f t="shared" si="69"/>
      </c>
      <c r="AW54" s="4">
        <f t="shared" si="70"/>
      </c>
      <c r="AX54" s="4">
        <f t="shared" si="39"/>
      </c>
      <c r="AY54" s="4">
        <f t="shared" si="71"/>
      </c>
      <c r="AZ54" s="4">
        <f t="shared" si="72"/>
      </c>
      <c r="BA54" s="4">
        <f t="shared" si="73"/>
      </c>
      <c r="BB54" s="4">
        <f t="shared" si="41"/>
      </c>
    </row>
    <row r="55" spans="1:54" ht="12">
      <c r="A55" s="142"/>
      <c r="B55" s="296"/>
      <c r="C55" s="169"/>
      <c r="D55" s="170"/>
      <c r="E55" s="174"/>
      <c r="F55" s="170"/>
      <c r="G55" s="171"/>
      <c r="H55" s="171"/>
      <c r="I55" s="171"/>
      <c r="J55" s="170"/>
      <c r="K55" s="172">
        <f t="shared" si="42"/>
      </c>
      <c r="L55" s="173">
        <f t="shared" si="43"/>
      </c>
      <c r="M55" s="479">
        <f t="shared" si="44"/>
      </c>
      <c r="N55" s="147"/>
      <c r="O55" s="15"/>
      <c r="P55" s="29">
        <f t="shared" si="45"/>
        <v>0</v>
      </c>
      <c r="Q55" s="29">
        <f t="shared" si="46"/>
        <v>0</v>
      </c>
      <c r="R55" s="4">
        <f t="shared" si="47"/>
        <v>0</v>
      </c>
      <c r="S55" s="7">
        <f t="shared" si="48"/>
        <v>0</v>
      </c>
      <c r="T55" s="7">
        <f t="shared" si="31"/>
        <v>0</v>
      </c>
      <c r="U55" s="86">
        <f t="shared" si="49"/>
        <v>0</v>
      </c>
      <c r="V55" s="29">
        <f t="shared" si="50"/>
        <v>0</v>
      </c>
      <c r="W55" s="29">
        <f t="shared" si="32"/>
        <v>0</v>
      </c>
      <c r="X55" s="4">
        <f t="shared" si="33"/>
      </c>
      <c r="Y55" s="86">
        <f t="shared" si="51"/>
        <v>0</v>
      </c>
      <c r="Z55" s="7">
        <f t="shared" si="52"/>
        <v>0</v>
      </c>
      <c r="AA55" s="29">
        <f t="shared" si="53"/>
        <v>0</v>
      </c>
      <c r="AB55" s="7">
        <f t="shared" si="34"/>
        <v>0</v>
      </c>
      <c r="AC55" s="86">
        <f t="shared" si="74"/>
        <v>0</v>
      </c>
      <c r="AD55" s="4">
        <f t="shared" si="54"/>
        <v>0</v>
      </c>
      <c r="AE55" s="29">
        <f t="shared" si="55"/>
        <v>0</v>
      </c>
      <c r="AF55" s="4">
        <f t="shared" si="56"/>
      </c>
      <c r="AG55" s="86">
        <f t="shared" si="57"/>
        <v>0</v>
      </c>
      <c r="AH55" s="4">
        <f t="shared" si="58"/>
        <v>0</v>
      </c>
      <c r="AI55" s="4">
        <f t="shared" si="59"/>
        <v>0</v>
      </c>
      <c r="AJ55" s="4">
        <f t="shared" si="60"/>
        <v>0</v>
      </c>
      <c r="AK55" s="4">
        <f t="shared" si="61"/>
        <v>0</v>
      </c>
      <c r="AL55" s="4">
        <f t="shared" si="62"/>
        <v>0</v>
      </c>
      <c r="AM55" s="4">
        <f t="shared" si="63"/>
        <v>0</v>
      </c>
      <c r="AN55" s="4">
        <f t="shared" si="64"/>
        <v>0</v>
      </c>
      <c r="AO55" s="4">
        <f t="shared" si="36"/>
        <v>0</v>
      </c>
      <c r="AP55" s="4">
        <f t="shared" si="37"/>
        <v>0</v>
      </c>
      <c r="AQ55" s="29">
        <f t="shared" si="65"/>
        <v>0</v>
      </c>
      <c r="AR55" s="29">
        <f t="shared" si="66"/>
        <v>0</v>
      </c>
      <c r="AS55" s="4">
        <f t="shared" si="38"/>
        <v>0</v>
      </c>
      <c r="AT55" s="4">
        <f t="shared" si="67"/>
      </c>
      <c r="AU55" s="4">
        <f t="shared" si="68"/>
      </c>
      <c r="AV55" s="4">
        <f t="shared" si="69"/>
      </c>
      <c r="AW55" s="4">
        <f t="shared" si="70"/>
      </c>
      <c r="AX55" s="4">
        <f t="shared" si="39"/>
      </c>
      <c r="AY55" s="4">
        <f t="shared" si="71"/>
      </c>
      <c r="AZ55" s="4">
        <f t="shared" si="72"/>
      </c>
      <c r="BA55" s="4">
        <f t="shared" si="73"/>
      </c>
      <c r="BB55" s="4">
        <f t="shared" si="41"/>
      </c>
    </row>
    <row r="56" spans="1:54" ht="12">
      <c r="A56" s="142"/>
      <c r="B56" s="296"/>
      <c r="C56" s="169"/>
      <c r="D56" s="170"/>
      <c r="E56" s="174"/>
      <c r="F56" s="170"/>
      <c r="G56" s="171"/>
      <c r="H56" s="171"/>
      <c r="I56" s="171"/>
      <c r="J56" s="170"/>
      <c r="K56" s="172">
        <f t="shared" si="42"/>
      </c>
      <c r="L56" s="173">
        <f t="shared" si="43"/>
      </c>
      <c r="M56" s="479">
        <f t="shared" si="44"/>
      </c>
      <c r="N56" s="147"/>
      <c r="O56" s="15"/>
      <c r="P56" s="29">
        <f t="shared" si="45"/>
        <v>0</v>
      </c>
      <c r="Q56" s="29">
        <f t="shared" si="46"/>
        <v>0</v>
      </c>
      <c r="R56" s="4">
        <f t="shared" si="47"/>
        <v>0</v>
      </c>
      <c r="S56" s="7">
        <f t="shared" si="48"/>
        <v>0</v>
      </c>
      <c r="T56" s="7">
        <f t="shared" si="31"/>
        <v>0</v>
      </c>
      <c r="U56" s="86">
        <f t="shared" si="49"/>
        <v>0</v>
      </c>
      <c r="V56" s="29">
        <f t="shared" si="50"/>
        <v>0</v>
      </c>
      <c r="W56" s="29">
        <f t="shared" si="32"/>
        <v>0</v>
      </c>
      <c r="X56" s="4">
        <f t="shared" si="33"/>
      </c>
      <c r="Y56" s="86">
        <f t="shared" si="51"/>
        <v>0</v>
      </c>
      <c r="Z56" s="7">
        <f t="shared" si="52"/>
        <v>0</v>
      </c>
      <c r="AA56" s="29">
        <f t="shared" si="53"/>
        <v>0</v>
      </c>
      <c r="AB56" s="7">
        <f t="shared" si="34"/>
        <v>0</v>
      </c>
      <c r="AC56" s="86">
        <f t="shared" si="74"/>
        <v>0</v>
      </c>
      <c r="AD56" s="4">
        <f t="shared" si="54"/>
        <v>0</v>
      </c>
      <c r="AE56" s="29">
        <f t="shared" si="55"/>
        <v>0</v>
      </c>
      <c r="AF56" s="4">
        <f t="shared" si="56"/>
      </c>
      <c r="AG56" s="86">
        <f t="shared" si="57"/>
        <v>0</v>
      </c>
      <c r="AH56" s="4">
        <f t="shared" si="58"/>
        <v>0</v>
      </c>
      <c r="AI56" s="4">
        <f t="shared" si="59"/>
        <v>0</v>
      </c>
      <c r="AJ56" s="4">
        <f t="shared" si="60"/>
        <v>0</v>
      </c>
      <c r="AK56" s="4">
        <f t="shared" si="61"/>
        <v>0</v>
      </c>
      <c r="AL56" s="4">
        <f t="shared" si="62"/>
        <v>0</v>
      </c>
      <c r="AM56" s="4">
        <f t="shared" si="63"/>
        <v>0</v>
      </c>
      <c r="AN56" s="4">
        <f t="shared" si="64"/>
        <v>0</v>
      </c>
      <c r="AO56" s="4">
        <f t="shared" si="36"/>
        <v>0</v>
      </c>
      <c r="AP56" s="4">
        <f t="shared" si="37"/>
        <v>0</v>
      </c>
      <c r="AQ56" s="29">
        <f t="shared" si="65"/>
        <v>0</v>
      </c>
      <c r="AR56" s="29">
        <f t="shared" si="66"/>
        <v>0</v>
      </c>
      <c r="AS56" s="4">
        <f t="shared" si="38"/>
        <v>0</v>
      </c>
      <c r="AT56" s="4">
        <f t="shared" si="67"/>
      </c>
      <c r="AU56" s="4">
        <f t="shared" si="68"/>
      </c>
      <c r="AV56" s="4">
        <f t="shared" si="69"/>
      </c>
      <c r="AW56" s="4">
        <f t="shared" si="70"/>
      </c>
      <c r="AX56" s="4">
        <f t="shared" si="39"/>
      </c>
      <c r="AY56" s="4">
        <f t="shared" si="71"/>
      </c>
      <c r="AZ56" s="4">
        <f t="shared" si="72"/>
      </c>
      <c r="BA56" s="4">
        <f t="shared" si="73"/>
      </c>
      <c r="BB56" s="4">
        <f t="shared" si="41"/>
      </c>
    </row>
    <row r="57" spans="1:54" ht="12">
      <c r="A57" s="142"/>
      <c r="B57" s="296"/>
      <c r="C57" s="169"/>
      <c r="D57" s="170"/>
      <c r="E57" s="174"/>
      <c r="F57" s="170"/>
      <c r="G57" s="171"/>
      <c r="H57" s="171"/>
      <c r="I57" s="171"/>
      <c r="J57" s="170"/>
      <c r="K57" s="172">
        <f t="shared" si="42"/>
      </c>
      <c r="L57" s="173">
        <f t="shared" si="43"/>
      </c>
      <c r="M57" s="479">
        <f t="shared" si="44"/>
      </c>
      <c r="N57" s="147"/>
      <c r="O57" s="15"/>
      <c r="P57" s="29">
        <f t="shared" si="45"/>
        <v>0</v>
      </c>
      <c r="Q57" s="29">
        <f t="shared" si="46"/>
        <v>0</v>
      </c>
      <c r="R57" s="4">
        <f t="shared" si="47"/>
        <v>0</v>
      </c>
      <c r="S57" s="7">
        <f t="shared" si="48"/>
        <v>0</v>
      </c>
      <c r="T57" s="7">
        <f t="shared" si="31"/>
        <v>0</v>
      </c>
      <c r="U57" s="86">
        <f t="shared" si="49"/>
        <v>0</v>
      </c>
      <c r="V57" s="29">
        <f t="shared" si="50"/>
        <v>0</v>
      </c>
      <c r="W57" s="29">
        <f t="shared" si="32"/>
        <v>0</v>
      </c>
      <c r="X57" s="4">
        <f t="shared" si="33"/>
      </c>
      <c r="Y57" s="86">
        <f t="shared" si="51"/>
        <v>0</v>
      </c>
      <c r="Z57" s="7">
        <f t="shared" si="52"/>
        <v>0</v>
      </c>
      <c r="AA57" s="29">
        <f t="shared" si="53"/>
        <v>0</v>
      </c>
      <c r="AB57" s="7">
        <f t="shared" si="34"/>
        <v>0</v>
      </c>
      <c r="AC57" s="86">
        <f t="shared" si="74"/>
        <v>0</v>
      </c>
      <c r="AD57" s="4">
        <f t="shared" si="54"/>
        <v>0</v>
      </c>
      <c r="AE57" s="29">
        <f t="shared" si="55"/>
        <v>0</v>
      </c>
      <c r="AF57" s="4">
        <f t="shared" si="56"/>
      </c>
      <c r="AG57" s="86">
        <f t="shared" si="57"/>
        <v>0</v>
      </c>
      <c r="AH57" s="4">
        <f t="shared" si="58"/>
        <v>0</v>
      </c>
      <c r="AI57" s="4">
        <f t="shared" si="59"/>
        <v>0</v>
      </c>
      <c r="AJ57" s="4">
        <f t="shared" si="60"/>
        <v>0</v>
      </c>
      <c r="AK57" s="4">
        <f t="shared" si="61"/>
        <v>0</v>
      </c>
      <c r="AL57" s="4">
        <f t="shared" si="62"/>
        <v>0</v>
      </c>
      <c r="AM57" s="4">
        <f t="shared" si="63"/>
        <v>0</v>
      </c>
      <c r="AN57" s="4">
        <f t="shared" si="64"/>
        <v>0</v>
      </c>
      <c r="AO57" s="4">
        <f t="shared" si="36"/>
        <v>0</v>
      </c>
      <c r="AP57" s="4">
        <f t="shared" si="37"/>
        <v>0</v>
      </c>
      <c r="AQ57" s="29">
        <f t="shared" si="65"/>
        <v>0</v>
      </c>
      <c r="AR57" s="29">
        <f t="shared" si="66"/>
        <v>0</v>
      </c>
      <c r="AS57" s="4">
        <f t="shared" si="38"/>
        <v>0</v>
      </c>
      <c r="AT57" s="4">
        <f t="shared" si="67"/>
      </c>
      <c r="AU57" s="4">
        <f t="shared" si="68"/>
      </c>
      <c r="AV57" s="4">
        <f t="shared" si="69"/>
      </c>
      <c r="AW57" s="4">
        <f t="shared" si="70"/>
      </c>
      <c r="AX57" s="4">
        <f t="shared" si="39"/>
      </c>
      <c r="AY57" s="4">
        <f t="shared" si="71"/>
      </c>
      <c r="AZ57" s="4">
        <f t="shared" si="72"/>
      </c>
      <c r="BA57" s="4">
        <f t="shared" si="73"/>
      </c>
      <c r="BB57" s="4">
        <f t="shared" si="41"/>
      </c>
    </row>
    <row r="58" spans="1:54" ht="12">
      <c r="A58" s="142"/>
      <c r="B58" s="296"/>
      <c r="C58" s="169"/>
      <c r="D58" s="170"/>
      <c r="E58" s="174"/>
      <c r="F58" s="170"/>
      <c r="G58" s="171"/>
      <c r="H58" s="171"/>
      <c r="I58" s="171"/>
      <c r="J58" s="170"/>
      <c r="K58" s="172">
        <f t="shared" si="42"/>
      </c>
      <c r="L58" s="173">
        <f t="shared" si="43"/>
      </c>
      <c r="M58" s="479">
        <f t="shared" si="44"/>
      </c>
      <c r="N58" s="147"/>
      <c r="O58" s="15"/>
      <c r="P58" s="29">
        <f t="shared" si="45"/>
        <v>0</v>
      </c>
      <c r="Q58" s="29">
        <f t="shared" si="46"/>
        <v>0</v>
      </c>
      <c r="R58" s="4">
        <f t="shared" si="47"/>
        <v>0</v>
      </c>
      <c r="S58" s="7">
        <f t="shared" si="48"/>
        <v>0</v>
      </c>
      <c r="T58" s="7">
        <f t="shared" si="31"/>
        <v>0</v>
      </c>
      <c r="U58" s="86">
        <f t="shared" si="49"/>
        <v>0</v>
      </c>
      <c r="V58" s="29">
        <f t="shared" si="50"/>
        <v>0</v>
      </c>
      <c r="W58" s="29">
        <f t="shared" si="32"/>
        <v>0</v>
      </c>
      <c r="X58" s="4">
        <f t="shared" si="33"/>
      </c>
      <c r="Y58" s="86">
        <f t="shared" si="51"/>
        <v>0</v>
      </c>
      <c r="Z58" s="7">
        <f t="shared" si="52"/>
        <v>0</v>
      </c>
      <c r="AA58" s="29">
        <f t="shared" si="53"/>
        <v>0</v>
      </c>
      <c r="AB58" s="7">
        <f t="shared" si="34"/>
        <v>0</v>
      </c>
      <c r="AC58" s="86">
        <f t="shared" si="74"/>
        <v>0</v>
      </c>
      <c r="AD58" s="4">
        <f t="shared" si="54"/>
        <v>0</v>
      </c>
      <c r="AE58" s="29">
        <f t="shared" si="55"/>
        <v>0</v>
      </c>
      <c r="AF58" s="4">
        <f t="shared" si="56"/>
      </c>
      <c r="AG58" s="86">
        <f t="shared" si="57"/>
        <v>0</v>
      </c>
      <c r="AH58" s="4">
        <f t="shared" si="58"/>
        <v>0</v>
      </c>
      <c r="AI58" s="4">
        <f t="shared" si="59"/>
        <v>0</v>
      </c>
      <c r="AJ58" s="4">
        <f t="shared" si="60"/>
        <v>0</v>
      </c>
      <c r="AK58" s="4">
        <f t="shared" si="61"/>
        <v>0</v>
      </c>
      <c r="AL58" s="4">
        <f t="shared" si="62"/>
        <v>0</v>
      </c>
      <c r="AM58" s="4">
        <f t="shared" si="63"/>
        <v>0</v>
      </c>
      <c r="AN58" s="4">
        <f t="shared" si="64"/>
        <v>0</v>
      </c>
      <c r="AO58" s="4">
        <f t="shared" si="36"/>
        <v>0</v>
      </c>
      <c r="AP58" s="4">
        <f t="shared" si="37"/>
        <v>0</v>
      </c>
      <c r="AQ58" s="29">
        <f t="shared" si="65"/>
        <v>0</v>
      </c>
      <c r="AR58" s="29">
        <f t="shared" si="66"/>
        <v>0</v>
      </c>
      <c r="AS58" s="4">
        <f t="shared" si="38"/>
        <v>0</v>
      </c>
      <c r="AT58" s="4">
        <f t="shared" si="67"/>
      </c>
      <c r="AU58" s="4">
        <f t="shared" si="68"/>
      </c>
      <c r="AV58" s="4">
        <f t="shared" si="69"/>
      </c>
      <c r="AW58" s="4">
        <f t="shared" si="70"/>
      </c>
      <c r="AX58" s="4">
        <f t="shared" si="39"/>
      </c>
      <c r="AY58" s="4">
        <f t="shared" si="71"/>
      </c>
      <c r="AZ58" s="4">
        <f t="shared" si="72"/>
      </c>
      <c r="BA58" s="4">
        <f t="shared" si="73"/>
      </c>
      <c r="BB58" s="4">
        <f t="shared" si="41"/>
      </c>
    </row>
    <row r="59" spans="1:54" ht="12">
      <c r="A59" s="142"/>
      <c r="B59" s="296"/>
      <c r="C59" s="169"/>
      <c r="D59" s="170"/>
      <c r="E59" s="174"/>
      <c r="F59" s="170"/>
      <c r="G59" s="171"/>
      <c r="H59" s="171"/>
      <c r="I59" s="171"/>
      <c r="J59" s="170"/>
      <c r="K59" s="172">
        <f t="shared" si="42"/>
      </c>
      <c r="L59" s="173">
        <f t="shared" si="43"/>
      </c>
      <c r="M59" s="479">
        <f t="shared" si="44"/>
      </c>
      <c r="N59" s="147"/>
      <c r="O59" s="15"/>
      <c r="P59" s="29">
        <f t="shared" si="45"/>
        <v>0</v>
      </c>
      <c r="Q59" s="29">
        <f t="shared" si="46"/>
        <v>0</v>
      </c>
      <c r="R59" s="4">
        <f t="shared" si="47"/>
        <v>0</v>
      </c>
      <c r="S59" s="7">
        <f t="shared" si="48"/>
        <v>0</v>
      </c>
      <c r="T59" s="7">
        <f t="shared" si="31"/>
        <v>0</v>
      </c>
      <c r="U59" s="86">
        <f t="shared" si="49"/>
        <v>0</v>
      </c>
      <c r="V59" s="29">
        <f t="shared" si="50"/>
        <v>0</v>
      </c>
      <c r="W59" s="29">
        <f t="shared" si="32"/>
        <v>0</v>
      </c>
      <c r="X59" s="4">
        <f t="shared" si="33"/>
      </c>
      <c r="Y59" s="86">
        <f t="shared" si="51"/>
        <v>0</v>
      </c>
      <c r="Z59" s="7">
        <f t="shared" si="52"/>
        <v>0</v>
      </c>
      <c r="AA59" s="29">
        <f t="shared" si="53"/>
        <v>0</v>
      </c>
      <c r="AB59" s="7">
        <f t="shared" si="34"/>
        <v>0</v>
      </c>
      <c r="AC59" s="86">
        <f t="shared" si="74"/>
        <v>0</v>
      </c>
      <c r="AD59" s="4">
        <f t="shared" si="54"/>
        <v>0</v>
      </c>
      <c r="AE59" s="29">
        <f t="shared" si="55"/>
        <v>0</v>
      </c>
      <c r="AF59" s="4">
        <f t="shared" si="56"/>
      </c>
      <c r="AG59" s="86">
        <f t="shared" si="57"/>
        <v>0</v>
      </c>
      <c r="AH59" s="4">
        <f t="shared" si="58"/>
        <v>0</v>
      </c>
      <c r="AI59" s="4">
        <f t="shared" si="59"/>
        <v>0</v>
      </c>
      <c r="AJ59" s="4">
        <f t="shared" si="60"/>
        <v>0</v>
      </c>
      <c r="AK59" s="4">
        <f t="shared" si="61"/>
        <v>0</v>
      </c>
      <c r="AL59" s="4">
        <f t="shared" si="62"/>
        <v>0</v>
      </c>
      <c r="AM59" s="4">
        <f t="shared" si="63"/>
        <v>0</v>
      </c>
      <c r="AN59" s="4">
        <f t="shared" si="64"/>
        <v>0</v>
      </c>
      <c r="AO59" s="4">
        <f t="shared" si="36"/>
        <v>0</v>
      </c>
      <c r="AP59" s="4">
        <f t="shared" si="37"/>
        <v>0</v>
      </c>
      <c r="AQ59" s="29">
        <f t="shared" si="65"/>
        <v>0</v>
      </c>
      <c r="AR59" s="29">
        <f t="shared" si="66"/>
        <v>0</v>
      </c>
      <c r="AS59" s="4">
        <f t="shared" si="38"/>
        <v>0</v>
      </c>
      <c r="AT59" s="4">
        <f t="shared" si="67"/>
      </c>
      <c r="AU59" s="4">
        <f t="shared" si="68"/>
      </c>
      <c r="AV59" s="4">
        <f t="shared" si="69"/>
      </c>
      <c r="AW59" s="4">
        <f t="shared" si="70"/>
      </c>
      <c r="AX59" s="4">
        <f t="shared" si="39"/>
      </c>
      <c r="AY59" s="4">
        <f t="shared" si="71"/>
      </c>
      <c r="AZ59" s="4">
        <f t="shared" si="72"/>
      </c>
      <c r="BA59" s="4">
        <f t="shared" si="73"/>
      </c>
      <c r="BB59" s="4">
        <f t="shared" si="41"/>
      </c>
    </row>
    <row r="60" spans="1:54" ht="12">
      <c r="A60" s="142"/>
      <c r="B60" s="296"/>
      <c r="C60" s="169"/>
      <c r="D60" s="170"/>
      <c r="E60" s="174"/>
      <c r="F60" s="170"/>
      <c r="G60" s="171"/>
      <c r="H60" s="171"/>
      <c r="I60" s="171"/>
      <c r="J60" s="170"/>
      <c r="K60" s="172">
        <f t="shared" si="42"/>
      </c>
      <c r="L60" s="173">
        <f t="shared" si="43"/>
      </c>
      <c r="M60" s="479">
        <f t="shared" si="44"/>
      </c>
      <c r="N60" s="147"/>
      <c r="O60" s="15"/>
      <c r="P60" s="29">
        <f t="shared" si="45"/>
        <v>0</v>
      </c>
      <c r="Q60" s="29">
        <f t="shared" si="46"/>
        <v>0</v>
      </c>
      <c r="R60" s="4">
        <f t="shared" si="47"/>
        <v>0</v>
      </c>
      <c r="S60" s="7">
        <f t="shared" si="48"/>
        <v>0</v>
      </c>
      <c r="T60" s="7">
        <f t="shared" si="31"/>
        <v>0</v>
      </c>
      <c r="U60" s="86">
        <f t="shared" si="49"/>
        <v>0</v>
      </c>
      <c r="V60" s="29">
        <f t="shared" si="50"/>
        <v>0</v>
      </c>
      <c r="W60" s="29">
        <f t="shared" si="32"/>
        <v>0</v>
      </c>
      <c r="X60" s="4">
        <f t="shared" si="33"/>
      </c>
      <c r="Y60" s="86">
        <f t="shared" si="51"/>
        <v>0</v>
      </c>
      <c r="Z60" s="7">
        <f t="shared" si="52"/>
        <v>0</v>
      </c>
      <c r="AA60" s="29">
        <f t="shared" si="53"/>
        <v>0</v>
      </c>
      <c r="AB60" s="7">
        <f t="shared" si="34"/>
        <v>0</v>
      </c>
      <c r="AC60" s="86">
        <f t="shared" si="74"/>
        <v>0</v>
      </c>
      <c r="AD60" s="4">
        <f t="shared" si="54"/>
        <v>0</v>
      </c>
      <c r="AE60" s="29">
        <f t="shared" si="55"/>
        <v>0</v>
      </c>
      <c r="AF60" s="4">
        <f t="shared" si="56"/>
      </c>
      <c r="AG60" s="86">
        <f t="shared" si="57"/>
        <v>0</v>
      </c>
      <c r="AH60" s="4">
        <f t="shared" si="58"/>
        <v>0</v>
      </c>
      <c r="AI60" s="4">
        <f t="shared" si="59"/>
        <v>0</v>
      </c>
      <c r="AJ60" s="4">
        <f t="shared" si="60"/>
        <v>0</v>
      </c>
      <c r="AK60" s="4">
        <f t="shared" si="61"/>
        <v>0</v>
      </c>
      <c r="AL60" s="4">
        <f t="shared" si="62"/>
        <v>0</v>
      </c>
      <c r="AM60" s="4">
        <f t="shared" si="63"/>
        <v>0</v>
      </c>
      <c r="AN60" s="4">
        <f t="shared" si="64"/>
        <v>0</v>
      </c>
      <c r="AO60" s="4">
        <f t="shared" si="36"/>
        <v>0</v>
      </c>
      <c r="AP60" s="4">
        <f t="shared" si="37"/>
        <v>0</v>
      </c>
      <c r="AQ60" s="29">
        <f t="shared" si="65"/>
        <v>0</v>
      </c>
      <c r="AR60" s="29">
        <f t="shared" si="66"/>
        <v>0</v>
      </c>
      <c r="AS60" s="4">
        <f t="shared" si="38"/>
        <v>0</v>
      </c>
      <c r="AT60" s="4">
        <f t="shared" si="67"/>
      </c>
      <c r="AU60" s="4">
        <f t="shared" si="68"/>
      </c>
      <c r="AV60" s="4">
        <f t="shared" si="69"/>
      </c>
      <c r="AW60" s="4">
        <f t="shared" si="70"/>
      </c>
      <c r="AX60" s="4">
        <f t="shared" si="39"/>
      </c>
      <c r="AY60" s="4">
        <f t="shared" si="71"/>
      </c>
      <c r="AZ60" s="4">
        <f t="shared" si="72"/>
      </c>
      <c r="BA60" s="4">
        <f t="shared" si="73"/>
      </c>
      <c r="BB60" s="4">
        <f t="shared" si="41"/>
      </c>
    </row>
    <row r="61" spans="1:54" ht="12">
      <c r="A61" s="142"/>
      <c r="B61" s="296"/>
      <c r="C61" s="169"/>
      <c r="D61" s="170"/>
      <c r="E61" s="174"/>
      <c r="F61" s="170"/>
      <c r="G61" s="171"/>
      <c r="H61" s="171"/>
      <c r="I61" s="171"/>
      <c r="J61" s="170"/>
      <c r="K61" s="172">
        <f t="shared" si="42"/>
      </c>
      <c r="L61" s="173">
        <f t="shared" si="43"/>
      </c>
      <c r="M61" s="479">
        <f t="shared" si="44"/>
      </c>
      <c r="N61" s="147"/>
      <c r="O61" s="15"/>
      <c r="P61" s="29">
        <f t="shared" si="45"/>
        <v>0</v>
      </c>
      <c r="Q61" s="29">
        <f t="shared" si="46"/>
        <v>0</v>
      </c>
      <c r="R61" s="4">
        <f t="shared" si="47"/>
        <v>0</v>
      </c>
      <c r="S61" s="7">
        <f t="shared" si="48"/>
        <v>0</v>
      </c>
      <c r="T61" s="7">
        <f t="shared" si="31"/>
        <v>0</v>
      </c>
      <c r="U61" s="86">
        <f t="shared" si="49"/>
        <v>0</v>
      </c>
      <c r="V61" s="29">
        <f t="shared" si="50"/>
        <v>0</v>
      </c>
      <c r="W61" s="29">
        <f t="shared" si="32"/>
        <v>0</v>
      </c>
      <c r="X61" s="4">
        <f t="shared" si="33"/>
      </c>
      <c r="Y61" s="86">
        <f t="shared" si="51"/>
        <v>0</v>
      </c>
      <c r="Z61" s="7">
        <f t="shared" si="52"/>
        <v>0</v>
      </c>
      <c r="AA61" s="29">
        <f t="shared" si="53"/>
        <v>0</v>
      </c>
      <c r="AB61" s="7">
        <f t="shared" si="34"/>
        <v>0</v>
      </c>
      <c r="AC61" s="86">
        <f t="shared" si="74"/>
        <v>0</v>
      </c>
      <c r="AD61" s="4">
        <f t="shared" si="54"/>
        <v>0</v>
      </c>
      <c r="AE61" s="29">
        <f t="shared" si="55"/>
        <v>0</v>
      </c>
      <c r="AF61" s="4">
        <f t="shared" si="56"/>
      </c>
      <c r="AG61" s="86">
        <f t="shared" si="57"/>
        <v>0</v>
      </c>
      <c r="AH61" s="4">
        <f t="shared" si="58"/>
        <v>0</v>
      </c>
      <c r="AI61" s="4">
        <f t="shared" si="59"/>
        <v>0</v>
      </c>
      <c r="AJ61" s="4">
        <f t="shared" si="60"/>
        <v>0</v>
      </c>
      <c r="AK61" s="4">
        <f t="shared" si="61"/>
        <v>0</v>
      </c>
      <c r="AL61" s="4">
        <f t="shared" si="62"/>
        <v>0</v>
      </c>
      <c r="AM61" s="4">
        <f t="shared" si="63"/>
        <v>0</v>
      </c>
      <c r="AN61" s="4">
        <f t="shared" si="64"/>
        <v>0</v>
      </c>
      <c r="AO61" s="4">
        <f t="shared" si="36"/>
        <v>0</v>
      </c>
      <c r="AP61" s="4">
        <f t="shared" si="37"/>
        <v>0</v>
      </c>
      <c r="AQ61" s="29">
        <f t="shared" si="65"/>
        <v>0</v>
      </c>
      <c r="AR61" s="29">
        <f t="shared" si="66"/>
        <v>0</v>
      </c>
      <c r="AS61" s="4">
        <f t="shared" si="38"/>
        <v>0</v>
      </c>
      <c r="AT61" s="4">
        <f t="shared" si="67"/>
      </c>
      <c r="AU61" s="4">
        <f t="shared" si="68"/>
      </c>
      <c r="AV61" s="4">
        <f t="shared" si="69"/>
      </c>
      <c r="AW61" s="4">
        <f t="shared" si="70"/>
      </c>
      <c r="AX61" s="4">
        <f t="shared" si="39"/>
      </c>
      <c r="AY61" s="4">
        <f t="shared" si="71"/>
      </c>
      <c r="AZ61" s="4">
        <f t="shared" si="72"/>
      </c>
      <c r="BA61" s="4">
        <f t="shared" si="73"/>
      </c>
      <c r="BB61" s="4">
        <f t="shared" si="41"/>
      </c>
    </row>
    <row r="62" spans="1:54" ht="12">
      <c r="A62" s="142"/>
      <c r="B62" s="296"/>
      <c r="C62" s="169"/>
      <c r="D62" s="170"/>
      <c r="E62" s="174"/>
      <c r="F62" s="170"/>
      <c r="G62" s="171"/>
      <c r="H62" s="171"/>
      <c r="I62" s="171"/>
      <c r="J62" s="170"/>
      <c r="K62" s="172">
        <f t="shared" si="42"/>
      </c>
      <c r="L62" s="173">
        <f t="shared" si="43"/>
      </c>
      <c r="M62" s="479">
        <f t="shared" si="44"/>
      </c>
      <c r="N62" s="147"/>
      <c r="O62" s="15"/>
      <c r="P62" s="29">
        <f t="shared" si="45"/>
        <v>0</v>
      </c>
      <c r="Q62" s="29">
        <f t="shared" si="46"/>
        <v>0</v>
      </c>
      <c r="R62" s="4">
        <f t="shared" si="47"/>
        <v>0</v>
      </c>
      <c r="S62" s="7">
        <f t="shared" si="48"/>
        <v>0</v>
      </c>
      <c r="T62" s="7">
        <f t="shared" si="31"/>
        <v>0</v>
      </c>
      <c r="U62" s="86">
        <f t="shared" si="49"/>
        <v>0</v>
      </c>
      <c r="V62" s="29">
        <f t="shared" si="50"/>
        <v>0</v>
      </c>
      <c r="W62" s="29">
        <f t="shared" si="32"/>
        <v>0</v>
      </c>
      <c r="X62" s="4">
        <f t="shared" si="33"/>
      </c>
      <c r="Y62" s="86">
        <f t="shared" si="51"/>
        <v>0</v>
      </c>
      <c r="Z62" s="7">
        <f t="shared" si="52"/>
        <v>0</v>
      </c>
      <c r="AA62" s="29">
        <f t="shared" si="53"/>
        <v>0</v>
      </c>
      <c r="AB62" s="7">
        <f t="shared" si="34"/>
        <v>0</v>
      </c>
      <c r="AC62" s="86">
        <f t="shared" si="74"/>
        <v>0</v>
      </c>
      <c r="AD62" s="4">
        <f t="shared" si="54"/>
        <v>0</v>
      </c>
      <c r="AE62" s="29">
        <f t="shared" si="55"/>
        <v>0</v>
      </c>
      <c r="AF62" s="4">
        <f t="shared" si="56"/>
      </c>
      <c r="AG62" s="86">
        <f t="shared" si="57"/>
        <v>0</v>
      </c>
      <c r="AH62" s="4">
        <f t="shared" si="58"/>
        <v>0</v>
      </c>
      <c r="AI62" s="4">
        <f t="shared" si="59"/>
        <v>0</v>
      </c>
      <c r="AJ62" s="4">
        <f t="shared" si="60"/>
        <v>0</v>
      </c>
      <c r="AK62" s="4">
        <f t="shared" si="61"/>
        <v>0</v>
      </c>
      <c r="AL62" s="4">
        <f t="shared" si="62"/>
        <v>0</v>
      </c>
      <c r="AM62" s="4">
        <f t="shared" si="63"/>
        <v>0</v>
      </c>
      <c r="AN62" s="4">
        <f t="shared" si="64"/>
        <v>0</v>
      </c>
      <c r="AO62" s="4">
        <f t="shared" si="36"/>
        <v>0</v>
      </c>
      <c r="AP62" s="4">
        <f t="shared" si="37"/>
        <v>0</v>
      </c>
      <c r="AQ62" s="29">
        <f t="shared" si="65"/>
        <v>0</v>
      </c>
      <c r="AR62" s="29">
        <f t="shared" si="66"/>
        <v>0</v>
      </c>
      <c r="AS62" s="4">
        <f t="shared" si="38"/>
        <v>0</v>
      </c>
      <c r="AT62" s="4">
        <f t="shared" si="67"/>
      </c>
      <c r="AU62" s="4">
        <f t="shared" si="68"/>
      </c>
      <c r="AV62" s="4">
        <f t="shared" si="69"/>
      </c>
      <c r="AW62" s="4">
        <f t="shared" si="70"/>
      </c>
      <c r="AX62" s="4">
        <f t="shared" si="39"/>
      </c>
      <c r="AY62" s="4">
        <f t="shared" si="71"/>
      </c>
      <c r="AZ62" s="4">
        <f t="shared" si="72"/>
      </c>
      <c r="BA62" s="4">
        <f t="shared" si="73"/>
      </c>
      <c r="BB62" s="4">
        <f t="shared" si="41"/>
      </c>
    </row>
    <row r="63" spans="1:54" ht="12">
      <c r="A63" s="142"/>
      <c r="B63" s="296"/>
      <c r="C63" s="169"/>
      <c r="D63" s="170"/>
      <c r="E63" s="174"/>
      <c r="F63" s="170"/>
      <c r="G63" s="171"/>
      <c r="H63" s="171"/>
      <c r="I63" s="171"/>
      <c r="J63" s="170"/>
      <c r="K63" s="172">
        <f t="shared" si="42"/>
      </c>
      <c r="L63" s="173">
        <f t="shared" si="43"/>
      </c>
      <c r="M63" s="479">
        <f t="shared" si="44"/>
      </c>
      <c r="N63" s="147"/>
      <c r="O63" s="15"/>
      <c r="P63" s="29">
        <f t="shared" si="45"/>
        <v>0</v>
      </c>
      <c r="Q63" s="29">
        <f t="shared" si="46"/>
        <v>0</v>
      </c>
      <c r="R63" s="4">
        <f t="shared" si="47"/>
        <v>0</v>
      </c>
      <c r="S63" s="7">
        <f t="shared" si="48"/>
        <v>0</v>
      </c>
      <c r="T63" s="7">
        <f t="shared" si="31"/>
        <v>0</v>
      </c>
      <c r="U63" s="86">
        <f t="shared" si="49"/>
        <v>0</v>
      </c>
      <c r="V63" s="29">
        <f t="shared" si="50"/>
        <v>0</v>
      </c>
      <c r="W63" s="29">
        <f t="shared" si="32"/>
        <v>0</v>
      </c>
      <c r="X63" s="4">
        <f t="shared" si="33"/>
      </c>
      <c r="Y63" s="86">
        <f t="shared" si="51"/>
        <v>0</v>
      </c>
      <c r="Z63" s="7">
        <f t="shared" si="52"/>
        <v>0</v>
      </c>
      <c r="AA63" s="29">
        <f t="shared" si="53"/>
        <v>0</v>
      </c>
      <c r="AB63" s="7">
        <f t="shared" si="34"/>
        <v>0</v>
      </c>
      <c r="AC63" s="86">
        <f t="shared" si="74"/>
        <v>0</v>
      </c>
      <c r="AD63" s="4">
        <f t="shared" si="54"/>
        <v>0</v>
      </c>
      <c r="AE63" s="29">
        <f t="shared" si="55"/>
        <v>0</v>
      </c>
      <c r="AF63" s="4">
        <f t="shared" si="56"/>
      </c>
      <c r="AG63" s="86">
        <f t="shared" si="57"/>
        <v>0</v>
      </c>
      <c r="AH63" s="4">
        <f t="shared" si="58"/>
        <v>0</v>
      </c>
      <c r="AI63" s="4">
        <f t="shared" si="59"/>
        <v>0</v>
      </c>
      <c r="AJ63" s="4">
        <f t="shared" si="60"/>
        <v>0</v>
      </c>
      <c r="AK63" s="4">
        <f t="shared" si="61"/>
        <v>0</v>
      </c>
      <c r="AL63" s="4">
        <f t="shared" si="62"/>
        <v>0</v>
      </c>
      <c r="AM63" s="4">
        <f t="shared" si="63"/>
        <v>0</v>
      </c>
      <c r="AN63" s="4">
        <f t="shared" si="64"/>
        <v>0</v>
      </c>
      <c r="AO63" s="4">
        <f t="shared" si="36"/>
        <v>0</v>
      </c>
      <c r="AP63" s="4">
        <f t="shared" si="37"/>
        <v>0</v>
      </c>
      <c r="AQ63" s="29">
        <f t="shared" si="65"/>
        <v>0</v>
      </c>
      <c r="AR63" s="29">
        <f t="shared" si="66"/>
        <v>0</v>
      </c>
      <c r="AS63" s="4">
        <f t="shared" si="38"/>
        <v>0</v>
      </c>
      <c r="AT63" s="4">
        <f t="shared" si="67"/>
      </c>
      <c r="AU63" s="4">
        <f t="shared" si="68"/>
      </c>
      <c r="AV63" s="4">
        <f t="shared" si="69"/>
      </c>
      <c r="AW63" s="4">
        <f t="shared" si="70"/>
      </c>
      <c r="AX63" s="4">
        <f t="shared" si="39"/>
      </c>
      <c r="AY63" s="4">
        <f t="shared" si="71"/>
      </c>
      <c r="AZ63" s="4">
        <f t="shared" si="72"/>
      </c>
      <c r="BA63" s="4">
        <f t="shared" si="73"/>
      </c>
      <c r="BB63" s="4">
        <f t="shared" si="41"/>
      </c>
    </row>
    <row r="64" spans="1:54" ht="12">
      <c r="A64" s="142"/>
      <c r="B64" s="296"/>
      <c r="C64" s="169"/>
      <c r="D64" s="170"/>
      <c r="E64" s="174"/>
      <c r="F64" s="170"/>
      <c r="G64" s="171"/>
      <c r="H64" s="171"/>
      <c r="I64" s="171"/>
      <c r="J64" s="170"/>
      <c r="K64" s="172">
        <f t="shared" si="42"/>
      </c>
      <c r="L64" s="173">
        <f t="shared" si="43"/>
      </c>
      <c r="M64" s="479">
        <f t="shared" si="44"/>
      </c>
      <c r="N64" s="147"/>
      <c r="O64" s="15"/>
      <c r="P64" s="29">
        <f t="shared" si="45"/>
        <v>0</v>
      </c>
      <c r="Q64" s="29">
        <f t="shared" si="46"/>
        <v>0</v>
      </c>
      <c r="R64" s="4">
        <f t="shared" si="47"/>
        <v>0</v>
      </c>
      <c r="S64" s="7">
        <f t="shared" si="48"/>
        <v>0</v>
      </c>
      <c r="T64" s="7">
        <f t="shared" si="31"/>
        <v>0</v>
      </c>
      <c r="U64" s="86">
        <f t="shared" si="49"/>
        <v>0</v>
      </c>
      <c r="V64" s="29">
        <f t="shared" si="50"/>
        <v>0</v>
      </c>
      <c r="W64" s="29">
        <f t="shared" si="32"/>
        <v>0</v>
      </c>
      <c r="X64" s="4">
        <f t="shared" si="33"/>
      </c>
      <c r="Y64" s="86">
        <f t="shared" si="51"/>
        <v>0</v>
      </c>
      <c r="Z64" s="7">
        <f t="shared" si="52"/>
        <v>0</v>
      </c>
      <c r="AA64" s="29">
        <f t="shared" si="53"/>
        <v>0</v>
      </c>
      <c r="AB64" s="7">
        <f t="shared" si="34"/>
        <v>0</v>
      </c>
      <c r="AC64" s="86">
        <f t="shared" si="74"/>
        <v>0</v>
      </c>
      <c r="AD64" s="4">
        <f t="shared" si="54"/>
        <v>0</v>
      </c>
      <c r="AE64" s="29">
        <f t="shared" si="55"/>
        <v>0</v>
      </c>
      <c r="AF64" s="4">
        <f t="shared" si="56"/>
      </c>
      <c r="AG64" s="86">
        <f t="shared" si="57"/>
        <v>0</v>
      </c>
      <c r="AH64" s="4">
        <f t="shared" si="58"/>
        <v>0</v>
      </c>
      <c r="AI64" s="4">
        <f t="shared" si="59"/>
        <v>0</v>
      </c>
      <c r="AJ64" s="4">
        <f t="shared" si="60"/>
        <v>0</v>
      </c>
      <c r="AK64" s="4">
        <f t="shared" si="61"/>
        <v>0</v>
      </c>
      <c r="AL64" s="4">
        <f t="shared" si="62"/>
        <v>0</v>
      </c>
      <c r="AM64" s="4">
        <f t="shared" si="63"/>
        <v>0</v>
      </c>
      <c r="AN64" s="4">
        <f t="shared" si="64"/>
        <v>0</v>
      </c>
      <c r="AO64" s="4">
        <f t="shared" si="36"/>
        <v>0</v>
      </c>
      <c r="AP64" s="4">
        <f t="shared" si="37"/>
        <v>0</v>
      </c>
      <c r="AQ64" s="29">
        <f t="shared" si="65"/>
        <v>0</v>
      </c>
      <c r="AR64" s="29">
        <f t="shared" si="66"/>
        <v>0</v>
      </c>
      <c r="AS64" s="4">
        <f t="shared" si="38"/>
        <v>0</v>
      </c>
      <c r="AT64" s="4">
        <f t="shared" si="67"/>
      </c>
      <c r="AU64" s="4">
        <f t="shared" si="68"/>
      </c>
      <c r="AV64" s="4">
        <f t="shared" si="69"/>
      </c>
      <c r="AW64" s="4">
        <f t="shared" si="70"/>
      </c>
      <c r="AX64" s="4">
        <f t="shared" si="39"/>
      </c>
      <c r="AY64" s="4">
        <f t="shared" si="71"/>
      </c>
      <c r="AZ64" s="4">
        <f t="shared" si="72"/>
      </c>
      <c r="BA64" s="4">
        <f t="shared" si="73"/>
      </c>
      <c r="BB64" s="4">
        <f t="shared" si="41"/>
      </c>
    </row>
    <row r="65" spans="1:54" ht="12">
      <c r="A65" s="142"/>
      <c r="B65" s="296"/>
      <c r="C65" s="169"/>
      <c r="D65" s="170"/>
      <c r="E65" s="174"/>
      <c r="F65" s="170"/>
      <c r="G65" s="171"/>
      <c r="H65" s="171"/>
      <c r="I65" s="171"/>
      <c r="J65" s="170"/>
      <c r="K65" s="172">
        <f t="shared" si="42"/>
      </c>
      <c r="L65" s="173">
        <f t="shared" si="43"/>
      </c>
      <c r="M65" s="479">
        <f t="shared" si="44"/>
      </c>
      <c r="N65" s="147"/>
      <c r="O65" s="15"/>
      <c r="P65" s="29">
        <f t="shared" si="45"/>
        <v>0</v>
      </c>
      <c r="Q65" s="29">
        <f t="shared" si="46"/>
        <v>0</v>
      </c>
      <c r="R65" s="4">
        <f t="shared" si="47"/>
        <v>0</v>
      </c>
      <c r="S65" s="7">
        <f t="shared" si="48"/>
        <v>0</v>
      </c>
      <c r="T65" s="7">
        <f t="shared" si="31"/>
        <v>0</v>
      </c>
      <c r="U65" s="86">
        <f t="shared" si="49"/>
        <v>0</v>
      </c>
      <c r="V65" s="29">
        <f t="shared" si="50"/>
        <v>0</v>
      </c>
      <c r="W65" s="29">
        <f t="shared" si="32"/>
        <v>0</v>
      </c>
      <c r="X65" s="4">
        <f t="shared" si="33"/>
      </c>
      <c r="Y65" s="86">
        <f t="shared" si="51"/>
        <v>0</v>
      </c>
      <c r="Z65" s="7">
        <f t="shared" si="52"/>
        <v>0</v>
      </c>
      <c r="AA65" s="29">
        <f t="shared" si="53"/>
        <v>0</v>
      </c>
      <c r="AB65" s="7">
        <f t="shared" si="34"/>
        <v>0</v>
      </c>
      <c r="AC65" s="86">
        <f t="shared" si="74"/>
        <v>0</v>
      </c>
      <c r="AD65" s="4">
        <f t="shared" si="54"/>
        <v>0</v>
      </c>
      <c r="AE65" s="29">
        <f t="shared" si="55"/>
        <v>0</v>
      </c>
      <c r="AF65" s="4">
        <f t="shared" si="56"/>
      </c>
      <c r="AG65" s="86">
        <f t="shared" si="57"/>
        <v>0</v>
      </c>
      <c r="AH65" s="4">
        <f t="shared" si="58"/>
        <v>0</v>
      </c>
      <c r="AI65" s="4">
        <f t="shared" si="59"/>
        <v>0</v>
      </c>
      <c r="AJ65" s="4">
        <f t="shared" si="60"/>
        <v>0</v>
      </c>
      <c r="AK65" s="4">
        <f t="shared" si="61"/>
        <v>0</v>
      </c>
      <c r="AL65" s="4">
        <f t="shared" si="62"/>
        <v>0</v>
      </c>
      <c r="AM65" s="4">
        <f t="shared" si="63"/>
        <v>0</v>
      </c>
      <c r="AN65" s="4">
        <f t="shared" si="64"/>
        <v>0</v>
      </c>
      <c r="AO65" s="4">
        <f t="shared" si="36"/>
        <v>0</v>
      </c>
      <c r="AP65" s="4">
        <f t="shared" si="37"/>
        <v>0</v>
      </c>
      <c r="AQ65" s="29">
        <f t="shared" si="65"/>
        <v>0</v>
      </c>
      <c r="AR65" s="29">
        <f t="shared" si="66"/>
        <v>0</v>
      </c>
      <c r="AS65" s="4">
        <f t="shared" si="38"/>
        <v>0</v>
      </c>
      <c r="AT65" s="4">
        <f t="shared" si="67"/>
      </c>
      <c r="AU65" s="4">
        <f t="shared" si="68"/>
      </c>
      <c r="AV65" s="4">
        <f t="shared" si="69"/>
      </c>
      <c r="AW65" s="4">
        <f t="shared" si="70"/>
      </c>
      <c r="AX65" s="4">
        <f t="shared" si="39"/>
      </c>
      <c r="AY65" s="4">
        <f t="shared" si="71"/>
      </c>
      <c r="AZ65" s="4">
        <f t="shared" si="72"/>
      </c>
      <c r="BA65" s="4">
        <f t="shared" si="73"/>
      </c>
      <c r="BB65" s="4">
        <f t="shared" si="41"/>
      </c>
    </row>
    <row r="66" spans="1:54" ht="12">
      <c r="A66" s="142"/>
      <c r="B66" s="296"/>
      <c r="C66" s="169"/>
      <c r="D66" s="170"/>
      <c r="E66" s="174"/>
      <c r="F66" s="170"/>
      <c r="G66" s="171"/>
      <c r="H66" s="171"/>
      <c r="I66" s="171"/>
      <c r="J66" s="170"/>
      <c r="K66" s="172">
        <f t="shared" si="42"/>
      </c>
      <c r="L66" s="173">
        <f t="shared" si="43"/>
      </c>
      <c r="M66" s="479">
        <f t="shared" si="44"/>
      </c>
      <c r="N66" s="147"/>
      <c r="O66" s="15"/>
      <c r="P66" s="29">
        <f t="shared" si="45"/>
        <v>0</v>
      </c>
      <c r="Q66" s="29">
        <f t="shared" si="46"/>
        <v>0</v>
      </c>
      <c r="R66" s="4">
        <f t="shared" si="47"/>
        <v>0</v>
      </c>
      <c r="S66" s="7">
        <f t="shared" si="48"/>
        <v>0</v>
      </c>
      <c r="T66" s="7">
        <f t="shared" si="31"/>
        <v>0</v>
      </c>
      <c r="U66" s="86">
        <f t="shared" si="49"/>
        <v>0</v>
      </c>
      <c r="V66" s="29">
        <f t="shared" si="50"/>
        <v>0</v>
      </c>
      <c r="W66" s="29">
        <f t="shared" si="32"/>
        <v>0</v>
      </c>
      <c r="X66" s="4">
        <f t="shared" si="33"/>
      </c>
      <c r="Y66" s="86">
        <f t="shared" si="51"/>
        <v>0</v>
      </c>
      <c r="Z66" s="7">
        <f t="shared" si="52"/>
        <v>0</v>
      </c>
      <c r="AA66" s="29">
        <f t="shared" si="53"/>
        <v>0</v>
      </c>
      <c r="AB66" s="7">
        <f t="shared" si="34"/>
        <v>0</v>
      </c>
      <c r="AC66" s="86">
        <f t="shared" si="74"/>
        <v>0</v>
      </c>
      <c r="AD66" s="4">
        <f t="shared" si="54"/>
        <v>0</v>
      </c>
      <c r="AE66" s="29">
        <f t="shared" si="55"/>
        <v>0</v>
      </c>
      <c r="AF66" s="4">
        <f t="shared" si="56"/>
      </c>
      <c r="AG66" s="86">
        <f t="shared" si="57"/>
        <v>0</v>
      </c>
      <c r="AH66" s="4">
        <f t="shared" si="58"/>
        <v>0</v>
      </c>
      <c r="AI66" s="4">
        <f t="shared" si="59"/>
        <v>0</v>
      </c>
      <c r="AJ66" s="4">
        <f t="shared" si="60"/>
        <v>0</v>
      </c>
      <c r="AK66" s="4">
        <f t="shared" si="61"/>
        <v>0</v>
      </c>
      <c r="AL66" s="4">
        <f t="shared" si="62"/>
        <v>0</v>
      </c>
      <c r="AM66" s="4">
        <f t="shared" si="63"/>
        <v>0</v>
      </c>
      <c r="AN66" s="4">
        <f t="shared" si="64"/>
        <v>0</v>
      </c>
      <c r="AO66" s="4">
        <f t="shared" si="36"/>
        <v>0</v>
      </c>
      <c r="AP66" s="4">
        <f t="shared" si="37"/>
        <v>0</v>
      </c>
      <c r="AQ66" s="29">
        <f t="shared" si="65"/>
        <v>0</v>
      </c>
      <c r="AR66" s="29">
        <f t="shared" si="66"/>
        <v>0</v>
      </c>
      <c r="AS66" s="4">
        <f t="shared" si="38"/>
        <v>0</v>
      </c>
      <c r="AT66" s="4">
        <f t="shared" si="67"/>
      </c>
      <c r="AU66" s="4">
        <f t="shared" si="68"/>
      </c>
      <c r="AV66" s="4">
        <f t="shared" si="69"/>
      </c>
      <c r="AW66" s="4">
        <f t="shared" si="70"/>
      </c>
      <c r="AX66" s="4">
        <f t="shared" si="39"/>
      </c>
      <c r="AY66" s="4">
        <f t="shared" si="71"/>
      </c>
      <c r="AZ66" s="4">
        <f t="shared" si="72"/>
      </c>
      <c r="BA66" s="4">
        <f t="shared" si="73"/>
      </c>
      <c r="BB66" s="4">
        <f t="shared" si="41"/>
      </c>
    </row>
    <row r="67" spans="1:54" ht="12">
      <c r="A67" s="142"/>
      <c r="B67" s="296"/>
      <c r="C67" s="169"/>
      <c r="D67" s="170"/>
      <c r="E67" s="174"/>
      <c r="F67" s="170"/>
      <c r="G67" s="171"/>
      <c r="H67" s="171"/>
      <c r="I67" s="171"/>
      <c r="J67" s="170"/>
      <c r="K67" s="172">
        <f t="shared" si="42"/>
      </c>
      <c r="L67" s="173">
        <f t="shared" si="43"/>
      </c>
      <c r="M67" s="479">
        <f t="shared" si="44"/>
      </c>
      <c r="N67" s="147"/>
      <c r="O67" s="15"/>
      <c r="P67" s="29">
        <f t="shared" si="45"/>
        <v>0</v>
      </c>
      <c r="Q67" s="29">
        <f t="shared" si="46"/>
        <v>0</v>
      </c>
      <c r="R67" s="4">
        <f t="shared" si="47"/>
        <v>0</v>
      </c>
      <c r="S67" s="7">
        <f t="shared" si="48"/>
        <v>0</v>
      </c>
      <c r="T67" s="7">
        <f t="shared" si="31"/>
        <v>0</v>
      </c>
      <c r="U67" s="86">
        <f t="shared" si="49"/>
        <v>0</v>
      </c>
      <c r="V67" s="29">
        <f t="shared" si="50"/>
        <v>0</v>
      </c>
      <c r="W67" s="29">
        <f t="shared" si="32"/>
        <v>0</v>
      </c>
      <c r="X67" s="4">
        <f t="shared" si="33"/>
      </c>
      <c r="Y67" s="86">
        <f t="shared" si="51"/>
        <v>0</v>
      </c>
      <c r="Z67" s="7">
        <f t="shared" si="52"/>
        <v>0</v>
      </c>
      <c r="AA67" s="29">
        <f t="shared" si="53"/>
        <v>0</v>
      </c>
      <c r="AB67" s="7">
        <f t="shared" si="34"/>
        <v>0</v>
      </c>
      <c r="AC67" s="86">
        <f t="shared" si="74"/>
        <v>0</v>
      </c>
      <c r="AD67" s="4">
        <f t="shared" si="54"/>
        <v>0</v>
      </c>
      <c r="AE67" s="29">
        <f t="shared" si="55"/>
        <v>0</v>
      </c>
      <c r="AF67" s="4">
        <f t="shared" si="56"/>
      </c>
      <c r="AG67" s="86">
        <f t="shared" si="57"/>
        <v>0</v>
      </c>
      <c r="AH67" s="4">
        <f t="shared" si="58"/>
        <v>0</v>
      </c>
      <c r="AI67" s="4">
        <f t="shared" si="59"/>
        <v>0</v>
      </c>
      <c r="AJ67" s="4">
        <f t="shared" si="60"/>
        <v>0</v>
      </c>
      <c r="AK67" s="4">
        <f t="shared" si="61"/>
        <v>0</v>
      </c>
      <c r="AL67" s="4">
        <f t="shared" si="62"/>
        <v>0</v>
      </c>
      <c r="AM67" s="4">
        <f t="shared" si="63"/>
        <v>0</v>
      </c>
      <c r="AN67" s="4">
        <f t="shared" si="64"/>
        <v>0</v>
      </c>
      <c r="AO67" s="4">
        <f t="shared" si="36"/>
        <v>0</v>
      </c>
      <c r="AP67" s="4">
        <f t="shared" si="37"/>
        <v>0</v>
      </c>
      <c r="AQ67" s="29">
        <f t="shared" si="65"/>
        <v>0</v>
      </c>
      <c r="AR67" s="29">
        <f t="shared" si="66"/>
        <v>0</v>
      </c>
      <c r="AS67" s="4">
        <f t="shared" si="38"/>
        <v>0</v>
      </c>
      <c r="AT67" s="4">
        <f t="shared" si="67"/>
      </c>
      <c r="AU67" s="4">
        <f t="shared" si="68"/>
      </c>
      <c r="AV67" s="4">
        <f t="shared" si="69"/>
      </c>
      <c r="AW67" s="4">
        <f t="shared" si="70"/>
      </c>
      <c r="AX67" s="4">
        <f t="shared" si="39"/>
      </c>
      <c r="AY67" s="4">
        <f t="shared" si="71"/>
      </c>
      <c r="AZ67" s="4">
        <f t="shared" si="72"/>
      </c>
      <c r="BA67" s="4">
        <f t="shared" si="73"/>
      </c>
      <c r="BB67" s="4">
        <f t="shared" si="41"/>
      </c>
    </row>
    <row r="68" spans="1:54" ht="12">
      <c r="A68" s="142"/>
      <c r="B68" s="296"/>
      <c r="C68" s="169"/>
      <c r="D68" s="170"/>
      <c r="E68" s="174"/>
      <c r="F68" s="170"/>
      <c r="G68" s="171"/>
      <c r="H68" s="171"/>
      <c r="I68" s="171"/>
      <c r="J68" s="170"/>
      <c r="K68" s="172">
        <f t="shared" si="42"/>
      </c>
      <c r="L68" s="173">
        <f t="shared" si="43"/>
      </c>
      <c r="M68" s="479">
        <f t="shared" si="44"/>
      </c>
      <c r="N68" s="147"/>
      <c r="O68" s="15"/>
      <c r="P68" s="29">
        <f t="shared" si="45"/>
        <v>0</v>
      </c>
      <c r="Q68" s="29">
        <f t="shared" si="46"/>
        <v>0</v>
      </c>
      <c r="R68" s="4">
        <f t="shared" si="47"/>
        <v>0</v>
      </c>
      <c r="S68" s="7">
        <f t="shared" si="48"/>
        <v>0</v>
      </c>
      <c r="T68" s="7">
        <f t="shared" si="31"/>
        <v>0</v>
      </c>
      <c r="U68" s="86">
        <f t="shared" si="49"/>
        <v>0</v>
      </c>
      <c r="V68" s="29">
        <f t="shared" si="50"/>
        <v>0</v>
      </c>
      <c r="W68" s="29">
        <f t="shared" si="32"/>
        <v>0</v>
      </c>
      <c r="X68" s="4">
        <f t="shared" si="33"/>
      </c>
      <c r="Y68" s="86">
        <f t="shared" si="51"/>
        <v>0</v>
      </c>
      <c r="Z68" s="7">
        <f t="shared" si="52"/>
        <v>0</v>
      </c>
      <c r="AA68" s="29">
        <f t="shared" si="53"/>
        <v>0</v>
      </c>
      <c r="AB68" s="7">
        <f t="shared" si="34"/>
        <v>0</v>
      </c>
      <c r="AC68" s="86">
        <f t="shared" si="74"/>
        <v>0</v>
      </c>
      <c r="AD68" s="4">
        <f t="shared" si="54"/>
        <v>0</v>
      </c>
      <c r="AE68" s="29">
        <f t="shared" si="55"/>
        <v>0</v>
      </c>
      <c r="AF68" s="4">
        <f t="shared" si="56"/>
      </c>
      <c r="AG68" s="86">
        <f t="shared" si="57"/>
        <v>0</v>
      </c>
      <c r="AH68" s="4">
        <f t="shared" si="58"/>
        <v>0</v>
      </c>
      <c r="AI68" s="4">
        <f t="shared" si="59"/>
        <v>0</v>
      </c>
      <c r="AJ68" s="4">
        <f t="shared" si="60"/>
        <v>0</v>
      </c>
      <c r="AK68" s="4">
        <f t="shared" si="61"/>
        <v>0</v>
      </c>
      <c r="AL68" s="4">
        <f t="shared" si="62"/>
        <v>0</v>
      </c>
      <c r="AM68" s="4">
        <f t="shared" si="63"/>
        <v>0</v>
      </c>
      <c r="AN68" s="4">
        <f t="shared" si="64"/>
        <v>0</v>
      </c>
      <c r="AO68" s="4">
        <f t="shared" si="36"/>
        <v>0</v>
      </c>
      <c r="AP68" s="4">
        <f t="shared" si="37"/>
        <v>0</v>
      </c>
      <c r="AQ68" s="29">
        <f t="shared" si="65"/>
        <v>0</v>
      </c>
      <c r="AR68" s="29">
        <f t="shared" si="66"/>
        <v>0</v>
      </c>
      <c r="AS68" s="4">
        <f t="shared" si="38"/>
        <v>0</v>
      </c>
      <c r="AT68" s="4">
        <f t="shared" si="67"/>
      </c>
      <c r="AU68" s="4">
        <f t="shared" si="68"/>
      </c>
      <c r="AV68" s="4">
        <f t="shared" si="69"/>
      </c>
      <c r="AW68" s="4">
        <f t="shared" si="70"/>
      </c>
      <c r="AX68" s="4">
        <f t="shared" si="39"/>
      </c>
      <c r="AY68" s="4">
        <f t="shared" si="71"/>
      </c>
      <c r="AZ68" s="4">
        <f t="shared" si="72"/>
      </c>
      <c r="BA68" s="4">
        <f t="shared" si="73"/>
      </c>
      <c r="BB68" s="4">
        <f t="shared" si="41"/>
      </c>
    </row>
    <row r="69" spans="1:54" ht="12">
      <c r="A69" s="142"/>
      <c r="B69" s="296"/>
      <c r="C69" s="169"/>
      <c r="D69" s="170"/>
      <c r="E69" s="174"/>
      <c r="F69" s="170"/>
      <c r="G69" s="171"/>
      <c r="H69" s="171"/>
      <c r="I69" s="171"/>
      <c r="J69" s="170"/>
      <c r="K69" s="172">
        <f t="shared" si="42"/>
      </c>
      <c r="L69" s="173">
        <f t="shared" si="43"/>
      </c>
      <c r="M69" s="479">
        <f t="shared" si="44"/>
      </c>
      <c r="N69" s="147"/>
      <c r="O69" s="15"/>
      <c r="P69" s="29">
        <f t="shared" si="45"/>
        <v>0</v>
      </c>
      <c r="Q69" s="29">
        <f t="shared" si="46"/>
        <v>0</v>
      </c>
      <c r="R69" s="4">
        <f t="shared" si="47"/>
        <v>0</v>
      </c>
      <c r="S69" s="7">
        <f t="shared" si="48"/>
        <v>0</v>
      </c>
      <c r="T69" s="7">
        <f t="shared" si="31"/>
        <v>0</v>
      </c>
      <c r="U69" s="86">
        <f t="shared" si="49"/>
        <v>0</v>
      </c>
      <c r="V69" s="29">
        <f t="shared" si="50"/>
        <v>0</v>
      </c>
      <c r="W69" s="29">
        <f t="shared" si="32"/>
        <v>0</v>
      </c>
      <c r="X69" s="4">
        <f t="shared" si="33"/>
      </c>
      <c r="Y69" s="86">
        <f t="shared" si="51"/>
        <v>0</v>
      </c>
      <c r="Z69" s="7">
        <f t="shared" si="52"/>
        <v>0</v>
      </c>
      <c r="AA69" s="29">
        <f t="shared" si="53"/>
        <v>0</v>
      </c>
      <c r="AB69" s="7">
        <f t="shared" si="34"/>
        <v>0</v>
      </c>
      <c r="AC69" s="86">
        <f t="shared" si="74"/>
        <v>0</v>
      </c>
      <c r="AD69" s="4">
        <f t="shared" si="54"/>
        <v>0</v>
      </c>
      <c r="AE69" s="29">
        <f t="shared" si="55"/>
        <v>0</v>
      </c>
      <c r="AF69" s="4">
        <f t="shared" si="56"/>
      </c>
      <c r="AG69" s="86">
        <f t="shared" si="57"/>
        <v>0</v>
      </c>
      <c r="AH69" s="4">
        <f t="shared" si="58"/>
        <v>0</v>
      </c>
      <c r="AI69" s="4">
        <f t="shared" si="59"/>
        <v>0</v>
      </c>
      <c r="AJ69" s="4">
        <f t="shared" si="60"/>
        <v>0</v>
      </c>
      <c r="AK69" s="4">
        <f t="shared" si="61"/>
        <v>0</v>
      </c>
      <c r="AL69" s="4">
        <f t="shared" si="62"/>
        <v>0</v>
      </c>
      <c r="AM69" s="4">
        <f t="shared" si="63"/>
        <v>0</v>
      </c>
      <c r="AN69" s="4">
        <f t="shared" si="64"/>
        <v>0</v>
      </c>
      <c r="AO69" s="4">
        <f t="shared" si="36"/>
        <v>0</v>
      </c>
      <c r="AP69" s="4">
        <f t="shared" si="37"/>
        <v>0</v>
      </c>
      <c r="AQ69" s="29">
        <f t="shared" si="65"/>
        <v>0</v>
      </c>
      <c r="AR69" s="29">
        <f t="shared" si="66"/>
        <v>0</v>
      </c>
      <c r="AS69" s="4">
        <f t="shared" si="38"/>
        <v>0</v>
      </c>
      <c r="AT69" s="4">
        <f t="shared" si="67"/>
      </c>
      <c r="AU69" s="4">
        <f t="shared" si="68"/>
      </c>
      <c r="AV69" s="4">
        <f t="shared" si="69"/>
      </c>
      <c r="AW69" s="4">
        <f t="shared" si="70"/>
      </c>
      <c r="AX69" s="4">
        <f t="shared" si="39"/>
      </c>
      <c r="AY69" s="4">
        <f t="shared" si="71"/>
      </c>
      <c r="AZ69" s="4">
        <f t="shared" si="72"/>
      </c>
      <c r="BA69" s="4">
        <f t="shared" si="73"/>
      </c>
      <c r="BB69" s="4">
        <f t="shared" si="41"/>
      </c>
    </row>
    <row r="70" spans="1:54" ht="12">
      <c r="A70" s="142"/>
      <c r="B70" s="296"/>
      <c r="C70" s="169"/>
      <c r="D70" s="170"/>
      <c r="E70" s="174"/>
      <c r="F70" s="170"/>
      <c r="G70" s="171"/>
      <c r="H70" s="171"/>
      <c r="I70" s="171"/>
      <c r="J70" s="170"/>
      <c r="K70" s="172">
        <f t="shared" si="42"/>
      </c>
      <c r="L70" s="173">
        <f t="shared" si="43"/>
      </c>
      <c r="M70" s="479">
        <f t="shared" si="44"/>
      </c>
      <c r="N70" s="147"/>
      <c r="O70" s="15"/>
      <c r="P70" s="29">
        <f t="shared" si="45"/>
        <v>0</v>
      </c>
      <c r="Q70" s="29">
        <f t="shared" si="46"/>
        <v>0</v>
      </c>
      <c r="R70" s="4">
        <f t="shared" si="47"/>
        <v>0</v>
      </c>
      <c r="S70" s="7">
        <f t="shared" si="48"/>
        <v>0</v>
      </c>
      <c r="T70" s="7">
        <f t="shared" si="31"/>
        <v>0</v>
      </c>
      <c r="U70" s="86">
        <f t="shared" si="49"/>
        <v>0</v>
      </c>
      <c r="V70" s="29">
        <f t="shared" si="50"/>
        <v>0</v>
      </c>
      <c r="W70" s="29">
        <f t="shared" si="32"/>
        <v>0</v>
      </c>
      <c r="X70" s="4">
        <f t="shared" si="33"/>
      </c>
      <c r="Y70" s="86">
        <f t="shared" si="51"/>
        <v>0</v>
      </c>
      <c r="Z70" s="7">
        <f t="shared" si="52"/>
        <v>0</v>
      </c>
      <c r="AA70" s="29">
        <f t="shared" si="53"/>
        <v>0</v>
      </c>
      <c r="AB70" s="7">
        <f t="shared" si="34"/>
        <v>0</v>
      </c>
      <c r="AC70" s="86">
        <f t="shared" si="74"/>
        <v>0</v>
      </c>
      <c r="AD70" s="4">
        <f t="shared" si="54"/>
        <v>0</v>
      </c>
      <c r="AE70" s="29">
        <f t="shared" si="55"/>
        <v>0</v>
      </c>
      <c r="AF70" s="4">
        <f t="shared" si="56"/>
      </c>
      <c r="AG70" s="86">
        <f t="shared" si="57"/>
        <v>0</v>
      </c>
      <c r="AH70" s="4">
        <f t="shared" si="58"/>
        <v>0</v>
      </c>
      <c r="AI70" s="4">
        <f t="shared" si="59"/>
        <v>0</v>
      </c>
      <c r="AJ70" s="4">
        <f t="shared" si="60"/>
        <v>0</v>
      </c>
      <c r="AK70" s="4">
        <f t="shared" si="61"/>
        <v>0</v>
      </c>
      <c r="AL70" s="4">
        <f t="shared" si="62"/>
        <v>0</v>
      </c>
      <c r="AM70" s="4">
        <f t="shared" si="63"/>
        <v>0</v>
      </c>
      <c r="AN70" s="4">
        <f t="shared" si="64"/>
        <v>0</v>
      </c>
      <c r="AO70" s="4">
        <f t="shared" si="36"/>
        <v>0</v>
      </c>
      <c r="AP70" s="4">
        <f t="shared" si="37"/>
        <v>0</v>
      </c>
      <c r="AQ70" s="29">
        <f t="shared" si="65"/>
        <v>0</v>
      </c>
      <c r="AR70" s="29">
        <f t="shared" si="66"/>
        <v>0</v>
      </c>
      <c r="AS70" s="4">
        <f t="shared" si="38"/>
        <v>0</v>
      </c>
      <c r="AT70" s="4">
        <f t="shared" si="67"/>
      </c>
      <c r="AU70" s="4">
        <f t="shared" si="68"/>
      </c>
      <c r="AV70" s="4">
        <f t="shared" si="69"/>
      </c>
      <c r="AW70" s="4">
        <f t="shared" si="70"/>
      </c>
      <c r="AX70" s="4">
        <f t="shared" si="39"/>
      </c>
      <c r="AY70" s="4">
        <f t="shared" si="71"/>
      </c>
      <c r="AZ70" s="4">
        <f t="shared" si="72"/>
      </c>
      <c r="BA70" s="4">
        <f t="shared" si="73"/>
      </c>
      <c r="BB70" s="4">
        <f t="shared" si="41"/>
      </c>
    </row>
    <row r="71" spans="1:54" ht="12">
      <c r="A71" s="142"/>
      <c r="B71" s="296"/>
      <c r="C71" s="169"/>
      <c r="D71" s="170"/>
      <c r="E71" s="174"/>
      <c r="F71" s="170"/>
      <c r="G71" s="171"/>
      <c r="H71" s="171"/>
      <c r="I71" s="171"/>
      <c r="J71" s="170"/>
      <c r="K71" s="172">
        <f t="shared" si="42"/>
      </c>
      <c r="L71" s="173">
        <f t="shared" si="43"/>
      </c>
      <c r="M71" s="479">
        <f t="shared" si="44"/>
      </c>
      <c r="N71" s="147"/>
      <c r="O71" s="15"/>
      <c r="P71" s="29">
        <f t="shared" si="45"/>
        <v>0</v>
      </c>
      <c r="Q71" s="29">
        <f t="shared" si="46"/>
        <v>0</v>
      </c>
      <c r="R71" s="4">
        <f t="shared" si="47"/>
        <v>0</v>
      </c>
      <c r="S71" s="7">
        <f t="shared" si="48"/>
        <v>0</v>
      </c>
      <c r="T71" s="7">
        <f t="shared" si="31"/>
        <v>0</v>
      </c>
      <c r="U71" s="86">
        <f t="shared" si="49"/>
        <v>0</v>
      </c>
      <c r="V71" s="29">
        <f t="shared" si="50"/>
        <v>0</v>
      </c>
      <c r="W71" s="29">
        <f t="shared" si="32"/>
        <v>0</v>
      </c>
      <c r="X71" s="4">
        <f t="shared" si="33"/>
      </c>
      <c r="Y71" s="86">
        <f t="shared" si="51"/>
        <v>0</v>
      </c>
      <c r="Z71" s="7">
        <f t="shared" si="52"/>
        <v>0</v>
      </c>
      <c r="AA71" s="29">
        <f t="shared" si="53"/>
        <v>0</v>
      </c>
      <c r="AB71" s="7">
        <f t="shared" si="34"/>
        <v>0</v>
      </c>
      <c r="AC71" s="86">
        <f t="shared" si="74"/>
        <v>0</v>
      </c>
      <c r="AD71" s="4">
        <f t="shared" si="54"/>
        <v>0</v>
      </c>
      <c r="AE71" s="29">
        <f t="shared" si="55"/>
        <v>0</v>
      </c>
      <c r="AF71" s="4">
        <f t="shared" si="56"/>
      </c>
      <c r="AG71" s="86">
        <f t="shared" si="57"/>
        <v>0</v>
      </c>
      <c r="AH71" s="4">
        <f t="shared" si="58"/>
        <v>0</v>
      </c>
      <c r="AI71" s="4">
        <f t="shared" si="59"/>
        <v>0</v>
      </c>
      <c r="AJ71" s="4">
        <f t="shared" si="60"/>
        <v>0</v>
      </c>
      <c r="AK71" s="4">
        <f t="shared" si="61"/>
        <v>0</v>
      </c>
      <c r="AL71" s="4">
        <f t="shared" si="62"/>
        <v>0</v>
      </c>
      <c r="AM71" s="4">
        <f t="shared" si="63"/>
        <v>0</v>
      </c>
      <c r="AN71" s="4">
        <f t="shared" si="64"/>
        <v>0</v>
      </c>
      <c r="AO71" s="4">
        <f t="shared" si="36"/>
        <v>0</v>
      </c>
      <c r="AP71" s="4">
        <f t="shared" si="37"/>
        <v>0</v>
      </c>
      <c r="AQ71" s="29">
        <f t="shared" si="65"/>
        <v>0</v>
      </c>
      <c r="AR71" s="29">
        <f t="shared" si="66"/>
        <v>0</v>
      </c>
      <c r="AS71" s="4">
        <f t="shared" si="38"/>
        <v>0</v>
      </c>
      <c r="AT71" s="4">
        <f t="shared" si="67"/>
      </c>
      <c r="AU71" s="4">
        <f t="shared" si="68"/>
      </c>
      <c r="AV71" s="4">
        <f t="shared" si="69"/>
      </c>
      <c r="AW71" s="4">
        <f t="shared" si="70"/>
      </c>
      <c r="AX71" s="4">
        <f t="shared" si="39"/>
      </c>
      <c r="AY71" s="4">
        <f t="shared" si="71"/>
      </c>
      <c r="AZ71" s="4">
        <f t="shared" si="72"/>
      </c>
      <c r="BA71" s="4">
        <f t="shared" si="73"/>
      </c>
      <c r="BB71" s="4">
        <f t="shared" si="41"/>
      </c>
    </row>
    <row r="72" spans="1:54" ht="12">
      <c r="A72" s="142"/>
      <c r="B72" s="296"/>
      <c r="C72" s="169"/>
      <c r="D72" s="170"/>
      <c r="E72" s="174"/>
      <c r="F72" s="170"/>
      <c r="G72" s="171"/>
      <c r="H72" s="171"/>
      <c r="I72" s="171"/>
      <c r="J72" s="170"/>
      <c r="K72" s="172">
        <f t="shared" si="42"/>
      </c>
      <c r="L72" s="173">
        <f t="shared" si="43"/>
      </c>
      <c r="M72" s="479">
        <f t="shared" si="44"/>
      </c>
      <c r="N72" s="147"/>
      <c r="O72" s="15"/>
      <c r="P72" s="29">
        <f t="shared" si="45"/>
        <v>0</v>
      </c>
      <c r="Q72" s="29">
        <f t="shared" si="46"/>
        <v>0</v>
      </c>
      <c r="R72" s="4">
        <f t="shared" si="47"/>
        <v>0</v>
      </c>
      <c r="S72" s="7">
        <f t="shared" si="48"/>
        <v>0</v>
      </c>
      <c r="T72" s="7">
        <f t="shared" si="31"/>
        <v>0</v>
      </c>
      <c r="U72" s="86">
        <f t="shared" si="49"/>
        <v>0</v>
      </c>
      <c r="V72" s="29">
        <f t="shared" si="50"/>
        <v>0</v>
      </c>
      <c r="W72" s="29">
        <f t="shared" si="32"/>
        <v>0</v>
      </c>
      <c r="X72" s="4">
        <f t="shared" si="33"/>
      </c>
      <c r="Y72" s="86">
        <f t="shared" si="51"/>
        <v>0</v>
      </c>
      <c r="Z72" s="7">
        <f t="shared" si="52"/>
        <v>0</v>
      </c>
      <c r="AA72" s="29">
        <f t="shared" si="53"/>
        <v>0</v>
      </c>
      <c r="AB72" s="7">
        <f t="shared" si="34"/>
        <v>0</v>
      </c>
      <c r="AC72" s="86">
        <f t="shared" si="74"/>
        <v>0</v>
      </c>
      <c r="AD72" s="4">
        <f t="shared" si="54"/>
        <v>0</v>
      </c>
      <c r="AE72" s="29">
        <f t="shared" si="55"/>
        <v>0</v>
      </c>
      <c r="AF72" s="4">
        <f t="shared" si="56"/>
      </c>
      <c r="AG72" s="86">
        <f t="shared" si="57"/>
        <v>0</v>
      </c>
      <c r="AH72" s="4">
        <f t="shared" si="58"/>
        <v>0</v>
      </c>
      <c r="AI72" s="4">
        <f t="shared" si="59"/>
        <v>0</v>
      </c>
      <c r="AJ72" s="4">
        <f t="shared" si="60"/>
        <v>0</v>
      </c>
      <c r="AK72" s="4">
        <f t="shared" si="61"/>
        <v>0</v>
      </c>
      <c r="AL72" s="4">
        <f t="shared" si="62"/>
        <v>0</v>
      </c>
      <c r="AM72" s="4">
        <f t="shared" si="63"/>
        <v>0</v>
      </c>
      <c r="AN72" s="4">
        <f t="shared" si="64"/>
        <v>0</v>
      </c>
      <c r="AO72" s="4">
        <f t="shared" si="36"/>
        <v>0</v>
      </c>
      <c r="AP72" s="4">
        <f t="shared" si="37"/>
        <v>0</v>
      </c>
      <c r="AQ72" s="29">
        <f t="shared" si="65"/>
        <v>0</v>
      </c>
      <c r="AR72" s="29">
        <f t="shared" si="66"/>
        <v>0</v>
      </c>
      <c r="AS72" s="4">
        <f t="shared" si="38"/>
        <v>0</v>
      </c>
      <c r="AT72" s="4">
        <f t="shared" si="67"/>
      </c>
      <c r="AU72" s="4">
        <f t="shared" si="68"/>
      </c>
      <c r="AV72" s="4">
        <f t="shared" si="69"/>
      </c>
      <c r="AW72" s="4">
        <f t="shared" si="70"/>
      </c>
      <c r="AX72" s="4">
        <f t="shared" si="39"/>
      </c>
      <c r="AY72" s="4">
        <f t="shared" si="71"/>
      </c>
      <c r="AZ72" s="4">
        <f t="shared" si="72"/>
      </c>
      <c r="BA72" s="4">
        <f t="shared" si="73"/>
      </c>
      <c r="BB72" s="4">
        <f t="shared" si="41"/>
      </c>
    </row>
    <row r="73" spans="1:54" ht="12">
      <c r="A73" s="142"/>
      <c r="B73" s="296"/>
      <c r="C73" s="169"/>
      <c r="D73" s="170"/>
      <c r="E73" s="174"/>
      <c r="F73" s="170"/>
      <c r="G73" s="171"/>
      <c r="H73" s="171"/>
      <c r="I73" s="171"/>
      <c r="J73" s="170"/>
      <c r="K73" s="172">
        <f t="shared" si="42"/>
      </c>
      <c r="L73" s="173">
        <f t="shared" si="43"/>
      </c>
      <c r="M73" s="479">
        <f t="shared" si="44"/>
      </c>
      <c r="N73" s="147"/>
      <c r="O73" s="15"/>
      <c r="P73" s="29">
        <f t="shared" si="45"/>
        <v>0</v>
      </c>
      <c r="Q73" s="29">
        <f t="shared" si="46"/>
        <v>0</v>
      </c>
      <c r="R73" s="4">
        <f t="shared" si="47"/>
        <v>0</v>
      </c>
      <c r="S73" s="7">
        <f t="shared" si="48"/>
        <v>0</v>
      </c>
      <c r="T73" s="7">
        <f t="shared" si="31"/>
        <v>0</v>
      </c>
      <c r="U73" s="86">
        <f t="shared" si="49"/>
        <v>0</v>
      </c>
      <c r="V73" s="29">
        <f t="shared" si="50"/>
        <v>0</v>
      </c>
      <c r="W73" s="29">
        <f t="shared" si="32"/>
        <v>0</v>
      </c>
      <c r="X73" s="4">
        <f t="shared" si="33"/>
      </c>
      <c r="Y73" s="86">
        <f t="shared" si="51"/>
        <v>0</v>
      </c>
      <c r="Z73" s="7">
        <f t="shared" si="52"/>
        <v>0</v>
      </c>
      <c r="AA73" s="29">
        <f t="shared" si="53"/>
        <v>0</v>
      </c>
      <c r="AB73" s="7">
        <f t="shared" si="34"/>
        <v>0</v>
      </c>
      <c r="AC73" s="86">
        <f t="shared" si="74"/>
        <v>0</v>
      </c>
      <c r="AD73" s="4">
        <f t="shared" si="54"/>
        <v>0</v>
      </c>
      <c r="AE73" s="29">
        <f t="shared" si="55"/>
        <v>0</v>
      </c>
      <c r="AF73" s="4">
        <f t="shared" si="56"/>
      </c>
      <c r="AG73" s="86">
        <f t="shared" si="57"/>
        <v>0</v>
      </c>
      <c r="AH73" s="4">
        <f t="shared" si="58"/>
        <v>0</v>
      </c>
      <c r="AI73" s="4">
        <f t="shared" si="59"/>
        <v>0</v>
      </c>
      <c r="AJ73" s="4">
        <f t="shared" si="60"/>
        <v>0</v>
      </c>
      <c r="AK73" s="4">
        <f t="shared" si="61"/>
        <v>0</v>
      </c>
      <c r="AL73" s="4">
        <f t="shared" si="62"/>
        <v>0</v>
      </c>
      <c r="AM73" s="4">
        <f t="shared" si="63"/>
        <v>0</v>
      </c>
      <c r="AN73" s="4">
        <f t="shared" si="64"/>
        <v>0</v>
      </c>
      <c r="AO73" s="4">
        <f t="shared" si="36"/>
        <v>0</v>
      </c>
      <c r="AP73" s="4">
        <f t="shared" si="37"/>
        <v>0</v>
      </c>
      <c r="AQ73" s="29">
        <f t="shared" si="65"/>
        <v>0</v>
      </c>
      <c r="AR73" s="29">
        <f t="shared" si="66"/>
        <v>0</v>
      </c>
      <c r="AS73" s="4">
        <f t="shared" si="38"/>
        <v>0</v>
      </c>
      <c r="AT73" s="4">
        <f t="shared" si="67"/>
      </c>
      <c r="AU73" s="4">
        <f t="shared" si="68"/>
      </c>
      <c r="AV73" s="4">
        <f t="shared" si="69"/>
      </c>
      <c r="AW73" s="4">
        <f t="shared" si="70"/>
      </c>
      <c r="AX73" s="4">
        <f t="shared" si="39"/>
      </c>
      <c r="AY73" s="4">
        <f t="shared" si="71"/>
      </c>
      <c r="AZ73" s="4">
        <f t="shared" si="72"/>
      </c>
      <c r="BA73" s="4">
        <f t="shared" si="73"/>
      </c>
      <c r="BB73" s="4">
        <f t="shared" si="41"/>
      </c>
    </row>
    <row r="74" spans="1:54" ht="12">
      <c r="A74" s="142"/>
      <c r="B74" s="296"/>
      <c r="C74" s="169"/>
      <c r="D74" s="170"/>
      <c r="E74" s="174"/>
      <c r="F74" s="170"/>
      <c r="G74" s="171"/>
      <c r="H74" s="171"/>
      <c r="I74" s="171"/>
      <c r="J74" s="170"/>
      <c r="K74" s="172">
        <f t="shared" si="42"/>
      </c>
      <c r="L74" s="173">
        <f t="shared" si="43"/>
      </c>
      <c r="M74" s="479">
        <f t="shared" si="44"/>
      </c>
      <c r="N74" s="147"/>
      <c r="O74" s="15"/>
      <c r="P74" s="29">
        <f t="shared" si="45"/>
        <v>0</v>
      </c>
      <c r="Q74" s="29">
        <f t="shared" si="46"/>
        <v>0</v>
      </c>
      <c r="R74" s="4">
        <f t="shared" si="47"/>
        <v>0</v>
      </c>
      <c r="S74" s="7">
        <f t="shared" si="48"/>
        <v>0</v>
      </c>
      <c r="T74" s="7">
        <f t="shared" si="31"/>
        <v>0</v>
      </c>
      <c r="U74" s="86">
        <f t="shared" si="49"/>
        <v>0</v>
      </c>
      <c r="V74" s="29">
        <f t="shared" si="50"/>
        <v>0</v>
      </c>
      <c r="W74" s="29">
        <f t="shared" si="32"/>
        <v>0</v>
      </c>
      <c r="X74" s="4">
        <f t="shared" si="33"/>
      </c>
      <c r="Y74" s="86">
        <f t="shared" si="51"/>
        <v>0</v>
      </c>
      <c r="Z74" s="7">
        <f t="shared" si="52"/>
        <v>0</v>
      </c>
      <c r="AA74" s="29">
        <f t="shared" si="53"/>
        <v>0</v>
      </c>
      <c r="AB74" s="7">
        <f t="shared" si="34"/>
        <v>0</v>
      </c>
      <c r="AC74" s="86">
        <f t="shared" si="74"/>
        <v>0</v>
      </c>
      <c r="AD74" s="4">
        <f t="shared" si="54"/>
        <v>0</v>
      </c>
      <c r="AE74" s="29">
        <f t="shared" si="55"/>
        <v>0</v>
      </c>
      <c r="AF74" s="4">
        <f t="shared" si="56"/>
      </c>
      <c r="AG74" s="86">
        <f t="shared" si="57"/>
        <v>0</v>
      </c>
      <c r="AH74" s="4">
        <f t="shared" si="58"/>
        <v>0</v>
      </c>
      <c r="AI74" s="4">
        <f t="shared" si="59"/>
        <v>0</v>
      </c>
      <c r="AJ74" s="4">
        <f t="shared" si="60"/>
        <v>0</v>
      </c>
      <c r="AK74" s="4">
        <f t="shared" si="61"/>
        <v>0</v>
      </c>
      <c r="AL74" s="4">
        <f t="shared" si="62"/>
        <v>0</v>
      </c>
      <c r="AM74" s="4">
        <f t="shared" si="63"/>
        <v>0</v>
      </c>
      <c r="AN74" s="4">
        <f t="shared" si="64"/>
        <v>0</v>
      </c>
      <c r="AO74" s="4">
        <f t="shared" si="36"/>
        <v>0</v>
      </c>
      <c r="AP74" s="4">
        <f t="shared" si="37"/>
        <v>0</v>
      </c>
      <c r="AQ74" s="29">
        <f t="shared" si="65"/>
        <v>0</v>
      </c>
      <c r="AR74" s="29">
        <f t="shared" si="66"/>
        <v>0</v>
      </c>
      <c r="AS74" s="4">
        <f t="shared" si="38"/>
        <v>0</v>
      </c>
      <c r="AT74" s="4">
        <f t="shared" si="67"/>
      </c>
      <c r="AU74" s="4">
        <f t="shared" si="68"/>
      </c>
      <c r="AV74" s="4">
        <f t="shared" si="69"/>
      </c>
      <c r="AW74" s="4">
        <f t="shared" si="70"/>
      </c>
      <c r="AX74" s="4">
        <f t="shared" si="39"/>
      </c>
      <c r="AY74" s="4">
        <f t="shared" si="71"/>
      </c>
      <c r="AZ74" s="4">
        <f t="shared" si="72"/>
      </c>
      <c r="BA74" s="4">
        <f t="shared" si="73"/>
      </c>
      <c r="BB74" s="4">
        <f t="shared" si="41"/>
      </c>
    </row>
    <row r="75" spans="1:54" ht="12">
      <c r="A75" s="142"/>
      <c r="B75" s="296"/>
      <c r="C75" s="169"/>
      <c r="D75" s="170"/>
      <c r="E75" s="174"/>
      <c r="F75" s="170"/>
      <c r="G75" s="171"/>
      <c r="H75" s="171"/>
      <c r="I75" s="171"/>
      <c r="J75" s="170"/>
      <c r="K75" s="172">
        <f t="shared" si="42"/>
      </c>
      <c r="L75" s="173">
        <f t="shared" si="43"/>
      </c>
      <c r="M75" s="479">
        <f t="shared" si="44"/>
      </c>
      <c r="N75" s="147"/>
      <c r="O75" s="15"/>
      <c r="P75" s="29">
        <f t="shared" si="45"/>
        <v>0</v>
      </c>
      <c r="Q75" s="29">
        <f t="shared" si="46"/>
        <v>0</v>
      </c>
      <c r="R75" s="4">
        <f t="shared" si="47"/>
        <v>0</v>
      </c>
      <c r="S75" s="7">
        <f t="shared" si="48"/>
        <v>0</v>
      </c>
      <c r="T75" s="7">
        <f t="shared" si="31"/>
        <v>0</v>
      </c>
      <c r="U75" s="86">
        <f t="shared" si="49"/>
        <v>0</v>
      </c>
      <c r="V75" s="29">
        <f t="shared" si="50"/>
        <v>0</v>
      </c>
      <c r="W75" s="29">
        <f t="shared" si="32"/>
        <v>0</v>
      </c>
      <c r="X75" s="4">
        <f t="shared" si="33"/>
      </c>
      <c r="Y75" s="86">
        <f t="shared" si="51"/>
        <v>0</v>
      </c>
      <c r="Z75" s="7">
        <f t="shared" si="52"/>
        <v>0</v>
      </c>
      <c r="AA75" s="29">
        <f t="shared" si="53"/>
        <v>0</v>
      </c>
      <c r="AB75" s="7">
        <f t="shared" si="34"/>
        <v>0</v>
      </c>
      <c r="AC75" s="86">
        <f t="shared" si="74"/>
        <v>0</v>
      </c>
      <c r="AD75" s="4">
        <f t="shared" si="54"/>
        <v>0</v>
      </c>
      <c r="AE75" s="29">
        <f t="shared" si="55"/>
        <v>0</v>
      </c>
      <c r="AF75" s="4">
        <f t="shared" si="56"/>
      </c>
      <c r="AG75" s="86">
        <f t="shared" si="57"/>
        <v>0</v>
      </c>
      <c r="AH75" s="4">
        <f t="shared" si="58"/>
        <v>0</v>
      </c>
      <c r="AI75" s="4">
        <f t="shared" si="59"/>
        <v>0</v>
      </c>
      <c r="AJ75" s="4">
        <f t="shared" si="60"/>
        <v>0</v>
      </c>
      <c r="AK75" s="4">
        <f t="shared" si="61"/>
        <v>0</v>
      </c>
      <c r="AL75" s="4">
        <f t="shared" si="62"/>
        <v>0</v>
      </c>
      <c r="AM75" s="4">
        <f t="shared" si="63"/>
        <v>0</v>
      </c>
      <c r="AN75" s="4">
        <f t="shared" si="64"/>
        <v>0</v>
      </c>
      <c r="AO75" s="4">
        <f t="shared" si="36"/>
        <v>0</v>
      </c>
      <c r="AP75" s="4">
        <f t="shared" si="37"/>
        <v>0</v>
      </c>
      <c r="AQ75" s="29">
        <f t="shared" si="65"/>
        <v>0</v>
      </c>
      <c r="AR75" s="29">
        <f t="shared" si="66"/>
        <v>0</v>
      </c>
      <c r="AS75" s="4">
        <f t="shared" si="38"/>
        <v>0</v>
      </c>
      <c r="AT75" s="4">
        <f t="shared" si="67"/>
      </c>
      <c r="AU75" s="4">
        <f t="shared" si="68"/>
      </c>
      <c r="AV75" s="4">
        <f t="shared" si="69"/>
      </c>
      <c r="AW75" s="4">
        <f t="shared" si="70"/>
      </c>
      <c r="AX75" s="4">
        <f t="shared" si="39"/>
      </c>
      <c r="AY75" s="4">
        <f t="shared" si="71"/>
      </c>
      <c r="AZ75" s="4">
        <f t="shared" si="72"/>
      </c>
      <c r="BA75" s="4">
        <f t="shared" si="73"/>
      </c>
      <c r="BB75" s="4">
        <f t="shared" si="41"/>
      </c>
    </row>
    <row r="76" spans="1:54" ht="12">
      <c r="A76" s="142"/>
      <c r="B76" s="296"/>
      <c r="C76" s="169"/>
      <c r="D76" s="170"/>
      <c r="E76" s="174"/>
      <c r="F76" s="170"/>
      <c r="G76" s="171"/>
      <c r="H76" s="171"/>
      <c r="I76" s="171"/>
      <c r="J76" s="170"/>
      <c r="K76" s="172">
        <f t="shared" si="42"/>
      </c>
      <c r="L76" s="173">
        <f t="shared" si="43"/>
      </c>
      <c r="M76" s="479">
        <f t="shared" si="44"/>
      </c>
      <c r="N76" s="147"/>
      <c r="O76" s="15"/>
      <c r="P76" s="29">
        <f t="shared" si="45"/>
        <v>0</v>
      </c>
      <c r="Q76" s="29">
        <f t="shared" si="46"/>
        <v>0</v>
      </c>
      <c r="R76" s="4">
        <f t="shared" si="47"/>
        <v>0</v>
      </c>
      <c r="S76" s="7">
        <f t="shared" si="48"/>
        <v>0</v>
      </c>
      <c r="T76" s="7">
        <f t="shared" si="31"/>
        <v>0</v>
      </c>
      <c r="U76" s="86">
        <f t="shared" si="49"/>
        <v>0</v>
      </c>
      <c r="V76" s="29">
        <f t="shared" si="50"/>
        <v>0</v>
      </c>
      <c r="W76" s="29">
        <f t="shared" si="32"/>
        <v>0</v>
      </c>
      <c r="X76" s="4">
        <f t="shared" si="33"/>
      </c>
      <c r="Y76" s="86">
        <f t="shared" si="51"/>
        <v>0</v>
      </c>
      <c r="Z76" s="7">
        <f t="shared" si="52"/>
        <v>0</v>
      </c>
      <c r="AA76" s="29">
        <f t="shared" si="53"/>
        <v>0</v>
      </c>
      <c r="AB76" s="7">
        <f t="shared" si="34"/>
        <v>0</v>
      </c>
      <c r="AC76" s="86">
        <f t="shared" si="74"/>
        <v>0</v>
      </c>
      <c r="AD76" s="4">
        <f t="shared" si="54"/>
        <v>0</v>
      </c>
      <c r="AE76" s="29">
        <f t="shared" si="55"/>
        <v>0</v>
      </c>
      <c r="AF76" s="4">
        <f t="shared" si="56"/>
      </c>
      <c r="AG76" s="86">
        <f t="shared" si="57"/>
        <v>0</v>
      </c>
      <c r="AH76" s="4">
        <f t="shared" si="58"/>
        <v>0</v>
      </c>
      <c r="AI76" s="4">
        <f t="shared" si="59"/>
        <v>0</v>
      </c>
      <c r="AJ76" s="4">
        <f t="shared" si="60"/>
        <v>0</v>
      </c>
      <c r="AK76" s="4">
        <f t="shared" si="61"/>
        <v>0</v>
      </c>
      <c r="AL76" s="4">
        <f t="shared" si="62"/>
        <v>0</v>
      </c>
      <c r="AM76" s="4">
        <f t="shared" si="63"/>
        <v>0</v>
      </c>
      <c r="AN76" s="4">
        <f t="shared" si="64"/>
        <v>0</v>
      </c>
      <c r="AO76" s="4">
        <f t="shared" si="36"/>
        <v>0</v>
      </c>
      <c r="AP76" s="4">
        <f t="shared" si="37"/>
        <v>0</v>
      </c>
      <c r="AQ76" s="29">
        <f t="shared" si="65"/>
        <v>0</v>
      </c>
      <c r="AR76" s="29">
        <f t="shared" si="66"/>
        <v>0</v>
      </c>
      <c r="AS76" s="4">
        <f t="shared" si="38"/>
        <v>0</v>
      </c>
      <c r="AT76" s="4">
        <f t="shared" si="67"/>
      </c>
      <c r="AU76" s="4">
        <f t="shared" si="68"/>
      </c>
      <c r="AV76" s="4">
        <f t="shared" si="69"/>
      </c>
      <c r="AW76" s="4">
        <f t="shared" si="70"/>
      </c>
      <c r="AX76" s="4">
        <f t="shared" si="39"/>
      </c>
      <c r="AY76" s="4">
        <f t="shared" si="71"/>
      </c>
      <c r="AZ76" s="4">
        <f t="shared" si="72"/>
      </c>
      <c r="BA76" s="4">
        <f t="shared" si="73"/>
      </c>
      <c r="BB76" s="4">
        <f t="shared" si="41"/>
      </c>
    </row>
    <row r="77" spans="1:54" ht="12">
      <c r="A77" s="142"/>
      <c r="B77" s="296"/>
      <c r="C77" s="169"/>
      <c r="D77" s="170"/>
      <c r="E77" s="174"/>
      <c r="F77" s="170"/>
      <c r="G77" s="171"/>
      <c r="H77" s="171"/>
      <c r="I77" s="171"/>
      <c r="J77" s="170"/>
      <c r="K77" s="172">
        <f t="shared" si="42"/>
      </c>
      <c r="L77" s="173">
        <f t="shared" si="43"/>
      </c>
      <c r="M77" s="479">
        <f t="shared" si="44"/>
      </c>
      <c r="N77" s="147"/>
      <c r="O77" s="15"/>
      <c r="P77" s="29">
        <f t="shared" si="45"/>
        <v>0</v>
      </c>
      <c r="Q77" s="29">
        <f t="shared" si="46"/>
        <v>0</v>
      </c>
      <c r="R77" s="4">
        <f t="shared" si="47"/>
        <v>0</v>
      </c>
      <c r="S77" s="7">
        <f t="shared" si="48"/>
        <v>0</v>
      </c>
      <c r="T77" s="7">
        <f t="shared" si="31"/>
        <v>0</v>
      </c>
      <c r="U77" s="86">
        <f t="shared" si="49"/>
        <v>0</v>
      </c>
      <c r="V77" s="29">
        <f t="shared" si="50"/>
        <v>0</v>
      </c>
      <c r="W77" s="29">
        <f t="shared" si="32"/>
        <v>0</v>
      </c>
      <c r="X77" s="4">
        <f t="shared" si="33"/>
      </c>
      <c r="Y77" s="86">
        <f t="shared" si="51"/>
        <v>0</v>
      </c>
      <c r="Z77" s="7">
        <f t="shared" si="52"/>
        <v>0</v>
      </c>
      <c r="AA77" s="29">
        <f t="shared" si="53"/>
        <v>0</v>
      </c>
      <c r="AB77" s="7">
        <f t="shared" si="34"/>
        <v>0</v>
      </c>
      <c r="AC77" s="86">
        <f t="shared" si="74"/>
        <v>0</v>
      </c>
      <c r="AD77" s="4">
        <f t="shared" si="54"/>
        <v>0</v>
      </c>
      <c r="AE77" s="29">
        <f t="shared" si="55"/>
        <v>0</v>
      </c>
      <c r="AF77" s="4">
        <f t="shared" si="56"/>
      </c>
      <c r="AG77" s="86">
        <f t="shared" si="57"/>
        <v>0</v>
      </c>
      <c r="AH77" s="4">
        <f t="shared" si="58"/>
        <v>0</v>
      </c>
      <c r="AI77" s="4">
        <f t="shared" si="59"/>
        <v>0</v>
      </c>
      <c r="AJ77" s="4">
        <f t="shared" si="60"/>
        <v>0</v>
      </c>
      <c r="AK77" s="4">
        <f t="shared" si="61"/>
        <v>0</v>
      </c>
      <c r="AL77" s="4">
        <f t="shared" si="62"/>
        <v>0</v>
      </c>
      <c r="AM77" s="4">
        <f t="shared" si="63"/>
        <v>0</v>
      </c>
      <c r="AN77" s="4">
        <f t="shared" si="64"/>
        <v>0</v>
      </c>
      <c r="AO77" s="4">
        <f t="shared" si="36"/>
        <v>0</v>
      </c>
      <c r="AP77" s="4">
        <f t="shared" si="37"/>
        <v>0</v>
      </c>
      <c r="AQ77" s="29">
        <f t="shared" si="65"/>
        <v>0</v>
      </c>
      <c r="AR77" s="29">
        <f t="shared" si="66"/>
        <v>0</v>
      </c>
      <c r="AS77" s="4">
        <f t="shared" si="38"/>
        <v>0</v>
      </c>
      <c r="AT77" s="4">
        <f t="shared" si="67"/>
      </c>
      <c r="AU77" s="4">
        <f t="shared" si="68"/>
      </c>
      <c r="AV77" s="4">
        <f t="shared" si="69"/>
      </c>
      <c r="AW77" s="4">
        <f t="shared" si="70"/>
      </c>
      <c r="AX77" s="4">
        <f t="shared" si="39"/>
      </c>
      <c r="AY77" s="4">
        <f t="shared" si="71"/>
      </c>
      <c r="AZ77" s="4">
        <f t="shared" si="72"/>
      </c>
      <c r="BA77" s="4">
        <f t="shared" si="73"/>
      </c>
      <c r="BB77" s="4">
        <f t="shared" si="41"/>
      </c>
    </row>
    <row r="78" spans="1:54" ht="12">
      <c r="A78" s="142"/>
      <c r="B78" s="296"/>
      <c r="C78" s="169"/>
      <c r="D78" s="170"/>
      <c r="E78" s="174"/>
      <c r="F78" s="170"/>
      <c r="G78" s="171"/>
      <c r="H78" s="171"/>
      <c r="I78" s="171"/>
      <c r="J78" s="170"/>
      <c r="K78" s="172">
        <f t="shared" si="42"/>
      </c>
      <c r="L78" s="173">
        <f t="shared" si="43"/>
      </c>
      <c r="M78" s="479">
        <f t="shared" si="44"/>
      </c>
      <c r="N78" s="147"/>
      <c r="O78" s="15"/>
      <c r="P78" s="29">
        <f t="shared" si="45"/>
        <v>0</v>
      </c>
      <c r="Q78" s="29">
        <f t="shared" si="46"/>
        <v>0</v>
      </c>
      <c r="R78" s="4">
        <f t="shared" si="47"/>
        <v>0</v>
      </c>
      <c r="S78" s="7">
        <f t="shared" si="48"/>
        <v>0</v>
      </c>
      <c r="T78" s="7">
        <f t="shared" si="31"/>
        <v>0</v>
      </c>
      <c r="U78" s="86">
        <f t="shared" si="49"/>
        <v>0</v>
      </c>
      <c r="V78" s="29">
        <f t="shared" si="50"/>
        <v>0</v>
      </c>
      <c r="W78" s="29">
        <f t="shared" si="32"/>
        <v>0</v>
      </c>
      <c r="X78" s="4">
        <f t="shared" si="33"/>
      </c>
      <c r="Y78" s="86">
        <f t="shared" si="51"/>
        <v>0</v>
      </c>
      <c r="Z78" s="7">
        <f t="shared" si="52"/>
        <v>0</v>
      </c>
      <c r="AA78" s="29">
        <f t="shared" si="53"/>
        <v>0</v>
      </c>
      <c r="AB78" s="7">
        <f t="shared" si="34"/>
        <v>0</v>
      </c>
      <c r="AC78" s="86">
        <f t="shared" si="74"/>
        <v>0</v>
      </c>
      <c r="AD78" s="4">
        <f t="shared" si="54"/>
        <v>0</v>
      </c>
      <c r="AE78" s="29">
        <f t="shared" si="55"/>
        <v>0</v>
      </c>
      <c r="AF78" s="4">
        <f t="shared" si="56"/>
      </c>
      <c r="AG78" s="86">
        <f t="shared" si="57"/>
        <v>0</v>
      </c>
      <c r="AH78" s="4">
        <f t="shared" si="58"/>
        <v>0</v>
      </c>
      <c r="AI78" s="4">
        <f t="shared" si="59"/>
        <v>0</v>
      </c>
      <c r="AJ78" s="4">
        <f t="shared" si="60"/>
        <v>0</v>
      </c>
      <c r="AK78" s="4">
        <f t="shared" si="61"/>
        <v>0</v>
      </c>
      <c r="AL78" s="4">
        <f t="shared" si="62"/>
        <v>0</v>
      </c>
      <c r="AM78" s="4">
        <f t="shared" si="63"/>
        <v>0</v>
      </c>
      <c r="AN78" s="4">
        <f t="shared" si="64"/>
        <v>0</v>
      </c>
      <c r="AO78" s="4">
        <f t="shared" si="36"/>
        <v>0</v>
      </c>
      <c r="AP78" s="4">
        <f t="shared" si="37"/>
        <v>0</v>
      </c>
      <c r="AQ78" s="29">
        <f t="shared" si="65"/>
        <v>0</v>
      </c>
      <c r="AR78" s="29">
        <f t="shared" si="66"/>
        <v>0</v>
      </c>
      <c r="AS78" s="4">
        <f t="shared" si="38"/>
        <v>0</v>
      </c>
      <c r="AT78" s="4">
        <f t="shared" si="67"/>
      </c>
      <c r="AU78" s="4">
        <f t="shared" si="68"/>
      </c>
      <c r="AV78" s="4">
        <f t="shared" si="69"/>
      </c>
      <c r="AW78" s="4">
        <f t="shared" si="70"/>
      </c>
      <c r="AX78" s="4">
        <f t="shared" si="39"/>
      </c>
      <c r="AY78" s="4">
        <f t="shared" si="71"/>
      </c>
      <c r="AZ78" s="4">
        <f t="shared" si="72"/>
      </c>
      <c r="BA78" s="4">
        <f t="shared" si="73"/>
      </c>
      <c r="BB78" s="4">
        <f t="shared" si="41"/>
      </c>
    </row>
    <row r="79" spans="1:54" ht="12">
      <c r="A79" s="142"/>
      <c r="B79" s="297"/>
      <c r="C79" s="169"/>
      <c r="D79" s="175"/>
      <c r="E79" s="174"/>
      <c r="F79" s="170"/>
      <c r="G79" s="176"/>
      <c r="H79" s="176"/>
      <c r="I79" s="176"/>
      <c r="J79" s="175"/>
      <c r="K79" s="172">
        <f aca="true" t="shared" si="75" ref="K79:K84">IF(NOT(OR(ISBLANK(C79),ISBLANK(D79))),IF(NOT(AX79=""),AX79,IF(NOT(BB79=""),BB79,"")),"")</f>
      </c>
      <c r="L79" s="173">
        <f aca="true" t="shared" si="76" ref="L79:L84">IF(NOT(OR(M79="",M79=$AA$121,M79=$AA$132)),"",IF(P79=1,(K79-J79)*I79*G79*H79*F79*10^-3,""))</f>
      </c>
      <c r="M79" s="479">
        <f aca="true" t="shared" si="77" ref="M79:M84">IF(I189=0,$AA$121,IF(P79=1,IF(NOT(X79=""),X79,IF(NOT(AF79=""),AF79,"")),""))</f>
      </c>
      <c r="N79" s="147"/>
      <c r="O79" s="15"/>
      <c r="P79" s="29">
        <f aca="true" t="shared" si="78" ref="P79:P84">IF(NOT(OR(ISBLANK($C$11),ISBLANK(B79),ISBLANK(C79),ISBLANK(J79),ISBLANK(D79),ISBLANK(E79),ISBLANK(F79),ISBLANK(G79),ISBLANK(H79),ISBLANK(I79))),1,0)</f>
        <v>0</v>
      </c>
      <c r="Q79" s="29">
        <f aca="true" t="shared" si="79" ref="Q79:Q84">IF(AND(C79=$C$108,OR(AND($E$12=$E$109,$C$11&gt;=2012),AND($E$12=$E$108,$C$11&gt;=2014)),OR(D79=$E$112,D79=$E$113)),1,0)</f>
        <v>0</v>
      </c>
      <c r="R79" s="4">
        <f aca="true" t="shared" si="80" ref="R79:R84">IF(AND(C79=$C$109,OR(AND($C$11&gt;=2011,$E$12=$E$109),AND($C$11&gt;=2013,$E$12=$E$108)),OR(D79=$E$112,D79=$E$113)),1,0)</f>
        <v>0</v>
      </c>
      <c r="S79" s="7">
        <f aca="true" t="shared" si="81" ref="S79:S84">IF(OR(AND(D79=$E$113,C79=$C$108,J79&gt;10),AND(D79=$E$113,C79=$C$109,J79&gt;8)),1,IF(AND(C79=$C$108,E79&lt;100,J79&gt;$D$115),1,IF(AND(C79=$C$108,E79&gt;=100,J79&gt;$D$116),1,IF(AND(C79=$C$109,J79&gt;$D$117),1,IF(AND(C79=$C$110,J79&gt;$D$118),1,IF(AND(C79=$C$111,J79&gt;$D$119),1,IF(AND(C79=$C$112,J79&gt;$D$120),1,0)))))))</f>
        <v>0</v>
      </c>
      <c r="T79" s="7">
        <f t="shared" si="31"/>
        <v>0</v>
      </c>
      <c r="U79" s="86">
        <f aca="true" t="shared" si="82" ref="U79:U84">IF(AND(C79=$C$108,D79=$E$112,NOT(J79=10)),1,0)</f>
        <v>0</v>
      </c>
      <c r="V79" s="29">
        <f aca="true" t="shared" si="83" ref="V79:V84">IF(AND(C79=$C$109,D79=$E$112,NOT(J79=8)),1,0)</f>
        <v>0</v>
      </c>
      <c r="W79" s="29">
        <f t="shared" si="32"/>
        <v>0</v>
      </c>
      <c r="X79" s="4">
        <f t="shared" si="33"/>
      </c>
      <c r="Y79" s="86">
        <f aca="true" t="shared" si="84" ref="Y79:Y84">IF(AND(OR($C$11=2008,$C$11=2009),OR(C79=$C$110,C79=$C$111,C79=$C$112,C79=$C$113)),1,0)</f>
        <v>0</v>
      </c>
      <c r="Z79" s="7">
        <f aca="true" t="shared" si="85" ref="Z79:Z84">IF(AND(C79=$C$108,D79=$E$111,OR(AND($C$11&lt;2012,$E$12=$E$109),AND($C$11&lt;2014,$E$12=$E$108))),1,0)</f>
        <v>0</v>
      </c>
      <c r="AA79" s="29">
        <f aca="true" t="shared" si="86" ref="AA79:AA84">IF(AND(C79=$C$109,D79=$E$111,OR(AND($C$11&lt;2011,$E$12=$E$109),AND($C$11&lt;2013,$E$12=$E$108))),1,0)</f>
        <v>0</v>
      </c>
      <c r="AB79" s="7">
        <f t="shared" si="34"/>
        <v>0</v>
      </c>
      <c r="AC79" s="86">
        <f t="shared" si="74"/>
        <v>0</v>
      </c>
      <c r="AD79" s="4">
        <f aca="true" t="shared" si="87" ref="AD79:AD84">IF(AND(OR(C79=$C$110,C79=$C$111,C79=$C$112),H79&gt;300),1,0)</f>
        <v>0</v>
      </c>
      <c r="AE79" s="29">
        <f aca="true" t="shared" si="88" ref="AE79:AE84">IF(B79=B78,IF(AND(E79=E78,F79=F78,G79=G78,H79=H78),0,1),0)</f>
        <v>0</v>
      </c>
      <c r="AF79" s="4">
        <f aca="true" t="shared" si="89" ref="AF79:AF84">IF(AA79=1,$AA$125,IF(OR(S79=1,T79=1),$AA$117,IF(U79=1,$AA$118,IF(V79=1,$AA$119,IF(AB79=1,$AA$126,IF(AE79=1,$AA$134,IF(AC79=1,$AA$132,"")))))))</f>
      </c>
      <c r="AG79" s="86">
        <f aca="true" t="shared" si="90" ref="AG79:AG84">IF(AND(OR(C79=$C$108),D79=$E$111,L79&gt;=0),L79,0)</f>
        <v>0</v>
      </c>
      <c r="AH79" s="4">
        <f aca="true" t="shared" si="91" ref="AH79:AH84">IF(AND(OR(C79=$C$108),D79=$E$111,L79&lt;0),L79,0)</f>
        <v>0</v>
      </c>
      <c r="AI79" s="4">
        <f aca="true" t="shared" si="92" ref="AI79:AI84">IF(AND(OR(C79=$C$109),D79=$E$111,L79&gt;=0),L79,0)</f>
        <v>0</v>
      </c>
      <c r="AJ79" s="4">
        <f aca="true" t="shared" si="93" ref="AJ79:AJ84">IF(AND(OR(C79=$C$109),D79=$E$111,L79&lt;0),L79,0)</f>
        <v>0</v>
      </c>
      <c r="AK79" s="4">
        <f aca="true" t="shared" si="94" ref="AK79:AK84">IF(AND(C79=$C$108,D79=$E$112),L79,0)</f>
        <v>0</v>
      </c>
      <c r="AL79" s="4">
        <f aca="true" t="shared" si="95" ref="AL79:AL84">IF(AND(C79=$C$108,D79=$E$113),L79,0)</f>
        <v>0</v>
      </c>
      <c r="AM79" s="4">
        <f aca="true" t="shared" si="96" ref="AM79:AM84">IF(AND(C79=$C$109,D79=$E$112),L79,0)</f>
        <v>0</v>
      </c>
      <c r="AN79" s="4">
        <f aca="true" t="shared" si="97" ref="AN79:AN84">IF(AND(C79=$C$109,D79=$E$113),L79,0)</f>
        <v>0</v>
      </c>
      <c r="AO79" s="4">
        <f t="shared" si="36"/>
        <v>0</v>
      </c>
      <c r="AP79" s="4">
        <f t="shared" si="37"/>
        <v>0</v>
      </c>
      <c r="AQ79" s="29">
        <f aca="true" t="shared" si="98" ref="AQ79:AQ84">IF(AND(OR(C79=$C$110,C79=$C$111,C79=$C$112),L79&gt;=0),L79,0)</f>
        <v>0</v>
      </c>
      <c r="AR79" s="29">
        <f aca="true" t="shared" si="99" ref="AR79:AR84">IF(AND(OR(C79=$C$110,C79=$C$111,C79=$C$112),L79&lt;0),L79,0)</f>
        <v>0</v>
      </c>
      <c r="AS79" s="4">
        <f t="shared" si="38"/>
        <v>0</v>
      </c>
      <c r="AT79" s="4">
        <f aca="true" t="shared" si="100" ref="AT79:AT84">IF(AND(C79=$C$108,OR(D79=$E$111,D79=$E$113)),$C$115,"")</f>
      </c>
      <c r="AU79" s="4">
        <f aca="true" t="shared" si="101" ref="AU79:AU84">IF(AND(C79=$C$108,D79=$E$112),15,"")</f>
      </c>
      <c r="AV79" s="4">
        <f aca="true" t="shared" si="102" ref="AV79:AV84">IF(AND(C79=$C$109,OR(D79=$E$111,D79=$E$113)),$C$117,"")</f>
      </c>
      <c r="AW79" s="4">
        <f aca="true" t="shared" si="103" ref="AW79:AW84">IF(AND(C79=$C$109,D79=$E$112),11,"")</f>
      </c>
      <c r="AX79" s="4">
        <f t="shared" si="39"/>
      </c>
      <c r="AY79" s="4">
        <f aca="true" t="shared" si="104" ref="AY79:AY84">IF(OR(C79=$C$110,AND(C79=$C$113,E79&lt;50)),$C$118,"")</f>
      </c>
      <c r="AZ79" s="4">
        <f aca="true" t="shared" si="105" ref="AZ79:AZ84">IF(C79=$C$111,$C$119,"")</f>
      </c>
      <c r="BA79" s="4">
        <f aca="true" t="shared" si="106" ref="BA79:BA84">IF(OR(C79=$C$112,AND(C79=$C$113,E79&gt;=50)),$C$120,"")</f>
      </c>
      <c r="BB79" s="4">
        <f t="shared" si="41"/>
      </c>
    </row>
    <row r="80" spans="1:54" ht="12">
      <c r="A80" s="142"/>
      <c r="B80" s="297"/>
      <c r="C80" s="169"/>
      <c r="D80" s="175"/>
      <c r="E80" s="174"/>
      <c r="F80" s="170"/>
      <c r="G80" s="176"/>
      <c r="H80" s="176"/>
      <c r="I80" s="176"/>
      <c r="J80" s="175"/>
      <c r="K80" s="172">
        <f t="shared" si="75"/>
      </c>
      <c r="L80" s="173">
        <f t="shared" si="76"/>
      </c>
      <c r="M80" s="479">
        <f t="shared" si="77"/>
      </c>
      <c r="N80" s="147"/>
      <c r="O80" s="15"/>
      <c r="P80" s="29">
        <f t="shared" si="78"/>
        <v>0</v>
      </c>
      <c r="Q80" s="29">
        <f t="shared" si="79"/>
        <v>0</v>
      </c>
      <c r="R80" s="4">
        <f t="shared" si="80"/>
        <v>0</v>
      </c>
      <c r="S80" s="7">
        <f t="shared" si="81"/>
        <v>0</v>
      </c>
      <c r="T80" s="7">
        <f>IF(C80=$C$113,IF(OR(AND(E80&lt;20,J80&gt;336),AND(E80&gt;=20,E80&lt;50,J80&gt;275),AND(E80&gt;=50,J80&gt;186)),1,0),0)</f>
        <v>0</v>
      </c>
      <c r="U80" s="86">
        <f t="shared" si="82"/>
        <v>0</v>
      </c>
      <c r="V80" s="29">
        <f t="shared" si="83"/>
        <v>0</v>
      </c>
      <c r="W80" s="29">
        <f>IF(AND(OR(C80=$C$110,C80=$C$111,C80=$C$112,C80=$C$113),NOT(D80=$E$111)),1,0)</f>
        <v>0</v>
      </c>
      <c r="X80" s="4">
        <f>IF(Q80=1,$AA$115,IF(R80=1,$AA$116,IF(W80=1,$AA$120,IF(Y80=1,$AA$122,IF(Z80=1,$AA$124,IF(AD80=1,$AA$135,""))))))</f>
      </c>
      <c r="Y80" s="86">
        <f t="shared" si="84"/>
        <v>0</v>
      </c>
      <c r="Z80" s="7">
        <f t="shared" si="85"/>
        <v>0</v>
      </c>
      <c r="AA80" s="29">
        <f t="shared" si="86"/>
        <v>0</v>
      </c>
      <c r="AB80" s="7">
        <f>IF(OR(AND(C80=$C$108,OR(E80&gt;=225,E80&lt;=80)),AND(C80=$C$109,E80&lt;225),AND(C80=$C$110,E80&gt;=20),AND(C80=$C$111,OR(E80&lt;20,E80&gt;=50)),AND(C80=$C$112,E80&lt;50),AND(C80=$C$113,E80&gt;80)),1,0)</f>
        <v>0</v>
      </c>
      <c r="AC80" s="86">
        <f t="shared" si="74"/>
        <v>0</v>
      </c>
      <c r="AD80" s="4">
        <f t="shared" si="87"/>
        <v>0</v>
      </c>
      <c r="AE80" s="29">
        <f t="shared" si="88"/>
        <v>0</v>
      </c>
      <c r="AF80" s="4">
        <f t="shared" si="89"/>
      </c>
      <c r="AG80" s="86">
        <f t="shared" si="90"/>
        <v>0</v>
      </c>
      <c r="AH80" s="4">
        <f t="shared" si="91"/>
        <v>0</v>
      </c>
      <c r="AI80" s="4">
        <f t="shared" si="92"/>
        <v>0</v>
      </c>
      <c r="AJ80" s="4">
        <f t="shared" si="93"/>
        <v>0</v>
      </c>
      <c r="AK80" s="4">
        <f t="shared" si="94"/>
        <v>0</v>
      </c>
      <c r="AL80" s="4">
        <f t="shared" si="95"/>
        <v>0</v>
      </c>
      <c r="AM80" s="4">
        <f t="shared" si="96"/>
        <v>0</v>
      </c>
      <c r="AN80" s="4">
        <f t="shared" si="97"/>
        <v>0</v>
      </c>
      <c r="AO80" s="4">
        <f>IF(AND(C80=$C$113,L80&gt;0),L80,0)</f>
        <v>0</v>
      </c>
      <c r="AP80" s="4">
        <f>IF(AND(C80=$C$113,L80&lt;0),L80,0)</f>
        <v>0</v>
      </c>
      <c r="AQ80" s="29">
        <f t="shared" si="98"/>
        <v>0</v>
      </c>
      <c r="AR80" s="29">
        <f t="shared" si="99"/>
        <v>0</v>
      </c>
      <c r="AS80" s="4">
        <f>IF(NOT(M80=""),1,0)</f>
        <v>0</v>
      </c>
      <c r="AT80" s="4">
        <f t="shared" si="100"/>
      </c>
      <c r="AU80" s="4">
        <f t="shared" si="101"/>
      </c>
      <c r="AV80" s="4">
        <f t="shared" si="102"/>
      </c>
      <c r="AW80" s="4">
        <f t="shared" si="103"/>
      </c>
      <c r="AX80" s="4">
        <f>IF(NOT(AT80=""),AT80,IF(NOT(AU80=""),AU80,IF(NOT(AV80=""),AV80,IF(NOT(AW80=""),AW80,""))))</f>
      </c>
      <c r="AY80" s="4">
        <f t="shared" si="104"/>
      </c>
      <c r="AZ80" s="4">
        <f t="shared" si="105"/>
      </c>
      <c r="BA80" s="4">
        <f t="shared" si="106"/>
      </c>
      <c r="BB80" s="4">
        <f>IF(NOT(AY80=""),AY80,IF(NOT(AZ80=""),AZ80,IF(NOT(BA80=""),BA80,"")))</f>
      </c>
    </row>
    <row r="81" spans="1:54" ht="12">
      <c r="A81" s="142"/>
      <c r="B81" s="297"/>
      <c r="C81" s="169"/>
      <c r="D81" s="175"/>
      <c r="E81" s="174"/>
      <c r="F81" s="170"/>
      <c r="G81" s="176"/>
      <c r="H81" s="176"/>
      <c r="I81" s="176"/>
      <c r="J81" s="175"/>
      <c r="K81" s="172">
        <f t="shared" si="75"/>
      </c>
      <c r="L81" s="173">
        <f t="shared" si="76"/>
      </c>
      <c r="M81" s="479">
        <f t="shared" si="77"/>
      </c>
      <c r="N81" s="147"/>
      <c r="O81" s="15"/>
      <c r="P81" s="29">
        <f t="shared" si="78"/>
        <v>0</v>
      </c>
      <c r="Q81" s="29">
        <f t="shared" si="79"/>
        <v>0</v>
      </c>
      <c r="R81" s="4">
        <f t="shared" si="80"/>
        <v>0</v>
      </c>
      <c r="S81" s="7">
        <f t="shared" si="81"/>
        <v>0</v>
      </c>
      <c r="T81" s="7">
        <f>IF(C81=$C$113,IF(OR(AND(E81&lt;20,J81&gt;336),AND(E81&gt;=20,E81&lt;50,J81&gt;275),AND(E81&gt;=50,J81&gt;186)),1,0),0)</f>
        <v>0</v>
      </c>
      <c r="U81" s="86">
        <f t="shared" si="82"/>
        <v>0</v>
      </c>
      <c r="V81" s="29">
        <f t="shared" si="83"/>
        <v>0</v>
      </c>
      <c r="W81" s="29">
        <f>IF(AND(OR(C81=$C$110,C81=$C$111,C81=$C$112,C81=$C$113),NOT(D81=$E$111)),1,0)</f>
        <v>0</v>
      </c>
      <c r="X81" s="4">
        <f>IF(Q81=1,$AA$115,IF(R81=1,$AA$116,IF(W81=1,$AA$120,IF(Y81=1,$AA$122,IF(Z81=1,$AA$124,IF(AD81=1,$AA$135,""))))))</f>
      </c>
      <c r="Y81" s="86">
        <f t="shared" si="84"/>
        <v>0</v>
      </c>
      <c r="Z81" s="7">
        <f t="shared" si="85"/>
        <v>0</v>
      </c>
      <c r="AA81" s="29">
        <f t="shared" si="86"/>
        <v>0</v>
      </c>
      <c r="AB81" s="7">
        <f>IF(OR(AND(C81=$C$108,OR(E81&gt;=225,E81&lt;=80)),AND(C81=$C$109,E81&lt;225),AND(C81=$C$110,E81&gt;=20),AND(C81=$C$111,OR(E81&lt;20,E81&gt;=50)),AND(C81=$C$112,E81&lt;50),AND(C81=$C$113,E81&gt;80)),1,0)</f>
        <v>0</v>
      </c>
      <c r="AC81" s="86">
        <f t="shared" si="74"/>
        <v>0</v>
      </c>
      <c r="AD81" s="4">
        <f t="shared" si="87"/>
        <v>0</v>
      </c>
      <c r="AE81" s="29">
        <f t="shared" si="88"/>
        <v>0</v>
      </c>
      <c r="AF81" s="4">
        <f t="shared" si="89"/>
      </c>
      <c r="AG81" s="86">
        <f t="shared" si="90"/>
        <v>0</v>
      </c>
      <c r="AH81" s="4">
        <f t="shared" si="91"/>
        <v>0</v>
      </c>
      <c r="AI81" s="4">
        <f t="shared" si="92"/>
        <v>0</v>
      </c>
      <c r="AJ81" s="4">
        <f t="shared" si="93"/>
        <v>0</v>
      </c>
      <c r="AK81" s="4">
        <f t="shared" si="94"/>
        <v>0</v>
      </c>
      <c r="AL81" s="4">
        <f t="shared" si="95"/>
        <v>0</v>
      </c>
      <c r="AM81" s="4">
        <f t="shared" si="96"/>
        <v>0</v>
      </c>
      <c r="AN81" s="4">
        <f t="shared" si="97"/>
        <v>0</v>
      </c>
      <c r="AO81" s="4">
        <f>IF(AND(C81=$C$113,L81&gt;0),L81,0)</f>
        <v>0</v>
      </c>
      <c r="AP81" s="4">
        <f>IF(AND(C81=$C$113,L81&lt;0),L81,0)</f>
        <v>0</v>
      </c>
      <c r="AQ81" s="29">
        <f t="shared" si="98"/>
        <v>0</v>
      </c>
      <c r="AR81" s="29">
        <f t="shared" si="99"/>
        <v>0</v>
      </c>
      <c r="AS81" s="4">
        <f>IF(NOT(M81=""),1,0)</f>
        <v>0</v>
      </c>
      <c r="AT81" s="4">
        <f t="shared" si="100"/>
      </c>
      <c r="AU81" s="4">
        <f t="shared" si="101"/>
      </c>
      <c r="AV81" s="4">
        <f t="shared" si="102"/>
      </c>
      <c r="AW81" s="4">
        <f t="shared" si="103"/>
      </c>
      <c r="AX81" s="4">
        <f>IF(NOT(AT81=""),AT81,IF(NOT(AU81=""),AU81,IF(NOT(AV81=""),AV81,IF(NOT(AW81=""),AW81,""))))</f>
      </c>
      <c r="AY81" s="4">
        <f t="shared" si="104"/>
      </c>
      <c r="AZ81" s="4">
        <f t="shared" si="105"/>
      </c>
      <c r="BA81" s="4">
        <f t="shared" si="106"/>
      </c>
      <c r="BB81" s="4">
        <f>IF(NOT(AY81=""),AY81,IF(NOT(AZ81=""),AZ81,IF(NOT(BA81=""),BA81,"")))</f>
      </c>
    </row>
    <row r="82" spans="1:54" ht="12">
      <c r="A82" s="142"/>
      <c r="B82" s="297"/>
      <c r="C82" s="169"/>
      <c r="D82" s="175"/>
      <c r="E82" s="174"/>
      <c r="F82" s="170"/>
      <c r="G82" s="176"/>
      <c r="H82" s="176"/>
      <c r="I82" s="176"/>
      <c r="J82" s="175"/>
      <c r="K82" s="172">
        <f t="shared" si="75"/>
      </c>
      <c r="L82" s="173">
        <f t="shared" si="76"/>
      </c>
      <c r="M82" s="479">
        <f t="shared" si="77"/>
      </c>
      <c r="N82" s="147"/>
      <c r="O82" s="15"/>
      <c r="P82" s="29">
        <f t="shared" si="78"/>
        <v>0</v>
      </c>
      <c r="Q82" s="29">
        <f t="shared" si="79"/>
        <v>0</v>
      </c>
      <c r="R82" s="4">
        <f t="shared" si="80"/>
        <v>0</v>
      </c>
      <c r="S82" s="7">
        <f t="shared" si="81"/>
        <v>0</v>
      </c>
      <c r="T82" s="7">
        <f>IF(C82=$C$113,IF(OR(AND(E82&lt;20,J82&gt;336),AND(E82&gt;=20,E82&lt;50,J82&gt;275),AND(E82&gt;=50,J82&gt;186)),1,0),0)</f>
        <v>0</v>
      </c>
      <c r="U82" s="86">
        <f t="shared" si="82"/>
        <v>0</v>
      </c>
      <c r="V82" s="29">
        <f t="shared" si="83"/>
        <v>0</v>
      </c>
      <c r="W82" s="29">
        <f>IF(AND(OR(C82=$C$110,C82=$C$111,C82=$C$112,C82=$C$113),NOT(D82=$E$111)),1,0)</f>
        <v>0</v>
      </c>
      <c r="X82" s="4">
        <f>IF(Q82=1,$AA$115,IF(R82=1,$AA$116,IF(W82=1,$AA$120,IF(Y82=1,$AA$122,IF(Z82=1,$AA$124,IF(AD82=1,$AA$135,""))))))</f>
      </c>
      <c r="Y82" s="86">
        <f t="shared" si="84"/>
        <v>0</v>
      </c>
      <c r="Z82" s="7">
        <f t="shared" si="85"/>
        <v>0</v>
      </c>
      <c r="AA82" s="29">
        <f t="shared" si="86"/>
        <v>0</v>
      </c>
      <c r="AB82" s="7">
        <f>IF(OR(AND(C82=$C$108,OR(E82&gt;=225,E82&lt;=80)),AND(C82=$C$109,E82&lt;225),AND(C82=$C$110,E82&gt;=20),AND(C82=$C$111,OR(E82&lt;20,E82&gt;=50)),AND(C82=$C$112,E82&lt;50),AND(C82=$C$113,E82&gt;80)),1,0)</f>
        <v>0</v>
      </c>
      <c r="AC82" s="86">
        <f t="shared" si="74"/>
        <v>0</v>
      </c>
      <c r="AD82" s="4">
        <f t="shared" si="87"/>
        <v>0</v>
      </c>
      <c r="AE82" s="29">
        <f t="shared" si="88"/>
        <v>0</v>
      </c>
      <c r="AF82" s="4">
        <f t="shared" si="89"/>
      </c>
      <c r="AG82" s="86">
        <f t="shared" si="90"/>
        <v>0</v>
      </c>
      <c r="AH82" s="4">
        <f t="shared" si="91"/>
        <v>0</v>
      </c>
      <c r="AI82" s="4">
        <f t="shared" si="92"/>
        <v>0</v>
      </c>
      <c r="AJ82" s="4">
        <f t="shared" si="93"/>
        <v>0</v>
      </c>
      <c r="AK82" s="4">
        <f t="shared" si="94"/>
        <v>0</v>
      </c>
      <c r="AL82" s="4">
        <f t="shared" si="95"/>
        <v>0</v>
      </c>
      <c r="AM82" s="4">
        <f t="shared" si="96"/>
        <v>0</v>
      </c>
      <c r="AN82" s="4">
        <f t="shared" si="97"/>
        <v>0</v>
      </c>
      <c r="AO82" s="4">
        <f>IF(AND(C82=$C$113,L82&gt;0),L82,0)</f>
        <v>0</v>
      </c>
      <c r="AP82" s="4">
        <f>IF(AND(C82=$C$113,L82&lt;0),L82,0)</f>
        <v>0</v>
      </c>
      <c r="AQ82" s="29">
        <f t="shared" si="98"/>
        <v>0</v>
      </c>
      <c r="AR82" s="29">
        <f t="shared" si="99"/>
        <v>0</v>
      </c>
      <c r="AS82" s="4">
        <f>IF(NOT(M82=""),1,0)</f>
        <v>0</v>
      </c>
      <c r="AT82" s="4">
        <f t="shared" si="100"/>
      </c>
      <c r="AU82" s="4">
        <f t="shared" si="101"/>
      </c>
      <c r="AV82" s="4">
        <f t="shared" si="102"/>
      </c>
      <c r="AW82" s="4">
        <f t="shared" si="103"/>
      </c>
      <c r="AX82" s="4">
        <f>IF(NOT(AT82=""),AT82,IF(NOT(AU82=""),AU82,IF(NOT(AV82=""),AV82,IF(NOT(AW82=""),AW82,""))))</f>
      </c>
      <c r="AY82" s="4">
        <f t="shared" si="104"/>
      </c>
      <c r="AZ82" s="4">
        <f t="shared" si="105"/>
      </c>
      <c r="BA82" s="4">
        <f t="shared" si="106"/>
      </c>
      <c r="BB82" s="4">
        <f>IF(NOT(AY82=""),AY82,IF(NOT(AZ82=""),AZ82,IF(NOT(BA82=""),BA82,"")))</f>
      </c>
    </row>
    <row r="83" spans="1:54" ht="12">
      <c r="A83" s="142"/>
      <c r="B83" s="296"/>
      <c r="C83" s="169"/>
      <c r="D83" s="170"/>
      <c r="E83" s="174"/>
      <c r="F83" s="170"/>
      <c r="G83" s="171"/>
      <c r="H83" s="171"/>
      <c r="I83" s="171"/>
      <c r="J83" s="170"/>
      <c r="K83" s="172">
        <f t="shared" si="75"/>
      </c>
      <c r="L83" s="173">
        <f t="shared" si="76"/>
      </c>
      <c r="M83" s="479">
        <f t="shared" si="77"/>
      </c>
      <c r="N83" s="147"/>
      <c r="O83" s="15"/>
      <c r="P83" s="29">
        <f t="shared" si="78"/>
        <v>0</v>
      </c>
      <c r="Q83" s="29">
        <f t="shared" si="79"/>
        <v>0</v>
      </c>
      <c r="R83" s="4">
        <f t="shared" si="80"/>
        <v>0</v>
      </c>
      <c r="S83" s="7">
        <f t="shared" si="81"/>
        <v>0</v>
      </c>
      <c r="T83" s="7">
        <f>IF(C83=$C$113,IF(OR(AND(E83&lt;20,J83&gt;336),AND(E83&gt;=20,E83&lt;50,J83&gt;275),AND(E83&gt;=50,J83&gt;186)),1,0),0)</f>
        <v>0</v>
      </c>
      <c r="U83" s="86">
        <f t="shared" si="82"/>
        <v>0</v>
      </c>
      <c r="V83" s="29">
        <f t="shared" si="83"/>
        <v>0</v>
      </c>
      <c r="W83" s="29">
        <f>IF(AND(OR(C83=$C$110,C83=$C$111,C83=$C$112,C83=$C$113),NOT(D83=$E$111)),1,0)</f>
        <v>0</v>
      </c>
      <c r="X83" s="4">
        <f>IF(Q83=1,$AA$115,IF(R83=1,$AA$116,IF(W83=1,$AA$120,IF(Y83=1,$AA$122,IF(Z83=1,$AA$124,IF(AD83=1,$AA$135,""))))))</f>
      </c>
      <c r="Y83" s="86">
        <f t="shared" si="84"/>
        <v>0</v>
      </c>
      <c r="Z83" s="7">
        <f t="shared" si="85"/>
        <v>0</v>
      </c>
      <c r="AA83" s="29">
        <f t="shared" si="86"/>
        <v>0</v>
      </c>
      <c r="AB83" s="7">
        <f>IF(OR(AND(C83=$C$108,OR(E83&gt;=225,E83&lt;=80)),AND(C83=$C$109,E83&lt;225),AND(C83=$C$110,E83&gt;=20),AND(C83=$C$111,OR(E83&lt;20,E83&gt;=50)),AND(C83=$C$112,E83&lt;50),AND(C83=$C$113,E83&gt;80)),1,0)</f>
        <v>0</v>
      </c>
      <c r="AC83" s="86">
        <f t="shared" si="74"/>
        <v>0</v>
      </c>
      <c r="AD83" s="4">
        <f t="shared" si="87"/>
        <v>0</v>
      </c>
      <c r="AE83" s="29">
        <f t="shared" si="88"/>
        <v>0</v>
      </c>
      <c r="AF83" s="4">
        <f t="shared" si="89"/>
      </c>
      <c r="AG83" s="86">
        <f t="shared" si="90"/>
        <v>0</v>
      </c>
      <c r="AH83" s="4">
        <f t="shared" si="91"/>
        <v>0</v>
      </c>
      <c r="AI83" s="4">
        <f t="shared" si="92"/>
        <v>0</v>
      </c>
      <c r="AJ83" s="4">
        <f t="shared" si="93"/>
        <v>0</v>
      </c>
      <c r="AK83" s="4">
        <f t="shared" si="94"/>
        <v>0</v>
      </c>
      <c r="AL83" s="4">
        <f t="shared" si="95"/>
        <v>0</v>
      </c>
      <c r="AM83" s="4">
        <f t="shared" si="96"/>
        <v>0</v>
      </c>
      <c r="AN83" s="4">
        <f t="shared" si="97"/>
        <v>0</v>
      </c>
      <c r="AO83" s="4">
        <f>IF(AND(C83=$C$113,L83&gt;0),L83,0)</f>
        <v>0</v>
      </c>
      <c r="AP83" s="4">
        <f>IF(AND(C83=$C$113,L83&lt;0),L83,0)</f>
        <v>0</v>
      </c>
      <c r="AQ83" s="29">
        <f t="shared" si="98"/>
        <v>0</v>
      </c>
      <c r="AR83" s="29">
        <f t="shared" si="99"/>
        <v>0</v>
      </c>
      <c r="AS83" s="4">
        <f>IF(NOT(M83=""),1,0)</f>
        <v>0</v>
      </c>
      <c r="AT83" s="4">
        <f t="shared" si="100"/>
      </c>
      <c r="AU83" s="4">
        <f t="shared" si="101"/>
      </c>
      <c r="AV83" s="4">
        <f t="shared" si="102"/>
      </c>
      <c r="AW83" s="4">
        <f t="shared" si="103"/>
      </c>
      <c r="AX83" s="4">
        <f>IF(NOT(AT83=""),AT83,IF(NOT(AU83=""),AU83,IF(NOT(AV83=""),AV83,IF(NOT(AW83=""),AW83,""))))</f>
      </c>
      <c r="AY83" s="4">
        <f t="shared" si="104"/>
      </c>
      <c r="AZ83" s="4">
        <f t="shared" si="105"/>
      </c>
      <c r="BA83" s="4">
        <f t="shared" si="106"/>
      </c>
      <c r="BB83" s="4">
        <f>IF(NOT(AY83=""),AY83,IF(NOT(AZ83=""),AZ83,IF(NOT(BA83=""),BA83,"")))</f>
      </c>
    </row>
    <row r="84" spans="1:54" ht="12.75" thickBot="1">
      <c r="A84" s="142"/>
      <c r="B84" s="298"/>
      <c r="C84" s="299"/>
      <c r="D84" s="300"/>
      <c r="E84" s="301"/>
      <c r="F84" s="302"/>
      <c r="G84" s="303"/>
      <c r="H84" s="303"/>
      <c r="I84" s="303"/>
      <c r="J84" s="300"/>
      <c r="K84" s="304">
        <f t="shared" si="75"/>
      </c>
      <c r="L84" s="305">
        <f t="shared" si="76"/>
      </c>
      <c r="M84" s="480">
        <f t="shared" si="77"/>
      </c>
      <c r="N84" s="147"/>
      <c r="O84" s="15"/>
      <c r="P84" s="33">
        <f t="shared" si="78"/>
        <v>0</v>
      </c>
      <c r="Q84" s="33">
        <f t="shared" si="79"/>
        <v>0</v>
      </c>
      <c r="R84" s="6">
        <f t="shared" si="80"/>
        <v>0</v>
      </c>
      <c r="S84" s="20">
        <f t="shared" si="81"/>
        <v>0</v>
      </c>
      <c r="T84" s="20">
        <f>IF(C84=$C$113,IF(OR(AND(E84&lt;20,J84&gt;336),AND(E84&gt;=20,E84&lt;50,J84&gt;275),AND(E84&gt;=50,J84&gt;186)),1,0),0)</f>
        <v>0</v>
      </c>
      <c r="U84" s="87">
        <f t="shared" si="82"/>
        <v>0</v>
      </c>
      <c r="V84" s="33">
        <f t="shared" si="83"/>
        <v>0</v>
      </c>
      <c r="W84" s="33">
        <f>IF(AND(OR(C84=$C$110,C84=$C$111,C84=$C$112,C84=$C$113),NOT(D84=$E$111)),1,0)</f>
        <v>0</v>
      </c>
      <c r="X84" s="6">
        <f>IF(Q84=1,$AA$115,IF(R84=1,$AA$116,IF(W84=1,$AA$120,IF(Y84=1,$AA$122,IF(Z84=1,$AA$124,IF(AD84=1,$AA$135,""))))))</f>
      </c>
      <c r="Y84" s="87">
        <f t="shared" si="84"/>
        <v>0</v>
      </c>
      <c r="Z84" s="20">
        <f t="shared" si="85"/>
        <v>0</v>
      </c>
      <c r="AA84" s="33">
        <f t="shared" si="86"/>
        <v>0</v>
      </c>
      <c r="AB84" s="20">
        <f>IF(OR(AND(C84=$C$108,OR(E84&gt;=225,E84&lt;=80)),AND(C84=$C$109,E84&lt;225),AND(C84=$C$110,E84&gt;=20),AND(C84=$C$111,OR(E84&lt;20,E84&gt;=50)),AND(C84=$C$112,E84&lt;50),AND(C84=$C$113,E84&gt;80)),1,0)</f>
        <v>0</v>
      </c>
      <c r="AC84" s="87">
        <f t="shared" si="74"/>
        <v>0</v>
      </c>
      <c r="AD84" s="6">
        <f t="shared" si="87"/>
        <v>0</v>
      </c>
      <c r="AE84" s="33">
        <f t="shared" si="88"/>
        <v>0</v>
      </c>
      <c r="AF84" s="6">
        <f t="shared" si="89"/>
      </c>
      <c r="AG84" s="87">
        <f t="shared" si="90"/>
        <v>0</v>
      </c>
      <c r="AH84" s="6">
        <f t="shared" si="91"/>
        <v>0</v>
      </c>
      <c r="AI84" s="6">
        <f t="shared" si="92"/>
        <v>0</v>
      </c>
      <c r="AJ84" s="6">
        <f t="shared" si="93"/>
        <v>0</v>
      </c>
      <c r="AK84" s="6">
        <f t="shared" si="94"/>
        <v>0</v>
      </c>
      <c r="AL84" s="6">
        <f t="shared" si="95"/>
        <v>0</v>
      </c>
      <c r="AM84" s="6">
        <f t="shared" si="96"/>
        <v>0</v>
      </c>
      <c r="AN84" s="6">
        <f t="shared" si="97"/>
        <v>0</v>
      </c>
      <c r="AO84" s="6">
        <f>IF(AND(C84=$C$113,L84&gt;0),L84,0)</f>
        <v>0</v>
      </c>
      <c r="AP84" s="6">
        <f>IF(AND(C84=$C$113,L84&lt;0),L84,0)</f>
        <v>0</v>
      </c>
      <c r="AQ84" s="33">
        <f t="shared" si="98"/>
        <v>0</v>
      </c>
      <c r="AR84" s="33">
        <f t="shared" si="99"/>
        <v>0</v>
      </c>
      <c r="AS84" s="6">
        <f>IF(NOT(M84=""),1,0)</f>
        <v>0</v>
      </c>
      <c r="AT84" s="6">
        <f t="shared" si="100"/>
      </c>
      <c r="AU84" s="6">
        <f t="shared" si="101"/>
      </c>
      <c r="AV84" s="6">
        <f t="shared" si="102"/>
      </c>
      <c r="AW84" s="6">
        <f t="shared" si="103"/>
      </c>
      <c r="AX84" s="6">
        <f>IF(NOT(AT84=""),AT84,IF(NOT(AU84=""),AU84,IF(NOT(AV84=""),AV84,IF(NOT(AW84=""),AW84,""))))</f>
      </c>
      <c r="AY84" s="6">
        <f t="shared" si="104"/>
      </c>
      <c r="AZ84" s="6">
        <f t="shared" si="105"/>
      </c>
      <c r="BA84" s="6">
        <f t="shared" si="106"/>
      </c>
      <c r="BB84" s="6">
        <f>IF(NOT(AY84=""),AY84,IF(NOT(AZ84=""),AZ84,IF(NOT(BA84=""),BA84,"")))</f>
      </c>
    </row>
    <row r="85" spans="1:43" ht="12">
      <c r="A85" s="142"/>
      <c r="B85" s="524" t="s">
        <v>329</v>
      </c>
      <c r="C85" s="524"/>
      <c r="D85" s="524"/>
      <c r="E85" s="524"/>
      <c r="F85" s="524"/>
      <c r="G85" s="524"/>
      <c r="H85" s="524"/>
      <c r="I85" s="524"/>
      <c r="J85" s="524"/>
      <c r="K85" s="524"/>
      <c r="L85" s="524"/>
      <c r="M85" s="524"/>
      <c r="N85" s="142"/>
      <c r="O85" s="47"/>
      <c r="Q85" s="8"/>
      <c r="AN85" s="473">
        <f>SUM(AS15:AS84)</f>
        <v>0</v>
      </c>
      <c r="AO85" s="7"/>
      <c r="AP85" s="7"/>
      <c r="AQ85" s="2" t="s">
        <v>158</v>
      </c>
    </row>
    <row r="86" spans="1:17" ht="12">
      <c r="A86" s="142"/>
      <c r="B86" s="508" t="s">
        <v>333</v>
      </c>
      <c r="C86" s="508"/>
      <c r="D86" s="508"/>
      <c r="E86" s="508"/>
      <c r="F86" s="508"/>
      <c r="G86" s="508"/>
      <c r="H86" s="508"/>
      <c r="I86" s="508"/>
      <c r="J86" s="508"/>
      <c r="K86" s="508"/>
      <c r="L86" s="508"/>
      <c r="M86" s="508"/>
      <c r="N86" s="142"/>
      <c r="O86" s="47"/>
      <c r="Q86" s="10"/>
    </row>
    <row r="87" spans="1:17" ht="13.5" customHeight="1">
      <c r="A87" s="142"/>
      <c r="B87" s="508" t="s">
        <v>0</v>
      </c>
      <c r="C87" s="509"/>
      <c r="D87" s="509"/>
      <c r="E87" s="509"/>
      <c r="F87" s="509"/>
      <c r="G87" s="509"/>
      <c r="H87" s="509"/>
      <c r="I87" s="509"/>
      <c r="J87" s="509"/>
      <c r="K87" s="509"/>
      <c r="L87" s="509"/>
      <c r="M87" s="509"/>
      <c r="N87" s="142"/>
      <c r="O87" s="47"/>
      <c r="Q87" s="10"/>
    </row>
    <row r="88" spans="1:17" ht="14.25" thickBot="1">
      <c r="A88" s="142"/>
      <c r="B88" s="143"/>
      <c r="C88" s="143"/>
      <c r="D88" s="143"/>
      <c r="E88" s="143"/>
      <c r="F88" s="143"/>
      <c r="G88" s="143"/>
      <c r="H88" s="143"/>
      <c r="I88" s="143"/>
      <c r="J88" s="143"/>
      <c r="K88" s="143"/>
      <c r="L88" s="143"/>
      <c r="M88" s="143"/>
      <c r="N88" s="142"/>
      <c r="O88" s="47"/>
      <c r="Q88" s="10"/>
    </row>
    <row r="89" spans="1:17" ht="19.5" thickBot="1">
      <c r="A89" s="142"/>
      <c r="B89" s="539" t="s">
        <v>12</v>
      </c>
      <c r="C89" s="540"/>
      <c r="D89" s="540"/>
      <c r="E89" s="540"/>
      <c r="F89" s="541"/>
      <c r="G89" s="143"/>
      <c r="H89" s="143"/>
      <c r="I89" s="143"/>
      <c r="J89" s="143"/>
      <c r="K89" s="143"/>
      <c r="L89" s="143"/>
      <c r="M89" s="142"/>
      <c r="N89" s="142"/>
      <c r="O89" s="47"/>
      <c r="Q89" s="10"/>
    </row>
    <row r="90" spans="1:18" ht="26.25" customHeight="1" thickBot="1">
      <c r="A90" s="142"/>
      <c r="B90" s="534" t="s">
        <v>328</v>
      </c>
      <c r="C90" s="535"/>
      <c r="D90" s="535"/>
      <c r="E90" s="536"/>
      <c r="F90" s="187" t="s">
        <v>13</v>
      </c>
      <c r="G90" s="142"/>
      <c r="H90" s="142"/>
      <c r="I90" s="142"/>
      <c r="J90" s="142"/>
      <c r="K90" s="142"/>
      <c r="L90" s="144"/>
      <c r="M90" s="142"/>
      <c r="N90" s="142"/>
      <c r="O90" s="47"/>
      <c r="P90" s="3"/>
      <c r="Q90" s="3"/>
      <c r="R90" s="10"/>
    </row>
    <row r="91" spans="1:18" ht="13.5" customHeight="1">
      <c r="A91" s="142"/>
      <c r="B91" s="497" t="s">
        <v>104</v>
      </c>
      <c r="C91" s="517" t="s">
        <v>3</v>
      </c>
      <c r="D91" s="517"/>
      <c r="E91" s="518"/>
      <c r="F91" s="188">
        <f>SUM(AG15:AG84)</f>
        <v>0</v>
      </c>
      <c r="G91" s="142"/>
      <c r="H91" s="142"/>
      <c r="I91" s="142"/>
      <c r="J91" s="142"/>
      <c r="K91" s="142"/>
      <c r="L91" s="144"/>
      <c r="M91" s="142"/>
      <c r="N91" s="142"/>
      <c r="O91" s="47"/>
      <c r="P91" s="3"/>
      <c r="Q91" s="3"/>
      <c r="R91" s="10"/>
    </row>
    <row r="92" spans="1:18" ht="13.5" customHeight="1">
      <c r="A92" s="142"/>
      <c r="B92" s="537"/>
      <c r="C92" s="503" t="s">
        <v>4</v>
      </c>
      <c r="D92" s="503"/>
      <c r="E92" s="504"/>
      <c r="F92" s="189">
        <f>SUM(AH15:AH84)</f>
        <v>0</v>
      </c>
      <c r="G92" s="142"/>
      <c r="H92" s="142"/>
      <c r="I92" s="142"/>
      <c r="J92" s="142"/>
      <c r="K92" s="142"/>
      <c r="L92" s="144"/>
      <c r="M92" s="142"/>
      <c r="N92" s="142"/>
      <c r="O92" s="47"/>
      <c r="P92" s="3"/>
      <c r="Q92" s="3"/>
      <c r="R92" s="10"/>
    </row>
    <row r="93" spans="1:18" ht="13.5" customHeight="1">
      <c r="A93" s="142"/>
      <c r="B93" s="537"/>
      <c r="C93" s="503" t="s">
        <v>5</v>
      </c>
      <c r="D93" s="503"/>
      <c r="E93" s="504"/>
      <c r="F93" s="189">
        <f>SUM(AI15:AI84)</f>
        <v>0</v>
      </c>
      <c r="G93" s="142"/>
      <c r="H93" s="142"/>
      <c r="I93" s="142"/>
      <c r="J93" s="142"/>
      <c r="K93" s="142"/>
      <c r="L93" s="144"/>
      <c r="M93" s="142"/>
      <c r="N93" s="142"/>
      <c r="O93" s="47"/>
      <c r="P93" s="3"/>
      <c r="Q93" s="3"/>
      <c r="R93" s="10"/>
    </row>
    <row r="94" spans="1:18" ht="13.5" customHeight="1">
      <c r="A94" s="142"/>
      <c r="B94" s="537"/>
      <c r="C94" s="503" t="s">
        <v>6</v>
      </c>
      <c r="D94" s="503"/>
      <c r="E94" s="504"/>
      <c r="F94" s="189">
        <f>SUM(AJ15:AJ84)</f>
        <v>0</v>
      </c>
      <c r="G94" s="142"/>
      <c r="H94" s="142"/>
      <c r="I94" s="142"/>
      <c r="J94" s="142"/>
      <c r="K94" s="142"/>
      <c r="L94" s="386"/>
      <c r="M94" s="386"/>
      <c r="N94" s="386"/>
      <c r="O94" s="433"/>
      <c r="P94" s="3"/>
      <c r="Q94" s="3"/>
      <c r="R94" s="10"/>
    </row>
    <row r="95" spans="1:18" ht="13.5" customHeight="1">
      <c r="A95" s="142"/>
      <c r="B95" s="537"/>
      <c r="C95" s="503" t="s">
        <v>324</v>
      </c>
      <c r="D95" s="503"/>
      <c r="E95" s="504"/>
      <c r="F95" s="189">
        <f>SUM(AK15:AK84)</f>
        <v>0</v>
      </c>
      <c r="G95" s="142"/>
      <c r="H95" s="142"/>
      <c r="I95" s="142"/>
      <c r="J95" s="142"/>
      <c r="K95" s="142"/>
      <c r="L95" s="386"/>
      <c r="M95" s="386"/>
      <c r="N95" s="386"/>
      <c r="O95" s="433"/>
      <c r="P95" s="3"/>
      <c r="Q95" s="3"/>
      <c r="R95" s="10"/>
    </row>
    <row r="96" spans="1:18" ht="13.5" customHeight="1">
      <c r="A96" s="142"/>
      <c r="B96" s="537"/>
      <c r="C96" s="503" t="s">
        <v>325</v>
      </c>
      <c r="D96" s="503"/>
      <c r="E96" s="504"/>
      <c r="F96" s="189">
        <f>SUM(AL15:AL84)</f>
        <v>0</v>
      </c>
      <c r="G96" s="142"/>
      <c r="H96" s="142"/>
      <c r="I96" s="142"/>
      <c r="J96" s="142"/>
      <c r="K96" s="142"/>
      <c r="L96" s="532"/>
      <c r="M96" s="532"/>
      <c r="N96" s="474"/>
      <c r="O96" s="533"/>
      <c r="P96" s="3"/>
      <c r="Q96" s="3"/>
      <c r="R96" s="10"/>
    </row>
    <row r="97" spans="1:18" ht="13.5" customHeight="1">
      <c r="A97" s="142"/>
      <c r="B97" s="537"/>
      <c r="C97" s="503" t="s">
        <v>326</v>
      </c>
      <c r="D97" s="503"/>
      <c r="E97" s="504"/>
      <c r="F97" s="189">
        <f>SUM(AM15:AM84)</f>
        <v>0</v>
      </c>
      <c r="G97" s="142"/>
      <c r="H97" s="142"/>
      <c r="I97" s="142"/>
      <c r="J97" s="142"/>
      <c r="K97" s="142"/>
      <c r="L97" s="532"/>
      <c r="M97" s="532"/>
      <c r="N97" s="474"/>
      <c r="O97" s="533"/>
      <c r="P97" s="3"/>
      <c r="Q97" s="3"/>
      <c r="R97" s="10"/>
    </row>
    <row r="98" spans="1:18" ht="13.5" customHeight="1">
      <c r="A98" s="142"/>
      <c r="B98" s="537"/>
      <c r="C98" s="503" t="s">
        <v>327</v>
      </c>
      <c r="D98" s="503"/>
      <c r="E98" s="504"/>
      <c r="F98" s="189">
        <f>SUM(AN15:AN84)</f>
        <v>0</v>
      </c>
      <c r="G98" s="142"/>
      <c r="H98" s="142"/>
      <c r="I98" s="142"/>
      <c r="J98" s="142"/>
      <c r="K98" s="142"/>
      <c r="L98" s="449"/>
      <c r="M98" s="450"/>
      <c r="N98" s="450"/>
      <c r="O98" s="458"/>
      <c r="P98" s="3"/>
      <c r="Q98" s="3"/>
      <c r="R98" s="10"/>
    </row>
    <row r="99" spans="1:18" ht="12.75">
      <c r="A99" s="142"/>
      <c r="B99" s="537"/>
      <c r="C99" s="503" t="s">
        <v>1</v>
      </c>
      <c r="D99" s="503"/>
      <c r="E99" s="504"/>
      <c r="F99" s="189">
        <f>SUM(AO15:AO84)</f>
        <v>0</v>
      </c>
      <c r="G99" s="142"/>
      <c r="H99" s="142"/>
      <c r="I99" s="142"/>
      <c r="J99" s="142"/>
      <c r="K99" s="142"/>
      <c r="L99" s="449"/>
      <c r="M99" s="450"/>
      <c r="N99" s="450"/>
      <c r="O99" s="458"/>
      <c r="P99" s="3"/>
      <c r="Q99" s="3"/>
      <c r="R99" s="10"/>
    </row>
    <row r="100" spans="1:18" ht="13.5" thickBot="1">
      <c r="A100" s="142"/>
      <c r="B100" s="538"/>
      <c r="C100" s="515" t="s">
        <v>2</v>
      </c>
      <c r="D100" s="515"/>
      <c r="E100" s="516"/>
      <c r="F100" s="191">
        <f>SUM(AP15:AP84)</f>
        <v>0</v>
      </c>
      <c r="G100" s="142"/>
      <c r="H100" s="142"/>
      <c r="I100" s="142"/>
      <c r="J100" s="142"/>
      <c r="K100" s="142"/>
      <c r="L100" s="449"/>
      <c r="M100" s="142"/>
      <c r="N100" s="450"/>
      <c r="O100" s="458"/>
      <c r="P100" s="3"/>
      <c r="Q100" s="3"/>
      <c r="R100" s="10"/>
    </row>
    <row r="101" spans="1:18" ht="13.5" customHeight="1">
      <c r="A101" s="142"/>
      <c r="B101" s="497" t="s">
        <v>7</v>
      </c>
      <c r="C101" s="517" t="s">
        <v>8</v>
      </c>
      <c r="D101" s="517"/>
      <c r="E101" s="518"/>
      <c r="F101" s="188">
        <f>SUM(AQ15:AQ84)</f>
        <v>0</v>
      </c>
      <c r="G101" s="144"/>
      <c r="H101" s="142"/>
      <c r="I101" s="145"/>
      <c r="J101" s="142"/>
      <c r="K101" s="142"/>
      <c r="L101" s="449"/>
      <c r="M101" s="451" t="s">
        <v>258</v>
      </c>
      <c r="N101" s="363"/>
      <c r="O101" s="458"/>
      <c r="P101" s="3"/>
      <c r="Q101" s="3"/>
      <c r="R101" s="10"/>
    </row>
    <row r="102" spans="1:18" ht="13.5" customHeight="1" thickBot="1">
      <c r="A102" s="142"/>
      <c r="B102" s="498"/>
      <c r="C102" s="513" t="s">
        <v>9</v>
      </c>
      <c r="D102" s="513"/>
      <c r="E102" s="514"/>
      <c r="F102" s="190">
        <f>SUM(AR15:AR84)</f>
        <v>0</v>
      </c>
      <c r="G102" s="144"/>
      <c r="H102" s="142"/>
      <c r="I102" s="145"/>
      <c r="J102" s="142"/>
      <c r="K102" s="142"/>
      <c r="L102" s="449"/>
      <c r="M102" s="519" t="s">
        <v>344</v>
      </c>
      <c r="N102" s="363"/>
      <c r="O102" s="458"/>
      <c r="P102" s="3"/>
      <c r="Q102" s="3"/>
      <c r="R102" s="10"/>
    </row>
    <row r="103" spans="1:16" ht="29.25" customHeight="1" thickBot="1">
      <c r="A103" s="142"/>
      <c r="B103" s="505">
        <f>IF(AN85&gt;0,AA138,"")</f>
      </c>
      <c r="C103" s="506"/>
      <c r="D103" s="506"/>
      <c r="E103" s="506"/>
      <c r="F103" s="507"/>
      <c r="G103" s="145"/>
      <c r="H103" s="142"/>
      <c r="I103" s="142"/>
      <c r="J103" s="449"/>
      <c r="K103" s="450"/>
      <c r="L103" s="450"/>
      <c r="M103" s="520"/>
      <c r="N103" s="363"/>
      <c r="O103" s="15"/>
      <c r="P103" s="10"/>
    </row>
    <row r="104" spans="1:15" ht="24" customHeight="1" thickBot="1">
      <c r="A104" s="142"/>
      <c r="B104" s="499" t="s">
        <v>334</v>
      </c>
      <c r="C104" s="500"/>
      <c r="D104" s="500"/>
      <c r="E104" s="500"/>
      <c r="F104" s="501"/>
      <c r="G104" s="142"/>
      <c r="H104" s="142"/>
      <c r="I104" s="142"/>
      <c r="J104" s="146"/>
      <c r="K104" s="146"/>
      <c r="L104" s="146"/>
      <c r="M104" s="521"/>
      <c r="N104" s="363"/>
      <c r="O104" s="15"/>
    </row>
    <row r="105" spans="1:15" ht="12" customHeight="1">
      <c r="A105" s="142"/>
      <c r="B105" s="142"/>
      <c r="C105" s="142"/>
      <c r="D105" s="142"/>
      <c r="E105" s="144"/>
      <c r="F105" s="142"/>
      <c r="G105" s="142"/>
      <c r="H105" s="142"/>
      <c r="I105" s="142"/>
      <c r="J105" s="146"/>
      <c r="K105" s="146"/>
      <c r="L105" s="146"/>
      <c r="M105" s="475"/>
      <c r="N105" s="147"/>
      <c r="O105" s="15"/>
    </row>
    <row r="106" spans="1:42" ht="12.75">
      <c r="A106" s="47"/>
      <c r="B106" s="47"/>
      <c r="C106" s="47"/>
      <c r="D106" s="47"/>
      <c r="E106" s="48"/>
      <c r="F106" s="47"/>
      <c r="G106" s="47"/>
      <c r="H106" s="47"/>
      <c r="I106" s="47"/>
      <c r="J106" s="433"/>
      <c r="K106" s="433"/>
      <c r="L106" s="433"/>
      <c r="M106" s="89"/>
      <c r="N106" s="15"/>
      <c r="O106" s="15"/>
      <c r="Z106" s="7"/>
      <c r="AA106" s="7"/>
      <c r="AB106" s="7"/>
      <c r="AC106" s="7"/>
      <c r="AD106" s="7"/>
      <c r="AE106" s="7"/>
      <c r="AF106" s="7"/>
      <c r="AG106" s="7"/>
      <c r="AH106" s="7"/>
      <c r="AI106" s="7"/>
      <c r="AJ106" s="7"/>
      <c r="AK106" s="7"/>
      <c r="AL106" s="7"/>
      <c r="AM106" s="19"/>
      <c r="AN106" s="7"/>
      <c r="AO106" s="7"/>
      <c r="AP106" s="7"/>
    </row>
    <row r="107" spans="10:42" ht="12.75">
      <c r="J107" s="384"/>
      <c r="K107" s="384"/>
      <c r="L107" s="384"/>
      <c r="N107" s="2"/>
      <c r="O107" s="2"/>
      <c r="R107" s="3"/>
      <c r="Z107" s="7"/>
      <c r="AA107" s="7"/>
      <c r="AB107" s="7"/>
      <c r="AC107" s="7"/>
      <c r="AD107" s="7"/>
      <c r="AE107" s="7"/>
      <c r="AF107" s="7"/>
      <c r="AG107" s="7"/>
      <c r="AH107" s="7"/>
      <c r="AI107" s="7"/>
      <c r="AJ107" s="7"/>
      <c r="AK107" s="7"/>
      <c r="AL107" s="7"/>
      <c r="AM107" s="7"/>
      <c r="AN107" s="7"/>
      <c r="AO107" s="7"/>
      <c r="AP107" s="7"/>
    </row>
    <row r="108" spans="3:15" s="74" customFormat="1" ht="12" hidden="1">
      <c r="C108" s="74" t="s">
        <v>78</v>
      </c>
      <c r="E108" s="74" t="s">
        <v>201</v>
      </c>
      <c r="F108" s="74" t="s">
        <v>76</v>
      </c>
      <c r="I108" s="75">
        <v>50</v>
      </c>
      <c r="O108" s="2"/>
    </row>
    <row r="109" spans="3:15" s="74" customFormat="1" ht="12" hidden="1">
      <c r="C109" s="74" t="s">
        <v>79</v>
      </c>
      <c r="E109" s="74" t="s">
        <v>202</v>
      </c>
      <c r="F109" s="74" t="s">
        <v>77</v>
      </c>
      <c r="I109" s="75">
        <v>125</v>
      </c>
      <c r="O109" s="2"/>
    </row>
    <row r="110" spans="3:15" s="74" customFormat="1" ht="12" hidden="1">
      <c r="C110" s="74" t="s">
        <v>80</v>
      </c>
      <c r="D110" s="74" t="s">
        <v>76</v>
      </c>
      <c r="I110" s="75">
        <v>250</v>
      </c>
      <c r="O110" s="2"/>
    </row>
    <row r="111" spans="3:15" s="74" customFormat="1" ht="12" hidden="1">
      <c r="C111" s="74" t="s">
        <v>81</v>
      </c>
      <c r="D111" s="74" t="s">
        <v>77</v>
      </c>
      <c r="E111" s="74" t="s">
        <v>106</v>
      </c>
      <c r="G111" s="76">
        <v>0.47</v>
      </c>
      <c r="I111" s="75">
        <v>300</v>
      </c>
      <c r="O111" s="2"/>
    </row>
    <row r="112" spans="3:15" s="74" customFormat="1" ht="12" hidden="1">
      <c r="C112" s="74" t="s">
        <v>82</v>
      </c>
      <c r="E112" s="74" t="s">
        <v>132</v>
      </c>
      <c r="G112" s="76">
        <v>0.85</v>
      </c>
      <c r="I112" s="75">
        <v>500</v>
      </c>
      <c r="O112" s="2"/>
    </row>
    <row r="113" spans="3:15" s="74" customFormat="1" ht="12" hidden="1">
      <c r="C113" s="74" t="s">
        <v>134</v>
      </c>
      <c r="E113" s="74" t="s">
        <v>133</v>
      </c>
      <c r="I113" s="75">
        <v>1000</v>
      </c>
      <c r="O113" s="2"/>
    </row>
    <row r="114" spans="2:42" ht="24" hidden="1">
      <c r="B114" s="11" t="s">
        <v>85</v>
      </c>
      <c r="C114" s="11" t="s">
        <v>94</v>
      </c>
      <c r="D114" s="11" t="s">
        <v>107</v>
      </c>
      <c r="J114" s="476"/>
      <c r="K114" s="476"/>
      <c r="L114" s="476"/>
      <c r="N114" s="2"/>
      <c r="O114" s="2"/>
      <c r="Q114" s="3"/>
      <c r="R114" s="9" t="s">
        <v>127</v>
      </c>
      <c r="Z114" s="7"/>
      <c r="AA114" s="7"/>
      <c r="AB114" s="7"/>
      <c r="AC114" s="7"/>
      <c r="AD114" s="7"/>
      <c r="AE114" s="7"/>
      <c r="AF114" s="7"/>
      <c r="AG114" s="7"/>
      <c r="AH114" s="25"/>
      <c r="AI114" s="7"/>
      <c r="AJ114" s="26"/>
      <c r="AK114" s="27"/>
      <c r="AL114" s="7"/>
      <c r="AM114" s="7"/>
      <c r="AN114" s="7"/>
      <c r="AO114" s="7"/>
      <c r="AP114" s="7"/>
    </row>
    <row r="115" spans="2:49" ht="12.75" hidden="1">
      <c r="B115" s="12" t="s">
        <v>91</v>
      </c>
      <c r="C115" s="12">
        <v>10</v>
      </c>
      <c r="D115" s="12">
        <v>40</v>
      </c>
      <c r="J115" s="454"/>
      <c r="K115" s="455"/>
      <c r="L115" s="455"/>
      <c r="P115" s="28" t="s">
        <v>140</v>
      </c>
      <c r="Q115" s="22"/>
      <c r="R115" s="22"/>
      <c r="S115" s="22"/>
      <c r="T115" s="22"/>
      <c r="U115" s="22"/>
      <c r="V115" s="22"/>
      <c r="W115" s="22"/>
      <c r="X115" s="22"/>
      <c r="Y115" s="14"/>
      <c r="Z115" s="22"/>
      <c r="AA115" s="23" t="s">
        <v>243</v>
      </c>
      <c r="AB115" s="22"/>
      <c r="AC115" s="22"/>
      <c r="AD115" s="22"/>
      <c r="AE115" s="22"/>
      <c r="AF115" s="22"/>
      <c r="AI115" s="7"/>
      <c r="AJ115" s="7"/>
      <c r="AK115" s="7"/>
      <c r="AL115" s="7"/>
      <c r="AM115" s="7"/>
      <c r="AN115" s="7"/>
      <c r="AO115" s="7"/>
      <c r="AP115" s="7"/>
      <c r="AQ115" s="19"/>
      <c r="AR115" s="7"/>
      <c r="AS115" s="26"/>
      <c r="AT115" s="7"/>
      <c r="AU115" s="7"/>
      <c r="AV115" s="7"/>
      <c r="AW115" s="7"/>
    </row>
    <row r="116" spans="2:49" ht="12.75" hidden="1">
      <c r="B116" s="12" t="s">
        <v>92</v>
      </c>
      <c r="C116" s="12">
        <v>10</v>
      </c>
      <c r="D116" s="12">
        <v>16.1</v>
      </c>
      <c r="F116" s="477" t="s">
        <v>332</v>
      </c>
      <c r="J116" s="454"/>
      <c r="K116" s="455"/>
      <c r="L116" s="455"/>
      <c r="P116" s="28" t="s">
        <v>141</v>
      </c>
      <c r="Q116" s="22"/>
      <c r="R116" s="22"/>
      <c r="S116" s="22"/>
      <c r="T116" s="22"/>
      <c r="U116" s="22"/>
      <c r="V116" s="22"/>
      <c r="W116" s="22"/>
      <c r="X116" s="22"/>
      <c r="Y116" s="14"/>
      <c r="Z116" s="22"/>
      <c r="AA116" s="23" t="s">
        <v>244</v>
      </c>
      <c r="AB116" s="22"/>
      <c r="AC116" s="22"/>
      <c r="AD116" s="22"/>
      <c r="AE116" s="22"/>
      <c r="AF116" s="22"/>
      <c r="AI116" s="7"/>
      <c r="AJ116" s="7"/>
      <c r="AK116" s="7"/>
      <c r="AL116" s="7"/>
      <c r="AM116" s="7"/>
      <c r="AN116" s="7"/>
      <c r="AO116" s="7"/>
      <c r="AP116" s="7"/>
      <c r="AQ116" s="19"/>
      <c r="AR116" s="7"/>
      <c r="AS116" s="26"/>
      <c r="AT116" s="7"/>
      <c r="AU116" s="7"/>
      <c r="AV116" s="7"/>
      <c r="AW116" s="7"/>
    </row>
    <row r="117" spans="2:49" ht="12.75" hidden="1">
      <c r="B117" s="12" t="s">
        <v>86</v>
      </c>
      <c r="C117" s="12">
        <v>8</v>
      </c>
      <c r="D117" s="12">
        <v>12.1</v>
      </c>
      <c r="J117" s="454"/>
      <c r="K117" s="455"/>
      <c r="L117" s="455"/>
      <c r="P117" s="22" t="s">
        <v>109</v>
      </c>
      <c r="Q117" s="22"/>
      <c r="R117" s="22"/>
      <c r="S117" s="22"/>
      <c r="T117" s="22"/>
      <c r="U117" s="22"/>
      <c r="V117" s="22"/>
      <c r="W117" s="22"/>
      <c r="X117" s="22"/>
      <c r="Y117" s="14"/>
      <c r="Z117" s="22"/>
      <c r="AA117" s="23" t="s">
        <v>110</v>
      </c>
      <c r="AB117" s="22"/>
      <c r="AC117" s="22"/>
      <c r="AD117" s="22"/>
      <c r="AE117" s="22"/>
      <c r="AF117" s="22"/>
      <c r="AI117" s="7"/>
      <c r="AJ117" s="7"/>
      <c r="AK117" s="7"/>
      <c r="AL117" s="7"/>
      <c r="AM117" s="7"/>
      <c r="AN117" s="7"/>
      <c r="AO117" s="7"/>
      <c r="AP117" s="7"/>
      <c r="AQ117" s="19"/>
      <c r="AR117" s="7"/>
      <c r="AS117" s="26"/>
      <c r="AT117" s="7"/>
      <c r="AU117" s="7"/>
      <c r="AV117" s="7"/>
      <c r="AW117" s="7"/>
    </row>
    <row r="118" spans="2:49" ht="12" hidden="1">
      <c r="B118" s="12" t="s">
        <v>87</v>
      </c>
      <c r="C118" s="13">
        <v>50</v>
      </c>
      <c r="D118" s="13">
        <v>336</v>
      </c>
      <c r="J118" s="7"/>
      <c r="K118" s="7"/>
      <c r="L118" s="7"/>
      <c r="P118" s="22" t="s">
        <v>113</v>
      </c>
      <c r="Q118" s="22"/>
      <c r="R118" s="22"/>
      <c r="S118" s="22"/>
      <c r="T118" s="22"/>
      <c r="U118" s="22"/>
      <c r="V118" s="22"/>
      <c r="W118" s="22"/>
      <c r="X118" s="22"/>
      <c r="Y118" s="14"/>
      <c r="Z118" s="22"/>
      <c r="AA118" s="23" t="s">
        <v>111</v>
      </c>
      <c r="AB118" s="22"/>
      <c r="AC118" s="22"/>
      <c r="AD118" s="22"/>
      <c r="AE118" s="22"/>
      <c r="AF118" s="22"/>
      <c r="AI118" s="7"/>
      <c r="AJ118" s="7"/>
      <c r="AK118" s="7"/>
      <c r="AL118" s="7"/>
      <c r="AM118" s="7"/>
      <c r="AN118" s="7"/>
      <c r="AO118" s="7"/>
      <c r="AP118" s="7"/>
      <c r="AQ118" s="19"/>
      <c r="AR118" s="7"/>
      <c r="AS118" s="26"/>
      <c r="AT118" s="7"/>
      <c r="AU118" s="7"/>
      <c r="AV118" s="7"/>
      <c r="AW118" s="7"/>
    </row>
    <row r="119" spans="2:49" ht="12" hidden="1">
      <c r="B119" s="12" t="s">
        <v>88</v>
      </c>
      <c r="C119" s="13">
        <v>50</v>
      </c>
      <c r="D119" s="13">
        <v>275</v>
      </c>
      <c r="J119" s="7"/>
      <c r="K119" s="7"/>
      <c r="L119" s="7"/>
      <c r="P119" s="22" t="s">
        <v>114</v>
      </c>
      <c r="Q119" s="22"/>
      <c r="R119" s="22"/>
      <c r="S119" s="22"/>
      <c r="T119" s="22"/>
      <c r="U119" s="22"/>
      <c r="V119" s="22"/>
      <c r="W119" s="22"/>
      <c r="X119" s="22"/>
      <c r="Y119" s="14"/>
      <c r="Z119" s="22"/>
      <c r="AA119" s="23" t="s">
        <v>112</v>
      </c>
      <c r="AB119" s="22"/>
      <c r="AC119" s="22"/>
      <c r="AD119" s="22"/>
      <c r="AE119" s="22"/>
      <c r="AF119" s="22"/>
      <c r="AI119" s="7"/>
      <c r="AJ119" s="7"/>
      <c r="AK119" s="7"/>
      <c r="AL119" s="7"/>
      <c r="AM119" s="7"/>
      <c r="AN119" s="7"/>
      <c r="AO119" s="7"/>
      <c r="AP119" s="7"/>
      <c r="AQ119" s="19"/>
      <c r="AR119" s="7"/>
      <c r="AS119" s="26"/>
      <c r="AT119" s="7"/>
      <c r="AU119" s="7"/>
      <c r="AV119" s="7"/>
      <c r="AW119" s="7"/>
    </row>
    <row r="120" spans="2:49" ht="12" hidden="1">
      <c r="B120" s="12" t="s">
        <v>89</v>
      </c>
      <c r="C120" s="13">
        <v>72</v>
      </c>
      <c r="D120" s="13">
        <v>186</v>
      </c>
      <c r="P120" s="22" t="s">
        <v>115</v>
      </c>
      <c r="Q120" s="22"/>
      <c r="R120" s="22"/>
      <c r="S120" s="22"/>
      <c r="T120" s="22"/>
      <c r="U120" s="22"/>
      <c r="V120" s="22"/>
      <c r="W120" s="22"/>
      <c r="X120" s="22"/>
      <c r="Y120" s="14"/>
      <c r="Z120" s="22"/>
      <c r="AA120" s="23" t="s">
        <v>116</v>
      </c>
      <c r="AB120" s="22"/>
      <c r="AC120" s="22"/>
      <c r="AD120" s="22"/>
      <c r="AE120" s="22"/>
      <c r="AF120" s="22"/>
      <c r="AI120" s="7"/>
      <c r="AJ120" s="7"/>
      <c r="AK120" s="7"/>
      <c r="AL120" s="7"/>
      <c r="AM120" s="7"/>
      <c r="AN120" s="7"/>
      <c r="AO120" s="7"/>
      <c r="AP120" s="7"/>
      <c r="AQ120" s="19"/>
      <c r="AR120" s="7"/>
      <c r="AS120" s="26"/>
      <c r="AT120" s="7"/>
      <c r="AU120" s="7"/>
      <c r="AV120" s="7"/>
      <c r="AW120" s="7"/>
    </row>
    <row r="121" spans="16:49" ht="12" hidden="1">
      <c r="P121" s="22" t="s">
        <v>138</v>
      </c>
      <c r="Q121" s="22"/>
      <c r="R121" s="22"/>
      <c r="S121" s="22"/>
      <c r="T121" s="22"/>
      <c r="U121" s="22"/>
      <c r="V121" s="22"/>
      <c r="W121" s="22"/>
      <c r="X121" s="22"/>
      <c r="Y121" s="14"/>
      <c r="Z121" s="22"/>
      <c r="AA121" s="23" t="s">
        <v>126</v>
      </c>
      <c r="AB121" s="22"/>
      <c r="AC121" s="22"/>
      <c r="AD121" s="22"/>
      <c r="AE121" s="22"/>
      <c r="AF121" s="22"/>
      <c r="AI121" s="7"/>
      <c r="AJ121" s="7"/>
      <c r="AK121" s="7"/>
      <c r="AL121" s="7"/>
      <c r="AM121" s="7"/>
      <c r="AN121" s="7"/>
      <c r="AO121" s="7"/>
      <c r="AP121" s="7"/>
      <c r="AQ121" s="19"/>
      <c r="AR121" s="7"/>
      <c r="AS121" s="26"/>
      <c r="AT121" s="7"/>
      <c r="AU121" s="7"/>
      <c r="AV121" s="7"/>
      <c r="AW121" s="7"/>
    </row>
    <row r="122" spans="3:49" ht="12" hidden="1">
      <c r="C122" s="34"/>
      <c r="D122" s="34"/>
      <c r="P122" s="28" t="s">
        <v>139</v>
      </c>
      <c r="Q122" s="22"/>
      <c r="R122" s="22"/>
      <c r="S122" s="22"/>
      <c r="T122" s="22"/>
      <c r="U122" s="22"/>
      <c r="V122" s="22"/>
      <c r="W122" s="22"/>
      <c r="X122" s="22"/>
      <c r="Y122" s="22"/>
      <c r="Z122" s="22"/>
      <c r="AA122" s="23" t="s">
        <v>304</v>
      </c>
      <c r="AB122" s="22"/>
      <c r="AC122" s="22"/>
      <c r="AD122" s="22"/>
      <c r="AE122" s="22"/>
      <c r="AF122" s="22"/>
      <c r="AI122" s="7"/>
      <c r="AJ122" s="7"/>
      <c r="AK122" s="7"/>
      <c r="AL122" s="7"/>
      <c r="AM122" s="7"/>
      <c r="AN122" s="7"/>
      <c r="AO122" s="7"/>
      <c r="AP122" s="7"/>
      <c r="AQ122" s="19"/>
      <c r="AR122" s="7"/>
      <c r="AS122" s="7"/>
      <c r="AT122" s="7"/>
      <c r="AU122" s="7"/>
      <c r="AV122" s="7"/>
      <c r="AW122" s="7"/>
    </row>
    <row r="123" spans="16:49" ht="12" hidden="1">
      <c r="P123" s="28" t="s">
        <v>142</v>
      </c>
      <c r="Q123" s="22"/>
      <c r="R123" s="22"/>
      <c r="S123" s="22"/>
      <c r="T123" s="22"/>
      <c r="U123" s="22"/>
      <c r="V123" s="22"/>
      <c r="W123" s="22"/>
      <c r="X123" s="22"/>
      <c r="Y123" s="22"/>
      <c r="Z123" s="22"/>
      <c r="AA123" s="23"/>
      <c r="AB123" s="22"/>
      <c r="AC123" s="22"/>
      <c r="AD123" s="22"/>
      <c r="AE123" s="22"/>
      <c r="AF123" s="22"/>
      <c r="AI123" s="7"/>
      <c r="AJ123" s="7"/>
      <c r="AK123" s="7"/>
      <c r="AL123" s="7"/>
      <c r="AM123" s="7"/>
      <c r="AN123" s="7"/>
      <c r="AO123" s="7"/>
      <c r="AP123" s="7"/>
      <c r="AQ123" s="19"/>
      <c r="AR123" s="7"/>
      <c r="AS123" s="7"/>
      <c r="AT123" s="7"/>
      <c r="AU123" s="7"/>
      <c r="AV123" s="7"/>
      <c r="AW123" s="7"/>
    </row>
    <row r="124" spans="16:49" ht="12" hidden="1">
      <c r="P124" s="28" t="s">
        <v>143</v>
      </c>
      <c r="Q124" s="22"/>
      <c r="R124" s="22"/>
      <c r="S124" s="22"/>
      <c r="T124" s="22"/>
      <c r="U124" s="22"/>
      <c r="V124" s="14"/>
      <c r="W124" s="22"/>
      <c r="X124" s="22"/>
      <c r="Y124" s="22"/>
      <c r="Z124" s="22"/>
      <c r="AA124" s="23" t="s">
        <v>245</v>
      </c>
      <c r="AB124" s="22"/>
      <c r="AC124" s="22"/>
      <c r="AD124" s="22"/>
      <c r="AE124" s="22"/>
      <c r="AF124" s="22"/>
      <c r="AI124" s="7"/>
      <c r="AJ124" s="7"/>
      <c r="AK124" s="7"/>
      <c r="AL124" s="7"/>
      <c r="AM124" s="7"/>
      <c r="AN124" s="26"/>
      <c r="AO124" s="26"/>
      <c r="AP124" s="26"/>
      <c r="AQ124" s="19"/>
      <c r="AR124" s="7"/>
      <c r="AS124" s="7"/>
      <c r="AT124" s="7"/>
      <c r="AU124" s="7"/>
      <c r="AV124" s="7"/>
      <c r="AW124" s="7"/>
    </row>
    <row r="125" spans="2:49" ht="12" hidden="1">
      <c r="B125" s="1">
        <f>RIGHT($C$11,2)</f>
      </c>
      <c r="C125" s="1">
        <f>LEFT(B15,1)</f>
      </c>
      <c r="D125" s="1" t="b">
        <f>IF($B$125="10","A",IF($B$125="11","B",IF($B$125="12","C",IF($B$125="13","D",IF($B$125="14","E",IF($B$125="15","F",IF($B$125="16","G",IF($B$125="17","H"))))))))</f>
        <v>0</v>
      </c>
      <c r="E125" s="1" t="b">
        <f>IF($B$125="18","J",IF($B$125="19","K",IF($B$125="20","L",IF($B$125="21","M",IF($B$125="22","N",IF($B$125="23","P",IF($B$125="24","R",IF($B$125="25","S"))))))))</f>
        <v>0</v>
      </c>
      <c r="F125" s="1" t="b">
        <f>IF($B$125="26","T",IF($B$125="27","V"))</f>
        <v>0</v>
      </c>
      <c r="G125" s="1" t="b">
        <f>IF(B125="01","1",IF(B125="02","2",IF(B125="03","3",IF(B125="04","4",IF(B125="05","5",IF(B125="06","6",IF(B125="07","7",IF(B125="08","8"))))))))</f>
        <v>0</v>
      </c>
      <c r="H125" s="1" t="b">
        <f>IF(B125="09","9")</f>
        <v>0</v>
      </c>
      <c r="I125" s="1">
        <f aca="true" t="shared" si="107" ref="I125:I156">IF(ISBLANK(B15),1,IF(OR(C125=$D$125,C125=$E$125,C125=$F$125,C125=$G$125,C125=$H$125),1,0))</f>
        <v>1</v>
      </c>
      <c r="P125" s="28" t="s">
        <v>144</v>
      </c>
      <c r="Q125" s="22"/>
      <c r="R125" s="22"/>
      <c r="S125" s="22"/>
      <c r="T125" s="22"/>
      <c r="U125" s="22"/>
      <c r="V125" s="14"/>
      <c r="W125" s="22"/>
      <c r="X125" s="22"/>
      <c r="Y125" s="22"/>
      <c r="Z125" s="22"/>
      <c r="AA125" s="23" t="s">
        <v>246</v>
      </c>
      <c r="AB125" s="22"/>
      <c r="AC125" s="22"/>
      <c r="AD125" s="22"/>
      <c r="AE125" s="22"/>
      <c r="AF125" s="22"/>
      <c r="AI125" s="7"/>
      <c r="AJ125" s="7"/>
      <c r="AK125" s="7"/>
      <c r="AL125" s="7"/>
      <c r="AM125" s="7"/>
      <c r="AN125" s="26"/>
      <c r="AO125" s="26"/>
      <c r="AP125" s="26"/>
      <c r="AQ125" s="19"/>
      <c r="AR125" s="7"/>
      <c r="AS125" s="7"/>
      <c r="AT125" s="7"/>
      <c r="AU125" s="7"/>
      <c r="AV125" s="7"/>
      <c r="AW125" s="7"/>
    </row>
    <row r="126" spans="3:49" ht="12" hidden="1">
      <c r="C126" s="1">
        <f aca="true" t="shared" si="108" ref="C126:C189">LEFT(B16,1)</f>
      </c>
      <c r="I126" s="1">
        <f t="shared" si="107"/>
        <v>1</v>
      </c>
      <c r="P126" s="30" t="s">
        <v>146</v>
      </c>
      <c r="V126" s="3"/>
      <c r="AA126" s="19" t="s">
        <v>145</v>
      </c>
      <c r="AI126" s="7"/>
      <c r="AJ126" s="7"/>
      <c r="AK126" s="7"/>
      <c r="AL126" s="7"/>
      <c r="AM126" s="7"/>
      <c r="AN126" s="26"/>
      <c r="AO126" s="26"/>
      <c r="AP126" s="26"/>
      <c r="AQ126" s="19"/>
      <c r="AR126" s="7"/>
      <c r="AS126" s="7"/>
      <c r="AT126" s="7"/>
      <c r="AU126" s="7"/>
      <c r="AV126" s="7"/>
      <c r="AW126" s="7"/>
    </row>
    <row r="127" spans="3:49" ht="12" hidden="1">
      <c r="C127" s="1">
        <f t="shared" si="108"/>
      </c>
      <c r="I127" s="1">
        <f t="shared" si="107"/>
        <v>1</v>
      </c>
      <c r="P127" s="30" t="s">
        <v>147</v>
      </c>
      <c r="V127" s="3"/>
      <c r="AI127" s="7"/>
      <c r="AJ127" s="7"/>
      <c r="AK127" s="7"/>
      <c r="AL127" s="7"/>
      <c r="AM127" s="7"/>
      <c r="AN127" s="26"/>
      <c r="AO127" s="26"/>
      <c r="AP127" s="26"/>
      <c r="AQ127" s="7"/>
      <c r="AR127" s="7"/>
      <c r="AS127" s="7"/>
      <c r="AT127" s="7"/>
      <c r="AU127" s="7"/>
      <c r="AV127" s="7"/>
      <c r="AW127" s="7"/>
    </row>
    <row r="128" spans="3:49" ht="12" hidden="1">
      <c r="C128" s="1">
        <f t="shared" si="108"/>
      </c>
      <c r="I128" s="1">
        <f t="shared" si="107"/>
        <v>1</v>
      </c>
      <c r="P128" s="30" t="s">
        <v>148</v>
      </c>
      <c r="V128" s="3"/>
      <c r="AI128" s="7"/>
      <c r="AJ128" s="7"/>
      <c r="AK128" s="7"/>
      <c r="AL128" s="7"/>
      <c r="AM128" s="7"/>
      <c r="AN128" s="26"/>
      <c r="AO128" s="26"/>
      <c r="AP128" s="26"/>
      <c r="AQ128" s="7"/>
      <c r="AR128" s="7"/>
      <c r="AS128" s="7"/>
      <c r="AT128" s="7"/>
      <c r="AU128" s="7"/>
      <c r="AV128" s="7"/>
      <c r="AW128" s="7"/>
    </row>
    <row r="129" spans="3:49" ht="12" hidden="1">
      <c r="C129" s="1">
        <f t="shared" si="108"/>
      </c>
      <c r="I129" s="1">
        <f t="shared" si="107"/>
        <v>1</v>
      </c>
      <c r="P129" s="30" t="s">
        <v>149</v>
      </c>
      <c r="V129" s="3"/>
      <c r="AI129" s="7"/>
      <c r="AJ129" s="7"/>
      <c r="AK129" s="7"/>
      <c r="AL129" s="7"/>
      <c r="AM129" s="7"/>
      <c r="AN129" s="26"/>
      <c r="AO129" s="26"/>
      <c r="AP129" s="26"/>
      <c r="AQ129" s="7"/>
      <c r="AR129" s="7"/>
      <c r="AS129" s="7"/>
      <c r="AT129" s="7"/>
      <c r="AU129" s="7"/>
      <c r="AV129" s="7"/>
      <c r="AW129" s="7"/>
    </row>
    <row r="130" spans="3:49" ht="12" hidden="1">
      <c r="C130" s="1">
        <f t="shared" si="108"/>
      </c>
      <c r="I130" s="1">
        <f t="shared" si="107"/>
        <v>1</v>
      </c>
      <c r="P130" s="30" t="s">
        <v>151</v>
      </c>
      <c r="V130" s="3"/>
      <c r="AI130" s="7"/>
      <c r="AJ130" s="7"/>
      <c r="AK130" s="7"/>
      <c r="AL130" s="7"/>
      <c r="AM130" s="7"/>
      <c r="AN130" s="26"/>
      <c r="AO130" s="26"/>
      <c r="AP130" s="26"/>
      <c r="AQ130" s="7"/>
      <c r="AR130" s="7"/>
      <c r="AS130" s="7"/>
      <c r="AT130" s="7"/>
      <c r="AU130" s="7"/>
      <c r="AV130" s="7"/>
      <c r="AW130" s="7"/>
    </row>
    <row r="131" spans="3:49" ht="12" hidden="1">
      <c r="C131" s="1">
        <f t="shared" si="108"/>
      </c>
      <c r="I131" s="1">
        <f t="shared" si="107"/>
        <v>1</v>
      </c>
      <c r="P131" s="31" t="s">
        <v>150</v>
      </c>
      <c r="Q131" s="20"/>
      <c r="R131" s="20"/>
      <c r="S131" s="20"/>
      <c r="T131" s="20"/>
      <c r="U131" s="20"/>
      <c r="V131" s="21"/>
      <c r="W131" s="20"/>
      <c r="X131" s="20"/>
      <c r="Y131" s="20"/>
      <c r="Z131" s="20"/>
      <c r="AA131" s="20"/>
      <c r="AB131" s="20"/>
      <c r="AC131" s="20"/>
      <c r="AD131" s="20"/>
      <c r="AE131" s="20"/>
      <c r="AF131" s="20"/>
      <c r="AI131" s="7"/>
      <c r="AJ131" s="7"/>
      <c r="AK131" s="7"/>
      <c r="AL131" s="7"/>
      <c r="AM131" s="7"/>
      <c r="AN131" s="26"/>
      <c r="AO131" s="26"/>
      <c r="AP131" s="26"/>
      <c r="AQ131" s="7"/>
      <c r="AR131" s="7"/>
      <c r="AS131" s="7"/>
      <c r="AT131" s="7"/>
      <c r="AU131" s="7"/>
      <c r="AV131" s="7"/>
      <c r="AW131" s="7"/>
    </row>
    <row r="132" spans="3:49" ht="12" hidden="1">
      <c r="C132" s="1">
        <f t="shared" si="108"/>
      </c>
      <c r="I132" s="1">
        <f t="shared" si="107"/>
        <v>1</v>
      </c>
      <c r="P132" s="32" t="s">
        <v>152</v>
      </c>
      <c r="Q132" s="17"/>
      <c r="R132" s="17"/>
      <c r="S132" s="17"/>
      <c r="T132" s="17"/>
      <c r="U132" s="17"/>
      <c r="V132" s="24"/>
      <c r="W132" s="17"/>
      <c r="X132" s="17"/>
      <c r="Y132" s="17"/>
      <c r="Z132" s="17"/>
      <c r="AA132" s="18" t="s">
        <v>171</v>
      </c>
      <c r="AB132" s="17"/>
      <c r="AC132" s="17"/>
      <c r="AD132" s="17"/>
      <c r="AE132" s="17"/>
      <c r="AF132" s="17"/>
      <c r="AI132" s="7"/>
      <c r="AJ132" s="7"/>
      <c r="AK132" s="7"/>
      <c r="AL132" s="7"/>
      <c r="AM132" s="7"/>
      <c r="AN132" s="26"/>
      <c r="AO132" s="26"/>
      <c r="AP132" s="26"/>
      <c r="AQ132" s="19"/>
      <c r="AR132" s="7"/>
      <c r="AS132" s="7"/>
      <c r="AT132" s="7"/>
      <c r="AU132" s="7"/>
      <c r="AV132" s="7"/>
      <c r="AW132" s="7"/>
    </row>
    <row r="133" spans="3:49" ht="12" hidden="1">
      <c r="C133" s="1">
        <f t="shared" si="108"/>
      </c>
      <c r="I133" s="1">
        <f t="shared" si="107"/>
        <v>1</v>
      </c>
      <c r="P133" s="31" t="s">
        <v>153</v>
      </c>
      <c r="Q133" s="20"/>
      <c r="R133" s="20"/>
      <c r="S133" s="20"/>
      <c r="T133" s="20"/>
      <c r="U133" s="20"/>
      <c r="V133" s="21"/>
      <c r="W133" s="20"/>
      <c r="X133" s="20"/>
      <c r="Y133" s="20"/>
      <c r="Z133" s="20"/>
      <c r="AA133" s="20"/>
      <c r="AB133" s="20"/>
      <c r="AC133" s="20"/>
      <c r="AD133" s="20"/>
      <c r="AE133" s="20"/>
      <c r="AF133" s="20"/>
      <c r="AI133" s="7"/>
      <c r="AJ133" s="7"/>
      <c r="AK133" s="7"/>
      <c r="AL133" s="7"/>
      <c r="AM133" s="7"/>
      <c r="AN133" s="26"/>
      <c r="AO133" s="26"/>
      <c r="AP133" s="26"/>
      <c r="AQ133" s="7"/>
      <c r="AR133" s="7"/>
      <c r="AS133" s="7"/>
      <c r="AT133" s="7"/>
      <c r="AU133" s="7"/>
      <c r="AV133" s="7"/>
      <c r="AW133" s="7"/>
    </row>
    <row r="134" spans="3:49" ht="12" hidden="1">
      <c r="C134" s="1">
        <f t="shared" si="108"/>
      </c>
      <c r="I134" s="1">
        <f t="shared" si="107"/>
        <v>1</v>
      </c>
      <c r="P134" s="28" t="s">
        <v>234</v>
      </c>
      <c r="Q134" s="22"/>
      <c r="R134" s="22"/>
      <c r="S134" s="22"/>
      <c r="T134" s="22"/>
      <c r="U134" s="22"/>
      <c r="V134" s="14"/>
      <c r="W134" s="22"/>
      <c r="X134" s="22"/>
      <c r="Y134" s="22"/>
      <c r="Z134" s="22"/>
      <c r="AA134" s="23" t="s">
        <v>233</v>
      </c>
      <c r="AB134" s="22"/>
      <c r="AC134" s="22"/>
      <c r="AD134" s="22"/>
      <c r="AE134" s="22"/>
      <c r="AF134" s="22"/>
      <c r="AI134" s="7"/>
      <c r="AJ134" s="7"/>
      <c r="AK134" s="7"/>
      <c r="AL134" s="7"/>
      <c r="AM134" s="7"/>
      <c r="AN134" s="26"/>
      <c r="AO134" s="26"/>
      <c r="AP134" s="26"/>
      <c r="AQ134" s="7"/>
      <c r="AR134" s="7"/>
      <c r="AS134" s="7"/>
      <c r="AT134" s="7"/>
      <c r="AU134" s="7"/>
      <c r="AV134" s="7"/>
      <c r="AW134" s="7"/>
    </row>
    <row r="135" spans="3:42" ht="12" hidden="1">
      <c r="C135" s="1">
        <f t="shared" si="108"/>
      </c>
      <c r="I135" s="1">
        <f t="shared" si="107"/>
        <v>1</v>
      </c>
      <c r="P135" s="28" t="s">
        <v>273</v>
      </c>
      <c r="Q135" s="22"/>
      <c r="R135" s="22"/>
      <c r="S135" s="22"/>
      <c r="T135" s="22"/>
      <c r="U135" s="22"/>
      <c r="V135" s="14"/>
      <c r="W135" s="22"/>
      <c r="X135" s="22"/>
      <c r="Y135" s="22"/>
      <c r="Z135" s="22"/>
      <c r="AA135" s="23" t="s">
        <v>235</v>
      </c>
      <c r="AB135" s="22"/>
      <c r="AC135" s="22"/>
      <c r="AD135" s="22"/>
      <c r="AE135" s="22"/>
      <c r="AF135" s="22"/>
      <c r="AG135" s="7"/>
      <c r="AH135" s="7"/>
      <c r="AI135" s="7"/>
      <c r="AJ135" s="7"/>
      <c r="AK135" s="7"/>
      <c r="AL135" s="7"/>
      <c r="AM135" s="7"/>
      <c r="AN135" s="7"/>
      <c r="AO135" s="7"/>
      <c r="AP135" s="7"/>
    </row>
    <row r="136" spans="3:27" ht="12" hidden="1">
      <c r="C136" s="1">
        <f t="shared" si="108"/>
      </c>
      <c r="I136" s="1">
        <f t="shared" si="107"/>
        <v>1</v>
      </c>
      <c r="P136" s="84"/>
      <c r="Q136" s="7"/>
      <c r="R136" s="7"/>
      <c r="S136" s="7"/>
      <c r="T136" s="7"/>
      <c r="U136" s="7"/>
      <c r="V136" s="26"/>
      <c r="W136" s="7"/>
      <c r="X136" s="7"/>
      <c r="Y136" s="7"/>
      <c r="Z136" s="7"/>
      <c r="AA136" s="7"/>
    </row>
    <row r="137" spans="3:32" ht="12" hidden="1">
      <c r="C137" s="1">
        <f t="shared" si="108"/>
      </c>
      <c r="I137" s="1">
        <f t="shared" si="107"/>
        <v>1</v>
      </c>
      <c r="P137" s="84"/>
      <c r="Q137" s="7"/>
      <c r="R137" s="7"/>
      <c r="S137" s="7"/>
      <c r="T137" s="7"/>
      <c r="U137" s="7"/>
      <c r="V137" s="26"/>
      <c r="W137" s="7"/>
      <c r="X137" s="7"/>
      <c r="Y137" s="7"/>
      <c r="Z137" s="7"/>
      <c r="AA137" s="7"/>
      <c r="AB137" s="7"/>
      <c r="AC137" s="7"/>
      <c r="AD137" s="7"/>
      <c r="AE137" s="7"/>
      <c r="AF137" s="7"/>
    </row>
    <row r="138" spans="3:27" ht="12" hidden="1">
      <c r="C138" s="1">
        <f t="shared" si="108"/>
      </c>
      <c r="I138" s="1">
        <f t="shared" si="107"/>
        <v>1</v>
      </c>
      <c r="P138" s="2" t="s">
        <v>159</v>
      </c>
      <c r="V138" s="3"/>
      <c r="AA138" s="19" t="s">
        <v>160</v>
      </c>
    </row>
    <row r="139" spans="3:26" ht="12" hidden="1">
      <c r="C139" s="1">
        <f t="shared" si="108"/>
      </c>
      <c r="I139" s="1">
        <f t="shared" si="107"/>
        <v>1</v>
      </c>
      <c r="Z139" s="7"/>
    </row>
    <row r="140" spans="3:9" ht="12" hidden="1">
      <c r="C140" s="1">
        <f t="shared" si="108"/>
      </c>
      <c r="I140" s="1">
        <f t="shared" si="107"/>
        <v>1</v>
      </c>
    </row>
    <row r="141" spans="3:9" ht="12" hidden="1">
      <c r="C141" s="1">
        <f t="shared" si="108"/>
      </c>
      <c r="I141" s="1">
        <f t="shared" si="107"/>
        <v>1</v>
      </c>
    </row>
    <row r="142" spans="3:9" ht="12" hidden="1">
      <c r="C142" s="1">
        <f t="shared" si="108"/>
      </c>
      <c r="I142" s="1">
        <f t="shared" si="107"/>
        <v>1</v>
      </c>
    </row>
    <row r="143" spans="3:9" ht="12" hidden="1">
      <c r="C143" s="1">
        <f t="shared" si="108"/>
      </c>
      <c r="I143" s="1">
        <f t="shared" si="107"/>
        <v>1</v>
      </c>
    </row>
    <row r="144" spans="3:9" ht="12" hidden="1">
      <c r="C144" s="1">
        <f t="shared" si="108"/>
      </c>
      <c r="I144" s="1">
        <f t="shared" si="107"/>
        <v>1</v>
      </c>
    </row>
    <row r="145" spans="3:9" ht="12" hidden="1">
      <c r="C145" s="1">
        <f t="shared" si="108"/>
      </c>
      <c r="I145" s="1">
        <f t="shared" si="107"/>
        <v>1</v>
      </c>
    </row>
    <row r="146" spans="3:9" ht="12" hidden="1">
      <c r="C146" s="1">
        <f t="shared" si="108"/>
      </c>
      <c r="I146" s="1">
        <f t="shared" si="107"/>
        <v>1</v>
      </c>
    </row>
    <row r="147" spans="3:9" ht="12" hidden="1">
      <c r="C147" s="1">
        <f t="shared" si="108"/>
      </c>
      <c r="I147" s="1">
        <f t="shared" si="107"/>
        <v>1</v>
      </c>
    </row>
    <row r="148" spans="3:9" ht="12" hidden="1">
      <c r="C148" s="1">
        <f t="shared" si="108"/>
      </c>
      <c r="I148" s="1">
        <f t="shared" si="107"/>
        <v>1</v>
      </c>
    </row>
    <row r="149" spans="3:9" ht="12" hidden="1">
      <c r="C149" s="1">
        <f t="shared" si="108"/>
      </c>
      <c r="I149" s="1">
        <f t="shared" si="107"/>
        <v>1</v>
      </c>
    </row>
    <row r="150" spans="3:9" ht="12" hidden="1">
      <c r="C150" s="1">
        <f t="shared" si="108"/>
      </c>
      <c r="I150" s="1">
        <f t="shared" si="107"/>
        <v>1</v>
      </c>
    </row>
    <row r="151" spans="3:9" ht="12" hidden="1">
      <c r="C151" s="1">
        <f t="shared" si="108"/>
      </c>
      <c r="I151" s="1">
        <f t="shared" si="107"/>
        <v>1</v>
      </c>
    </row>
    <row r="152" spans="3:9" ht="12" hidden="1">
      <c r="C152" s="1">
        <f t="shared" si="108"/>
      </c>
      <c r="I152" s="1">
        <f t="shared" si="107"/>
        <v>1</v>
      </c>
    </row>
    <row r="153" spans="3:9" ht="12" hidden="1">
      <c r="C153" s="1">
        <f t="shared" si="108"/>
      </c>
      <c r="I153" s="1">
        <f t="shared" si="107"/>
        <v>1</v>
      </c>
    </row>
    <row r="154" spans="3:9" ht="12" hidden="1">
      <c r="C154" s="1">
        <f t="shared" si="108"/>
      </c>
      <c r="I154" s="1">
        <f t="shared" si="107"/>
        <v>1</v>
      </c>
    </row>
    <row r="155" spans="3:9" ht="12" hidden="1">
      <c r="C155" s="1">
        <f t="shared" si="108"/>
      </c>
      <c r="I155" s="1">
        <f t="shared" si="107"/>
        <v>1</v>
      </c>
    </row>
    <row r="156" spans="3:9" ht="12" hidden="1">
      <c r="C156" s="1">
        <f t="shared" si="108"/>
      </c>
      <c r="I156" s="1">
        <f t="shared" si="107"/>
        <v>1</v>
      </c>
    </row>
    <row r="157" spans="3:9" ht="12" hidden="1">
      <c r="C157" s="1">
        <f t="shared" si="108"/>
      </c>
      <c r="I157" s="1">
        <f aca="true" t="shared" si="109" ref="I157:I188">IF(ISBLANK(B47),1,IF(OR(C157=$D$125,C157=$E$125,C157=$F$125,C157=$G$125,C157=$H$125),1,0))</f>
        <v>1</v>
      </c>
    </row>
    <row r="158" spans="3:9" ht="12" hidden="1">
      <c r="C158" s="1">
        <f t="shared" si="108"/>
      </c>
      <c r="I158" s="1">
        <f t="shared" si="109"/>
        <v>1</v>
      </c>
    </row>
    <row r="159" spans="3:9" ht="12" hidden="1">
      <c r="C159" s="1">
        <f t="shared" si="108"/>
      </c>
      <c r="I159" s="1">
        <f t="shared" si="109"/>
        <v>1</v>
      </c>
    </row>
    <row r="160" spans="3:9" ht="12" hidden="1">
      <c r="C160" s="1">
        <f t="shared" si="108"/>
      </c>
      <c r="I160" s="1">
        <f t="shared" si="109"/>
        <v>1</v>
      </c>
    </row>
    <row r="161" spans="3:9" ht="12" hidden="1">
      <c r="C161" s="1">
        <f t="shared" si="108"/>
      </c>
      <c r="I161" s="1">
        <f t="shared" si="109"/>
        <v>1</v>
      </c>
    </row>
    <row r="162" spans="3:9" ht="12" hidden="1">
      <c r="C162" s="1">
        <f t="shared" si="108"/>
      </c>
      <c r="I162" s="1">
        <f t="shared" si="109"/>
        <v>1</v>
      </c>
    </row>
    <row r="163" spans="3:9" ht="12" hidden="1">
      <c r="C163" s="1">
        <f t="shared" si="108"/>
      </c>
      <c r="I163" s="1">
        <f t="shared" si="109"/>
        <v>1</v>
      </c>
    </row>
    <row r="164" spans="3:9" ht="12" hidden="1">
      <c r="C164" s="1">
        <f t="shared" si="108"/>
      </c>
      <c r="I164" s="1">
        <f t="shared" si="109"/>
        <v>1</v>
      </c>
    </row>
    <row r="165" spans="3:9" ht="12" hidden="1">
      <c r="C165" s="1">
        <f t="shared" si="108"/>
      </c>
      <c r="I165" s="1">
        <f t="shared" si="109"/>
        <v>1</v>
      </c>
    </row>
    <row r="166" spans="3:9" ht="12" hidden="1">
      <c r="C166" s="1">
        <f t="shared" si="108"/>
      </c>
      <c r="I166" s="1">
        <f t="shared" si="109"/>
        <v>1</v>
      </c>
    </row>
    <row r="167" spans="3:9" ht="12" hidden="1">
      <c r="C167" s="1">
        <f t="shared" si="108"/>
      </c>
      <c r="I167" s="1">
        <f t="shared" si="109"/>
        <v>1</v>
      </c>
    </row>
    <row r="168" spans="3:9" ht="12" hidden="1">
      <c r="C168" s="1">
        <f t="shared" si="108"/>
      </c>
      <c r="I168" s="1">
        <f t="shared" si="109"/>
        <v>1</v>
      </c>
    </row>
    <row r="169" spans="3:9" ht="12" hidden="1">
      <c r="C169" s="1">
        <f t="shared" si="108"/>
      </c>
      <c r="I169" s="1">
        <f t="shared" si="109"/>
        <v>1</v>
      </c>
    </row>
    <row r="170" spans="3:9" ht="12" hidden="1">
      <c r="C170" s="1">
        <f t="shared" si="108"/>
      </c>
      <c r="I170" s="1">
        <f t="shared" si="109"/>
        <v>1</v>
      </c>
    </row>
    <row r="171" spans="3:9" ht="12" hidden="1">
      <c r="C171" s="1">
        <f t="shared" si="108"/>
      </c>
      <c r="I171" s="1">
        <f t="shared" si="109"/>
        <v>1</v>
      </c>
    </row>
    <row r="172" spans="3:9" ht="12" hidden="1">
      <c r="C172" s="1">
        <f t="shared" si="108"/>
      </c>
      <c r="I172" s="1">
        <f t="shared" si="109"/>
        <v>1</v>
      </c>
    </row>
    <row r="173" spans="3:9" ht="12" hidden="1">
      <c r="C173" s="1">
        <f t="shared" si="108"/>
      </c>
      <c r="I173" s="1">
        <f t="shared" si="109"/>
        <v>1</v>
      </c>
    </row>
    <row r="174" spans="3:9" ht="12" hidden="1">
      <c r="C174" s="1">
        <f t="shared" si="108"/>
      </c>
      <c r="I174" s="1">
        <f t="shared" si="109"/>
        <v>1</v>
      </c>
    </row>
    <row r="175" spans="3:9" ht="12" hidden="1">
      <c r="C175" s="1">
        <f t="shared" si="108"/>
      </c>
      <c r="I175" s="1">
        <f t="shared" si="109"/>
        <v>1</v>
      </c>
    </row>
    <row r="176" spans="3:9" ht="12" hidden="1">
      <c r="C176" s="1">
        <f t="shared" si="108"/>
      </c>
      <c r="I176" s="1">
        <f t="shared" si="109"/>
        <v>1</v>
      </c>
    </row>
    <row r="177" spans="3:9" ht="12" hidden="1">
      <c r="C177" s="1">
        <f t="shared" si="108"/>
      </c>
      <c r="I177" s="1">
        <f t="shared" si="109"/>
        <v>1</v>
      </c>
    </row>
    <row r="178" spans="3:9" ht="12" hidden="1">
      <c r="C178" s="1">
        <f t="shared" si="108"/>
      </c>
      <c r="I178" s="1">
        <f t="shared" si="109"/>
        <v>1</v>
      </c>
    </row>
    <row r="179" spans="3:9" ht="12" hidden="1">
      <c r="C179" s="1">
        <f t="shared" si="108"/>
      </c>
      <c r="I179" s="1">
        <f t="shared" si="109"/>
        <v>1</v>
      </c>
    </row>
    <row r="180" spans="3:9" ht="12" hidden="1">
      <c r="C180" s="1">
        <f t="shared" si="108"/>
      </c>
      <c r="I180" s="1">
        <f t="shared" si="109"/>
        <v>1</v>
      </c>
    </row>
    <row r="181" spans="3:9" ht="12" hidden="1">
      <c r="C181" s="1">
        <f t="shared" si="108"/>
      </c>
      <c r="I181" s="1">
        <f t="shared" si="109"/>
        <v>1</v>
      </c>
    </row>
    <row r="182" spans="3:9" ht="12" hidden="1">
      <c r="C182" s="1">
        <f t="shared" si="108"/>
      </c>
      <c r="I182" s="1">
        <f t="shared" si="109"/>
        <v>1</v>
      </c>
    </row>
    <row r="183" spans="3:9" ht="12" hidden="1">
      <c r="C183" s="1">
        <f t="shared" si="108"/>
      </c>
      <c r="I183" s="1">
        <f t="shared" si="109"/>
        <v>1</v>
      </c>
    </row>
    <row r="184" spans="3:9" ht="12" hidden="1">
      <c r="C184" s="1">
        <f t="shared" si="108"/>
      </c>
      <c r="I184" s="1">
        <f t="shared" si="109"/>
        <v>1</v>
      </c>
    </row>
    <row r="185" spans="3:9" ht="12" hidden="1">
      <c r="C185" s="1">
        <f t="shared" si="108"/>
      </c>
      <c r="I185" s="1">
        <f t="shared" si="109"/>
        <v>1</v>
      </c>
    </row>
    <row r="186" spans="3:9" ht="12" hidden="1">
      <c r="C186" s="1">
        <f t="shared" si="108"/>
      </c>
      <c r="I186" s="1">
        <f t="shared" si="109"/>
        <v>1</v>
      </c>
    </row>
    <row r="187" spans="3:9" ht="12" hidden="1">
      <c r="C187" s="1">
        <f t="shared" si="108"/>
      </c>
      <c r="I187" s="1">
        <f t="shared" si="109"/>
        <v>1</v>
      </c>
    </row>
    <row r="188" spans="3:9" ht="12" hidden="1">
      <c r="C188" s="1">
        <f t="shared" si="108"/>
      </c>
      <c r="I188" s="1">
        <f t="shared" si="109"/>
        <v>1</v>
      </c>
    </row>
    <row r="189" spans="3:9" ht="12" hidden="1">
      <c r="C189" s="1">
        <f t="shared" si="108"/>
      </c>
      <c r="I189" s="1">
        <f aca="true" t="shared" si="110" ref="I189:I194">IF(ISBLANK(B79),1,IF(OR(C189=$D$125,C189=$E$125,C189=$F$125,C189=$G$125,C189=$H$125),1,0))</f>
        <v>1</v>
      </c>
    </row>
    <row r="190" spans="3:9" ht="12" hidden="1">
      <c r="C190" s="1">
        <f>LEFT(B80,1)</f>
      </c>
      <c r="I190" s="1">
        <f t="shared" si="110"/>
        <v>1</v>
      </c>
    </row>
    <row r="191" spans="3:9" ht="12" hidden="1">
      <c r="C191" s="1">
        <f>LEFT(B81,1)</f>
      </c>
      <c r="I191" s="1">
        <f t="shared" si="110"/>
        <v>1</v>
      </c>
    </row>
    <row r="192" spans="3:9" ht="12" hidden="1">
      <c r="C192" s="1">
        <f>LEFT(B82,1)</f>
      </c>
      <c r="I192" s="1">
        <f t="shared" si="110"/>
        <v>1</v>
      </c>
    </row>
    <row r="193" spans="3:9" ht="12" hidden="1">
      <c r="C193" s="1">
        <f>LEFT(B83,1)</f>
      </c>
      <c r="I193" s="1">
        <f t="shared" si="110"/>
        <v>1</v>
      </c>
    </row>
    <row r="194" spans="3:9" ht="12" hidden="1">
      <c r="C194" s="1">
        <f>LEFT(B84,1)</f>
      </c>
      <c r="I194" s="1">
        <f t="shared" si="110"/>
        <v>1</v>
      </c>
    </row>
    <row r="199" spans="13:56" ht="12.75">
      <c r="M199" s="7"/>
      <c r="N199" s="400"/>
      <c r="O199" s="400"/>
      <c r="P199" s="400"/>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row>
    <row r="200" spans="13:56" ht="12" customHeight="1">
      <c r="M200" s="7"/>
      <c r="N200" s="428"/>
      <c r="O200" s="428"/>
      <c r="P200" s="428"/>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row>
    <row r="201" spans="13:56" ht="12">
      <c r="M201" s="428"/>
      <c r="N201" s="428"/>
      <c r="O201" s="428"/>
      <c r="P201" s="428"/>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row>
    <row r="202" spans="13:56" ht="12">
      <c r="M202" s="428"/>
      <c r="N202" s="428"/>
      <c r="O202" s="428"/>
      <c r="P202" s="428"/>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row>
    <row r="203" spans="13:56" ht="12">
      <c r="M203" s="428"/>
      <c r="N203" s="428"/>
      <c r="O203" s="428"/>
      <c r="P203" s="428"/>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row>
    <row r="204" spans="13:56" ht="12">
      <c r="M204" s="428"/>
      <c r="N204" s="428"/>
      <c r="O204" s="428"/>
      <c r="P204" s="428"/>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row>
    <row r="205" spans="13:56" ht="12">
      <c r="M205" s="428"/>
      <c r="N205" s="428"/>
      <c r="O205" s="428"/>
      <c r="P205" s="428"/>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row>
    <row r="206" spans="13:56" ht="12">
      <c r="M206" s="428"/>
      <c r="N206" s="428"/>
      <c r="O206" s="428"/>
      <c r="P206" s="428"/>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row>
    <row r="207" spans="13:56" ht="12">
      <c r="M207" s="428"/>
      <c r="N207" s="428"/>
      <c r="O207" s="428"/>
      <c r="P207" s="428"/>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row>
    <row r="208" spans="13:56" ht="12">
      <c r="M208" s="428"/>
      <c r="N208" s="428"/>
      <c r="O208" s="428"/>
      <c r="P208" s="428"/>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row>
    <row r="209" spans="13:56" ht="12">
      <c r="M209" s="428"/>
      <c r="N209" s="428"/>
      <c r="O209" s="428"/>
      <c r="P209" s="428"/>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row>
    <row r="210" spans="13:56" ht="12">
      <c r="M210" s="7"/>
      <c r="N210" s="26"/>
      <c r="O210" s="26"/>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row>
    <row r="211" spans="13:56" ht="12">
      <c r="M211" s="7"/>
      <c r="N211" s="26"/>
      <c r="O211" s="26"/>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row>
    <row r="212" spans="13:56" ht="12">
      <c r="M212" s="7"/>
      <c r="N212" s="26"/>
      <c r="O212" s="26"/>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row>
    <row r="213" spans="13:56" ht="12">
      <c r="M213" s="7"/>
      <c r="N213" s="26"/>
      <c r="O213" s="26"/>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row>
    <row r="214" spans="13:56" ht="12">
      <c r="M214" s="7"/>
      <c r="N214" s="26"/>
      <c r="O214" s="26"/>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row>
    <row r="215" spans="13:56" ht="12">
      <c r="M215" s="7"/>
      <c r="N215" s="26"/>
      <c r="O215" s="26"/>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row>
  </sheetData>
  <sheetProtection password="E3E4" sheet="1" selectLockedCells="1"/>
  <mergeCells count="38">
    <mergeCell ref="L96:L97"/>
    <mergeCell ref="M96:M97"/>
    <mergeCell ref="O96:O97"/>
    <mergeCell ref="B86:M86"/>
    <mergeCell ref="C93:E93"/>
    <mergeCell ref="C91:E91"/>
    <mergeCell ref="C92:E92"/>
    <mergeCell ref="B90:E90"/>
    <mergeCell ref="B91:B100"/>
    <mergeCell ref="B89:F89"/>
    <mergeCell ref="B85:M85"/>
    <mergeCell ref="B2:N2"/>
    <mergeCell ref="B3:N3"/>
    <mergeCell ref="B4:N4"/>
    <mergeCell ref="B6:N6"/>
    <mergeCell ref="I10:M13"/>
    <mergeCell ref="F12:G12"/>
    <mergeCell ref="B7:N7"/>
    <mergeCell ref="Y12:AF12"/>
    <mergeCell ref="Q11:X11"/>
    <mergeCell ref="Q12:X12"/>
    <mergeCell ref="C102:E102"/>
    <mergeCell ref="C98:E98"/>
    <mergeCell ref="C99:E99"/>
    <mergeCell ref="C100:E100"/>
    <mergeCell ref="C101:E101"/>
    <mergeCell ref="M102:M104"/>
    <mergeCell ref="Q14:R14"/>
    <mergeCell ref="B101:B102"/>
    <mergeCell ref="B104:F104"/>
    <mergeCell ref="BC3:BD3"/>
    <mergeCell ref="C94:E94"/>
    <mergeCell ref="C95:E95"/>
    <mergeCell ref="C96:E96"/>
    <mergeCell ref="C97:E97"/>
    <mergeCell ref="B103:F103"/>
    <mergeCell ref="B87:M87"/>
    <mergeCell ref="Y11:AF11"/>
  </mergeCells>
  <dataValidations count="6">
    <dataValidation type="list" allowBlank="1" showInputMessage="1" showErrorMessage="1" sqref="D15:D84">
      <formula1>$E$111:$E$113</formula1>
    </dataValidation>
    <dataValidation errorStyle="warning" type="list" allowBlank="1" showInputMessage="1" showErrorMessage="1" errorTitle="Alternate Useful Life" error="Approved UL values in hours are: 50, 125 or 300 (Handheld), and 125, 250, 500 and 1,000 (Nonhandheld).  You may enter a different value only if you have a longer UL that has been approved by EPA under 40 CFR 1054.107. " sqref="H15:H84">
      <formula1>$I$108:$I$113</formula1>
    </dataValidation>
    <dataValidation errorStyle="warning" type="list" allowBlank="1" showErrorMessage="1" prompt="Load Factors of 0.47 and 0.85 should be selected for Nonhandheld and Handheld engines, respectively.  Alternative Load Factors may be used if there is an associated Special Test Procedure as approved by EPA under 40 CFR 1065.10(c)(2).  " errorTitle="Special Test Procedure Required" error="You may enter a different value only if you have a Special Test Procedure that has been approved by EPA under 40 CFR 1065.10(c)(2)." sqref="F15:F84">
      <formula1>$G$111:$G$112</formula1>
    </dataValidation>
    <dataValidation type="list" allowBlank="1" showInputMessage="1" showErrorMessage="1" sqref="C15:C84">
      <formula1>$C$108:$C$113</formula1>
    </dataValidation>
    <dataValidation type="list" allowBlank="1" showInputMessage="1" showErrorMessage="1" sqref="E12:E13">
      <formula1>$E$108:$E$109</formula1>
    </dataValidation>
    <dataValidation type="list" allowBlank="1" showInputMessage="1" showErrorMessage="1" prompt="Indicate whether you plan to use the delegated assembly provisions in 1054.610." sqref="H12">
      <formula1>$E$108:$E$109</formula1>
    </dataValidation>
  </dataValidations>
  <printOptions horizontalCentered="1"/>
  <pageMargins left="0.17" right="0.17" top="0.4" bottom="0.4" header="0.5" footer="0.5"/>
  <pageSetup fitToHeight="2" fitToWidth="1" horizontalDpi="300" verticalDpi="300"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258"/>
  <sheetViews>
    <sheetView zoomScalePageLayoutView="0" workbookViewId="0" topLeftCell="D1">
      <selection activeCell="Q8" sqref="Q8"/>
    </sheetView>
  </sheetViews>
  <sheetFormatPr defaultColWidth="9.140625" defaultRowHeight="12.75"/>
  <cols>
    <col min="1" max="1" width="2.7109375" style="35" customWidth="1"/>
    <col min="2" max="3" width="23.28125" style="35" customWidth="1"/>
    <col min="4" max="4" width="23.28125" style="42" customWidth="1"/>
    <col min="5" max="5" width="14.140625" style="42" customWidth="1"/>
    <col min="6" max="6" width="12.28125" style="42" customWidth="1"/>
    <col min="7" max="7" width="12.00390625" style="35" customWidth="1"/>
    <col min="8" max="8" width="12.57421875" style="35" customWidth="1"/>
    <col min="9" max="9" width="12.00390625" style="35" customWidth="1"/>
    <col min="10" max="10" width="13.140625" style="35" customWidth="1"/>
    <col min="11" max="12" width="12.00390625" style="39" customWidth="1"/>
    <col min="13" max="13" width="12.421875" style="35" customWidth="1"/>
    <col min="14" max="14" width="79.8515625" style="35" bestFit="1" customWidth="1"/>
    <col min="15" max="15" width="2.7109375" style="35" customWidth="1"/>
    <col min="16" max="16" width="8.57421875" style="35" hidden="1" customWidth="1"/>
    <col min="17" max="18" width="8.57421875" style="35" customWidth="1"/>
    <col min="19" max="19" width="5.28125" style="35" hidden="1" customWidth="1"/>
    <col min="20" max="21" width="4.8515625" style="35" hidden="1" customWidth="1"/>
    <col min="22" max="22" width="11.57421875" style="35" hidden="1" customWidth="1"/>
    <col min="23" max="23" width="4.7109375" style="35" hidden="1" customWidth="1"/>
    <col min="24" max="24" width="5.8515625" style="35" hidden="1" customWidth="1"/>
    <col min="25" max="25" width="6.421875" style="35" hidden="1" customWidth="1"/>
    <col min="26" max="26" width="8.140625" style="35" hidden="1" customWidth="1"/>
    <col min="27" max="27" width="5.421875" style="35" hidden="1" customWidth="1"/>
    <col min="28" max="28" width="7.140625" style="35" hidden="1" customWidth="1"/>
    <col min="29" max="29" width="4.7109375" style="35" hidden="1" customWidth="1"/>
    <col min="30" max="31" width="7.421875" style="35" hidden="1" customWidth="1"/>
    <col min="32" max="32" width="6.57421875" style="35" hidden="1" customWidth="1"/>
    <col min="33" max="33" width="9.8515625" style="35" hidden="1" customWidth="1"/>
    <col min="34" max="34" width="4.8515625" style="35" hidden="1" customWidth="1"/>
    <col min="35" max="35" width="7.28125" style="35" hidden="1" customWidth="1"/>
    <col min="36" max="36" width="5.57421875" style="35" hidden="1" customWidth="1"/>
    <col min="37" max="37" width="5.140625" style="35" hidden="1" customWidth="1"/>
    <col min="38" max="38" width="7.28125" style="35" hidden="1" customWidth="1"/>
    <col min="39" max="39" width="76.57421875" style="35" hidden="1" customWidth="1"/>
    <col min="40" max="40" width="8.140625" style="35" hidden="1" customWidth="1"/>
    <col min="41" max="41" width="76.140625" style="35" customWidth="1"/>
    <col min="42" max="16384" width="9.140625" style="35" customWidth="1"/>
  </cols>
  <sheetData>
    <row r="1" spans="1:21" s="108" customFormat="1" ht="11.25">
      <c r="A1" s="373"/>
      <c r="B1" s="374"/>
      <c r="C1" s="374"/>
      <c r="D1" s="374"/>
      <c r="E1" s="374"/>
      <c r="F1" s="374"/>
      <c r="G1" s="374"/>
      <c r="H1" s="374"/>
      <c r="I1" s="374"/>
      <c r="J1" s="374"/>
      <c r="K1" s="374"/>
      <c r="L1" s="374"/>
      <c r="M1" s="374"/>
      <c r="N1" s="374"/>
      <c r="O1" s="374"/>
      <c r="P1" s="137"/>
      <c r="Q1" s="461"/>
      <c r="R1" s="137"/>
      <c r="S1" s="137"/>
      <c r="T1" s="137"/>
      <c r="U1" s="137"/>
    </row>
    <row r="2" spans="1:21" s="108" customFormat="1" ht="17.25" customHeight="1">
      <c r="A2" s="184"/>
      <c r="B2" s="525" t="s">
        <v>317</v>
      </c>
      <c r="C2" s="525"/>
      <c r="D2" s="525"/>
      <c r="E2" s="525"/>
      <c r="F2" s="525"/>
      <c r="G2" s="525"/>
      <c r="H2" s="525"/>
      <c r="I2" s="525"/>
      <c r="J2" s="525"/>
      <c r="K2" s="525"/>
      <c r="L2" s="525"/>
      <c r="M2" s="525"/>
      <c r="N2" s="525"/>
      <c r="O2" s="111"/>
      <c r="P2" s="140"/>
      <c r="Q2" s="462"/>
      <c r="R2" s="140"/>
      <c r="S2" s="140"/>
      <c r="T2" s="140"/>
      <c r="U2" s="140"/>
    </row>
    <row r="3" spans="1:21" s="108" customFormat="1" ht="20.25">
      <c r="A3" s="184"/>
      <c r="B3" s="526" t="s">
        <v>343</v>
      </c>
      <c r="C3" s="526"/>
      <c r="D3" s="526"/>
      <c r="E3" s="526"/>
      <c r="F3" s="526"/>
      <c r="G3" s="526"/>
      <c r="H3" s="526"/>
      <c r="I3" s="526"/>
      <c r="J3" s="526"/>
      <c r="K3" s="526"/>
      <c r="L3" s="526"/>
      <c r="M3" s="526"/>
      <c r="N3" s="526"/>
      <c r="O3" s="110"/>
      <c r="P3" s="141"/>
      <c r="Q3" s="463"/>
      <c r="R3" s="141"/>
      <c r="S3" s="141"/>
      <c r="T3" s="141"/>
      <c r="U3" s="141"/>
    </row>
    <row r="4" spans="1:21" s="108" customFormat="1" ht="19.5" customHeight="1">
      <c r="A4" s="184"/>
      <c r="B4" s="525" t="s">
        <v>318</v>
      </c>
      <c r="C4" s="525"/>
      <c r="D4" s="525"/>
      <c r="E4" s="525"/>
      <c r="F4" s="525"/>
      <c r="G4" s="525"/>
      <c r="H4" s="525"/>
      <c r="I4" s="525"/>
      <c r="J4" s="525"/>
      <c r="K4" s="525"/>
      <c r="L4" s="525"/>
      <c r="M4" s="525"/>
      <c r="N4" s="525"/>
      <c r="O4" s="111"/>
      <c r="P4" s="140"/>
      <c r="Q4" s="462"/>
      <c r="R4" s="140"/>
      <c r="S4" s="140"/>
      <c r="T4" s="140"/>
      <c r="U4" s="140"/>
    </row>
    <row r="5" spans="1:21" s="108" customFormat="1" ht="9.75" customHeight="1">
      <c r="A5" s="184"/>
      <c r="B5" s="109"/>
      <c r="C5" s="109"/>
      <c r="D5" s="109"/>
      <c r="E5" s="109"/>
      <c r="F5" s="109"/>
      <c r="G5" s="109"/>
      <c r="H5" s="109"/>
      <c r="I5" s="109"/>
      <c r="J5" s="109"/>
      <c r="K5" s="109"/>
      <c r="L5" s="109"/>
      <c r="M5" s="109"/>
      <c r="N5" s="109"/>
      <c r="O5" s="109"/>
      <c r="P5" s="137"/>
      <c r="Q5" s="461"/>
      <c r="R5" s="137"/>
      <c r="S5" s="137"/>
      <c r="T5" s="137"/>
      <c r="U5" s="137"/>
    </row>
    <row r="6" spans="1:21" s="108" customFormat="1" ht="19.5" customHeight="1">
      <c r="A6" s="184"/>
      <c r="B6" s="527" t="s">
        <v>319</v>
      </c>
      <c r="C6" s="527"/>
      <c r="D6" s="527"/>
      <c r="E6" s="527"/>
      <c r="F6" s="527"/>
      <c r="G6" s="527"/>
      <c r="H6" s="527"/>
      <c r="I6" s="527"/>
      <c r="J6" s="527"/>
      <c r="K6" s="527"/>
      <c r="L6" s="527"/>
      <c r="M6" s="527"/>
      <c r="N6" s="527"/>
      <c r="O6" s="112"/>
      <c r="P6" s="139"/>
      <c r="Q6" s="464"/>
      <c r="R6" s="139"/>
      <c r="S6" s="139"/>
      <c r="T6" s="139"/>
      <c r="U6" s="139"/>
    </row>
    <row r="7" spans="1:21" s="108" customFormat="1" ht="19.5" customHeight="1">
      <c r="A7" s="184"/>
      <c r="B7" s="653" t="s">
        <v>345</v>
      </c>
      <c r="C7" s="653"/>
      <c r="D7" s="653"/>
      <c r="E7" s="653"/>
      <c r="F7" s="653"/>
      <c r="G7" s="653"/>
      <c r="H7" s="653"/>
      <c r="I7" s="653"/>
      <c r="J7" s="653"/>
      <c r="K7" s="653"/>
      <c r="L7" s="653"/>
      <c r="M7" s="653"/>
      <c r="N7" s="653"/>
      <c r="O7" s="109"/>
      <c r="P7" s="137"/>
      <c r="Q7" s="461"/>
      <c r="R7" s="137"/>
      <c r="S7" s="137"/>
      <c r="T7" s="137"/>
      <c r="U7" s="137"/>
    </row>
    <row r="8" spans="1:21" s="113" customFormat="1" ht="6" customHeight="1">
      <c r="A8" s="185"/>
      <c r="B8" s="114"/>
      <c r="C8" s="114"/>
      <c r="D8" s="114"/>
      <c r="E8" s="114"/>
      <c r="F8" s="114"/>
      <c r="G8" s="114"/>
      <c r="H8" s="114"/>
      <c r="I8" s="114"/>
      <c r="J8" s="114"/>
      <c r="K8" s="114"/>
      <c r="L8" s="114"/>
      <c r="M8" s="114"/>
      <c r="N8" s="114"/>
      <c r="O8" s="114"/>
      <c r="P8" s="137"/>
      <c r="Q8" s="461"/>
      <c r="R8" s="137"/>
      <c r="S8" s="137"/>
      <c r="T8" s="137"/>
      <c r="U8" s="137"/>
    </row>
    <row r="9" spans="1:21" s="108" customFormat="1" ht="18">
      <c r="A9" s="115" t="s">
        <v>320</v>
      </c>
      <c r="B9" s="115"/>
      <c r="C9" s="116"/>
      <c r="D9" s="116"/>
      <c r="E9" s="117"/>
      <c r="F9" s="118"/>
      <c r="G9" s="118"/>
      <c r="H9" s="119"/>
      <c r="I9" s="118"/>
      <c r="J9" s="118"/>
      <c r="K9" s="118"/>
      <c r="L9" s="118"/>
      <c r="M9" s="118"/>
      <c r="N9" s="358" t="s">
        <v>32</v>
      </c>
      <c r="O9" s="118"/>
      <c r="P9" s="138"/>
      <c r="Q9" s="465"/>
      <c r="R9" s="138"/>
      <c r="S9" s="138"/>
      <c r="T9" s="138"/>
      <c r="U9" s="138"/>
    </row>
    <row r="10" spans="1:17" ht="12.75" thickBot="1">
      <c r="A10" s="280"/>
      <c r="B10" s="280"/>
      <c r="C10" s="280"/>
      <c r="D10" s="290"/>
      <c r="E10" s="280"/>
      <c r="F10" s="280"/>
      <c r="G10" s="280"/>
      <c r="H10" s="280"/>
      <c r="I10" s="280"/>
      <c r="J10" s="280"/>
      <c r="K10" s="284"/>
      <c r="L10" s="284"/>
      <c r="M10" s="280"/>
      <c r="N10" s="280"/>
      <c r="O10" s="280"/>
      <c r="Q10" s="49"/>
    </row>
    <row r="11" spans="1:19" ht="13.5" thickBot="1">
      <c r="A11" s="280"/>
      <c r="B11" s="148" t="s">
        <v>108</v>
      </c>
      <c r="C11" s="346">
        <f>IF('Current MY Credit Calc-EXHAUST'!C11&lt;&gt;"",'Current MY Credit Calc-EXHAUST'!C11,"")</f>
      </c>
      <c r="D11" s="280"/>
      <c r="E11" s="280"/>
      <c r="F11" s="280"/>
      <c r="G11" s="280"/>
      <c r="H11" s="280"/>
      <c r="I11" s="280"/>
      <c r="J11" s="280"/>
      <c r="K11" s="284"/>
      <c r="L11" s="284"/>
      <c r="M11" s="448"/>
      <c r="N11" s="280"/>
      <c r="O11" s="280"/>
      <c r="Q11" s="49"/>
      <c r="S11" s="40"/>
    </row>
    <row r="12" spans="1:40" ht="13.5" thickBot="1">
      <c r="A12" s="280"/>
      <c r="B12" s="148" t="s">
        <v>129</v>
      </c>
      <c r="C12" s="547">
        <f>IF(NOT('Current MY Credit Calc-EXHAUST'!C12=""),'Current MY Credit Calc-EXHAUST'!C12,"")</f>
      </c>
      <c r="D12" s="548"/>
      <c r="E12" s="280"/>
      <c r="F12" s="280"/>
      <c r="G12" s="283"/>
      <c r="H12" s="280"/>
      <c r="I12" s="280"/>
      <c r="J12" s="280"/>
      <c r="K12" s="284"/>
      <c r="L12" s="284"/>
      <c r="M12" s="280"/>
      <c r="N12" s="280"/>
      <c r="O12" s="280"/>
      <c r="Q12" s="49"/>
      <c r="T12" s="544" t="s">
        <v>125</v>
      </c>
      <c r="U12" s="545"/>
      <c r="V12" s="545"/>
      <c r="W12" s="545"/>
      <c r="X12" s="546"/>
      <c r="Y12" s="90" t="s">
        <v>289</v>
      </c>
      <c r="Z12" s="544" t="s">
        <v>286</v>
      </c>
      <c r="AA12" s="545"/>
      <c r="AB12" s="545"/>
      <c r="AC12" s="546"/>
      <c r="AD12" s="545" t="s">
        <v>98</v>
      </c>
      <c r="AE12" s="545"/>
      <c r="AF12" s="545"/>
      <c r="AG12" s="545"/>
      <c r="AH12" s="545"/>
      <c r="AI12" s="545"/>
      <c r="AJ12" s="546"/>
      <c r="AK12" s="544" t="s">
        <v>275</v>
      </c>
      <c r="AL12" s="546"/>
      <c r="AM12" s="544" t="s">
        <v>47</v>
      </c>
      <c r="AN12" s="546"/>
    </row>
    <row r="13" spans="1:40" ht="12.75" thickBot="1">
      <c r="A13" s="280"/>
      <c r="B13" s="295"/>
      <c r="C13" s="291"/>
      <c r="D13" s="291"/>
      <c r="E13" s="280"/>
      <c r="F13" s="280"/>
      <c r="G13" s="283"/>
      <c r="H13" s="280"/>
      <c r="I13" s="280"/>
      <c r="J13" s="280"/>
      <c r="K13" s="284"/>
      <c r="L13" s="284"/>
      <c r="M13" s="280"/>
      <c r="N13" s="280"/>
      <c r="O13" s="280"/>
      <c r="Q13" s="49"/>
      <c r="T13" s="292"/>
      <c r="U13" s="293"/>
      <c r="V13" s="293"/>
      <c r="W13" s="293"/>
      <c r="X13" s="294"/>
      <c r="Y13" s="292"/>
      <c r="Z13" s="292"/>
      <c r="AA13" s="293"/>
      <c r="AB13" s="293"/>
      <c r="AC13" s="294"/>
      <c r="AD13" s="293"/>
      <c r="AE13" s="293"/>
      <c r="AF13" s="293"/>
      <c r="AG13" s="293"/>
      <c r="AH13" s="293"/>
      <c r="AI13" s="293"/>
      <c r="AJ13" s="294"/>
      <c r="AK13" s="292"/>
      <c r="AL13" s="294"/>
      <c r="AM13" s="292"/>
      <c r="AN13" s="294"/>
    </row>
    <row r="14" spans="1:40" s="41" customFormat="1" ht="40.5" thickBot="1">
      <c r="A14" s="289"/>
      <c r="B14" s="360" t="s">
        <v>137</v>
      </c>
      <c r="C14" s="361" t="s">
        <v>136</v>
      </c>
      <c r="D14" s="361" t="s">
        <v>135</v>
      </c>
      <c r="E14" s="361" t="s">
        <v>283</v>
      </c>
      <c r="F14" s="361" t="s">
        <v>105</v>
      </c>
      <c r="G14" s="361" t="s">
        <v>37</v>
      </c>
      <c r="H14" s="361" t="s">
        <v>34</v>
      </c>
      <c r="I14" s="361" t="s">
        <v>35</v>
      </c>
      <c r="J14" s="361" t="s">
        <v>33</v>
      </c>
      <c r="K14" s="361" t="s">
        <v>172</v>
      </c>
      <c r="L14" s="361" t="s">
        <v>36</v>
      </c>
      <c r="M14" s="361" t="s">
        <v>96</v>
      </c>
      <c r="N14" s="362" t="s">
        <v>293</v>
      </c>
      <c r="O14" s="285"/>
      <c r="Q14" s="16"/>
      <c r="S14" s="46" t="s">
        <v>120</v>
      </c>
      <c r="T14" s="43" t="s">
        <v>46</v>
      </c>
      <c r="U14" s="43" t="s">
        <v>61</v>
      </c>
      <c r="V14" s="43" t="s">
        <v>45</v>
      </c>
      <c r="W14" s="43" t="s">
        <v>57</v>
      </c>
      <c r="X14" s="46" t="s">
        <v>206</v>
      </c>
      <c r="Y14" s="46" t="s">
        <v>51</v>
      </c>
      <c r="Z14" s="46" t="s">
        <v>305</v>
      </c>
      <c r="AA14" s="46" t="s">
        <v>306</v>
      </c>
      <c r="AB14" s="46" t="s">
        <v>307</v>
      </c>
      <c r="AC14" s="46" t="s">
        <v>291</v>
      </c>
      <c r="AD14" s="46" t="s">
        <v>280</v>
      </c>
      <c r="AE14" s="46" t="s">
        <v>281</v>
      </c>
      <c r="AF14" s="46" t="s">
        <v>278</v>
      </c>
      <c r="AG14" s="46" t="s">
        <v>279</v>
      </c>
      <c r="AH14" s="46" t="s">
        <v>285</v>
      </c>
      <c r="AI14" s="46" t="s">
        <v>205</v>
      </c>
      <c r="AJ14" s="46" t="s">
        <v>277</v>
      </c>
      <c r="AK14" s="46" t="s">
        <v>282</v>
      </c>
      <c r="AL14" s="46" t="s">
        <v>276</v>
      </c>
      <c r="AM14" s="46" t="s">
        <v>290</v>
      </c>
      <c r="AN14" s="46" t="s">
        <v>106</v>
      </c>
    </row>
    <row r="15" spans="1:40" s="41" customFormat="1" ht="12">
      <c r="A15" s="289"/>
      <c r="B15" s="319"/>
      <c r="C15" s="320"/>
      <c r="D15" s="321"/>
      <c r="E15" s="321"/>
      <c r="F15" s="321"/>
      <c r="G15" s="322"/>
      <c r="H15" s="323"/>
      <c r="I15" s="322"/>
      <c r="J15" s="324"/>
      <c r="K15" s="325">
        <f aca="true" t="shared" si="0" ref="K15:K46">IF(D15=$D$116,1,IF($J15=$I$114,J$111,IF($J15=$I$115,J$112,"")))</f>
      </c>
      <c r="L15" s="325">
        <f>IF(AK15&lt;&gt;0,AK15,IF(AL15&lt;&gt;0,AL15,""))</f>
      </c>
      <c r="M15" s="326">
        <f aca="true" t="shared" si="1" ref="M15:M46">IF(AND(S15=1,N15=""),(L15-I15)*G15*H15*5*K15*365*10^-3,"")</f>
      </c>
      <c r="N15" s="327">
        <f aca="true" t="shared" si="2" ref="N15:N46">IF(J117=0,$K$117,IF(AC15=1,$K$119,IF(Y15=1,$K$120,IF(AA15=1,AM15,IF(OR(Z15=1,AB15=1),AN15,IF(AJ15=1,$K$118,IF(AND(H15&gt;5000,E15=$E$111),$K$121,"")))))))</f>
      </c>
      <c r="O15" s="286"/>
      <c r="Q15" s="16"/>
      <c r="S15" s="46">
        <f>IF(NOT(OR(ISBLANK(B15),ISBLANK(D15),ISBLANK(E15),ISBLANK(F15),ISBLANK(G15),ISBLANK(H15),ISBLANK(I15),ISBLANK(J15),ISBLANK(K15),ISBLANK(L15))),1,0)</f>
        <v>0</v>
      </c>
      <c r="T15" s="96">
        <f>IF(AND(F15=$F$112,OR(D15=$D$110,D15=$D$111,D15=$D$112,D15=$D$114)),M15,0)</f>
        <v>0</v>
      </c>
      <c r="U15" s="96">
        <f>IF(AND(F15=$F$111,OR(D15=$D$110,D15=$D$111,D15=$D$112,D15=$D$114)),M15,0)</f>
        <v>0</v>
      </c>
      <c r="V15" s="96">
        <f>IF(AND(F15=$F$112,OR(D15=$D$115,D15=$D$113)),M15,0)</f>
        <v>0</v>
      </c>
      <c r="W15" s="96">
        <f>IF(AND(F15=$F$111,OR(D15=$D$115,D15=$D$113)),M15,0)</f>
        <v>0</v>
      </c>
      <c r="X15" s="93">
        <f>IF(D15=$D$116,M15,0)</f>
        <v>0</v>
      </c>
      <c r="Y15" s="46">
        <f>IF(AND(F15=$F$111,OR(D15=$D$110,D15=$D$111,D15=$D$112,D15=$D$116)),1,0)</f>
        <v>0</v>
      </c>
      <c r="Z15" s="93">
        <f>IF(F15=$F$112,IF(AND(D15=$D$113,$C$11&lt;2011),1,IF(AND($C$11&lt;2012,D15=$D$114),1,IF(AND($C$11&lt;2010,D15=$D$115,E15=$E$112),1,IF(AND($C$11&lt;2013,D15=$D$115,E15=$E$111),1,0)))),0)</f>
        <v>0</v>
      </c>
      <c r="AA15" s="93">
        <f aca="true" t="shared" si="3" ref="AA15:AA46">IF(F15=$F$111,IF(AND(D15=$D$113,$C$11&gt;2010),1,IF(AND($C$11&gt;2011,D15=$D$114),1,IF(AND($C$11&gt;2009,D15=$D$115,E15=$E$112),1,IF(AND($C$11&gt;2012,D15=$D$115,E15=$E$111),1,0)))),0)</f>
        <v>0</v>
      </c>
      <c r="AB15" s="93">
        <f>IF(OR(AND(OR(D15=$D$110,D15=$D$112),$C$11&lt;2012),AND(D15=$D$111,$C$11&lt;2011)),1,0)</f>
        <v>0</v>
      </c>
      <c r="AC15" s="93">
        <f aca="true" t="shared" si="4" ref="AC15:AC46">IF(AND(D15=$D$116,OR($C$11&lt;2012,$C$11&gt;2015)),1,0)</f>
        <v>0</v>
      </c>
      <c r="AD15" s="71">
        <f>IF(AND($C$11&gt;2013,E15=$E$112,D15=$D$111),IF(AND(J15=$I$114,I15&gt;5),1,IF(AND(J15=$I$115,I15&gt;8.3),1,0)),0)</f>
        <v>0</v>
      </c>
      <c r="AE15" s="93">
        <f aca="true" t="shared" si="5" ref="AE15:AE46">IF(AND($C$11&gt;2013,E15=$E$111,D15=$D$111),IF(AND(J15=$I$114,I15&gt;8),1,IF(AND(J15=$I$115,I15&gt;13.3),1,0)),0)</f>
        <v>0</v>
      </c>
      <c r="AF15" s="93">
        <f>IF(AND($C$11&gt;2014,E15=$E$112,OR(D15=$D$110,D15=$D$115,D15=$D$112,D15=$D$113,D15=$D$114)),IF(AND(J15=$I$114,I15&gt;5),1,IF(AND(J15=$I$115,I15&gt;8.3),1,0)),0)</f>
        <v>0</v>
      </c>
      <c r="AG15" s="93">
        <f aca="true" t="shared" si="6" ref="AG15:AG46">IF(AND($C$11&gt;2014,E15=$E$111,OR(D15=$D$110,D15=$D$115,D15=$D$112,D15=$D$113,D15=$D$114)),IF(AND(J15=$I$114,I15&gt;8),1,IF(AND(J15=$I$115,I15&gt;13.3),1,0)),0)</f>
        <v>0</v>
      </c>
      <c r="AH15" s="98">
        <f aca="true" t="shared" si="7" ref="AH15:AH46">IF(AND(F15=$F$111,Y15&lt;&gt;1),IF(AND(J15=$I$114,I15&gt;1.5),1,IF(AND(J15=$I$115,I15&gt;2.5),1,0)),0)</f>
        <v>0</v>
      </c>
      <c r="AI15" s="93">
        <f aca="true" t="shared" si="8" ref="AI15:AI46">IF(AND(D15=$D$116,I15&gt;400),1,0)</f>
        <v>0</v>
      </c>
      <c r="AJ15" s="93">
        <f>IF(OR(AD15=1,AE15=1,AF15=1,AG15=1,AH15=1,AI15=1),1,0)</f>
        <v>0</v>
      </c>
      <c r="AK15" s="71">
        <f aca="true" t="shared" si="9" ref="AK15:AK46">IF(OR(D15=$D$110,D15=$D$111,D15=$D$115,D15=$D$112,D15=$D$113,D15=$D$114),IF($J15=$I$114,K$111,IF($J15=$I$115,K$112,0)),0)</f>
        <v>0</v>
      </c>
      <c r="AL15" s="93">
        <f aca="true" t="shared" si="10" ref="AL15:AL46">IF(D15=$D$116,IF($C$11=2012,290,IF($C$11=2013,275,IF($C$11=2014,260,IF($C$11=2015,245,0)))),0)</f>
        <v>0</v>
      </c>
      <c r="AM15" s="102">
        <f>IF(AND(AA15=1,D15=$D$115,E15=$E$111),"Error Message: Early Credits may not be accrued for Small Vol. "&amp;D15&amp;" in "&amp;$C$11,IF(AA15=1,"Error Message: Early Credits may not be accrued for "&amp;D15&amp;" in "&amp;$C$11,0))</f>
        <v>0</v>
      </c>
      <c r="AN15" s="367">
        <f>IF(AND(Z15=1,D15=$D$115,E15=$E$111),"Error Message:Standard Credits may not be accrued for Small Vol. "&amp;D15&amp;" in "&amp;$C$11,IF(OR(Z15=1,AB15=1),"Error Message: Standard Credits may not be accrued for "&amp;D15&amp;" in "&amp;$C$11,0))</f>
        <v>0</v>
      </c>
    </row>
    <row r="16" spans="1:40" s="41" customFormat="1" ht="12">
      <c r="A16" s="289"/>
      <c r="B16" s="328"/>
      <c r="C16" s="329"/>
      <c r="D16" s="330"/>
      <c r="E16" s="330"/>
      <c r="F16" s="330"/>
      <c r="G16" s="331"/>
      <c r="H16" s="332"/>
      <c r="I16" s="331"/>
      <c r="J16" s="333"/>
      <c r="K16" s="334">
        <f t="shared" si="0"/>
      </c>
      <c r="L16" s="334">
        <f aca="true" t="shared" si="11" ref="L16:L79">IF(AK16&lt;&gt;0,AK16,IF(AL16&lt;&gt;0,AL16,""))</f>
      </c>
      <c r="M16" s="335">
        <f t="shared" si="1"/>
      </c>
      <c r="N16" s="336">
        <f t="shared" si="2"/>
      </c>
      <c r="O16" s="286"/>
      <c r="Q16" s="16"/>
      <c r="S16" s="105">
        <f aca="true" t="shared" si="12" ref="S16:S79">IF(NOT(OR(ISBLANK(B16),ISBLANK(D16),ISBLANK(E16),ISBLANK(F16),ISBLANK(G16),ISBLANK(H16),ISBLANK(I16),ISBLANK(J16),ISBLANK(K16),ISBLANK(L16))),1,0)</f>
        <v>0</v>
      </c>
      <c r="T16" s="91">
        <f aca="true" t="shared" si="13" ref="T16:T79">IF(AND(F16=$F$112,OR(D16=$D$110,D16=$D$111,D16=$D$112,D16=$D$114)),M16,0)</f>
        <v>0</v>
      </c>
      <c r="U16" s="91">
        <f aca="true" t="shared" si="14" ref="U16:U79">IF(AND(F16=$F$111,OR(D16=$D$110,D16=$D$111,D16=$D$112,D16=$D$114)),M16,0)</f>
        <v>0</v>
      </c>
      <c r="V16" s="91">
        <f aca="true" t="shared" si="15" ref="V16:V79">IF(AND(F16=$F$112,OR(D16=$D$115,D16=$D$113)),M16,0)</f>
        <v>0</v>
      </c>
      <c r="W16" s="91">
        <f aca="true" t="shared" si="16" ref="W16:W79">IF(AND(F16=$F$111,OR(D16=$D$115,D16=$D$113)),M16,0)</f>
        <v>0</v>
      </c>
      <c r="X16" s="92">
        <f aca="true" t="shared" si="17" ref="X16:X46">IF(D16=$D$116,M16,0)</f>
        <v>0</v>
      </c>
      <c r="Y16" s="105">
        <f aca="true" t="shared" si="18" ref="Y16:Y79">IF(AND(F16=$F$111,OR(D16=$D$110,D16=$D$111,D16=$D$112,D16=$D$116)),1,0)</f>
        <v>0</v>
      </c>
      <c r="Z16" s="92">
        <f aca="true" t="shared" si="19" ref="Z16:Z46">IF(F16=$F$112,IF(AND(D16=$D$113,$C$11&lt;2011),1,IF(AND($C$11&lt;2012,D16=$D$114),1,IF(AND($C$11&lt;2010,D16=$D$115,E16=$E$112),1,IF(AND($C$11&lt;2013,D16=$D$115,E16=$E$111),1,0)))),0)</f>
        <v>0</v>
      </c>
      <c r="AA16" s="92">
        <f t="shared" si="3"/>
        <v>0</v>
      </c>
      <c r="AB16" s="92">
        <f aca="true" t="shared" si="20" ref="AB16:AB46">IF(OR(AND(OR(D16=$D$110,D16=$D$112),$C$11&lt;2012),AND(D16=$D$111,$C$11&lt;2011)),1,0)</f>
        <v>0</v>
      </c>
      <c r="AC16" s="92">
        <f t="shared" si="4"/>
        <v>0</v>
      </c>
      <c r="AD16" s="72">
        <f aca="true" t="shared" si="21" ref="AD16:AD79">IF(AND($C$11&gt;2013,E16=$E$112,D16=$D$111),IF(AND(J16=$I$114,I16&gt;5),1,IF(AND(J16=$I$115,I16&gt;8.3),1,0)),0)</f>
        <v>0</v>
      </c>
      <c r="AE16" s="92">
        <f t="shared" si="5"/>
        <v>0</v>
      </c>
      <c r="AF16" s="92">
        <f aca="true" t="shared" si="22" ref="AF16:AF79">IF(AND($C$11&gt;2014,E16=$E$112,OR(D16=$D$110,D16=$D$115,D16=$D$112,D16=$D$113,D16=$D$114)),IF(AND(J16=$I$114,I16&gt;5),1,IF(AND(J16=$I$115,I16&gt;8.3),1,0)),0)</f>
        <v>0</v>
      </c>
      <c r="AG16" s="92">
        <f t="shared" si="6"/>
        <v>0</v>
      </c>
      <c r="AH16" s="99">
        <f t="shared" si="7"/>
        <v>0</v>
      </c>
      <c r="AI16" s="92">
        <f t="shared" si="8"/>
        <v>0</v>
      </c>
      <c r="AJ16" s="92">
        <f aca="true" t="shared" si="23" ref="AJ16:AJ79">IF(OR(AD16=1,AE16=1,AF16=1,AG16=1,AH16=1,AI16=1),1,0)</f>
        <v>0</v>
      </c>
      <c r="AK16" s="72">
        <f t="shared" si="9"/>
        <v>0</v>
      </c>
      <c r="AL16" s="92">
        <f t="shared" si="10"/>
        <v>0</v>
      </c>
      <c r="AM16" s="103">
        <f aca="true" t="shared" si="24" ref="AM16:AM79">IF(AND(AA16=1,D16=$D$115,E16=$E$111),"Error Message: Early Credits may not be accrued for Small Vol. "&amp;D16&amp;" in "&amp;$C$11,IF(AA16=1,"Error Message: Early Credits may not be accrued for "&amp;D16&amp;" in "&amp;$C$11,0))</f>
        <v>0</v>
      </c>
      <c r="AN16" s="368">
        <f aca="true" t="shared" si="25" ref="AN16:AN79">IF(AND(Z16=1,D16=$D$115,E16=$E$111),"Error Message:Standard Credits may not be accrued for Small Vol. "&amp;D16&amp;" in "&amp;$C$11,IF(OR(Z16=1,AB16=1),"Error Message: Standard Credits may not be accrued for "&amp;D16&amp;" in "&amp;$C$11,0))</f>
        <v>0</v>
      </c>
    </row>
    <row r="17" spans="1:40" s="41" customFormat="1" ht="12">
      <c r="A17" s="289"/>
      <c r="B17" s="328"/>
      <c r="C17" s="329"/>
      <c r="D17" s="330"/>
      <c r="E17" s="330"/>
      <c r="F17" s="330"/>
      <c r="G17" s="331"/>
      <c r="H17" s="332"/>
      <c r="I17" s="331"/>
      <c r="J17" s="333"/>
      <c r="K17" s="334">
        <f t="shared" si="0"/>
      </c>
      <c r="L17" s="334">
        <f t="shared" si="11"/>
      </c>
      <c r="M17" s="335">
        <f t="shared" si="1"/>
      </c>
      <c r="N17" s="336">
        <f t="shared" si="2"/>
      </c>
      <c r="O17" s="286"/>
      <c r="Q17" s="16"/>
      <c r="S17" s="105">
        <f t="shared" si="12"/>
        <v>0</v>
      </c>
      <c r="T17" s="91">
        <f t="shared" si="13"/>
        <v>0</v>
      </c>
      <c r="U17" s="91">
        <f t="shared" si="14"/>
        <v>0</v>
      </c>
      <c r="V17" s="91">
        <f t="shared" si="15"/>
        <v>0</v>
      </c>
      <c r="W17" s="91">
        <f t="shared" si="16"/>
        <v>0</v>
      </c>
      <c r="X17" s="92">
        <f t="shared" si="17"/>
        <v>0</v>
      </c>
      <c r="Y17" s="105">
        <f t="shared" si="18"/>
        <v>0</v>
      </c>
      <c r="Z17" s="92">
        <f t="shared" si="19"/>
        <v>0</v>
      </c>
      <c r="AA17" s="92">
        <f t="shared" si="3"/>
        <v>0</v>
      </c>
      <c r="AB17" s="92">
        <f t="shared" si="20"/>
        <v>0</v>
      </c>
      <c r="AC17" s="92">
        <f t="shared" si="4"/>
        <v>0</v>
      </c>
      <c r="AD17" s="72">
        <f t="shared" si="21"/>
        <v>0</v>
      </c>
      <c r="AE17" s="92">
        <f t="shared" si="5"/>
        <v>0</v>
      </c>
      <c r="AF17" s="92">
        <f t="shared" si="22"/>
        <v>0</v>
      </c>
      <c r="AG17" s="92">
        <f t="shared" si="6"/>
        <v>0</v>
      </c>
      <c r="AH17" s="99">
        <f t="shared" si="7"/>
        <v>0</v>
      </c>
      <c r="AI17" s="92">
        <f t="shared" si="8"/>
        <v>0</v>
      </c>
      <c r="AJ17" s="92">
        <f t="shared" si="23"/>
        <v>0</v>
      </c>
      <c r="AK17" s="72">
        <f t="shared" si="9"/>
        <v>0</v>
      </c>
      <c r="AL17" s="92">
        <f t="shared" si="10"/>
        <v>0</v>
      </c>
      <c r="AM17" s="103">
        <f t="shared" si="24"/>
        <v>0</v>
      </c>
      <c r="AN17" s="368">
        <f t="shared" si="25"/>
        <v>0</v>
      </c>
    </row>
    <row r="18" spans="1:40" s="41" customFormat="1" ht="12">
      <c r="A18" s="289"/>
      <c r="B18" s="328"/>
      <c r="C18" s="329"/>
      <c r="D18" s="330"/>
      <c r="E18" s="330"/>
      <c r="F18" s="330"/>
      <c r="G18" s="331"/>
      <c r="H18" s="332"/>
      <c r="I18" s="331"/>
      <c r="J18" s="333"/>
      <c r="K18" s="334">
        <f t="shared" si="0"/>
      </c>
      <c r="L18" s="334">
        <f t="shared" si="11"/>
      </c>
      <c r="M18" s="335">
        <f t="shared" si="1"/>
      </c>
      <c r="N18" s="336">
        <f t="shared" si="2"/>
      </c>
      <c r="O18" s="286"/>
      <c r="Q18" s="16"/>
      <c r="S18" s="105">
        <f t="shared" si="12"/>
        <v>0</v>
      </c>
      <c r="T18" s="91">
        <f t="shared" si="13"/>
        <v>0</v>
      </c>
      <c r="U18" s="91">
        <f t="shared" si="14"/>
        <v>0</v>
      </c>
      <c r="V18" s="91">
        <f t="shared" si="15"/>
        <v>0</v>
      </c>
      <c r="W18" s="91">
        <f t="shared" si="16"/>
        <v>0</v>
      </c>
      <c r="X18" s="92">
        <f t="shared" si="17"/>
        <v>0</v>
      </c>
      <c r="Y18" s="105">
        <f>IF(AND(F18=$F$111,OR(D18=$D$110,D18=$D$111,D18=$D$112,D18=$D$116)),1,0)</f>
        <v>0</v>
      </c>
      <c r="Z18" s="92">
        <f t="shared" si="19"/>
        <v>0</v>
      </c>
      <c r="AA18" s="92">
        <f t="shared" si="3"/>
        <v>0</v>
      </c>
      <c r="AB18" s="92">
        <f t="shared" si="20"/>
        <v>0</v>
      </c>
      <c r="AC18" s="92">
        <f t="shared" si="4"/>
        <v>0</v>
      </c>
      <c r="AD18" s="72">
        <f t="shared" si="21"/>
        <v>0</v>
      </c>
      <c r="AE18" s="92">
        <f t="shared" si="5"/>
        <v>0</v>
      </c>
      <c r="AF18" s="92">
        <f t="shared" si="22"/>
        <v>0</v>
      </c>
      <c r="AG18" s="92">
        <f t="shared" si="6"/>
        <v>0</v>
      </c>
      <c r="AH18" s="99">
        <f t="shared" si="7"/>
        <v>0</v>
      </c>
      <c r="AI18" s="92">
        <f t="shared" si="8"/>
        <v>0</v>
      </c>
      <c r="AJ18" s="92">
        <f t="shared" si="23"/>
        <v>0</v>
      </c>
      <c r="AK18" s="72">
        <f t="shared" si="9"/>
        <v>0</v>
      </c>
      <c r="AL18" s="92">
        <f t="shared" si="10"/>
        <v>0</v>
      </c>
      <c r="AM18" s="103">
        <f t="shared" si="24"/>
        <v>0</v>
      </c>
      <c r="AN18" s="368">
        <f t="shared" si="25"/>
        <v>0</v>
      </c>
    </row>
    <row r="19" spans="1:40" s="41" customFormat="1" ht="12">
      <c r="A19" s="289"/>
      <c r="B19" s="328"/>
      <c r="C19" s="329"/>
      <c r="D19" s="330"/>
      <c r="E19" s="330"/>
      <c r="F19" s="330"/>
      <c r="G19" s="331"/>
      <c r="H19" s="332"/>
      <c r="I19" s="331"/>
      <c r="J19" s="333"/>
      <c r="K19" s="334">
        <f t="shared" si="0"/>
      </c>
      <c r="L19" s="334">
        <f t="shared" si="11"/>
      </c>
      <c r="M19" s="335">
        <f t="shared" si="1"/>
      </c>
      <c r="N19" s="336">
        <f t="shared" si="2"/>
      </c>
      <c r="O19" s="286"/>
      <c r="Q19" s="16"/>
      <c r="S19" s="105">
        <f t="shared" si="12"/>
        <v>0</v>
      </c>
      <c r="T19" s="91">
        <f t="shared" si="13"/>
        <v>0</v>
      </c>
      <c r="U19" s="91">
        <f t="shared" si="14"/>
        <v>0</v>
      </c>
      <c r="V19" s="91">
        <f t="shared" si="15"/>
        <v>0</v>
      </c>
      <c r="W19" s="91">
        <f t="shared" si="16"/>
        <v>0</v>
      </c>
      <c r="X19" s="92">
        <f t="shared" si="17"/>
        <v>0</v>
      </c>
      <c r="Y19" s="105">
        <f t="shared" si="18"/>
        <v>0</v>
      </c>
      <c r="Z19" s="92">
        <f t="shared" si="19"/>
        <v>0</v>
      </c>
      <c r="AA19" s="92">
        <f t="shared" si="3"/>
        <v>0</v>
      </c>
      <c r="AB19" s="92">
        <f t="shared" si="20"/>
        <v>0</v>
      </c>
      <c r="AC19" s="92">
        <f t="shared" si="4"/>
        <v>0</v>
      </c>
      <c r="AD19" s="72">
        <f t="shared" si="21"/>
        <v>0</v>
      </c>
      <c r="AE19" s="92">
        <f t="shared" si="5"/>
        <v>0</v>
      </c>
      <c r="AF19" s="92">
        <f t="shared" si="22"/>
        <v>0</v>
      </c>
      <c r="AG19" s="92">
        <f t="shared" si="6"/>
        <v>0</v>
      </c>
      <c r="AH19" s="99">
        <f t="shared" si="7"/>
        <v>0</v>
      </c>
      <c r="AI19" s="92">
        <f t="shared" si="8"/>
        <v>0</v>
      </c>
      <c r="AJ19" s="92">
        <f t="shared" si="23"/>
        <v>0</v>
      </c>
      <c r="AK19" s="72">
        <f t="shared" si="9"/>
        <v>0</v>
      </c>
      <c r="AL19" s="92">
        <f t="shared" si="10"/>
        <v>0</v>
      </c>
      <c r="AM19" s="103">
        <f t="shared" si="24"/>
        <v>0</v>
      </c>
      <c r="AN19" s="368">
        <f t="shared" si="25"/>
        <v>0</v>
      </c>
    </row>
    <row r="20" spans="1:40" s="41" customFormat="1" ht="12">
      <c r="A20" s="289"/>
      <c r="B20" s="328"/>
      <c r="C20" s="329"/>
      <c r="D20" s="330"/>
      <c r="E20" s="330"/>
      <c r="F20" s="330"/>
      <c r="G20" s="331"/>
      <c r="H20" s="332"/>
      <c r="I20" s="331"/>
      <c r="J20" s="333"/>
      <c r="K20" s="334">
        <f t="shared" si="0"/>
      </c>
      <c r="L20" s="334">
        <f t="shared" si="11"/>
      </c>
      <c r="M20" s="335">
        <f t="shared" si="1"/>
      </c>
      <c r="N20" s="336">
        <f t="shared" si="2"/>
      </c>
      <c r="O20" s="286"/>
      <c r="Q20" s="16"/>
      <c r="S20" s="105">
        <f t="shared" si="12"/>
        <v>0</v>
      </c>
      <c r="T20" s="91">
        <f t="shared" si="13"/>
        <v>0</v>
      </c>
      <c r="U20" s="91">
        <f t="shared" si="14"/>
        <v>0</v>
      </c>
      <c r="V20" s="91">
        <f t="shared" si="15"/>
        <v>0</v>
      </c>
      <c r="W20" s="91">
        <f t="shared" si="16"/>
        <v>0</v>
      </c>
      <c r="X20" s="92">
        <f t="shared" si="17"/>
        <v>0</v>
      </c>
      <c r="Y20" s="105">
        <f t="shared" si="18"/>
        <v>0</v>
      </c>
      <c r="Z20" s="92">
        <f t="shared" si="19"/>
        <v>0</v>
      </c>
      <c r="AA20" s="92">
        <f t="shared" si="3"/>
        <v>0</v>
      </c>
      <c r="AB20" s="92">
        <f t="shared" si="20"/>
        <v>0</v>
      </c>
      <c r="AC20" s="92">
        <f t="shared" si="4"/>
        <v>0</v>
      </c>
      <c r="AD20" s="72">
        <f t="shared" si="21"/>
        <v>0</v>
      </c>
      <c r="AE20" s="92">
        <f t="shared" si="5"/>
        <v>0</v>
      </c>
      <c r="AF20" s="92">
        <f t="shared" si="22"/>
        <v>0</v>
      </c>
      <c r="AG20" s="92">
        <f t="shared" si="6"/>
        <v>0</v>
      </c>
      <c r="AH20" s="99">
        <f t="shared" si="7"/>
        <v>0</v>
      </c>
      <c r="AI20" s="92">
        <f t="shared" si="8"/>
        <v>0</v>
      </c>
      <c r="AJ20" s="92">
        <f t="shared" si="23"/>
        <v>0</v>
      </c>
      <c r="AK20" s="72">
        <f t="shared" si="9"/>
        <v>0</v>
      </c>
      <c r="AL20" s="92">
        <f t="shared" si="10"/>
        <v>0</v>
      </c>
      <c r="AM20" s="103">
        <f t="shared" si="24"/>
        <v>0</v>
      </c>
      <c r="AN20" s="368">
        <f t="shared" si="25"/>
        <v>0</v>
      </c>
    </row>
    <row r="21" spans="1:40" s="41" customFormat="1" ht="12">
      <c r="A21" s="289"/>
      <c r="B21" s="328"/>
      <c r="C21" s="329"/>
      <c r="D21" s="330"/>
      <c r="E21" s="330"/>
      <c r="F21" s="330"/>
      <c r="G21" s="331"/>
      <c r="H21" s="332"/>
      <c r="I21" s="331"/>
      <c r="J21" s="333"/>
      <c r="K21" s="334">
        <f t="shared" si="0"/>
      </c>
      <c r="L21" s="334">
        <f t="shared" si="11"/>
      </c>
      <c r="M21" s="335">
        <f t="shared" si="1"/>
      </c>
      <c r="N21" s="336">
        <f t="shared" si="2"/>
      </c>
      <c r="O21" s="286"/>
      <c r="Q21" s="16"/>
      <c r="S21" s="105">
        <f t="shared" si="12"/>
        <v>0</v>
      </c>
      <c r="T21" s="91">
        <f t="shared" si="13"/>
        <v>0</v>
      </c>
      <c r="U21" s="91">
        <f t="shared" si="14"/>
        <v>0</v>
      </c>
      <c r="V21" s="91">
        <f t="shared" si="15"/>
        <v>0</v>
      </c>
      <c r="W21" s="91">
        <f t="shared" si="16"/>
        <v>0</v>
      </c>
      <c r="X21" s="92">
        <f t="shared" si="17"/>
        <v>0</v>
      </c>
      <c r="Y21" s="105">
        <f t="shared" si="18"/>
        <v>0</v>
      </c>
      <c r="Z21" s="92">
        <f t="shared" si="19"/>
        <v>0</v>
      </c>
      <c r="AA21" s="92">
        <f t="shared" si="3"/>
        <v>0</v>
      </c>
      <c r="AB21" s="92">
        <f t="shared" si="20"/>
        <v>0</v>
      </c>
      <c r="AC21" s="92">
        <f t="shared" si="4"/>
        <v>0</v>
      </c>
      <c r="AD21" s="72">
        <f t="shared" si="21"/>
        <v>0</v>
      </c>
      <c r="AE21" s="92">
        <f t="shared" si="5"/>
        <v>0</v>
      </c>
      <c r="AF21" s="92">
        <f t="shared" si="22"/>
        <v>0</v>
      </c>
      <c r="AG21" s="92">
        <f t="shared" si="6"/>
        <v>0</v>
      </c>
      <c r="AH21" s="99">
        <f t="shared" si="7"/>
        <v>0</v>
      </c>
      <c r="AI21" s="92">
        <f t="shared" si="8"/>
        <v>0</v>
      </c>
      <c r="AJ21" s="92">
        <f t="shared" si="23"/>
        <v>0</v>
      </c>
      <c r="AK21" s="72">
        <f t="shared" si="9"/>
        <v>0</v>
      </c>
      <c r="AL21" s="92">
        <f t="shared" si="10"/>
        <v>0</v>
      </c>
      <c r="AM21" s="103">
        <f t="shared" si="24"/>
        <v>0</v>
      </c>
      <c r="AN21" s="368">
        <f t="shared" si="25"/>
        <v>0</v>
      </c>
    </row>
    <row r="22" spans="1:40" s="41" customFormat="1" ht="12">
      <c r="A22" s="289"/>
      <c r="B22" s="328"/>
      <c r="C22" s="329"/>
      <c r="D22" s="330"/>
      <c r="E22" s="330"/>
      <c r="F22" s="330"/>
      <c r="G22" s="331"/>
      <c r="H22" s="332"/>
      <c r="I22" s="331"/>
      <c r="J22" s="333"/>
      <c r="K22" s="334">
        <f t="shared" si="0"/>
      </c>
      <c r="L22" s="334">
        <f t="shared" si="11"/>
      </c>
      <c r="M22" s="335">
        <f t="shared" si="1"/>
      </c>
      <c r="N22" s="336">
        <f t="shared" si="2"/>
      </c>
      <c r="O22" s="286"/>
      <c r="Q22" s="16"/>
      <c r="S22" s="105">
        <f t="shared" si="12"/>
        <v>0</v>
      </c>
      <c r="T22" s="91">
        <f t="shared" si="13"/>
        <v>0</v>
      </c>
      <c r="U22" s="91">
        <f t="shared" si="14"/>
        <v>0</v>
      </c>
      <c r="V22" s="91">
        <f t="shared" si="15"/>
        <v>0</v>
      </c>
      <c r="W22" s="91">
        <f t="shared" si="16"/>
        <v>0</v>
      </c>
      <c r="X22" s="92">
        <f t="shared" si="17"/>
        <v>0</v>
      </c>
      <c r="Y22" s="105">
        <f t="shared" si="18"/>
        <v>0</v>
      </c>
      <c r="Z22" s="92">
        <f t="shared" si="19"/>
        <v>0</v>
      </c>
      <c r="AA22" s="92">
        <f t="shared" si="3"/>
        <v>0</v>
      </c>
      <c r="AB22" s="92">
        <f t="shared" si="20"/>
        <v>0</v>
      </c>
      <c r="AC22" s="92">
        <f t="shared" si="4"/>
        <v>0</v>
      </c>
      <c r="AD22" s="72">
        <f t="shared" si="21"/>
        <v>0</v>
      </c>
      <c r="AE22" s="92">
        <f t="shared" si="5"/>
        <v>0</v>
      </c>
      <c r="AF22" s="92">
        <f t="shared" si="22"/>
        <v>0</v>
      </c>
      <c r="AG22" s="92">
        <f t="shared" si="6"/>
        <v>0</v>
      </c>
      <c r="AH22" s="99">
        <f t="shared" si="7"/>
        <v>0</v>
      </c>
      <c r="AI22" s="92">
        <f t="shared" si="8"/>
        <v>0</v>
      </c>
      <c r="AJ22" s="92">
        <f t="shared" si="23"/>
        <v>0</v>
      </c>
      <c r="AK22" s="72">
        <f t="shared" si="9"/>
        <v>0</v>
      </c>
      <c r="AL22" s="92">
        <f t="shared" si="10"/>
        <v>0</v>
      </c>
      <c r="AM22" s="103">
        <f t="shared" si="24"/>
        <v>0</v>
      </c>
      <c r="AN22" s="368">
        <f t="shared" si="25"/>
        <v>0</v>
      </c>
    </row>
    <row r="23" spans="1:40" s="41" customFormat="1" ht="12">
      <c r="A23" s="289"/>
      <c r="B23" s="328"/>
      <c r="C23" s="329"/>
      <c r="D23" s="330"/>
      <c r="E23" s="330"/>
      <c r="F23" s="330"/>
      <c r="G23" s="331"/>
      <c r="H23" s="332"/>
      <c r="I23" s="331"/>
      <c r="J23" s="333"/>
      <c r="K23" s="334">
        <f t="shared" si="0"/>
      </c>
      <c r="L23" s="334">
        <f t="shared" si="11"/>
      </c>
      <c r="M23" s="335">
        <f t="shared" si="1"/>
      </c>
      <c r="N23" s="336">
        <f t="shared" si="2"/>
      </c>
      <c r="O23" s="286"/>
      <c r="Q23" s="16"/>
      <c r="S23" s="105">
        <f t="shared" si="12"/>
        <v>0</v>
      </c>
      <c r="T23" s="91">
        <f t="shared" si="13"/>
        <v>0</v>
      </c>
      <c r="U23" s="91">
        <f t="shared" si="14"/>
        <v>0</v>
      </c>
      <c r="V23" s="91">
        <f t="shared" si="15"/>
        <v>0</v>
      </c>
      <c r="W23" s="91">
        <f t="shared" si="16"/>
        <v>0</v>
      </c>
      <c r="X23" s="92">
        <f t="shared" si="17"/>
        <v>0</v>
      </c>
      <c r="Y23" s="105">
        <f t="shared" si="18"/>
        <v>0</v>
      </c>
      <c r="Z23" s="92">
        <f t="shared" si="19"/>
        <v>0</v>
      </c>
      <c r="AA23" s="92">
        <f t="shared" si="3"/>
        <v>0</v>
      </c>
      <c r="AB23" s="92">
        <f t="shared" si="20"/>
        <v>0</v>
      </c>
      <c r="AC23" s="92">
        <f t="shared" si="4"/>
        <v>0</v>
      </c>
      <c r="AD23" s="72">
        <f t="shared" si="21"/>
        <v>0</v>
      </c>
      <c r="AE23" s="92">
        <f t="shared" si="5"/>
        <v>0</v>
      </c>
      <c r="AF23" s="92">
        <f t="shared" si="22"/>
        <v>0</v>
      </c>
      <c r="AG23" s="92">
        <f t="shared" si="6"/>
        <v>0</v>
      </c>
      <c r="AH23" s="99">
        <f t="shared" si="7"/>
        <v>0</v>
      </c>
      <c r="AI23" s="92">
        <f t="shared" si="8"/>
        <v>0</v>
      </c>
      <c r="AJ23" s="92">
        <f t="shared" si="23"/>
        <v>0</v>
      </c>
      <c r="AK23" s="72">
        <f t="shared" si="9"/>
        <v>0</v>
      </c>
      <c r="AL23" s="92">
        <f t="shared" si="10"/>
        <v>0</v>
      </c>
      <c r="AM23" s="103">
        <f t="shared" si="24"/>
        <v>0</v>
      </c>
      <c r="AN23" s="368">
        <f t="shared" si="25"/>
        <v>0</v>
      </c>
    </row>
    <row r="24" spans="1:40" s="41" customFormat="1" ht="12">
      <c r="A24" s="289"/>
      <c r="B24" s="328"/>
      <c r="C24" s="329"/>
      <c r="D24" s="330"/>
      <c r="E24" s="330"/>
      <c r="F24" s="330"/>
      <c r="G24" s="331"/>
      <c r="H24" s="332"/>
      <c r="I24" s="331"/>
      <c r="J24" s="333"/>
      <c r="K24" s="334">
        <f t="shared" si="0"/>
      </c>
      <c r="L24" s="334">
        <f t="shared" si="11"/>
      </c>
      <c r="M24" s="335">
        <f t="shared" si="1"/>
      </c>
      <c r="N24" s="336">
        <f t="shared" si="2"/>
      </c>
      <c r="O24" s="286"/>
      <c r="Q24" s="16"/>
      <c r="S24" s="105">
        <f t="shared" si="12"/>
        <v>0</v>
      </c>
      <c r="T24" s="91">
        <f t="shared" si="13"/>
        <v>0</v>
      </c>
      <c r="U24" s="91">
        <f t="shared" si="14"/>
        <v>0</v>
      </c>
      <c r="V24" s="91">
        <f t="shared" si="15"/>
        <v>0</v>
      </c>
      <c r="W24" s="91">
        <f t="shared" si="16"/>
        <v>0</v>
      </c>
      <c r="X24" s="92">
        <f t="shared" si="17"/>
        <v>0</v>
      </c>
      <c r="Y24" s="105">
        <f t="shared" si="18"/>
        <v>0</v>
      </c>
      <c r="Z24" s="92">
        <f t="shared" si="19"/>
        <v>0</v>
      </c>
      <c r="AA24" s="92">
        <f t="shared" si="3"/>
        <v>0</v>
      </c>
      <c r="AB24" s="92">
        <f t="shared" si="20"/>
        <v>0</v>
      </c>
      <c r="AC24" s="92">
        <f t="shared" si="4"/>
        <v>0</v>
      </c>
      <c r="AD24" s="72">
        <f t="shared" si="21"/>
        <v>0</v>
      </c>
      <c r="AE24" s="92">
        <f t="shared" si="5"/>
        <v>0</v>
      </c>
      <c r="AF24" s="92">
        <f t="shared" si="22"/>
        <v>0</v>
      </c>
      <c r="AG24" s="92">
        <f t="shared" si="6"/>
        <v>0</v>
      </c>
      <c r="AH24" s="99">
        <f t="shared" si="7"/>
        <v>0</v>
      </c>
      <c r="AI24" s="92">
        <f t="shared" si="8"/>
        <v>0</v>
      </c>
      <c r="AJ24" s="92">
        <f t="shared" si="23"/>
        <v>0</v>
      </c>
      <c r="AK24" s="72">
        <f t="shared" si="9"/>
        <v>0</v>
      </c>
      <c r="AL24" s="92">
        <f t="shared" si="10"/>
        <v>0</v>
      </c>
      <c r="AM24" s="103">
        <f t="shared" si="24"/>
        <v>0</v>
      </c>
      <c r="AN24" s="368">
        <f t="shared" si="25"/>
        <v>0</v>
      </c>
    </row>
    <row r="25" spans="1:40" s="41" customFormat="1" ht="12">
      <c r="A25" s="289"/>
      <c r="B25" s="328"/>
      <c r="C25" s="329"/>
      <c r="D25" s="330"/>
      <c r="E25" s="330"/>
      <c r="F25" s="330"/>
      <c r="G25" s="331"/>
      <c r="H25" s="332"/>
      <c r="I25" s="331"/>
      <c r="J25" s="333"/>
      <c r="K25" s="334">
        <f t="shared" si="0"/>
      </c>
      <c r="L25" s="334">
        <f t="shared" si="11"/>
      </c>
      <c r="M25" s="335">
        <f t="shared" si="1"/>
      </c>
      <c r="N25" s="336">
        <f t="shared" si="2"/>
      </c>
      <c r="O25" s="286"/>
      <c r="Q25" s="16"/>
      <c r="S25" s="105">
        <f t="shared" si="12"/>
        <v>0</v>
      </c>
      <c r="T25" s="91">
        <f t="shared" si="13"/>
        <v>0</v>
      </c>
      <c r="U25" s="91">
        <f t="shared" si="14"/>
        <v>0</v>
      </c>
      <c r="V25" s="91">
        <f t="shared" si="15"/>
        <v>0</v>
      </c>
      <c r="W25" s="91">
        <f t="shared" si="16"/>
        <v>0</v>
      </c>
      <c r="X25" s="92">
        <f t="shared" si="17"/>
        <v>0</v>
      </c>
      <c r="Y25" s="105">
        <f t="shared" si="18"/>
        <v>0</v>
      </c>
      <c r="Z25" s="92">
        <f t="shared" si="19"/>
        <v>0</v>
      </c>
      <c r="AA25" s="92">
        <f t="shared" si="3"/>
        <v>0</v>
      </c>
      <c r="AB25" s="92">
        <f t="shared" si="20"/>
        <v>0</v>
      </c>
      <c r="AC25" s="92">
        <f t="shared" si="4"/>
        <v>0</v>
      </c>
      <c r="AD25" s="72">
        <f t="shared" si="21"/>
        <v>0</v>
      </c>
      <c r="AE25" s="92">
        <f t="shared" si="5"/>
        <v>0</v>
      </c>
      <c r="AF25" s="92">
        <f t="shared" si="22"/>
        <v>0</v>
      </c>
      <c r="AG25" s="92">
        <f t="shared" si="6"/>
        <v>0</v>
      </c>
      <c r="AH25" s="99">
        <f t="shared" si="7"/>
        <v>0</v>
      </c>
      <c r="AI25" s="92">
        <f t="shared" si="8"/>
        <v>0</v>
      </c>
      <c r="AJ25" s="92">
        <f t="shared" si="23"/>
        <v>0</v>
      </c>
      <c r="AK25" s="72">
        <f t="shared" si="9"/>
        <v>0</v>
      </c>
      <c r="AL25" s="92">
        <f t="shared" si="10"/>
        <v>0</v>
      </c>
      <c r="AM25" s="103">
        <f t="shared" si="24"/>
        <v>0</v>
      </c>
      <c r="AN25" s="368">
        <f t="shared" si="25"/>
        <v>0</v>
      </c>
    </row>
    <row r="26" spans="1:40" s="41" customFormat="1" ht="12">
      <c r="A26" s="289"/>
      <c r="B26" s="328"/>
      <c r="C26" s="329"/>
      <c r="D26" s="330"/>
      <c r="E26" s="330"/>
      <c r="F26" s="330"/>
      <c r="G26" s="331"/>
      <c r="H26" s="332"/>
      <c r="I26" s="331"/>
      <c r="J26" s="333"/>
      <c r="K26" s="334">
        <f t="shared" si="0"/>
      </c>
      <c r="L26" s="334">
        <f t="shared" si="11"/>
      </c>
      <c r="M26" s="335">
        <f t="shared" si="1"/>
      </c>
      <c r="N26" s="336">
        <f t="shared" si="2"/>
      </c>
      <c r="O26" s="286"/>
      <c r="Q26" s="16"/>
      <c r="S26" s="105">
        <f t="shared" si="12"/>
        <v>0</v>
      </c>
      <c r="T26" s="91">
        <f t="shared" si="13"/>
        <v>0</v>
      </c>
      <c r="U26" s="91">
        <f t="shared" si="14"/>
        <v>0</v>
      </c>
      <c r="V26" s="91">
        <f t="shared" si="15"/>
        <v>0</v>
      </c>
      <c r="W26" s="91">
        <f t="shared" si="16"/>
        <v>0</v>
      </c>
      <c r="X26" s="92">
        <f t="shared" si="17"/>
        <v>0</v>
      </c>
      <c r="Y26" s="105">
        <f t="shared" si="18"/>
        <v>0</v>
      </c>
      <c r="Z26" s="92">
        <f t="shared" si="19"/>
        <v>0</v>
      </c>
      <c r="AA26" s="92">
        <f t="shared" si="3"/>
        <v>0</v>
      </c>
      <c r="AB26" s="92">
        <f t="shared" si="20"/>
        <v>0</v>
      </c>
      <c r="AC26" s="92">
        <f t="shared" si="4"/>
        <v>0</v>
      </c>
      <c r="AD26" s="72">
        <f t="shared" si="21"/>
        <v>0</v>
      </c>
      <c r="AE26" s="92">
        <f t="shared" si="5"/>
        <v>0</v>
      </c>
      <c r="AF26" s="92">
        <f t="shared" si="22"/>
        <v>0</v>
      </c>
      <c r="AG26" s="92">
        <f t="shared" si="6"/>
        <v>0</v>
      </c>
      <c r="AH26" s="99">
        <f t="shared" si="7"/>
        <v>0</v>
      </c>
      <c r="AI26" s="92">
        <f t="shared" si="8"/>
        <v>0</v>
      </c>
      <c r="AJ26" s="92">
        <f t="shared" si="23"/>
        <v>0</v>
      </c>
      <c r="AK26" s="72">
        <f t="shared" si="9"/>
        <v>0</v>
      </c>
      <c r="AL26" s="92">
        <f t="shared" si="10"/>
        <v>0</v>
      </c>
      <c r="AM26" s="103">
        <f t="shared" si="24"/>
        <v>0</v>
      </c>
      <c r="AN26" s="368">
        <f t="shared" si="25"/>
        <v>0</v>
      </c>
    </row>
    <row r="27" spans="1:40" s="41" customFormat="1" ht="12">
      <c r="A27" s="289"/>
      <c r="B27" s="328"/>
      <c r="C27" s="329"/>
      <c r="D27" s="330"/>
      <c r="E27" s="330"/>
      <c r="F27" s="330"/>
      <c r="G27" s="331"/>
      <c r="H27" s="332"/>
      <c r="I27" s="331"/>
      <c r="J27" s="333"/>
      <c r="K27" s="334">
        <f t="shared" si="0"/>
      </c>
      <c r="L27" s="334">
        <f t="shared" si="11"/>
      </c>
      <c r="M27" s="335">
        <f t="shared" si="1"/>
      </c>
      <c r="N27" s="336">
        <f t="shared" si="2"/>
      </c>
      <c r="O27" s="286"/>
      <c r="Q27" s="16"/>
      <c r="S27" s="105">
        <f t="shared" si="12"/>
        <v>0</v>
      </c>
      <c r="T27" s="91">
        <f t="shared" si="13"/>
        <v>0</v>
      </c>
      <c r="U27" s="91">
        <f t="shared" si="14"/>
        <v>0</v>
      </c>
      <c r="V27" s="91">
        <f t="shared" si="15"/>
        <v>0</v>
      </c>
      <c r="W27" s="91">
        <f t="shared" si="16"/>
        <v>0</v>
      </c>
      <c r="X27" s="92">
        <f t="shared" si="17"/>
        <v>0</v>
      </c>
      <c r="Y27" s="105">
        <f t="shared" si="18"/>
        <v>0</v>
      </c>
      <c r="Z27" s="92">
        <f t="shared" si="19"/>
        <v>0</v>
      </c>
      <c r="AA27" s="92">
        <f t="shared" si="3"/>
        <v>0</v>
      </c>
      <c r="AB27" s="92">
        <f t="shared" si="20"/>
        <v>0</v>
      </c>
      <c r="AC27" s="92">
        <f t="shared" si="4"/>
        <v>0</v>
      </c>
      <c r="AD27" s="72">
        <f t="shared" si="21"/>
        <v>0</v>
      </c>
      <c r="AE27" s="92">
        <f t="shared" si="5"/>
        <v>0</v>
      </c>
      <c r="AF27" s="92">
        <f t="shared" si="22"/>
        <v>0</v>
      </c>
      <c r="AG27" s="92">
        <f t="shared" si="6"/>
        <v>0</v>
      </c>
      <c r="AH27" s="99">
        <f t="shared" si="7"/>
        <v>0</v>
      </c>
      <c r="AI27" s="92">
        <f t="shared" si="8"/>
        <v>0</v>
      </c>
      <c r="AJ27" s="92">
        <f t="shared" si="23"/>
        <v>0</v>
      </c>
      <c r="AK27" s="72">
        <f t="shared" si="9"/>
        <v>0</v>
      </c>
      <c r="AL27" s="92">
        <f t="shared" si="10"/>
        <v>0</v>
      </c>
      <c r="AM27" s="103">
        <f t="shared" si="24"/>
        <v>0</v>
      </c>
      <c r="AN27" s="368">
        <f t="shared" si="25"/>
        <v>0</v>
      </c>
    </row>
    <row r="28" spans="1:40" s="41" customFormat="1" ht="12">
      <c r="A28" s="289"/>
      <c r="B28" s="328"/>
      <c r="C28" s="329"/>
      <c r="D28" s="330"/>
      <c r="E28" s="330"/>
      <c r="F28" s="330"/>
      <c r="G28" s="331"/>
      <c r="H28" s="332"/>
      <c r="I28" s="331"/>
      <c r="J28" s="333"/>
      <c r="K28" s="334">
        <f t="shared" si="0"/>
      </c>
      <c r="L28" s="334">
        <f t="shared" si="11"/>
      </c>
      <c r="M28" s="335">
        <f t="shared" si="1"/>
      </c>
      <c r="N28" s="336">
        <f t="shared" si="2"/>
      </c>
      <c r="O28" s="286"/>
      <c r="Q28" s="16"/>
      <c r="S28" s="105">
        <f t="shared" si="12"/>
        <v>0</v>
      </c>
      <c r="T28" s="91">
        <f t="shared" si="13"/>
        <v>0</v>
      </c>
      <c r="U28" s="91">
        <f t="shared" si="14"/>
        <v>0</v>
      </c>
      <c r="V28" s="91">
        <f t="shared" si="15"/>
        <v>0</v>
      </c>
      <c r="W28" s="91">
        <f t="shared" si="16"/>
        <v>0</v>
      </c>
      <c r="X28" s="92">
        <f t="shared" si="17"/>
        <v>0</v>
      </c>
      <c r="Y28" s="105">
        <f t="shared" si="18"/>
        <v>0</v>
      </c>
      <c r="Z28" s="92">
        <f t="shared" si="19"/>
        <v>0</v>
      </c>
      <c r="AA28" s="92">
        <f t="shared" si="3"/>
        <v>0</v>
      </c>
      <c r="AB28" s="92">
        <f t="shared" si="20"/>
        <v>0</v>
      </c>
      <c r="AC28" s="92">
        <f t="shared" si="4"/>
        <v>0</v>
      </c>
      <c r="AD28" s="72">
        <f t="shared" si="21"/>
        <v>0</v>
      </c>
      <c r="AE28" s="92">
        <f t="shared" si="5"/>
        <v>0</v>
      </c>
      <c r="AF28" s="92">
        <f t="shared" si="22"/>
        <v>0</v>
      </c>
      <c r="AG28" s="92">
        <f t="shared" si="6"/>
        <v>0</v>
      </c>
      <c r="AH28" s="99">
        <f t="shared" si="7"/>
        <v>0</v>
      </c>
      <c r="AI28" s="92">
        <f t="shared" si="8"/>
        <v>0</v>
      </c>
      <c r="AJ28" s="92">
        <f t="shared" si="23"/>
        <v>0</v>
      </c>
      <c r="AK28" s="72">
        <f t="shared" si="9"/>
        <v>0</v>
      </c>
      <c r="AL28" s="92">
        <f t="shared" si="10"/>
        <v>0</v>
      </c>
      <c r="AM28" s="103">
        <f t="shared" si="24"/>
        <v>0</v>
      </c>
      <c r="AN28" s="368">
        <f t="shared" si="25"/>
        <v>0</v>
      </c>
    </row>
    <row r="29" spans="1:40" s="41" customFormat="1" ht="12">
      <c r="A29" s="289"/>
      <c r="B29" s="328"/>
      <c r="C29" s="329"/>
      <c r="D29" s="330"/>
      <c r="E29" s="330"/>
      <c r="F29" s="330"/>
      <c r="G29" s="331"/>
      <c r="H29" s="332"/>
      <c r="I29" s="331"/>
      <c r="J29" s="333"/>
      <c r="K29" s="334">
        <f t="shared" si="0"/>
      </c>
      <c r="L29" s="334">
        <f t="shared" si="11"/>
      </c>
      <c r="M29" s="335">
        <f t="shared" si="1"/>
      </c>
      <c r="N29" s="336">
        <f t="shared" si="2"/>
      </c>
      <c r="O29" s="286"/>
      <c r="Q29" s="16"/>
      <c r="S29" s="105">
        <f t="shared" si="12"/>
        <v>0</v>
      </c>
      <c r="T29" s="91">
        <f t="shared" si="13"/>
        <v>0</v>
      </c>
      <c r="U29" s="91">
        <f t="shared" si="14"/>
        <v>0</v>
      </c>
      <c r="V29" s="91">
        <f t="shared" si="15"/>
        <v>0</v>
      </c>
      <c r="W29" s="91">
        <f t="shared" si="16"/>
        <v>0</v>
      </c>
      <c r="X29" s="92">
        <f t="shared" si="17"/>
        <v>0</v>
      </c>
      <c r="Y29" s="105">
        <f t="shared" si="18"/>
        <v>0</v>
      </c>
      <c r="Z29" s="92">
        <f t="shared" si="19"/>
        <v>0</v>
      </c>
      <c r="AA29" s="92">
        <f t="shared" si="3"/>
        <v>0</v>
      </c>
      <c r="AB29" s="92">
        <f t="shared" si="20"/>
        <v>0</v>
      </c>
      <c r="AC29" s="92">
        <f t="shared" si="4"/>
        <v>0</v>
      </c>
      <c r="AD29" s="72">
        <f t="shared" si="21"/>
        <v>0</v>
      </c>
      <c r="AE29" s="92">
        <f t="shared" si="5"/>
        <v>0</v>
      </c>
      <c r="AF29" s="92">
        <f t="shared" si="22"/>
        <v>0</v>
      </c>
      <c r="AG29" s="92">
        <f t="shared" si="6"/>
        <v>0</v>
      </c>
      <c r="AH29" s="99">
        <f t="shared" si="7"/>
        <v>0</v>
      </c>
      <c r="AI29" s="92">
        <f t="shared" si="8"/>
        <v>0</v>
      </c>
      <c r="AJ29" s="92">
        <f t="shared" si="23"/>
        <v>0</v>
      </c>
      <c r="AK29" s="72">
        <f t="shared" si="9"/>
        <v>0</v>
      </c>
      <c r="AL29" s="92">
        <f t="shared" si="10"/>
        <v>0</v>
      </c>
      <c r="AM29" s="103">
        <f t="shared" si="24"/>
        <v>0</v>
      </c>
      <c r="AN29" s="368">
        <f t="shared" si="25"/>
        <v>0</v>
      </c>
    </row>
    <row r="30" spans="1:40" s="41" customFormat="1" ht="12">
      <c r="A30" s="289"/>
      <c r="B30" s="328"/>
      <c r="C30" s="329"/>
      <c r="D30" s="330"/>
      <c r="E30" s="330"/>
      <c r="F30" s="330"/>
      <c r="G30" s="331"/>
      <c r="H30" s="332"/>
      <c r="I30" s="331"/>
      <c r="J30" s="333"/>
      <c r="K30" s="334">
        <f t="shared" si="0"/>
      </c>
      <c r="L30" s="334">
        <f t="shared" si="11"/>
      </c>
      <c r="M30" s="335">
        <f t="shared" si="1"/>
      </c>
      <c r="N30" s="336">
        <f t="shared" si="2"/>
      </c>
      <c r="O30" s="286"/>
      <c r="Q30" s="16"/>
      <c r="S30" s="105">
        <f t="shared" si="12"/>
        <v>0</v>
      </c>
      <c r="T30" s="91">
        <f t="shared" si="13"/>
        <v>0</v>
      </c>
      <c r="U30" s="91">
        <f t="shared" si="14"/>
        <v>0</v>
      </c>
      <c r="V30" s="91">
        <f t="shared" si="15"/>
        <v>0</v>
      </c>
      <c r="W30" s="91">
        <f t="shared" si="16"/>
        <v>0</v>
      </c>
      <c r="X30" s="92">
        <f t="shared" si="17"/>
        <v>0</v>
      </c>
      <c r="Y30" s="105">
        <f t="shared" si="18"/>
        <v>0</v>
      </c>
      <c r="Z30" s="92">
        <f t="shared" si="19"/>
        <v>0</v>
      </c>
      <c r="AA30" s="92">
        <f t="shared" si="3"/>
        <v>0</v>
      </c>
      <c r="AB30" s="92">
        <f t="shared" si="20"/>
        <v>0</v>
      </c>
      <c r="AC30" s="92">
        <f t="shared" si="4"/>
        <v>0</v>
      </c>
      <c r="AD30" s="72">
        <f t="shared" si="21"/>
        <v>0</v>
      </c>
      <c r="AE30" s="92">
        <f t="shared" si="5"/>
        <v>0</v>
      </c>
      <c r="AF30" s="92">
        <f t="shared" si="22"/>
        <v>0</v>
      </c>
      <c r="AG30" s="92">
        <f t="shared" si="6"/>
        <v>0</v>
      </c>
      <c r="AH30" s="99">
        <f t="shared" si="7"/>
        <v>0</v>
      </c>
      <c r="AI30" s="92">
        <f t="shared" si="8"/>
        <v>0</v>
      </c>
      <c r="AJ30" s="92">
        <f t="shared" si="23"/>
        <v>0</v>
      </c>
      <c r="AK30" s="72">
        <f t="shared" si="9"/>
        <v>0</v>
      </c>
      <c r="AL30" s="92">
        <f t="shared" si="10"/>
        <v>0</v>
      </c>
      <c r="AM30" s="103">
        <f t="shared" si="24"/>
        <v>0</v>
      </c>
      <c r="AN30" s="368">
        <f t="shared" si="25"/>
        <v>0</v>
      </c>
    </row>
    <row r="31" spans="1:40" s="41" customFormat="1" ht="12">
      <c r="A31" s="289"/>
      <c r="B31" s="328"/>
      <c r="C31" s="329"/>
      <c r="D31" s="330"/>
      <c r="E31" s="330"/>
      <c r="F31" s="330"/>
      <c r="G31" s="331"/>
      <c r="H31" s="332"/>
      <c r="I31" s="331"/>
      <c r="J31" s="333"/>
      <c r="K31" s="334">
        <f t="shared" si="0"/>
      </c>
      <c r="L31" s="334">
        <f t="shared" si="11"/>
      </c>
      <c r="M31" s="335">
        <f t="shared" si="1"/>
      </c>
      <c r="N31" s="336">
        <f t="shared" si="2"/>
      </c>
      <c r="O31" s="286"/>
      <c r="Q31" s="16"/>
      <c r="S31" s="105">
        <f t="shared" si="12"/>
        <v>0</v>
      </c>
      <c r="T31" s="91">
        <f t="shared" si="13"/>
        <v>0</v>
      </c>
      <c r="U31" s="91">
        <f t="shared" si="14"/>
        <v>0</v>
      </c>
      <c r="V31" s="91">
        <f t="shared" si="15"/>
        <v>0</v>
      </c>
      <c r="W31" s="91">
        <f t="shared" si="16"/>
        <v>0</v>
      </c>
      <c r="X31" s="92">
        <f t="shared" si="17"/>
        <v>0</v>
      </c>
      <c r="Y31" s="105">
        <f t="shared" si="18"/>
        <v>0</v>
      </c>
      <c r="Z31" s="92">
        <f t="shared" si="19"/>
        <v>0</v>
      </c>
      <c r="AA31" s="92">
        <f t="shared" si="3"/>
        <v>0</v>
      </c>
      <c r="AB31" s="92">
        <f t="shared" si="20"/>
        <v>0</v>
      </c>
      <c r="AC31" s="92">
        <f t="shared" si="4"/>
        <v>0</v>
      </c>
      <c r="AD31" s="72">
        <f t="shared" si="21"/>
        <v>0</v>
      </c>
      <c r="AE31" s="92">
        <f t="shared" si="5"/>
        <v>0</v>
      </c>
      <c r="AF31" s="92">
        <f t="shared" si="22"/>
        <v>0</v>
      </c>
      <c r="AG31" s="92">
        <f t="shared" si="6"/>
        <v>0</v>
      </c>
      <c r="AH31" s="99">
        <f t="shared" si="7"/>
        <v>0</v>
      </c>
      <c r="AI31" s="92">
        <f t="shared" si="8"/>
        <v>0</v>
      </c>
      <c r="AJ31" s="92">
        <f t="shared" si="23"/>
        <v>0</v>
      </c>
      <c r="AK31" s="72">
        <f t="shared" si="9"/>
        <v>0</v>
      </c>
      <c r="AL31" s="92">
        <f t="shared" si="10"/>
        <v>0</v>
      </c>
      <c r="AM31" s="103">
        <f t="shared" si="24"/>
        <v>0</v>
      </c>
      <c r="AN31" s="368">
        <f t="shared" si="25"/>
        <v>0</v>
      </c>
    </row>
    <row r="32" spans="1:40" s="41" customFormat="1" ht="12">
      <c r="A32" s="289"/>
      <c r="B32" s="328"/>
      <c r="C32" s="329"/>
      <c r="D32" s="330"/>
      <c r="E32" s="330"/>
      <c r="F32" s="330"/>
      <c r="G32" s="331"/>
      <c r="H32" s="332"/>
      <c r="I32" s="331"/>
      <c r="J32" s="333"/>
      <c r="K32" s="334">
        <f t="shared" si="0"/>
      </c>
      <c r="L32" s="334">
        <f t="shared" si="11"/>
      </c>
      <c r="M32" s="335">
        <f t="shared" si="1"/>
      </c>
      <c r="N32" s="336">
        <f t="shared" si="2"/>
      </c>
      <c r="O32" s="286"/>
      <c r="Q32" s="16"/>
      <c r="S32" s="105">
        <f t="shared" si="12"/>
        <v>0</v>
      </c>
      <c r="T32" s="91">
        <f t="shared" si="13"/>
        <v>0</v>
      </c>
      <c r="U32" s="91">
        <f t="shared" si="14"/>
        <v>0</v>
      </c>
      <c r="V32" s="91">
        <f t="shared" si="15"/>
        <v>0</v>
      </c>
      <c r="W32" s="91">
        <f t="shared" si="16"/>
        <v>0</v>
      </c>
      <c r="X32" s="92">
        <f t="shared" si="17"/>
        <v>0</v>
      </c>
      <c r="Y32" s="105">
        <f t="shared" si="18"/>
        <v>0</v>
      </c>
      <c r="Z32" s="92">
        <f t="shared" si="19"/>
        <v>0</v>
      </c>
      <c r="AA32" s="92">
        <f t="shared" si="3"/>
        <v>0</v>
      </c>
      <c r="AB32" s="92">
        <f t="shared" si="20"/>
        <v>0</v>
      </c>
      <c r="AC32" s="92">
        <f t="shared" si="4"/>
        <v>0</v>
      </c>
      <c r="AD32" s="72">
        <f t="shared" si="21"/>
        <v>0</v>
      </c>
      <c r="AE32" s="92">
        <f t="shared" si="5"/>
        <v>0</v>
      </c>
      <c r="AF32" s="92">
        <f t="shared" si="22"/>
        <v>0</v>
      </c>
      <c r="AG32" s="92">
        <f t="shared" si="6"/>
        <v>0</v>
      </c>
      <c r="AH32" s="99">
        <f t="shared" si="7"/>
        <v>0</v>
      </c>
      <c r="AI32" s="92">
        <f t="shared" si="8"/>
        <v>0</v>
      </c>
      <c r="AJ32" s="92">
        <f t="shared" si="23"/>
        <v>0</v>
      </c>
      <c r="AK32" s="72">
        <f t="shared" si="9"/>
        <v>0</v>
      </c>
      <c r="AL32" s="92">
        <f t="shared" si="10"/>
        <v>0</v>
      </c>
      <c r="AM32" s="103">
        <f t="shared" si="24"/>
        <v>0</v>
      </c>
      <c r="AN32" s="368">
        <f t="shared" si="25"/>
        <v>0</v>
      </c>
    </row>
    <row r="33" spans="1:40" s="41" customFormat="1" ht="12">
      <c r="A33" s="289"/>
      <c r="B33" s="328"/>
      <c r="C33" s="329"/>
      <c r="D33" s="330"/>
      <c r="E33" s="330"/>
      <c r="F33" s="330"/>
      <c r="G33" s="331"/>
      <c r="H33" s="332"/>
      <c r="I33" s="331"/>
      <c r="J33" s="333"/>
      <c r="K33" s="334">
        <f t="shared" si="0"/>
      </c>
      <c r="L33" s="334">
        <f t="shared" si="11"/>
      </c>
      <c r="M33" s="335">
        <f t="shared" si="1"/>
      </c>
      <c r="N33" s="336">
        <f t="shared" si="2"/>
      </c>
      <c r="O33" s="286"/>
      <c r="Q33" s="16"/>
      <c r="S33" s="105">
        <f t="shared" si="12"/>
        <v>0</v>
      </c>
      <c r="T33" s="91">
        <f t="shared" si="13"/>
        <v>0</v>
      </c>
      <c r="U33" s="91">
        <f t="shared" si="14"/>
        <v>0</v>
      </c>
      <c r="V33" s="91">
        <f t="shared" si="15"/>
        <v>0</v>
      </c>
      <c r="W33" s="91">
        <f t="shared" si="16"/>
        <v>0</v>
      </c>
      <c r="X33" s="92">
        <f t="shared" si="17"/>
        <v>0</v>
      </c>
      <c r="Y33" s="105">
        <f t="shared" si="18"/>
        <v>0</v>
      </c>
      <c r="Z33" s="92">
        <f t="shared" si="19"/>
        <v>0</v>
      </c>
      <c r="AA33" s="92">
        <f t="shared" si="3"/>
        <v>0</v>
      </c>
      <c r="AB33" s="92">
        <f t="shared" si="20"/>
        <v>0</v>
      </c>
      <c r="AC33" s="92">
        <f t="shared" si="4"/>
        <v>0</v>
      </c>
      <c r="AD33" s="72">
        <f t="shared" si="21"/>
        <v>0</v>
      </c>
      <c r="AE33" s="92">
        <f t="shared" si="5"/>
        <v>0</v>
      </c>
      <c r="AF33" s="92">
        <f t="shared" si="22"/>
        <v>0</v>
      </c>
      <c r="AG33" s="92">
        <f t="shared" si="6"/>
        <v>0</v>
      </c>
      <c r="AH33" s="99">
        <f t="shared" si="7"/>
        <v>0</v>
      </c>
      <c r="AI33" s="92">
        <f t="shared" si="8"/>
        <v>0</v>
      </c>
      <c r="AJ33" s="92">
        <f t="shared" si="23"/>
        <v>0</v>
      </c>
      <c r="AK33" s="72">
        <f t="shared" si="9"/>
        <v>0</v>
      </c>
      <c r="AL33" s="92">
        <f t="shared" si="10"/>
        <v>0</v>
      </c>
      <c r="AM33" s="103">
        <f t="shared" si="24"/>
        <v>0</v>
      </c>
      <c r="AN33" s="368">
        <f t="shared" si="25"/>
        <v>0</v>
      </c>
    </row>
    <row r="34" spans="1:40" s="41" customFormat="1" ht="12">
      <c r="A34" s="289"/>
      <c r="B34" s="328"/>
      <c r="C34" s="329"/>
      <c r="D34" s="330"/>
      <c r="E34" s="330"/>
      <c r="F34" s="330"/>
      <c r="G34" s="331"/>
      <c r="H34" s="332"/>
      <c r="I34" s="331"/>
      <c r="J34" s="333"/>
      <c r="K34" s="334">
        <f t="shared" si="0"/>
      </c>
      <c r="L34" s="334">
        <f t="shared" si="11"/>
      </c>
      <c r="M34" s="335">
        <f t="shared" si="1"/>
      </c>
      <c r="N34" s="336">
        <f t="shared" si="2"/>
      </c>
      <c r="O34" s="286"/>
      <c r="Q34" s="16"/>
      <c r="S34" s="105">
        <f t="shared" si="12"/>
        <v>0</v>
      </c>
      <c r="T34" s="91">
        <f t="shared" si="13"/>
        <v>0</v>
      </c>
      <c r="U34" s="91">
        <f t="shared" si="14"/>
        <v>0</v>
      </c>
      <c r="V34" s="91">
        <f t="shared" si="15"/>
        <v>0</v>
      </c>
      <c r="W34" s="91">
        <f t="shared" si="16"/>
        <v>0</v>
      </c>
      <c r="X34" s="92">
        <f t="shared" si="17"/>
        <v>0</v>
      </c>
      <c r="Y34" s="105">
        <f t="shared" si="18"/>
        <v>0</v>
      </c>
      <c r="Z34" s="92">
        <f t="shared" si="19"/>
        <v>0</v>
      </c>
      <c r="AA34" s="92">
        <f t="shared" si="3"/>
        <v>0</v>
      </c>
      <c r="AB34" s="92">
        <f t="shared" si="20"/>
        <v>0</v>
      </c>
      <c r="AC34" s="92">
        <f t="shared" si="4"/>
        <v>0</v>
      </c>
      <c r="AD34" s="72">
        <f t="shared" si="21"/>
        <v>0</v>
      </c>
      <c r="AE34" s="92">
        <f t="shared" si="5"/>
        <v>0</v>
      </c>
      <c r="AF34" s="92">
        <f t="shared" si="22"/>
        <v>0</v>
      </c>
      <c r="AG34" s="92">
        <f t="shared" si="6"/>
        <v>0</v>
      </c>
      <c r="AH34" s="99">
        <f t="shared" si="7"/>
        <v>0</v>
      </c>
      <c r="AI34" s="92">
        <f t="shared" si="8"/>
        <v>0</v>
      </c>
      <c r="AJ34" s="92">
        <f t="shared" si="23"/>
        <v>0</v>
      </c>
      <c r="AK34" s="72">
        <f t="shared" si="9"/>
        <v>0</v>
      </c>
      <c r="AL34" s="92">
        <f t="shared" si="10"/>
        <v>0</v>
      </c>
      <c r="AM34" s="103">
        <f t="shared" si="24"/>
        <v>0</v>
      </c>
      <c r="AN34" s="368">
        <f t="shared" si="25"/>
        <v>0</v>
      </c>
    </row>
    <row r="35" spans="1:40" s="41" customFormat="1" ht="12">
      <c r="A35" s="289"/>
      <c r="B35" s="328"/>
      <c r="C35" s="329"/>
      <c r="D35" s="330"/>
      <c r="E35" s="330"/>
      <c r="F35" s="330"/>
      <c r="G35" s="331"/>
      <c r="H35" s="332"/>
      <c r="I35" s="331"/>
      <c r="J35" s="333"/>
      <c r="K35" s="334">
        <f t="shared" si="0"/>
      </c>
      <c r="L35" s="334">
        <f t="shared" si="11"/>
      </c>
      <c r="M35" s="335">
        <f t="shared" si="1"/>
      </c>
      <c r="N35" s="336">
        <f t="shared" si="2"/>
      </c>
      <c r="O35" s="286"/>
      <c r="Q35" s="16"/>
      <c r="S35" s="105">
        <f t="shared" si="12"/>
        <v>0</v>
      </c>
      <c r="T35" s="91">
        <f t="shared" si="13"/>
        <v>0</v>
      </c>
      <c r="U35" s="91">
        <f t="shared" si="14"/>
        <v>0</v>
      </c>
      <c r="V35" s="91">
        <f t="shared" si="15"/>
        <v>0</v>
      </c>
      <c r="W35" s="91">
        <f t="shared" si="16"/>
        <v>0</v>
      </c>
      <c r="X35" s="92">
        <f t="shared" si="17"/>
        <v>0</v>
      </c>
      <c r="Y35" s="105">
        <f t="shared" si="18"/>
        <v>0</v>
      </c>
      <c r="Z35" s="92">
        <f t="shared" si="19"/>
        <v>0</v>
      </c>
      <c r="AA35" s="92">
        <f t="shared" si="3"/>
        <v>0</v>
      </c>
      <c r="AB35" s="92">
        <f t="shared" si="20"/>
        <v>0</v>
      </c>
      <c r="AC35" s="92">
        <f t="shared" si="4"/>
        <v>0</v>
      </c>
      <c r="AD35" s="72">
        <f t="shared" si="21"/>
        <v>0</v>
      </c>
      <c r="AE35" s="92">
        <f t="shared" si="5"/>
        <v>0</v>
      </c>
      <c r="AF35" s="92">
        <f t="shared" si="22"/>
        <v>0</v>
      </c>
      <c r="AG35" s="92">
        <f t="shared" si="6"/>
        <v>0</v>
      </c>
      <c r="AH35" s="99">
        <f t="shared" si="7"/>
        <v>0</v>
      </c>
      <c r="AI35" s="92">
        <f t="shared" si="8"/>
        <v>0</v>
      </c>
      <c r="AJ35" s="92">
        <f t="shared" si="23"/>
        <v>0</v>
      </c>
      <c r="AK35" s="72">
        <f t="shared" si="9"/>
        <v>0</v>
      </c>
      <c r="AL35" s="92">
        <f t="shared" si="10"/>
        <v>0</v>
      </c>
      <c r="AM35" s="103">
        <f t="shared" si="24"/>
        <v>0</v>
      </c>
      <c r="AN35" s="368">
        <f t="shared" si="25"/>
        <v>0</v>
      </c>
    </row>
    <row r="36" spans="1:40" s="41" customFormat="1" ht="12">
      <c r="A36" s="289"/>
      <c r="B36" s="328"/>
      <c r="C36" s="329"/>
      <c r="D36" s="330"/>
      <c r="E36" s="330"/>
      <c r="F36" s="330"/>
      <c r="G36" s="331"/>
      <c r="H36" s="332"/>
      <c r="I36" s="331"/>
      <c r="J36" s="333"/>
      <c r="K36" s="334">
        <f t="shared" si="0"/>
      </c>
      <c r="L36" s="334">
        <f t="shared" si="11"/>
      </c>
      <c r="M36" s="335">
        <f t="shared" si="1"/>
      </c>
      <c r="N36" s="336">
        <f t="shared" si="2"/>
      </c>
      <c r="O36" s="286"/>
      <c r="Q36" s="16"/>
      <c r="S36" s="105">
        <f t="shared" si="12"/>
        <v>0</v>
      </c>
      <c r="T36" s="91">
        <f t="shared" si="13"/>
        <v>0</v>
      </c>
      <c r="U36" s="91">
        <f t="shared" si="14"/>
        <v>0</v>
      </c>
      <c r="V36" s="91">
        <f t="shared" si="15"/>
        <v>0</v>
      </c>
      <c r="W36" s="91">
        <f t="shared" si="16"/>
        <v>0</v>
      </c>
      <c r="X36" s="92">
        <f t="shared" si="17"/>
        <v>0</v>
      </c>
      <c r="Y36" s="105">
        <f t="shared" si="18"/>
        <v>0</v>
      </c>
      <c r="Z36" s="92">
        <f t="shared" si="19"/>
        <v>0</v>
      </c>
      <c r="AA36" s="92">
        <f t="shared" si="3"/>
        <v>0</v>
      </c>
      <c r="AB36" s="92">
        <f t="shared" si="20"/>
        <v>0</v>
      </c>
      <c r="AC36" s="92">
        <f t="shared" si="4"/>
        <v>0</v>
      </c>
      <c r="AD36" s="72">
        <f t="shared" si="21"/>
        <v>0</v>
      </c>
      <c r="AE36" s="92">
        <f t="shared" si="5"/>
        <v>0</v>
      </c>
      <c r="AF36" s="92">
        <f t="shared" si="22"/>
        <v>0</v>
      </c>
      <c r="AG36" s="92">
        <f t="shared" si="6"/>
        <v>0</v>
      </c>
      <c r="AH36" s="99">
        <f t="shared" si="7"/>
        <v>0</v>
      </c>
      <c r="AI36" s="92">
        <f t="shared" si="8"/>
        <v>0</v>
      </c>
      <c r="AJ36" s="92">
        <f t="shared" si="23"/>
        <v>0</v>
      </c>
      <c r="AK36" s="72">
        <f t="shared" si="9"/>
        <v>0</v>
      </c>
      <c r="AL36" s="92">
        <f t="shared" si="10"/>
        <v>0</v>
      </c>
      <c r="AM36" s="103">
        <f t="shared" si="24"/>
        <v>0</v>
      </c>
      <c r="AN36" s="368">
        <f t="shared" si="25"/>
        <v>0</v>
      </c>
    </row>
    <row r="37" spans="1:40" s="41" customFormat="1" ht="12">
      <c r="A37" s="289"/>
      <c r="B37" s="328"/>
      <c r="C37" s="329"/>
      <c r="D37" s="330"/>
      <c r="E37" s="330"/>
      <c r="F37" s="330"/>
      <c r="G37" s="331"/>
      <c r="H37" s="332"/>
      <c r="I37" s="331"/>
      <c r="J37" s="333"/>
      <c r="K37" s="334">
        <f t="shared" si="0"/>
      </c>
      <c r="L37" s="334">
        <f t="shared" si="11"/>
      </c>
      <c r="M37" s="335">
        <f t="shared" si="1"/>
      </c>
      <c r="N37" s="336">
        <f t="shared" si="2"/>
      </c>
      <c r="O37" s="286"/>
      <c r="Q37" s="16"/>
      <c r="S37" s="105">
        <f t="shared" si="12"/>
        <v>0</v>
      </c>
      <c r="T37" s="91">
        <f t="shared" si="13"/>
        <v>0</v>
      </c>
      <c r="U37" s="91">
        <f t="shared" si="14"/>
        <v>0</v>
      </c>
      <c r="V37" s="91">
        <f t="shared" si="15"/>
        <v>0</v>
      </c>
      <c r="W37" s="91">
        <f t="shared" si="16"/>
        <v>0</v>
      </c>
      <c r="X37" s="92">
        <f t="shared" si="17"/>
        <v>0</v>
      </c>
      <c r="Y37" s="105">
        <f t="shared" si="18"/>
        <v>0</v>
      </c>
      <c r="Z37" s="92">
        <f t="shared" si="19"/>
        <v>0</v>
      </c>
      <c r="AA37" s="92">
        <f t="shared" si="3"/>
        <v>0</v>
      </c>
      <c r="AB37" s="92">
        <f t="shared" si="20"/>
        <v>0</v>
      </c>
      <c r="AC37" s="92">
        <f t="shared" si="4"/>
        <v>0</v>
      </c>
      <c r="AD37" s="72">
        <f t="shared" si="21"/>
        <v>0</v>
      </c>
      <c r="AE37" s="92">
        <f t="shared" si="5"/>
        <v>0</v>
      </c>
      <c r="AF37" s="92">
        <f t="shared" si="22"/>
        <v>0</v>
      </c>
      <c r="AG37" s="92">
        <f t="shared" si="6"/>
        <v>0</v>
      </c>
      <c r="AH37" s="99">
        <f t="shared" si="7"/>
        <v>0</v>
      </c>
      <c r="AI37" s="92">
        <f t="shared" si="8"/>
        <v>0</v>
      </c>
      <c r="AJ37" s="92">
        <f t="shared" si="23"/>
        <v>0</v>
      </c>
      <c r="AK37" s="72">
        <f t="shared" si="9"/>
        <v>0</v>
      </c>
      <c r="AL37" s="92">
        <f t="shared" si="10"/>
        <v>0</v>
      </c>
      <c r="AM37" s="103">
        <f t="shared" si="24"/>
        <v>0</v>
      </c>
      <c r="AN37" s="368">
        <f t="shared" si="25"/>
        <v>0</v>
      </c>
    </row>
    <row r="38" spans="1:40" s="41" customFormat="1" ht="12">
      <c r="A38" s="289"/>
      <c r="B38" s="328"/>
      <c r="C38" s="329"/>
      <c r="D38" s="330"/>
      <c r="E38" s="330"/>
      <c r="F38" s="330"/>
      <c r="G38" s="331"/>
      <c r="H38" s="332"/>
      <c r="I38" s="331"/>
      <c r="J38" s="333"/>
      <c r="K38" s="334">
        <f t="shared" si="0"/>
      </c>
      <c r="L38" s="334">
        <f t="shared" si="11"/>
      </c>
      <c r="M38" s="335">
        <f t="shared" si="1"/>
      </c>
      <c r="N38" s="336">
        <f t="shared" si="2"/>
      </c>
      <c r="O38" s="286"/>
      <c r="Q38" s="16"/>
      <c r="S38" s="105">
        <f t="shared" si="12"/>
        <v>0</v>
      </c>
      <c r="T38" s="91">
        <f t="shared" si="13"/>
        <v>0</v>
      </c>
      <c r="U38" s="91">
        <f t="shared" si="14"/>
        <v>0</v>
      </c>
      <c r="V38" s="91">
        <f t="shared" si="15"/>
        <v>0</v>
      </c>
      <c r="W38" s="91">
        <f t="shared" si="16"/>
        <v>0</v>
      </c>
      <c r="X38" s="92">
        <f t="shared" si="17"/>
        <v>0</v>
      </c>
      <c r="Y38" s="105">
        <f t="shared" si="18"/>
        <v>0</v>
      </c>
      <c r="Z38" s="92">
        <f t="shared" si="19"/>
        <v>0</v>
      </c>
      <c r="AA38" s="92">
        <f t="shared" si="3"/>
        <v>0</v>
      </c>
      <c r="AB38" s="92">
        <f t="shared" si="20"/>
        <v>0</v>
      </c>
      <c r="AC38" s="92">
        <f t="shared" si="4"/>
        <v>0</v>
      </c>
      <c r="AD38" s="72">
        <f t="shared" si="21"/>
        <v>0</v>
      </c>
      <c r="AE38" s="92">
        <f t="shared" si="5"/>
        <v>0</v>
      </c>
      <c r="AF38" s="92">
        <f t="shared" si="22"/>
        <v>0</v>
      </c>
      <c r="AG38" s="92">
        <f t="shared" si="6"/>
        <v>0</v>
      </c>
      <c r="AH38" s="99">
        <f t="shared" si="7"/>
        <v>0</v>
      </c>
      <c r="AI38" s="92">
        <f t="shared" si="8"/>
        <v>0</v>
      </c>
      <c r="AJ38" s="92">
        <f t="shared" si="23"/>
        <v>0</v>
      </c>
      <c r="AK38" s="72">
        <f t="shared" si="9"/>
        <v>0</v>
      </c>
      <c r="AL38" s="92">
        <f t="shared" si="10"/>
        <v>0</v>
      </c>
      <c r="AM38" s="103">
        <f t="shared" si="24"/>
        <v>0</v>
      </c>
      <c r="AN38" s="368">
        <f t="shared" si="25"/>
        <v>0</v>
      </c>
    </row>
    <row r="39" spans="1:40" s="41" customFormat="1" ht="12">
      <c r="A39" s="289"/>
      <c r="B39" s="328"/>
      <c r="C39" s="329"/>
      <c r="D39" s="330"/>
      <c r="E39" s="330"/>
      <c r="F39" s="330"/>
      <c r="G39" s="331"/>
      <c r="H39" s="332"/>
      <c r="I39" s="331"/>
      <c r="J39" s="333"/>
      <c r="K39" s="334">
        <f t="shared" si="0"/>
      </c>
      <c r="L39" s="334">
        <f t="shared" si="11"/>
      </c>
      <c r="M39" s="335">
        <f t="shared" si="1"/>
      </c>
      <c r="N39" s="336">
        <f t="shared" si="2"/>
      </c>
      <c r="O39" s="286"/>
      <c r="Q39" s="16"/>
      <c r="S39" s="105">
        <f t="shared" si="12"/>
        <v>0</v>
      </c>
      <c r="T39" s="91">
        <f t="shared" si="13"/>
        <v>0</v>
      </c>
      <c r="U39" s="91">
        <f t="shared" si="14"/>
        <v>0</v>
      </c>
      <c r="V39" s="91">
        <f t="shared" si="15"/>
        <v>0</v>
      </c>
      <c r="W39" s="91">
        <f t="shared" si="16"/>
        <v>0</v>
      </c>
      <c r="X39" s="92">
        <f t="shared" si="17"/>
        <v>0</v>
      </c>
      <c r="Y39" s="105">
        <f t="shared" si="18"/>
        <v>0</v>
      </c>
      <c r="Z39" s="92">
        <f t="shared" si="19"/>
        <v>0</v>
      </c>
      <c r="AA39" s="92">
        <f t="shared" si="3"/>
        <v>0</v>
      </c>
      <c r="AB39" s="92">
        <f t="shared" si="20"/>
        <v>0</v>
      </c>
      <c r="AC39" s="92">
        <f t="shared" si="4"/>
        <v>0</v>
      </c>
      <c r="AD39" s="72">
        <f t="shared" si="21"/>
        <v>0</v>
      </c>
      <c r="AE39" s="92">
        <f t="shared" si="5"/>
        <v>0</v>
      </c>
      <c r="AF39" s="92">
        <f t="shared" si="22"/>
        <v>0</v>
      </c>
      <c r="AG39" s="92">
        <f t="shared" si="6"/>
        <v>0</v>
      </c>
      <c r="AH39" s="99">
        <f t="shared" si="7"/>
        <v>0</v>
      </c>
      <c r="AI39" s="92">
        <f t="shared" si="8"/>
        <v>0</v>
      </c>
      <c r="AJ39" s="92">
        <f t="shared" si="23"/>
        <v>0</v>
      </c>
      <c r="AK39" s="72">
        <f t="shared" si="9"/>
        <v>0</v>
      </c>
      <c r="AL39" s="92">
        <f t="shared" si="10"/>
        <v>0</v>
      </c>
      <c r="AM39" s="103">
        <f t="shared" si="24"/>
        <v>0</v>
      </c>
      <c r="AN39" s="368">
        <f t="shared" si="25"/>
        <v>0</v>
      </c>
    </row>
    <row r="40" spans="1:40" s="41" customFormat="1" ht="12">
      <c r="A40" s="289"/>
      <c r="B40" s="328"/>
      <c r="C40" s="329"/>
      <c r="D40" s="330"/>
      <c r="E40" s="330"/>
      <c r="F40" s="330"/>
      <c r="G40" s="331"/>
      <c r="H40" s="332"/>
      <c r="I40" s="331"/>
      <c r="J40" s="333"/>
      <c r="K40" s="334">
        <f t="shared" si="0"/>
      </c>
      <c r="L40" s="334">
        <f t="shared" si="11"/>
      </c>
      <c r="M40" s="335">
        <f t="shared" si="1"/>
      </c>
      <c r="N40" s="336">
        <f t="shared" si="2"/>
      </c>
      <c r="O40" s="286"/>
      <c r="Q40" s="16"/>
      <c r="S40" s="105">
        <f t="shared" si="12"/>
        <v>0</v>
      </c>
      <c r="T40" s="91">
        <f t="shared" si="13"/>
        <v>0</v>
      </c>
      <c r="U40" s="91">
        <f t="shared" si="14"/>
        <v>0</v>
      </c>
      <c r="V40" s="91">
        <f t="shared" si="15"/>
        <v>0</v>
      </c>
      <c r="W40" s="91">
        <f t="shared" si="16"/>
        <v>0</v>
      </c>
      <c r="X40" s="92">
        <f t="shared" si="17"/>
        <v>0</v>
      </c>
      <c r="Y40" s="105">
        <f t="shared" si="18"/>
        <v>0</v>
      </c>
      <c r="Z40" s="92">
        <f t="shared" si="19"/>
        <v>0</v>
      </c>
      <c r="AA40" s="92">
        <f t="shared" si="3"/>
        <v>0</v>
      </c>
      <c r="AB40" s="92">
        <f t="shared" si="20"/>
        <v>0</v>
      </c>
      <c r="AC40" s="92">
        <f t="shared" si="4"/>
        <v>0</v>
      </c>
      <c r="AD40" s="72">
        <f t="shared" si="21"/>
        <v>0</v>
      </c>
      <c r="AE40" s="92">
        <f t="shared" si="5"/>
        <v>0</v>
      </c>
      <c r="AF40" s="92">
        <f t="shared" si="22"/>
        <v>0</v>
      </c>
      <c r="AG40" s="92">
        <f t="shared" si="6"/>
        <v>0</v>
      </c>
      <c r="AH40" s="99">
        <f t="shared" si="7"/>
        <v>0</v>
      </c>
      <c r="AI40" s="92">
        <f t="shared" si="8"/>
        <v>0</v>
      </c>
      <c r="AJ40" s="92">
        <f t="shared" si="23"/>
        <v>0</v>
      </c>
      <c r="AK40" s="72">
        <f t="shared" si="9"/>
        <v>0</v>
      </c>
      <c r="AL40" s="92">
        <f t="shared" si="10"/>
        <v>0</v>
      </c>
      <c r="AM40" s="103">
        <f t="shared" si="24"/>
        <v>0</v>
      </c>
      <c r="AN40" s="368">
        <f t="shared" si="25"/>
        <v>0</v>
      </c>
    </row>
    <row r="41" spans="1:40" s="41" customFormat="1" ht="12">
      <c r="A41" s="289"/>
      <c r="B41" s="328"/>
      <c r="C41" s="329"/>
      <c r="D41" s="330"/>
      <c r="E41" s="330"/>
      <c r="F41" s="330"/>
      <c r="G41" s="331"/>
      <c r="H41" s="332"/>
      <c r="I41" s="331"/>
      <c r="J41" s="333"/>
      <c r="K41" s="334">
        <f t="shared" si="0"/>
      </c>
      <c r="L41" s="334">
        <f t="shared" si="11"/>
      </c>
      <c r="M41" s="335">
        <f t="shared" si="1"/>
      </c>
      <c r="N41" s="336">
        <f t="shared" si="2"/>
      </c>
      <c r="O41" s="286"/>
      <c r="Q41" s="16"/>
      <c r="S41" s="105">
        <f t="shared" si="12"/>
        <v>0</v>
      </c>
      <c r="T41" s="91">
        <f t="shared" si="13"/>
        <v>0</v>
      </c>
      <c r="U41" s="91">
        <f t="shared" si="14"/>
        <v>0</v>
      </c>
      <c r="V41" s="91">
        <f t="shared" si="15"/>
        <v>0</v>
      </c>
      <c r="W41" s="91">
        <f t="shared" si="16"/>
        <v>0</v>
      </c>
      <c r="X41" s="92">
        <f t="shared" si="17"/>
        <v>0</v>
      </c>
      <c r="Y41" s="105">
        <f t="shared" si="18"/>
        <v>0</v>
      </c>
      <c r="Z41" s="92">
        <f t="shared" si="19"/>
        <v>0</v>
      </c>
      <c r="AA41" s="92">
        <f t="shared" si="3"/>
        <v>0</v>
      </c>
      <c r="AB41" s="92">
        <f t="shared" si="20"/>
        <v>0</v>
      </c>
      <c r="AC41" s="92">
        <f t="shared" si="4"/>
        <v>0</v>
      </c>
      <c r="AD41" s="72">
        <f t="shared" si="21"/>
        <v>0</v>
      </c>
      <c r="AE41" s="92">
        <f t="shared" si="5"/>
        <v>0</v>
      </c>
      <c r="AF41" s="92">
        <f t="shared" si="22"/>
        <v>0</v>
      </c>
      <c r="AG41" s="92">
        <f t="shared" si="6"/>
        <v>0</v>
      </c>
      <c r="AH41" s="99">
        <f t="shared" si="7"/>
        <v>0</v>
      </c>
      <c r="AI41" s="92">
        <f t="shared" si="8"/>
        <v>0</v>
      </c>
      <c r="AJ41" s="92">
        <f t="shared" si="23"/>
        <v>0</v>
      </c>
      <c r="AK41" s="72">
        <f t="shared" si="9"/>
        <v>0</v>
      </c>
      <c r="AL41" s="92">
        <f t="shared" si="10"/>
        <v>0</v>
      </c>
      <c r="AM41" s="103">
        <f t="shared" si="24"/>
        <v>0</v>
      </c>
      <c r="AN41" s="368">
        <f t="shared" si="25"/>
        <v>0</v>
      </c>
    </row>
    <row r="42" spans="1:40" s="41" customFormat="1" ht="12">
      <c r="A42" s="289"/>
      <c r="B42" s="328"/>
      <c r="C42" s="329"/>
      <c r="D42" s="330"/>
      <c r="E42" s="330"/>
      <c r="F42" s="330"/>
      <c r="G42" s="331"/>
      <c r="H42" s="332"/>
      <c r="I42" s="331"/>
      <c r="J42" s="333"/>
      <c r="K42" s="334">
        <f t="shared" si="0"/>
      </c>
      <c r="L42" s="334">
        <f t="shared" si="11"/>
      </c>
      <c r="M42" s="335">
        <f t="shared" si="1"/>
      </c>
      <c r="N42" s="336">
        <f t="shared" si="2"/>
      </c>
      <c r="O42" s="286"/>
      <c r="Q42" s="16"/>
      <c r="S42" s="105">
        <f t="shared" si="12"/>
        <v>0</v>
      </c>
      <c r="T42" s="91">
        <f t="shared" si="13"/>
        <v>0</v>
      </c>
      <c r="U42" s="91">
        <f t="shared" si="14"/>
        <v>0</v>
      </c>
      <c r="V42" s="91">
        <f t="shared" si="15"/>
        <v>0</v>
      </c>
      <c r="W42" s="91">
        <f t="shared" si="16"/>
        <v>0</v>
      </c>
      <c r="X42" s="92">
        <f t="shared" si="17"/>
        <v>0</v>
      </c>
      <c r="Y42" s="105">
        <f t="shared" si="18"/>
        <v>0</v>
      </c>
      <c r="Z42" s="92">
        <f t="shared" si="19"/>
        <v>0</v>
      </c>
      <c r="AA42" s="92">
        <f t="shared" si="3"/>
        <v>0</v>
      </c>
      <c r="AB42" s="92">
        <f t="shared" si="20"/>
        <v>0</v>
      </c>
      <c r="AC42" s="92">
        <f t="shared" si="4"/>
        <v>0</v>
      </c>
      <c r="AD42" s="72">
        <f t="shared" si="21"/>
        <v>0</v>
      </c>
      <c r="AE42" s="92">
        <f t="shared" si="5"/>
        <v>0</v>
      </c>
      <c r="AF42" s="92">
        <f t="shared" si="22"/>
        <v>0</v>
      </c>
      <c r="AG42" s="92">
        <f t="shared" si="6"/>
        <v>0</v>
      </c>
      <c r="AH42" s="99">
        <f t="shared" si="7"/>
        <v>0</v>
      </c>
      <c r="AI42" s="92">
        <f t="shared" si="8"/>
        <v>0</v>
      </c>
      <c r="AJ42" s="92">
        <f t="shared" si="23"/>
        <v>0</v>
      </c>
      <c r="AK42" s="72">
        <f t="shared" si="9"/>
        <v>0</v>
      </c>
      <c r="AL42" s="92">
        <f t="shared" si="10"/>
        <v>0</v>
      </c>
      <c r="AM42" s="103">
        <f t="shared" si="24"/>
        <v>0</v>
      </c>
      <c r="AN42" s="368">
        <f t="shared" si="25"/>
        <v>0</v>
      </c>
    </row>
    <row r="43" spans="1:40" s="41" customFormat="1" ht="12">
      <c r="A43" s="289"/>
      <c r="B43" s="328"/>
      <c r="C43" s="329"/>
      <c r="D43" s="330"/>
      <c r="E43" s="330"/>
      <c r="F43" s="330"/>
      <c r="G43" s="331"/>
      <c r="H43" s="332"/>
      <c r="I43" s="331"/>
      <c r="J43" s="333"/>
      <c r="K43" s="334">
        <f t="shared" si="0"/>
      </c>
      <c r="L43" s="334">
        <f t="shared" si="11"/>
      </c>
      <c r="M43" s="335">
        <f t="shared" si="1"/>
      </c>
      <c r="N43" s="336">
        <f t="shared" si="2"/>
      </c>
      <c r="O43" s="286"/>
      <c r="Q43" s="16"/>
      <c r="S43" s="105">
        <f t="shared" si="12"/>
        <v>0</v>
      </c>
      <c r="T43" s="91">
        <f t="shared" si="13"/>
        <v>0</v>
      </c>
      <c r="U43" s="91">
        <f t="shared" si="14"/>
        <v>0</v>
      </c>
      <c r="V43" s="91">
        <f t="shared" si="15"/>
        <v>0</v>
      </c>
      <c r="W43" s="91">
        <f t="shared" si="16"/>
        <v>0</v>
      </c>
      <c r="X43" s="92">
        <f t="shared" si="17"/>
        <v>0</v>
      </c>
      <c r="Y43" s="105">
        <f t="shared" si="18"/>
        <v>0</v>
      </c>
      <c r="Z43" s="92">
        <f t="shared" si="19"/>
        <v>0</v>
      </c>
      <c r="AA43" s="92">
        <f t="shared" si="3"/>
        <v>0</v>
      </c>
      <c r="AB43" s="92">
        <f t="shared" si="20"/>
        <v>0</v>
      </c>
      <c r="AC43" s="92">
        <f t="shared" si="4"/>
        <v>0</v>
      </c>
      <c r="AD43" s="72">
        <f t="shared" si="21"/>
        <v>0</v>
      </c>
      <c r="AE43" s="92">
        <f t="shared" si="5"/>
        <v>0</v>
      </c>
      <c r="AF43" s="92">
        <f t="shared" si="22"/>
        <v>0</v>
      </c>
      <c r="AG43" s="92">
        <f t="shared" si="6"/>
        <v>0</v>
      </c>
      <c r="AH43" s="99">
        <f t="shared" si="7"/>
        <v>0</v>
      </c>
      <c r="AI43" s="92">
        <f t="shared" si="8"/>
        <v>0</v>
      </c>
      <c r="AJ43" s="92">
        <f t="shared" si="23"/>
        <v>0</v>
      </c>
      <c r="AK43" s="72">
        <f t="shared" si="9"/>
        <v>0</v>
      </c>
      <c r="AL43" s="92">
        <f t="shared" si="10"/>
        <v>0</v>
      </c>
      <c r="AM43" s="103">
        <f t="shared" si="24"/>
        <v>0</v>
      </c>
      <c r="AN43" s="368">
        <f t="shared" si="25"/>
        <v>0</v>
      </c>
    </row>
    <row r="44" spans="1:40" s="41" customFormat="1" ht="12">
      <c r="A44" s="289"/>
      <c r="B44" s="328"/>
      <c r="C44" s="329"/>
      <c r="D44" s="330"/>
      <c r="E44" s="330"/>
      <c r="F44" s="330"/>
      <c r="G44" s="331"/>
      <c r="H44" s="332"/>
      <c r="I44" s="331"/>
      <c r="J44" s="333"/>
      <c r="K44" s="334">
        <f t="shared" si="0"/>
      </c>
      <c r="L44" s="334">
        <f t="shared" si="11"/>
      </c>
      <c r="M44" s="335">
        <f t="shared" si="1"/>
      </c>
      <c r="N44" s="336">
        <f t="shared" si="2"/>
      </c>
      <c r="O44" s="286"/>
      <c r="Q44" s="16"/>
      <c r="S44" s="105">
        <f t="shared" si="12"/>
        <v>0</v>
      </c>
      <c r="T44" s="91">
        <f t="shared" si="13"/>
        <v>0</v>
      </c>
      <c r="U44" s="91">
        <f t="shared" si="14"/>
        <v>0</v>
      </c>
      <c r="V44" s="91">
        <f t="shared" si="15"/>
        <v>0</v>
      </c>
      <c r="W44" s="91">
        <f t="shared" si="16"/>
        <v>0</v>
      </c>
      <c r="X44" s="92">
        <f t="shared" si="17"/>
        <v>0</v>
      </c>
      <c r="Y44" s="105">
        <f t="shared" si="18"/>
        <v>0</v>
      </c>
      <c r="Z44" s="92">
        <f t="shared" si="19"/>
        <v>0</v>
      </c>
      <c r="AA44" s="92">
        <f t="shared" si="3"/>
        <v>0</v>
      </c>
      <c r="AB44" s="92">
        <f t="shared" si="20"/>
        <v>0</v>
      </c>
      <c r="AC44" s="92">
        <f t="shared" si="4"/>
        <v>0</v>
      </c>
      <c r="AD44" s="72">
        <f t="shared" si="21"/>
        <v>0</v>
      </c>
      <c r="AE44" s="92">
        <f t="shared" si="5"/>
        <v>0</v>
      </c>
      <c r="AF44" s="92">
        <f t="shared" si="22"/>
        <v>0</v>
      </c>
      <c r="AG44" s="92">
        <f t="shared" si="6"/>
        <v>0</v>
      </c>
      <c r="AH44" s="99">
        <f t="shared" si="7"/>
        <v>0</v>
      </c>
      <c r="AI44" s="92">
        <f t="shared" si="8"/>
        <v>0</v>
      </c>
      <c r="AJ44" s="92">
        <f t="shared" si="23"/>
        <v>0</v>
      </c>
      <c r="AK44" s="72">
        <f t="shared" si="9"/>
        <v>0</v>
      </c>
      <c r="AL44" s="92">
        <f t="shared" si="10"/>
        <v>0</v>
      </c>
      <c r="AM44" s="103">
        <f t="shared" si="24"/>
        <v>0</v>
      </c>
      <c r="AN44" s="368">
        <f t="shared" si="25"/>
        <v>0</v>
      </c>
    </row>
    <row r="45" spans="1:40" s="41" customFormat="1" ht="12">
      <c r="A45" s="289"/>
      <c r="B45" s="328"/>
      <c r="C45" s="329"/>
      <c r="D45" s="330"/>
      <c r="E45" s="330"/>
      <c r="F45" s="330"/>
      <c r="G45" s="331"/>
      <c r="H45" s="332"/>
      <c r="I45" s="331"/>
      <c r="J45" s="333"/>
      <c r="K45" s="334">
        <f t="shared" si="0"/>
      </c>
      <c r="L45" s="334">
        <f t="shared" si="11"/>
      </c>
      <c r="M45" s="335">
        <f t="shared" si="1"/>
      </c>
      <c r="N45" s="336">
        <f t="shared" si="2"/>
      </c>
      <c r="O45" s="286"/>
      <c r="Q45" s="16"/>
      <c r="S45" s="105">
        <f t="shared" si="12"/>
        <v>0</v>
      </c>
      <c r="T45" s="91">
        <f t="shared" si="13"/>
        <v>0</v>
      </c>
      <c r="U45" s="91">
        <f t="shared" si="14"/>
        <v>0</v>
      </c>
      <c r="V45" s="91">
        <f t="shared" si="15"/>
        <v>0</v>
      </c>
      <c r="W45" s="91">
        <f t="shared" si="16"/>
        <v>0</v>
      </c>
      <c r="X45" s="92">
        <f t="shared" si="17"/>
        <v>0</v>
      </c>
      <c r="Y45" s="105">
        <f t="shared" si="18"/>
        <v>0</v>
      </c>
      <c r="Z45" s="92">
        <f t="shared" si="19"/>
        <v>0</v>
      </c>
      <c r="AA45" s="92">
        <f t="shared" si="3"/>
        <v>0</v>
      </c>
      <c r="AB45" s="92">
        <f t="shared" si="20"/>
        <v>0</v>
      </c>
      <c r="AC45" s="92">
        <f t="shared" si="4"/>
        <v>0</v>
      </c>
      <c r="AD45" s="72">
        <f t="shared" si="21"/>
        <v>0</v>
      </c>
      <c r="AE45" s="92">
        <f t="shared" si="5"/>
        <v>0</v>
      </c>
      <c r="AF45" s="92">
        <f t="shared" si="22"/>
        <v>0</v>
      </c>
      <c r="AG45" s="92">
        <f t="shared" si="6"/>
        <v>0</v>
      </c>
      <c r="AH45" s="99">
        <f t="shared" si="7"/>
        <v>0</v>
      </c>
      <c r="AI45" s="92">
        <f t="shared" si="8"/>
        <v>0</v>
      </c>
      <c r="AJ45" s="92">
        <f t="shared" si="23"/>
        <v>0</v>
      </c>
      <c r="AK45" s="72">
        <f t="shared" si="9"/>
        <v>0</v>
      </c>
      <c r="AL45" s="92">
        <f t="shared" si="10"/>
        <v>0</v>
      </c>
      <c r="AM45" s="103">
        <f t="shared" si="24"/>
        <v>0</v>
      </c>
      <c r="AN45" s="368">
        <f t="shared" si="25"/>
        <v>0</v>
      </c>
    </row>
    <row r="46" spans="1:40" s="41" customFormat="1" ht="12">
      <c r="A46" s="289"/>
      <c r="B46" s="328"/>
      <c r="C46" s="329"/>
      <c r="D46" s="330"/>
      <c r="E46" s="330"/>
      <c r="F46" s="330"/>
      <c r="G46" s="331"/>
      <c r="H46" s="332"/>
      <c r="I46" s="331"/>
      <c r="J46" s="333"/>
      <c r="K46" s="334">
        <f t="shared" si="0"/>
      </c>
      <c r="L46" s="334">
        <f t="shared" si="11"/>
      </c>
      <c r="M46" s="335">
        <f t="shared" si="1"/>
      </c>
      <c r="N46" s="336">
        <f t="shared" si="2"/>
      </c>
      <c r="O46" s="286"/>
      <c r="Q46" s="16"/>
      <c r="S46" s="105">
        <f t="shared" si="12"/>
        <v>0</v>
      </c>
      <c r="T46" s="91">
        <f t="shared" si="13"/>
        <v>0</v>
      </c>
      <c r="U46" s="91">
        <f t="shared" si="14"/>
        <v>0</v>
      </c>
      <c r="V46" s="91">
        <f t="shared" si="15"/>
        <v>0</v>
      </c>
      <c r="W46" s="91">
        <f t="shared" si="16"/>
        <v>0</v>
      </c>
      <c r="X46" s="92">
        <f t="shared" si="17"/>
        <v>0</v>
      </c>
      <c r="Y46" s="105">
        <f t="shared" si="18"/>
        <v>0</v>
      </c>
      <c r="Z46" s="92">
        <f t="shared" si="19"/>
        <v>0</v>
      </c>
      <c r="AA46" s="92">
        <f t="shared" si="3"/>
        <v>0</v>
      </c>
      <c r="AB46" s="92">
        <f t="shared" si="20"/>
        <v>0</v>
      </c>
      <c r="AC46" s="92">
        <f t="shared" si="4"/>
        <v>0</v>
      </c>
      <c r="AD46" s="72">
        <f t="shared" si="21"/>
        <v>0</v>
      </c>
      <c r="AE46" s="92">
        <f t="shared" si="5"/>
        <v>0</v>
      </c>
      <c r="AF46" s="92">
        <f t="shared" si="22"/>
        <v>0</v>
      </c>
      <c r="AG46" s="92">
        <f t="shared" si="6"/>
        <v>0</v>
      </c>
      <c r="AH46" s="99">
        <f t="shared" si="7"/>
        <v>0</v>
      </c>
      <c r="AI46" s="92">
        <f t="shared" si="8"/>
        <v>0</v>
      </c>
      <c r="AJ46" s="92">
        <f t="shared" si="23"/>
        <v>0</v>
      </c>
      <c r="AK46" s="72">
        <f t="shared" si="9"/>
        <v>0</v>
      </c>
      <c r="AL46" s="92">
        <f t="shared" si="10"/>
        <v>0</v>
      </c>
      <c r="AM46" s="103">
        <f t="shared" si="24"/>
        <v>0</v>
      </c>
      <c r="AN46" s="368">
        <f t="shared" si="25"/>
        <v>0</v>
      </c>
    </row>
    <row r="47" spans="1:40" s="41" customFormat="1" ht="12">
      <c r="A47" s="289"/>
      <c r="B47" s="328"/>
      <c r="C47" s="329"/>
      <c r="D47" s="330"/>
      <c r="E47" s="330"/>
      <c r="F47" s="330"/>
      <c r="G47" s="331"/>
      <c r="H47" s="332"/>
      <c r="I47" s="331"/>
      <c r="J47" s="333"/>
      <c r="K47" s="334">
        <f aca="true" t="shared" si="26" ref="K47:K78">IF(D47=$D$116,1,IF($J47=$I$114,J$111,IF($J47=$I$115,J$112,"")))</f>
      </c>
      <c r="L47" s="334">
        <f t="shared" si="11"/>
      </c>
      <c r="M47" s="335">
        <f aca="true" t="shared" si="27" ref="M47:M78">IF(AND(S47=1,N47=""),(L47-I47)*G47*H47*5*K47*365*10^-3,"")</f>
      </c>
      <c r="N47" s="336">
        <f aca="true" t="shared" si="28" ref="N47:N78">IF(J149=0,$K$117,IF(AC47=1,$K$119,IF(Y47=1,$K$120,IF(AA47=1,AM47,IF(OR(Z47=1,AB47=1),AN47,IF(AJ47=1,$K$118,IF(AND(H47&gt;5000,E47=$E$111),$K$121,"")))))))</f>
      </c>
      <c r="O47" s="286"/>
      <c r="Q47" s="16"/>
      <c r="S47" s="105">
        <f t="shared" si="12"/>
        <v>0</v>
      </c>
      <c r="T47" s="91">
        <f t="shared" si="13"/>
        <v>0</v>
      </c>
      <c r="U47" s="91">
        <f t="shared" si="14"/>
        <v>0</v>
      </c>
      <c r="V47" s="91">
        <f t="shared" si="15"/>
        <v>0</v>
      </c>
      <c r="W47" s="91">
        <f t="shared" si="16"/>
        <v>0</v>
      </c>
      <c r="X47" s="92">
        <f aca="true" t="shared" si="29" ref="X47:X78">IF(D47=$D$116,M47,0)</f>
        <v>0</v>
      </c>
      <c r="Y47" s="105">
        <f t="shared" si="18"/>
        <v>0</v>
      </c>
      <c r="Z47" s="92">
        <f aca="true" t="shared" si="30" ref="Z47:Z78">IF(F47=$F$112,IF(AND(D47=$D$113,$C$11&lt;2011),1,IF(AND($C$11&lt;2012,D47=$D$114),1,IF(AND($C$11&lt;2010,D47=$D$115,E47=$E$112),1,IF(AND($C$11&lt;2013,D47=$D$115,E47=$E$111),1,0)))),0)</f>
        <v>0</v>
      </c>
      <c r="AA47" s="92">
        <f aca="true" t="shared" si="31" ref="AA47:AA78">IF(F47=$F$111,IF(AND(D47=$D$113,$C$11&gt;2010),1,IF(AND($C$11&gt;2011,D47=$D$114),1,IF(AND($C$11&gt;2009,D47=$D$115,E47=$E$112),1,IF(AND($C$11&gt;2012,D47=$D$115,E47=$E$111),1,0)))),0)</f>
        <v>0</v>
      </c>
      <c r="AB47" s="92">
        <f aca="true" t="shared" si="32" ref="AB47:AB78">IF(OR(AND(OR(D47=$D$110,D47=$D$112),$C$11&lt;2012),AND(D47=$D$111,$C$11&lt;2011)),1,0)</f>
        <v>0</v>
      </c>
      <c r="AC47" s="92">
        <f aca="true" t="shared" si="33" ref="AC47:AC78">IF(AND(D47=$D$116,OR($C$11&lt;2012,$C$11&gt;2015)),1,0)</f>
        <v>0</v>
      </c>
      <c r="AD47" s="72">
        <f t="shared" si="21"/>
        <v>0</v>
      </c>
      <c r="AE47" s="92">
        <f aca="true" t="shared" si="34" ref="AE47:AE78">IF(AND($C$11&gt;2013,E47=$E$111,D47=$D$111),IF(AND(J47=$I$114,I47&gt;8),1,IF(AND(J47=$I$115,I47&gt;13.3),1,0)),0)</f>
        <v>0</v>
      </c>
      <c r="AF47" s="92">
        <f t="shared" si="22"/>
        <v>0</v>
      </c>
      <c r="AG47" s="92">
        <f aca="true" t="shared" si="35" ref="AG47:AG78">IF(AND($C$11&gt;2014,E47=$E$111,OR(D47=$D$110,D47=$D$115,D47=$D$112,D47=$D$113,D47=$D$114)),IF(AND(J47=$I$114,I47&gt;8),1,IF(AND(J47=$I$115,I47&gt;13.3),1,0)),0)</f>
        <v>0</v>
      </c>
      <c r="AH47" s="99">
        <f aca="true" t="shared" si="36" ref="AH47:AH78">IF(AND(F47=$F$111,Y47&lt;&gt;1),IF(AND(J47=$I$114,I47&gt;1.5),1,IF(AND(J47=$I$115,I47&gt;2.5),1,0)),0)</f>
        <v>0</v>
      </c>
      <c r="AI47" s="92">
        <f aca="true" t="shared" si="37" ref="AI47:AI78">IF(AND(D47=$D$116,I47&gt;400),1,0)</f>
        <v>0</v>
      </c>
      <c r="AJ47" s="92">
        <f t="shared" si="23"/>
        <v>0</v>
      </c>
      <c r="AK47" s="72">
        <f aca="true" t="shared" si="38" ref="AK47:AK78">IF(OR(D47=$D$110,D47=$D$111,D47=$D$115,D47=$D$112,D47=$D$113,D47=$D$114),IF($J47=$I$114,K$111,IF($J47=$I$115,K$112,0)),0)</f>
        <v>0</v>
      </c>
      <c r="AL47" s="92">
        <f aca="true" t="shared" si="39" ref="AL47:AL78">IF(D47=$D$116,IF($C$11=2012,290,IF($C$11=2013,275,IF($C$11=2014,260,IF($C$11=2015,245,0)))),0)</f>
        <v>0</v>
      </c>
      <c r="AM47" s="103">
        <f t="shared" si="24"/>
        <v>0</v>
      </c>
      <c r="AN47" s="368">
        <f t="shared" si="25"/>
        <v>0</v>
      </c>
    </row>
    <row r="48" spans="1:40" s="41" customFormat="1" ht="12">
      <c r="A48" s="289"/>
      <c r="B48" s="328"/>
      <c r="C48" s="329"/>
      <c r="D48" s="330"/>
      <c r="E48" s="330"/>
      <c r="F48" s="330"/>
      <c r="G48" s="331"/>
      <c r="H48" s="332"/>
      <c r="I48" s="331"/>
      <c r="J48" s="333"/>
      <c r="K48" s="334">
        <f t="shared" si="26"/>
      </c>
      <c r="L48" s="334">
        <f t="shared" si="11"/>
      </c>
      <c r="M48" s="335">
        <f t="shared" si="27"/>
      </c>
      <c r="N48" s="336">
        <f t="shared" si="28"/>
      </c>
      <c r="O48" s="286"/>
      <c r="Q48" s="16"/>
      <c r="S48" s="105">
        <f t="shared" si="12"/>
        <v>0</v>
      </c>
      <c r="T48" s="91">
        <f t="shared" si="13"/>
        <v>0</v>
      </c>
      <c r="U48" s="91">
        <f t="shared" si="14"/>
        <v>0</v>
      </c>
      <c r="V48" s="91">
        <f t="shared" si="15"/>
        <v>0</v>
      </c>
      <c r="W48" s="91">
        <f t="shared" si="16"/>
        <v>0</v>
      </c>
      <c r="X48" s="92">
        <f t="shared" si="29"/>
        <v>0</v>
      </c>
      <c r="Y48" s="105">
        <f t="shared" si="18"/>
        <v>0</v>
      </c>
      <c r="Z48" s="92">
        <f t="shared" si="30"/>
        <v>0</v>
      </c>
      <c r="AA48" s="92">
        <f t="shared" si="31"/>
        <v>0</v>
      </c>
      <c r="AB48" s="92">
        <f t="shared" si="32"/>
        <v>0</v>
      </c>
      <c r="AC48" s="92">
        <f t="shared" si="33"/>
        <v>0</v>
      </c>
      <c r="AD48" s="72">
        <f t="shared" si="21"/>
        <v>0</v>
      </c>
      <c r="AE48" s="92">
        <f t="shared" si="34"/>
        <v>0</v>
      </c>
      <c r="AF48" s="92">
        <f t="shared" si="22"/>
        <v>0</v>
      </c>
      <c r="AG48" s="92">
        <f t="shared" si="35"/>
        <v>0</v>
      </c>
      <c r="AH48" s="99">
        <f t="shared" si="36"/>
        <v>0</v>
      </c>
      <c r="AI48" s="92">
        <f t="shared" si="37"/>
        <v>0</v>
      </c>
      <c r="AJ48" s="92">
        <f t="shared" si="23"/>
        <v>0</v>
      </c>
      <c r="AK48" s="72">
        <f t="shared" si="38"/>
        <v>0</v>
      </c>
      <c r="AL48" s="92">
        <f t="shared" si="39"/>
        <v>0</v>
      </c>
      <c r="AM48" s="103">
        <f t="shared" si="24"/>
        <v>0</v>
      </c>
      <c r="AN48" s="368">
        <f t="shared" si="25"/>
        <v>0</v>
      </c>
    </row>
    <row r="49" spans="1:40" s="41" customFormat="1" ht="12">
      <c r="A49" s="289"/>
      <c r="B49" s="328"/>
      <c r="C49" s="329"/>
      <c r="D49" s="330"/>
      <c r="E49" s="330"/>
      <c r="F49" s="330"/>
      <c r="G49" s="331"/>
      <c r="H49" s="332"/>
      <c r="I49" s="331"/>
      <c r="J49" s="333"/>
      <c r="K49" s="334">
        <f t="shared" si="26"/>
      </c>
      <c r="L49" s="334">
        <f t="shared" si="11"/>
      </c>
      <c r="M49" s="335">
        <f t="shared" si="27"/>
      </c>
      <c r="N49" s="336">
        <f t="shared" si="28"/>
      </c>
      <c r="O49" s="286"/>
      <c r="Q49" s="16"/>
      <c r="S49" s="105">
        <f t="shared" si="12"/>
        <v>0</v>
      </c>
      <c r="T49" s="91">
        <f t="shared" si="13"/>
        <v>0</v>
      </c>
      <c r="U49" s="91">
        <f t="shared" si="14"/>
        <v>0</v>
      </c>
      <c r="V49" s="91">
        <f t="shared" si="15"/>
        <v>0</v>
      </c>
      <c r="W49" s="91">
        <f t="shared" si="16"/>
        <v>0</v>
      </c>
      <c r="X49" s="92">
        <f t="shared" si="29"/>
        <v>0</v>
      </c>
      <c r="Y49" s="105">
        <f t="shared" si="18"/>
        <v>0</v>
      </c>
      <c r="Z49" s="92">
        <f t="shared" si="30"/>
        <v>0</v>
      </c>
      <c r="AA49" s="92">
        <f t="shared" si="31"/>
        <v>0</v>
      </c>
      <c r="AB49" s="92">
        <f t="shared" si="32"/>
        <v>0</v>
      </c>
      <c r="AC49" s="92">
        <f t="shared" si="33"/>
        <v>0</v>
      </c>
      <c r="AD49" s="72">
        <f t="shared" si="21"/>
        <v>0</v>
      </c>
      <c r="AE49" s="92">
        <f t="shared" si="34"/>
        <v>0</v>
      </c>
      <c r="AF49" s="92">
        <f t="shared" si="22"/>
        <v>0</v>
      </c>
      <c r="AG49" s="92">
        <f t="shared" si="35"/>
        <v>0</v>
      </c>
      <c r="AH49" s="99">
        <f t="shared" si="36"/>
        <v>0</v>
      </c>
      <c r="AI49" s="92">
        <f t="shared" si="37"/>
        <v>0</v>
      </c>
      <c r="AJ49" s="92">
        <f t="shared" si="23"/>
        <v>0</v>
      </c>
      <c r="AK49" s="72">
        <f t="shared" si="38"/>
        <v>0</v>
      </c>
      <c r="AL49" s="92">
        <f t="shared" si="39"/>
        <v>0</v>
      </c>
      <c r="AM49" s="103">
        <f t="shared" si="24"/>
        <v>0</v>
      </c>
      <c r="AN49" s="368">
        <f t="shared" si="25"/>
        <v>0</v>
      </c>
    </row>
    <row r="50" spans="1:40" s="41" customFormat="1" ht="12">
      <c r="A50" s="289"/>
      <c r="B50" s="328"/>
      <c r="C50" s="329"/>
      <c r="D50" s="330"/>
      <c r="E50" s="330"/>
      <c r="F50" s="330"/>
      <c r="G50" s="331"/>
      <c r="H50" s="332"/>
      <c r="I50" s="331"/>
      <c r="J50" s="333"/>
      <c r="K50" s="334">
        <f t="shared" si="26"/>
      </c>
      <c r="L50" s="334">
        <f t="shared" si="11"/>
      </c>
      <c r="M50" s="335">
        <f t="shared" si="27"/>
      </c>
      <c r="N50" s="336">
        <f t="shared" si="28"/>
      </c>
      <c r="O50" s="286"/>
      <c r="Q50" s="16"/>
      <c r="S50" s="105">
        <f t="shared" si="12"/>
        <v>0</v>
      </c>
      <c r="T50" s="91">
        <f t="shared" si="13"/>
        <v>0</v>
      </c>
      <c r="U50" s="91">
        <f t="shared" si="14"/>
        <v>0</v>
      </c>
      <c r="V50" s="91">
        <f t="shared" si="15"/>
        <v>0</v>
      </c>
      <c r="W50" s="91">
        <f t="shared" si="16"/>
        <v>0</v>
      </c>
      <c r="X50" s="92">
        <f t="shared" si="29"/>
        <v>0</v>
      </c>
      <c r="Y50" s="105">
        <f t="shared" si="18"/>
        <v>0</v>
      </c>
      <c r="Z50" s="92">
        <f t="shared" si="30"/>
        <v>0</v>
      </c>
      <c r="AA50" s="92">
        <f t="shared" si="31"/>
        <v>0</v>
      </c>
      <c r="AB50" s="92">
        <f t="shared" si="32"/>
        <v>0</v>
      </c>
      <c r="AC50" s="92">
        <f t="shared" si="33"/>
        <v>0</v>
      </c>
      <c r="AD50" s="72">
        <f t="shared" si="21"/>
        <v>0</v>
      </c>
      <c r="AE50" s="92">
        <f t="shared" si="34"/>
        <v>0</v>
      </c>
      <c r="AF50" s="92">
        <f t="shared" si="22"/>
        <v>0</v>
      </c>
      <c r="AG50" s="92">
        <f t="shared" si="35"/>
        <v>0</v>
      </c>
      <c r="AH50" s="99">
        <f t="shared" si="36"/>
        <v>0</v>
      </c>
      <c r="AI50" s="92">
        <f t="shared" si="37"/>
        <v>0</v>
      </c>
      <c r="AJ50" s="92">
        <f t="shared" si="23"/>
        <v>0</v>
      </c>
      <c r="AK50" s="72">
        <f t="shared" si="38"/>
        <v>0</v>
      </c>
      <c r="AL50" s="92">
        <f t="shared" si="39"/>
        <v>0</v>
      </c>
      <c r="AM50" s="103">
        <f t="shared" si="24"/>
        <v>0</v>
      </c>
      <c r="AN50" s="368">
        <f t="shared" si="25"/>
        <v>0</v>
      </c>
    </row>
    <row r="51" spans="1:40" s="41" customFormat="1" ht="12">
      <c r="A51" s="289"/>
      <c r="B51" s="328"/>
      <c r="C51" s="329"/>
      <c r="D51" s="330"/>
      <c r="E51" s="330"/>
      <c r="F51" s="330"/>
      <c r="G51" s="331"/>
      <c r="H51" s="332"/>
      <c r="I51" s="331"/>
      <c r="J51" s="333"/>
      <c r="K51" s="334">
        <f t="shared" si="26"/>
      </c>
      <c r="L51" s="334">
        <f t="shared" si="11"/>
      </c>
      <c r="M51" s="335">
        <f t="shared" si="27"/>
      </c>
      <c r="N51" s="336">
        <f t="shared" si="28"/>
      </c>
      <c r="O51" s="286"/>
      <c r="Q51" s="16"/>
      <c r="S51" s="105">
        <f t="shared" si="12"/>
        <v>0</v>
      </c>
      <c r="T51" s="91">
        <f t="shared" si="13"/>
        <v>0</v>
      </c>
      <c r="U51" s="91">
        <f t="shared" si="14"/>
        <v>0</v>
      </c>
      <c r="V51" s="91">
        <f t="shared" si="15"/>
        <v>0</v>
      </c>
      <c r="W51" s="91">
        <f t="shared" si="16"/>
        <v>0</v>
      </c>
      <c r="X51" s="92">
        <f t="shared" si="29"/>
        <v>0</v>
      </c>
      <c r="Y51" s="105">
        <f t="shared" si="18"/>
        <v>0</v>
      </c>
      <c r="Z51" s="92">
        <f t="shared" si="30"/>
        <v>0</v>
      </c>
      <c r="AA51" s="92">
        <f t="shared" si="31"/>
        <v>0</v>
      </c>
      <c r="AB51" s="92">
        <f t="shared" si="32"/>
        <v>0</v>
      </c>
      <c r="AC51" s="92">
        <f t="shared" si="33"/>
        <v>0</v>
      </c>
      <c r="AD51" s="72">
        <f t="shared" si="21"/>
        <v>0</v>
      </c>
      <c r="AE51" s="92">
        <f t="shared" si="34"/>
        <v>0</v>
      </c>
      <c r="AF51" s="92">
        <f t="shared" si="22"/>
        <v>0</v>
      </c>
      <c r="AG51" s="92">
        <f t="shared" si="35"/>
        <v>0</v>
      </c>
      <c r="AH51" s="99">
        <f t="shared" si="36"/>
        <v>0</v>
      </c>
      <c r="AI51" s="92">
        <f t="shared" si="37"/>
        <v>0</v>
      </c>
      <c r="AJ51" s="92">
        <f t="shared" si="23"/>
        <v>0</v>
      </c>
      <c r="AK51" s="72">
        <f t="shared" si="38"/>
        <v>0</v>
      </c>
      <c r="AL51" s="92">
        <f t="shared" si="39"/>
        <v>0</v>
      </c>
      <c r="AM51" s="103">
        <f t="shared" si="24"/>
        <v>0</v>
      </c>
      <c r="AN51" s="368">
        <f t="shared" si="25"/>
        <v>0</v>
      </c>
    </row>
    <row r="52" spans="1:40" s="41" customFormat="1" ht="12">
      <c r="A52" s="289"/>
      <c r="B52" s="328"/>
      <c r="C52" s="329"/>
      <c r="D52" s="330"/>
      <c r="E52" s="330"/>
      <c r="F52" s="330"/>
      <c r="G52" s="331"/>
      <c r="H52" s="332"/>
      <c r="I52" s="331"/>
      <c r="J52" s="333"/>
      <c r="K52" s="334">
        <f t="shared" si="26"/>
      </c>
      <c r="L52" s="334">
        <f t="shared" si="11"/>
      </c>
      <c r="M52" s="335">
        <f t="shared" si="27"/>
      </c>
      <c r="N52" s="336">
        <f t="shared" si="28"/>
      </c>
      <c r="O52" s="286"/>
      <c r="Q52" s="16"/>
      <c r="S52" s="105">
        <f t="shared" si="12"/>
        <v>0</v>
      </c>
      <c r="T52" s="91">
        <f t="shared" si="13"/>
        <v>0</v>
      </c>
      <c r="U52" s="91">
        <f t="shared" si="14"/>
        <v>0</v>
      </c>
      <c r="V52" s="91">
        <f t="shared" si="15"/>
        <v>0</v>
      </c>
      <c r="W52" s="91">
        <f t="shared" si="16"/>
        <v>0</v>
      </c>
      <c r="X52" s="92">
        <f t="shared" si="29"/>
        <v>0</v>
      </c>
      <c r="Y52" s="105">
        <f t="shared" si="18"/>
        <v>0</v>
      </c>
      <c r="Z52" s="92">
        <f t="shared" si="30"/>
        <v>0</v>
      </c>
      <c r="AA52" s="92">
        <f t="shared" si="31"/>
        <v>0</v>
      </c>
      <c r="AB52" s="92">
        <f t="shared" si="32"/>
        <v>0</v>
      </c>
      <c r="AC52" s="92">
        <f t="shared" si="33"/>
        <v>0</v>
      </c>
      <c r="AD52" s="72">
        <f t="shared" si="21"/>
        <v>0</v>
      </c>
      <c r="AE52" s="92">
        <f t="shared" si="34"/>
        <v>0</v>
      </c>
      <c r="AF52" s="92">
        <f t="shared" si="22"/>
        <v>0</v>
      </c>
      <c r="AG52" s="92">
        <f t="shared" si="35"/>
        <v>0</v>
      </c>
      <c r="AH52" s="99">
        <f t="shared" si="36"/>
        <v>0</v>
      </c>
      <c r="AI52" s="92">
        <f t="shared" si="37"/>
        <v>0</v>
      </c>
      <c r="AJ52" s="92">
        <f t="shared" si="23"/>
        <v>0</v>
      </c>
      <c r="AK52" s="72">
        <f t="shared" si="38"/>
        <v>0</v>
      </c>
      <c r="AL52" s="92">
        <f t="shared" si="39"/>
        <v>0</v>
      </c>
      <c r="AM52" s="103">
        <f t="shared" si="24"/>
        <v>0</v>
      </c>
      <c r="AN52" s="368">
        <f t="shared" si="25"/>
        <v>0</v>
      </c>
    </row>
    <row r="53" spans="1:40" s="41" customFormat="1" ht="12">
      <c r="A53" s="289"/>
      <c r="B53" s="328"/>
      <c r="C53" s="329"/>
      <c r="D53" s="330"/>
      <c r="E53" s="330"/>
      <c r="F53" s="330"/>
      <c r="G53" s="331"/>
      <c r="H53" s="332"/>
      <c r="I53" s="331"/>
      <c r="J53" s="333"/>
      <c r="K53" s="334">
        <f t="shared" si="26"/>
      </c>
      <c r="L53" s="334">
        <f t="shared" si="11"/>
      </c>
      <c r="M53" s="335">
        <f t="shared" si="27"/>
      </c>
      <c r="N53" s="336">
        <f t="shared" si="28"/>
      </c>
      <c r="O53" s="286"/>
      <c r="Q53" s="16"/>
      <c r="S53" s="105">
        <f t="shared" si="12"/>
        <v>0</v>
      </c>
      <c r="T53" s="91">
        <f t="shared" si="13"/>
        <v>0</v>
      </c>
      <c r="U53" s="91">
        <f t="shared" si="14"/>
        <v>0</v>
      </c>
      <c r="V53" s="91">
        <f t="shared" si="15"/>
        <v>0</v>
      </c>
      <c r="W53" s="91">
        <f t="shared" si="16"/>
        <v>0</v>
      </c>
      <c r="X53" s="92">
        <f t="shared" si="29"/>
        <v>0</v>
      </c>
      <c r="Y53" s="105">
        <f t="shared" si="18"/>
        <v>0</v>
      </c>
      <c r="Z53" s="92">
        <f t="shared" si="30"/>
        <v>0</v>
      </c>
      <c r="AA53" s="92">
        <f t="shared" si="31"/>
        <v>0</v>
      </c>
      <c r="AB53" s="92">
        <f t="shared" si="32"/>
        <v>0</v>
      </c>
      <c r="AC53" s="92">
        <f t="shared" si="33"/>
        <v>0</v>
      </c>
      <c r="AD53" s="72">
        <f t="shared" si="21"/>
        <v>0</v>
      </c>
      <c r="AE53" s="92">
        <f t="shared" si="34"/>
        <v>0</v>
      </c>
      <c r="AF53" s="92">
        <f t="shared" si="22"/>
        <v>0</v>
      </c>
      <c r="AG53" s="92">
        <f t="shared" si="35"/>
        <v>0</v>
      </c>
      <c r="AH53" s="99">
        <f t="shared" si="36"/>
        <v>0</v>
      </c>
      <c r="AI53" s="92">
        <f t="shared" si="37"/>
        <v>0</v>
      </c>
      <c r="AJ53" s="92">
        <f t="shared" si="23"/>
        <v>0</v>
      </c>
      <c r="AK53" s="72">
        <f t="shared" si="38"/>
        <v>0</v>
      </c>
      <c r="AL53" s="92">
        <f t="shared" si="39"/>
        <v>0</v>
      </c>
      <c r="AM53" s="103">
        <f t="shared" si="24"/>
        <v>0</v>
      </c>
      <c r="AN53" s="368">
        <f t="shared" si="25"/>
        <v>0</v>
      </c>
    </row>
    <row r="54" spans="1:40" s="41" customFormat="1" ht="12">
      <c r="A54" s="289"/>
      <c r="B54" s="328"/>
      <c r="C54" s="329"/>
      <c r="D54" s="330"/>
      <c r="E54" s="330"/>
      <c r="F54" s="330"/>
      <c r="G54" s="331"/>
      <c r="H54" s="332"/>
      <c r="I54" s="331"/>
      <c r="J54" s="333"/>
      <c r="K54" s="334">
        <f t="shared" si="26"/>
      </c>
      <c r="L54" s="334">
        <f t="shared" si="11"/>
      </c>
      <c r="M54" s="335">
        <f t="shared" si="27"/>
      </c>
      <c r="N54" s="336">
        <f t="shared" si="28"/>
      </c>
      <c r="O54" s="286"/>
      <c r="Q54" s="16"/>
      <c r="S54" s="105">
        <f t="shared" si="12"/>
        <v>0</v>
      </c>
      <c r="T54" s="91">
        <f t="shared" si="13"/>
        <v>0</v>
      </c>
      <c r="U54" s="91">
        <f t="shared" si="14"/>
        <v>0</v>
      </c>
      <c r="V54" s="91">
        <f t="shared" si="15"/>
        <v>0</v>
      </c>
      <c r="W54" s="91">
        <f t="shared" si="16"/>
        <v>0</v>
      </c>
      <c r="X54" s="92">
        <f t="shared" si="29"/>
        <v>0</v>
      </c>
      <c r="Y54" s="105">
        <f t="shared" si="18"/>
        <v>0</v>
      </c>
      <c r="Z54" s="92">
        <f t="shared" si="30"/>
        <v>0</v>
      </c>
      <c r="AA54" s="92">
        <f t="shared" si="31"/>
        <v>0</v>
      </c>
      <c r="AB54" s="92">
        <f t="shared" si="32"/>
        <v>0</v>
      </c>
      <c r="AC54" s="92">
        <f t="shared" si="33"/>
        <v>0</v>
      </c>
      <c r="AD54" s="72">
        <f t="shared" si="21"/>
        <v>0</v>
      </c>
      <c r="AE54" s="92">
        <f t="shared" si="34"/>
        <v>0</v>
      </c>
      <c r="AF54" s="92">
        <f t="shared" si="22"/>
        <v>0</v>
      </c>
      <c r="AG54" s="92">
        <f t="shared" si="35"/>
        <v>0</v>
      </c>
      <c r="AH54" s="99">
        <f t="shared" si="36"/>
        <v>0</v>
      </c>
      <c r="AI54" s="92">
        <f t="shared" si="37"/>
        <v>0</v>
      </c>
      <c r="AJ54" s="92">
        <f t="shared" si="23"/>
        <v>0</v>
      </c>
      <c r="AK54" s="72">
        <f t="shared" si="38"/>
        <v>0</v>
      </c>
      <c r="AL54" s="92">
        <f t="shared" si="39"/>
        <v>0</v>
      </c>
      <c r="AM54" s="103">
        <f t="shared" si="24"/>
        <v>0</v>
      </c>
      <c r="AN54" s="368">
        <f t="shared" si="25"/>
        <v>0</v>
      </c>
    </row>
    <row r="55" spans="1:40" s="41" customFormat="1" ht="12">
      <c r="A55" s="289"/>
      <c r="B55" s="328"/>
      <c r="C55" s="329"/>
      <c r="D55" s="330"/>
      <c r="E55" s="330"/>
      <c r="F55" s="330"/>
      <c r="G55" s="331"/>
      <c r="H55" s="332"/>
      <c r="I55" s="331"/>
      <c r="J55" s="333"/>
      <c r="K55" s="334">
        <f t="shared" si="26"/>
      </c>
      <c r="L55" s="334">
        <f t="shared" si="11"/>
      </c>
      <c r="M55" s="335">
        <f t="shared" si="27"/>
      </c>
      <c r="N55" s="336">
        <f t="shared" si="28"/>
      </c>
      <c r="O55" s="286"/>
      <c r="Q55" s="16"/>
      <c r="S55" s="105">
        <f t="shared" si="12"/>
        <v>0</v>
      </c>
      <c r="T55" s="91">
        <f t="shared" si="13"/>
        <v>0</v>
      </c>
      <c r="U55" s="91">
        <f t="shared" si="14"/>
        <v>0</v>
      </c>
      <c r="V55" s="91">
        <f t="shared" si="15"/>
        <v>0</v>
      </c>
      <c r="W55" s="91">
        <f t="shared" si="16"/>
        <v>0</v>
      </c>
      <c r="X55" s="92">
        <f t="shared" si="29"/>
        <v>0</v>
      </c>
      <c r="Y55" s="105">
        <f t="shared" si="18"/>
        <v>0</v>
      </c>
      <c r="Z55" s="92">
        <f t="shared" si="30"/>
        <v>0</v>
      </c>
      <c r="AA55" s="92">
        <f t="shared" si="31"/>
        <v>0</v>
      </c>
      <c r="AB55" s="92">
        <f t="shared" si="32"/>
        <v>0</v>
      </c>
      <c r="AC55" s="92">
        <f t="shared" si="33"/>
        <v>0</v>
      </c>
      <c r="AD55" s="72">
        <f t="shared" si="21"/>
        <v>0</v>
      </c>
      <c r="AE55" s="92">
        <f t="shared" si="34"/>
        <v>0</v>
      </c>
      <c r="AF55" s="92">
        <f t="shared" si="22"/>
        <v>0</v>
      </c>
      <c r="AG55" s="92">
        <f t="shared" si="35"/>
        <v>0</v>
      </c>
      <c r="AH55" s="99">
        <f t="shared" si="36"/>
        <v>0</v>
      </c>
      <c r="AI55" s="92">
        <f t="shared" si="37"/>
        <v>0</v>
      </c>
      <c r="AJ55" s="92">
        <f t="shared" si="23"/>
        <v>0</v>
      </c>
      <c r="AK55" s="72">
        <f t="shared" si="38"/>
        <v>0</v>
      </c>
      <c r="AL55" s="92">
        <f t="shared" si="39"/>
        <v>0</v>
      </c>
      <c r="AM55" s="103">
        <f t="shared" si="24"/>
        <v>0</v>
      </c>
      <c r="AN55" s="368">
        <f t="shared" si="25"/>
        <v>0</v>
      </c>
    </row>
    <row r="56" spans="1:40" s="41" customFormat="1" ht="12">
      <c r="A56" s="289"/>
      <c r="B56" s="328"/>
      <c r="C56" s="329"/>
      <c r="D56" s="330"/>
      <c r="E56" s="330"/>
      <c r="F56" s="330"/>
      <c r="G56" s="331"/>
      <c r="H56" s="332"/>
      <c r="I56" s="331"/>
      <c r="J56" s="333"/>
      <c r="K56" s="334">
        <f t="shared" si="26"/>
      </c>
      <c r="L56" s="334">
        <f t="shared" si="11"/>
      </c>
      <c r="M56" s="335">
        <f t="shared" si="27"/>
      </c>
      <c r="N56" s="336">
        <f t="shared" si="28"/>
      </c>
      <c r="O56" s="286"/>
      <c r="Q56" s="16"/>
      <c r="S56" s="105">
        <f t="shared" si="12"/>
        <v>0</v>
      </c>
      <c r="T56" s="91">
        <f t="shared" si="13"/>
        <v>0</v>
      </c>
      <c r="U56" s="91">
        <f t="shared" si="14"/>
        <v>0</v>
      </c>
      <c r="V56" s="91">
        <f t="shared" si="15"/>
        <v>0</v>
      </c>
      <c r="W56" s="91">
        <f t="shared" si="16"/>
        <v>0</v>
      </c>
      <c r="X56" s="92">
        <f t="shared" si="29"/>
        <v>0</v>
      </c>
      <c r="Y56" s="105">
        <f t="shared" si="18"/>
        <v>0</v>
      </c>
      <c r="Z56" s="92">
        <f t="shared" si="30"/>
        <v>0</v>
      </c>
      <c r="AA56" s="92">
        <f t="shared" si="31"/>
        <v>0</v>
      </c>
      <c r="AB56" s="92">
        <f t="shared" si="32"/>
        <v>0</v>
      </c>
      <c r="AC56" s="92">
        <f t="shared" si="33"/>
        <v>0</v>
      </c>
      <c r="AD56" s="72">
        <f t="shared" si="21"/>
        <v>0</v>
      </c>
      <c r="AE56" s="92">
        <f t="shared" si="34"/>
        <v>0</v>
      </c>
      <c r="AF56" s="92">
        <f t="shared" si="22"/>
        <v>0</v>
      </c>
      <c r="AG56" s="92">
        <f t="shared" si="35"/>
        <v>0</v>
      </c>
      <c r="AH56" s="99">
        <f t="shared" si="36"/>
        <v>0</v>
      </c>
      <c r="AI56" s="92">
        <f t="shared" si="37"/>
        <v>0</v>
      </c>
      <c r="AJ56" s="92">
        <f t="shared" si="23"/>
        <v>0</v>
      </c>
      <c r="AK56" s="72">
        <f t="shared" si="38"/>
        <v>0</v>
      </c>
      <c r="AL56" s="92">
        <f t="shared" si="39"/>
        <v>0</v>
      </c>
      <c r="AM56" s="103">
        <f t="shared" si="24"/>
        <v>0</v>
      </c>
      <c r="AN56" s="368">
        <f t="shared" si="25"/>
        <v>0</v>
      </c>
    </row>
    <row r="57" spans="1:40" s="41" customFormat="1" ht="12">
      <c r="A57" s="289"/>
      <c r="B57" s="328"/>
      <c r="C57" s="329"/>
      <c r="D57" s="330"/>
      <c r="E57" s="330"/>
      <c r="F57" s="330"/>
      <c r="G57" s="331"/>
      <c r="H57" s="332"/>
      <c r="I57" s="331"/>
      <c r="J57" s="333"/>
      <c r="K57" s="334">
        <f t="shared" si="26"/>
      </c>
      <c r="L57" s="334">
        <f t="shared" si="11"/>
      </c>
      <c r="M57" s="335">
        <f t="shared" si="27"/>
      </c>
      <c r="N57" s="336">
        <f t="shared" si="28"/>
      </c>
      <c r="O57" s="286"/>
      <c r="Q57" s="16"/>
      <c r="S57" s="105">
        <f t="shared" si="12"/>
        <v>0</v>
      </c>
      <c r="T57" s="91">
        <f t="shared" si="13"/>
        <v>0</v>
      </c>
      <c r="U57" s="91">
        <f t="shared" si="14"/>
        <v>0</v>
      </c>
      <c r="V57" s="91">
        <f t="shared" si="15"/>
        <v>0</v>
      </c>
      <c r="W57" s="91">
        <f t="shared" si="16"/>
        <v>0</v>
      </c>
      <c r="X57" s="92">
        <f t="shared" si="29"/>
        <v>0</v>
      </c>
      <c r="Y57" s="105">
        <f t="shared" si="18"/>
        <v>0</v>
      </c>
      <c r="Z57" s="92">
        <f t="shared" si="30"/>
        <v>0</v>
      </c>
      <c r="AA57" s="92">
        <f t="shared" si="31"/>
        <v>0</v>
      </c>
      <c r="AB57" s="92">
        <f t="shared" si="32"/>
        <v>0</v>
      </c>
      <c r="AC57" s="92">
        <f t="shared" si="33"/>
        <v>0</v>
      </c>
      <c r="AD57" s="72">
        <f t="shared" si="21"/>
        <v>0</v>
      </c>
      <c r="AE57" s="92">
        <f t="shared" si="34"/>
        <v>0</v>
      </c>
      <c r="AF57" s="92">
        <f t="shared" si="22"/>
        <v>0</v>
      </c>
      <c r="AG57" s="92">
        <f t="shared" si="35"/>
        <v>0</v>
      </c>
      <c r="AH57" s="99">
        <f t="shared" si="36"/>
        <v>0</v>
      </c>
      <c r="AI57" s="92">
        <f t="shared" si="37"/>
        <v>0</v>
      </c>
      <c r="AJ57" s="92">
        <f t="shared" si="23"/>
        <v>0</v>
      </c>
      <c r="AK57" s="72">
        <f t="shared" si="38"/>
        <v>0</v>
      </c>
      <c r="AL57" s="92">
        <f t="shared" si="39"/>
        <v>0</v>
      </c>
      <c r="AM57" s="103">
        <f t="shared" si="24"/>
        <v>0</v>
      </c>
      <c r="AN57" s="368">
        <f t="shared" si="25"/>
        <v>0</v>
      </c>
    </row>
    <row r="58" spans="1:40" s="41" customFormat="1" ht="12">
      <c r="A58" s="289"/>
      <c r="B58" s="328"/>
      <c r="C58" s="329"/>
      <c r="D58" s="330"/>
      <c r="E58" s="330"/>
      <c r="F58" s="330"/>
      <c r="G58" s="331"/>
      <c r="H58" s="332"/>
      <c r="I58" s="331"/>
      <c r="J58" s="333"/>
      <c r="K58" s="334">
        <f t="shared" si="26"/>
      </c>
      <c r="L58" s="334">
        <f t="shared" si="11"/>
      </c>
      <c r="M58" s="335">
        <f t="shared" si="27"/>
      </c>
      <c r="N58" s="336">
        <f t="shared" si="28"/>
      </c>
      <c r="O58" s="286"/>
      <c r="Q58" s="16"/>
      <c r="S58" s="105">
        <f t="shared" si="12"/>
        <v>0</v>
      </c>
      <c r="T58" s="91">
        <f t="shared" si="13"/>
        <v>0</v>
      </c>
      <c r="U58" s="91">
        <f t="shared" si="14"/>
        <v>0</v>
      </c>
      <c r="V58" s="91">
        <f t="shared" si="15"/>
        <v>0</v>
      </c>
      <c r="W58" s="91">
        <f t="shared" si="16"/>
        <v>0</v>
      </c>
      <c r="X58" s="92">
        <f t="shared" si="29"/>
        <v>0</v>
      </c>
      <c r="Y58" s="105">
        <f t="shared" si="18"/>
        <v>0</v>
      </c>
      <c r="Z58" s="92">
        <f t="shared" si="30"/>
        <v>0</v>
      </c>
      <c r="AA58" s="92">
        <f t="shared" si="31"/>
        <v>0</v>
      </c>
      <c r="AB58" s="92">
        <f t="shared" si="32"/>
        <v>0</v>
      </c>
      <c r="AC58" s="92">
        <f t="shared" si="33"/>
        <v>0</v>
      </c>
      <c r="AD58" s="72">
        <f t="shared" si="21"/>
        <v>0</v>
      </c>
      <c r="AE58" s="92">
        <f t="shared" si="34"/>
        <v>0</v>
      </c>
      <c r="AF58" s="92">
        <f t="shared" si="22"/>
        <v>0</v>
      </c>
      <c r="AG58" s="92">
        <f t="shared" si="35"/>
        <v>0</v>
      </c>
      <c r="AH58" s="99">
        <f t="shared" si="36"/>
        <v>0</v>
      </c>
      <c r="AI58" s="92">
        <f t="shared" si="37"/>
        <v>0</v>
      </c>
      <c r="AJ58" s="92">
        <f t="shared" si="23"/>
        <v>0</v>
      </c>
      <c r="AK58" s="72">
        <f t="shared" si="38"/>
        <v>0</v>
      </c>
      <c r="AL58" s="92">
        <f t="shared" si="39"/>
        <v>0</v>
      </c>
      <c r="AM58" s="103">
        <f t="shared" si="24"/>
        <v>0</v>
      </c>
      <c r="AN58" s="368">
        <f t="shared" si="25"/>
        <v>0</v>
      </c>
    </row>
    <row r="59" spans="1:40" s="41" customFormat="1" ht="12">
      <c r="A59" s="289"/>
      <c r="B59" s="328"/>
      <c r="C59" s="329"/>
      <c r="D59" s="330"/>
      <c r="E59" s="330"/>
      <c r="F59" s="330"/>
      <c r="G59" s="331"/>
      <c r="H59" s="332"/>
      <c r="I59" s="331"/>
      <c r="J59" s="333"/>
      <c r="K59" s="334">
        <f t="shared" si="26"/>
      </c>
      <c r="L59" s="334">
        <f t="shared" si="11"/>
      </c>
      <c r="M59" s="335">
        <f t="shared" si="27"/>
      </c>
      <c r="N59" s="336">
        <f t="shared" si="28"/>
      </c>
      <c r="O59" s="286"/>
      <c r="Q59" s="16"/>
      <c r="S59" s="105">
        <f t="shared" si="12"/>
        <v>0</v>
      </c>
      <c r="T59" s="91">
        <f t="shared" si="13"/>
        <v>0</v>
      </c>
      <c r="U59" s="91">
        <f t="shared" si="14"/>
        <v>0</v>
      </c>
      <c r="V59" s="91">
        <f t="shared" si="15"/>
        <v>0</v>
      </c>
      <c r="W59" s="91">
        <f t="shared" si="16"/>
        <v>0</v>
      </c>
      <c r="X59" s="92">
        <f t="shared" si="29"/>
        <v>0</v>
      </c>
      <c r="Y59" s="105">
        <f t="shared" si="18"/>
        <v>0</v>
      </c>
      <c r="Z59" s="92">
        <f t="shared" si="30"/>
        <v>0</v>
      </c>
      <c r="AA59" s="92">
        <f t="shared" si="31"/>
        <v>0</v>
      </c>
      <c r="AB59" s="92">
        <f t="shared" si="32"/>
        <v>0</v>
      </c>
      <c r="AC59" s="92">
        <f t="shared" si="33"/>
        <v>0</v>
      </c>
      <c r="AD59" s="72">
        <f t="shared" si="21"/>
        <v>0</v>
      </c>
      <c r="AE59" s="92">
        <f t="shared" si="34"/>
        <v>0</v>
      </c>
      <c r="AF59" s="92">
        <f t="shared" si="22"/>
        <v>0</v>
      </c>
      <c r="AG59" s="92">
        <f t="shared" si="35"/>
        <v>0</v>
      </c>
      <c r="AH59" s="99">
        <f t="shared" si="36"/>
        <v>0</v>
      </c>
      <c r="AI59" s="92">
        <f t="shared" si="37"/>
        <v>0</v>
      </c>
      <c r="AJ59" s="92">
        <f t="shared" si="23"/>
        <v>0</v>
      </c>
      <c r="AK59" s="72">
        <f t="shared" si="38"/>
        <v>0</v>
      </c>
      <c r="AL59" s="92">
        <f t="shared" si="39"/>
        <v>0</v>
      </c>
      <c r="AM59" s="103">
        <f t="shared" si="24"/>
        <v>0</v>
      </c>
      <c r="AN59" s="368">
        <f t="shared" si="25"/>
        <v>0</v>
      </c>
    </row>
    <row r="60" spans="1:40" s="41" customFormat="1" ht="12">
      <c r="A60" s="289"/>
      <c r="B60" s="328"/>
      <c r="C60" s="329"/>
      <c r="D60" s="330"/>
      <c r="E60" s="330"/>
      <c r="F60" s="330"/>
      <c r="G60" s="331"/>
      <c r="H60" s="332"/>
      <c r="I60" s="331"/>
      <c r="J60" s="333"/>
      <c r="K60" s="334">
        <f t="shared" si="26"/>
      </c>
      <c r="L60" s="334">
        <f t="shared" si="11"/>
      </c>
      <c r="M60" s="335">
        <f t="shared" si="27"/>
      </c>
      <c r="N60" s="336">
        <f t="shared" si="28"/>
      </c>
      <c r="O60" s="286"/>
      <c r="Q60" s="16"/>
      <c r="S60" s="105">
        <f t="shared" si="12"/>
        <v>0</v>
      </c>
      <c r="T60" s="91">
        <f t="shared" si="13"/>
        <v>0</v>
      </c>
      <c r="U60" s="91">
        <f t="shared" si="14"/>
        <v>0</v>
      </c>
      <c r="V60" s="91">
        <f t="shared" si="15"/>
        <v>0</v>
      </c>
      <c r="W60" s="91">
        <f t="shared" si="16"/>
        <v>0</v>
      </c>
      <c r="X60" s="92">
        <f t="shared" si="29"/>
        <v>0</v>
      </c>
      <c r="Y60" s="105">
        <f t="shared" si="18"/>
        <v>0</v>
      </c>
      <c r="Z60" s="92">
        <f t="shared" si="30"/>
        <v>0</v>
      </c>
      <c r="AA60" s="92">
        <f t="shared" si="31"/>
        <v>0</v>
      </c>
      <c r="AB60" s="92">
        <f t="shared" si="32"/>
        <v>0</v>
      </c>
      <c r="AC60" s="92">
        <f t="shared" si="33"/>
        <v>0</v>
      </c>
      <c r="AD60" s="72">
        <f t="shared" si="21"/>
        <v>0</v>
      </c>
      <c r="AE60" s="92">
        <f t="shared" si="34"/>
        <v>0</v>
      </c>
      <c r="AF60" s="92">
        <f t="shared" si="22"/>
        <v>0</v>
      </c>
      <c r="AG60" s="92">
        <f t="shared" si="35"/>
        <v>0</v>
      </c>
      <c r="AH60" s="99">
        <f t="shared" si="36"/>
        <v>0</v>
      </c>
      <c r="AI60" s="92">
        <f t="shared" si="37"/>
        <v>0</v>
      </c>
      <c r="AJ60" s="92">
        <f t="shared" si="23"/>
        <v>0</v>
      </c>
      <c r="AK60" s="72">
        <f t="shared" si="38"/>
        <v>0</v>
      </c>
      <c r="AL60" s="92">
        <f t="shared" si="39"/>
        <v>0</v>
      </c>
      <c r="AM60" s="103">
        <f t="shared" si="24"/>
        <v>0</v>
      </c>
      <c r="AN60" s="368">
        <f t="shared" si="25"/>
        <v>0</v>
      </c>
    </row>
    <row r="61" spans="1:40" s="41" customFormat="1" ht="12">
      <c r="A61" s="289"/>
      <c r="B61" s="328"/>
      <c r="C61" s="329"/>
      <c r="D61" s="330"/>
      <c r="E61" s="330"/>
      <c r="F61" s="330"/>
      <c r="G61" s="331"/>
      <c r="H61" s="332"/>
      <c r="I61" s="331"/>
      <c r="J61" s="333"/>
      <c r="K61" s="334">
        <f t="shared" si="26"/>
      </c>
      <c r="L61" s="334">
        <f t="shared" si="11"/>
      </c>
      <c r="M61" s="335">
        <f t="shared" si="27"/>
      </c>
      <c r="N61" s="336">
        <f t="shared" si="28"/>
      </c>
      <c r="O61" s="286"/>
      <c r="Q61" s="16"/>
      <c r="S61" s="105">
        <f t="shared" si="12"/>
        <v>0</v>
      </c>
      <c r="T61" s="91">
        <f t="shared" si="13"/>
        <v>0</v>
      </c>
      <c r="U61" s="91">
        <f t="shared" si="14"/>
        <v>0</v>
      </c>
      <c r="V61" s="91">
        <f t="shared" si="15"/>
        <v>0</v>
      </c>
      <c r="W61" s="91">
        <f t="shared" si="16"/>
        <v>0</v>
      </c>
      <c r="X61" s="92">
        <f t="shared" si="29"/>
        <v>0</v>
      </c>
      <c r="Y61" s="105">
        <f t="shared" si="18"/>
        <v>0</v>
      </c>
      <c r="Z61" s="92">
        <f t="shared" si="30"/>
        <v>0</v>
      </c>
      <c r="AA61" s="92">
        <f t="shared" si="31"/>
        <v>0</v>
      </c>
      <c r="AB61" s="92">
        <f t="shared" si="32"/>
        <v>0</v>
      </c>
      <c r="AC61" s="92">
        <f t="shared" si="33"/>
        <v>0</v>
      </c>
      <c r="AD61" s="72">
        <f t="shared" si="21"/>
        <v>0</v>
      </c>
      <c r="AE61" s="92">
        <f t="shared" si="34"/>
        <v>0</v>
      </c>
      <c r="AF61" s="92">
        <f t="shared" si="22"/>
        <v>0</v>
      </c>
      <c r="AG61" s="92">
        <f t="shared" si="35"/>
        <v>0</v>
      </c>
      <c r="AH61" s="99">
        <f t="shared" si="36"/>
        <v>0</v>
      </c>
      <c r="AI61" s="92">
        <f t="shared" si="37"/>
        <v>0</v>
      </c>
      <c r="AJ61" s="92">
        <f t="shared" si="23"/>
        <v>0</v>
      </c>
      <c r="AK61" s="72">
        <f t="shared" si="38"/>
        <v>0</v>
      </c>
      <c r="AL61" s="92">
        <f t="shared" si="39"/>
        <v>0</v>
      </c>
      <c r="AM61" s="103">
        <f t="shared" si="24"/>
        <v>0</v>
      </c>
      <c r="AN61" s="368">
        <f t="shared" si="25"/>
        <v>0</v>
      </c>
    </row>
    <row r="62" spans="1:40" s="41" customFormat="1" ht="12">
      <c r="A62" s="289"/>
      <c r="B62" s="328"/>
      <c r="C62" s="329"/>
      <c r="D62" s="330"/>
      <c r="E62" s="330"/>
      <c r="F62" s="330"/>
      <c r="G62" s="331"/>
      <c r="H62" s="332"/>
      <c r="I62" s="331"/>
      <c r="J62" s="333"/>
      <c r="K62" s="334">
        <f t="shared" si="26"/>
      </c>
      <c r="L62" s="334">
        <f t="shared" si="11"/>
      </c>
      <c r="M62" s="335">
        <f t="shared" si="27"/>
      </c>
      <c r="N62" s="336">
        <f t="shared" si="28"/>
      </c>
      <c r="O62" s="286"/>
      <c r="Q62" s="16"/>
      <c r="S62" s="105">
        <f t="shared" si="12"/>
        <v>0</v>
      </c>
      <c r="T62" s="91">
        <f t="shared" si="13"/>
        <v>0</v>
      </c>
      <c r="U62" s="91">
        <f t="shared" si="14"/>
        <v>0</v>
      </c>
      <c r="V62" s="91">
        <f t="shared" si="15"/>
        <v>0</v>
      </c>
      <c r="W62" s="91">
        <f t="shared" si="16"/>
        <v>0</v>
      </c>
      <c r="X62" s="92">
        <f t="shared" si="29"/>
        <v>0</v>
      </c>
      <c r="Y62" s="105">
        <f t="shared" si="18"/>
        <v>0</v>
      </c>
      <c r="Z62" s="92">
        <f t="shared" si="30"/>
        <v>0</v>
      </c>
      <c r="AA62" s="92">
        <f t="shared" si="31"/>
        <v>0</v>
      </c>
      <c r="AB62" s="92">
        <f t="shared" si="32"/>
        <v>0</v>
      </c>
      <c r="AC62" s="92">
        <f t="shared" si="33"/>
        <v>0</v>
      </c>
      <c r="AD62" s="72">
        <f t="shared" si="21"/>
        <v>0</v>
      </c>
      <c r="AE62" s="92">
        <f t="shared" si="34"/>
        <v>0</v>
      </c>
      <c r="AF62" s="92">
        <f t="shared" si="22"/>
        <v>0</v>
      </c>
      <c r="AG62" s="92">
        <f t="shared" si="35"/>
        <v>0</v>
      </c>
      <c r="AH62" s="99">
        <f t="shared" si="36"/>
        <v>0</v>
      </c>
      <c r="AI62" s="92">
        <f t="shared" si="37"/>
        <v>0</v>
      </c>
      <c r="AJ62" s="92">
        <f t="shared" si="23"/>
        <v>0</v>
      </c>
      <c r="AK62" s="72">
        <f t="shared" si="38"/>
        <v>0</v>
      </c>
      <c r="AL62" s="92">
        <f t="shared" si="39"/>
        <v>0</v>
      </c>
      <c r="AM62" s="103">
        <f t="shared" si="24"/>
        <v>0</v>
      </c>
      <c r="AN62" s="368">
        <f t="shared" si="25"/>
        <v>0</v>
      </c>
    </row>
    <row r="63" spans="1:40" s="41" customFormat="1" ht="12">
      <c r="A63" s="289"/>
      <c r="B63" s="328"/>
      <c r="C63" s="329"/>
      <c r="D63" s="330"/>
      <c r="E63" s="330"/>
      <c r="F63" s="330"/>
      <c r="G63" s="331"/>
      <c r="H63" s="332"/>
      <c r="I63" s="331"/>
      <c r="J63" s="333"/>
      <c r="K63" s="334">
        <f t="shared" si="26"/>
      </c>
      <c r="L63" s="334">
        <f t="shared" si="11"/>
      </c>
      <c r="M63" s="335">
        <f t="shared" si="27"/>
      </c>
      <c r="N63" s="336">
        <f t="shared" si="28"/>
      </c>
      <c r="O63" s="286"/>
      <c r="Q63" s="16"/>
      <c r="S63" s="105">
        <f t="shared" si="12"/>
        <v>0</v>
      </c>
      <c r="T63" s="91">
        <f t="shared" si="13"/>
        <v>0</v>
      </c>
      <c r="U63" s="91">
        <f t="shared" si="14"/>
        <v>0</v>
      </c>
      <c r="V63" s="91">
        <f t="shared" si="15"/>
        <v>0</v>
      </c>
      <c r="W63" s="91">
        <f t="shared" si="16"/>
        <v>0</v>
      </c>
      <c r="X63" s="92">
        <f t="shared" si="29"/>
        <v>0</v>
      </c>
      <c r="Y63" s="105">
        <f t="shared" si="18"/>
        <v>0</v>
      </c>
      <c r="Z63" s="92">
        <f t="shared" si="30"/>
        <v>0</v>
      </c>
      <c r="AA63" s="92">
        <f t="shared" si="31"/>
        <v>0</v>
      </c>
      <c r="AB63" s="92">
        <f t="shared" si="32"/>
        <v>0</v>
      </c>
      <c r="AC63" s="92">
        <f t="shared" si="33"/>
        <v>0</v>
      </c>
      <c r="AD63" s="72">
        <f t="shared" si="21"/>
        <v>0</v>
      </c>
      <c r="AE63" s="92">
        <f t="shared" si="34"/>
        <v>0</v>
      </c>
      <c r="AF63" s="92">
        <f t="shared" si="22"/>
        <v>0</v>
      </c>
      <c r="AG63" s="92">
        <f t="shared" si="35"/>
        <v>0</v>
      </c>
      <c r="AH63" s="99">
        <f t="shared" si="36"/>
        <v>0</v>
      </c>
      <c r="AI63" s="92">
        <f t="shared" si="37"/>
        <v>0</v>
      </c>
      <c r="AJ63" s="92">
        <f t="shared" si="23"/>
        <v>0</v>
      </c>
      <c r="AK63" s="72">
        <f t="shared" si="38"/>
        <v>0</v>
      </c>
      <c r="AL63" s="92">
        <f t="shared" si="39"/>
        <v>0</v>
      </c>
      <c r="AM63" s="103">
        <f t="shared" si="24"/>
        <v>0</v>
      </c>
      <c r="AN63" s="368">
        <f t="shared" si="25"/>
        <v>0</v>
      </c>
    </row>
    <row r="64" spans="1:40" s="41" customFormat="1" ht="12">
      <c r="A64" s="289"/>
      <c r="B64" s="328"/>
      <c r="C64" s="329"/>
      <c r="D64" s="330"/>
      <c r="E64" s="330"/>
      <c r="F64" s="330"/>
      <c r="G64" s="331"/>
      <c r="H64" s="332"/>
      <c r="I64" s="331"/>
      <c r="J64" s="333"/>
      <c r="K64" s="334">
        <f t="shared" si="26"/>
      </c>
      <c r="L64" s="334">
        <f t="shared" si="11"/>
      </c>
      <c r="M64" s="335">
        <f t="shared" si="27"/>
      </c>
      <c r="N64" s="336">
        <f t="shared" si="28"/>
      </c>
      <c r="O64" s="286"/>
      <c r="Q64" s="16"/>
      <c r="S64" s="105">
        <f t="shared" si="12"/>
        <v>0</v>
      </c>
      <c r="T64" s="91">
        <f t="shared" si="13"/>
        <v>0</v>
      </c>
      <c r="U64" s="91">
        <f t="shared" si="14"/>
        <v>0</v>
      </c>
      <c r="V64" s="91">
        <f t="shared" si="15"/>
        <v>0</v>
      </c>
      <c r="W64" s="91">
        <f t="shared" si="16"/>
        <v>0</v>
      </c>
      <c r="X64" s="92">
        <f t="shared" si="29"/>
        <v>0</v>
      </c>
      <c r="Y64" s="105">
        <f t="shared" si="18"/>
        <v>0</v>
      </c>
      <c r="Z64" s="92">
        <f t="shared" si="30"/>
        <v>0</v>
      </c>
      <c r="AA64" s="92">
        <f t="shared" si="31"/>
        <v>0</v>
      </c>
      <c r="AB64" s="92">
        <f t="shared" si="32"/>
        <v>0</v>
      </c>
      <c r="AC64" s="92">
        <f t="shared" si="33"/>
        <v>0</v>
      </c>
      <c r="AD64" s="72">
        <f t="shared" si="21"/>
        <v>0</v>
      </c>
      <c r="AE64" s="92">
        <f t="shared" si="34"/>
        <v>0</v>
      </c>
      <c r="AF64" s="92">
        <f t="shared" si="22"/>
        <v>0</v>
      </c>
      <c r="AG64" s="92">
        <f t="shared" si="35"/>
        <v>0</v>
      </c>
      <c r="AH64" s="99">
        <f t="shared" si="36"/>
        <v>0</v>
      </c>
      <c r="AI64" s="92">
        <f t="shared" si="37"/>
        <v>0</v>
      </c>
      <c r="AJ64" s="92">
        <f t="shared" si="23"/>
        <v>0</v>
      </c>
      <c r="AK64" s="72">
        <f t="shared" si="38"/>
        <v>0</v>
      </c>
      <c r="AL64" s="92">
        <f t="shared" si="39"/>
        <v>0</v>
      </c>
      <c r="AM64" s="103">
        <f t="shared" si="24"/>
        <v>0</v>
      </c>
      <c r="AN64" s="368">
        <f t="shared" si="25"/>
        <v>0</v>
      </c>
    </row>
    <row r="65" spans="1:40" s="41" customFormat="1" ht="12">
      <c r="A65" s="289"/>
      <c r="B65" s="328"/>
      <c r="C65" s="329"/>
      <c r="D65" s="330"/>
      <c r="E65" s="330"/>
      <c r="F65" s="330"/>
      <c r="G65" s="331"/>
      <c r="H65" s="332"/>
      <c r="I65" s="331"/>
      <c r="J65" s="333"/>
      <c r="K65" s="334">
        <f t="shared" si="26"/>
      </c>
      <c r="L65" s="334">
        <f t="shared" si="11"/>
      </c>
      <c r="M65" s="335">
        <f t="shared" si="27"/>
      </c>
      <c r="N65" s="336">
        <f t="shared" si="28"/>
      </c>
      <c r="O65" s="286"/>
      <c r="Q65" s="16"/>
      <c r="S65" s="105">
        <f t="shared" si="12"/>
        <v>0</v>
      </c>
      <c r="T65" s="91">
        <f t="shared" si="13"/>
        <v>0</v>
      </c>
      <c r="U65" s="91">
        <f t="shared" si="14"/>
        <v>0</v>
      </c>
      <c r="V65" s="91">
        <f t="shared" si="15"/>
        <v>0</v>
      </c>
      <c r="W65" s="91">
        <f t="shared" si="16"/>
        <v>0</v>
      </c>
      <c r="X65" s="92">
        <f t="shared" si="29"/>
        <v>0</v>
      </c>
      <c r="Y65" s="105">
        <f t="shared" si="18"/>
        <v>0</v>
      </c>
      <c r="Z65" s="92">
        <f t="shared" si="30"/>
        <v>0</v>
      </c>
      <c r="AA65" s="92">
        <f t="shared" si="31"/>
        <v>0</v>
      </c>
      <c r="AB65" s="92">
        <f t="shared" si="32"/>
        <v>0</v>
      </c>
      <c r="AC65" s="92">
        <f t="shared" si="33"/>
        <v>0</v>
      </c>
      <c r="AD65" s="72">
        <f t="shared" si="21"/>
        <v>0</v>
      </c>
      <c r="AE65" s="92">
        <f t="shared" si="34"/>
        <v>0</v>
      </c>
      <c r="AF65" s="92">
        <f t="shared" si="22"/>
        <v>0</v>
      </c>
      <c r="AG65" s="92">
        <f t="shared" si="35"/>
        <v>0</v>
      </c>
      <c r="AH65" s="99">
        <f t="shared" si="36"/>
        <v>0</v>
      </c>
      <c r="AI65" s="92">
        <f t="shared" si="37"/>
        <v>0</v>
      </c>
      <c r="AJ65" s="92">
        <f t="shared" si="23"/>
        <v>0</v>
      </c>
      <c r="AK65" s="72">
        <f t="shared" si="38"/>
        <v>0</v>
      </c>
      <c r="AL65" s="92">
        <f t="shared" si="39"/>
        <v>0</v>
      </c>
      <c r="AM65" s="103">
        <f t="shared" si="24"/>
        <v>0</v>
      </c>
      <c r="AN65" s="368">
        <f t="shared" si="25"/>
        <v>0</v>
      </c>
    </row>
    <row r="66" spans="1:40" s="41" customFormat="1" ht="12">
      <c r="A66" s="289"/>
      <c r="B66" s="328"/>
      <c r="C66" s="329"/>
      <c r="D66" s="330"/>
      <c r="E66" s="330"/>
      <c r="F66" s="330"/>
      <c r="G66" s="331"/>
      <c r="H66" s="332"/>
      <c r="I66" s="331"/>
      <c r="J66" s="333"/>
      <c r="K66" s="334">
        <f t="shared" si="26"/>
      </c>
      <c r="L66" s="334">
        <f t="shared" si="11"/>
      </c>
      <c r="M66" s="335">
        <f t="shared" si="27"/>
      </c>
      <c r="N66" s="336">
        <f t="shared" si="28"/>
      </c>
      <c r="O66" s="286"/>
      <c r="Q66" s="16"/>
      <c r="S66" s="105">
        <f t="shared" si="12"/>
        <v>0</v>
      </c>
      <c r="T66" s="91">
        <f t="shared" si="13"/>
        <v>0</v>
      </c>
      <c r="U66" s="91">
        <f t="shared" si="14"/>
        <v>0</v>
      </c>
      <c r="V66" s="91">
        <f t="shared" si="15"/>
        <v>0</v>
      </c>
      <c r="W66" s="91">
        <f t="shared" si="16"/>
        <v>0</v>
      </c>
      <c r="X66" s="92">
        <f t="shared" si="29"/>
        <v>0</v>
      </c>
      <c r="Y66" s="105">
        <f t="shared" si="18"/>
        <v>0</v>
      </c>
      <c r="Z66" s="92">
        <f t="shared" si="30"/>
        <v>0</v>
      </c>
      <c r="AA66" s="92">
        <f t="shared" si="31"/>
        <v>0</v>
      </c>
      <c r="AB66" s="92">
        <f t="shared" si="32"/>
        <v>0</v>
      </c>
      <c r="AC66" s="92">
        <f t="shared" si="33"/>
        <v>0</v>
      </c>
      <c r="AD66" s="72">
        <f t="shared" si="21"/>
        <v>0</v>
      </c>
      <c r="AE66" s="92">
        <f t="shared" si="34"/>
        <v>0</v>
      </c>
      <c r="AF66" s="92">
        <f t="shared" si="22"/>
        <v>0</v>
      </c>
      <c r="AG66" s="92">
        <f t="shared" si="35"/>
        <v>0</v>
      </c>
      <c r="AH66" s="99">
        <f t="shared" si="36"/>
        <v>0</v>
      </c>
      <c r="AI66" s="92">
        <f t="shared" si="37"/>
        <v>0</v>
      </c>
      <c r="AJ66" s="92">
        <f t="shared" si="23"/>
        <v>0</v>
      </c>
      <c r="AK66" s="72">
        <f t="shared" si="38"/>
        <v>0</v>
      </c>
      <c r="AL66" s="92">
        <f t="shared" si="39"/>
        <v>0</v>
      </c>
      <c r="AM66" s="103">
        <f t="shared" si="24"/>
        <v>0</v>
      </c>
      <c r="AN66" s="368">
        <f t="shared" si="25"/>
        <v>0</v>
      </c>
    </row>
    <row r="67" spans="1:40" s="41" customFormat="1" ht="12">
      <c r="A67" s="289"/>
      <c r="B67" s="328"/>
      <c r="C67" s="329"/>
      <c r="D67" s="330"/>
      <c r="E67" s="330"/>
      <c r="F67" s="330"/>
      <c r="G67" s="331"/>
      <c r="H67" s="332"/>
      <c r="I67" s="331"/>
      <c r="J67" s="333"/>
      <c r="K67" s="334">
        <f t="shared" si="26"/>
      </c>
      <c r="L67" s="334">
        <f t="shared" si="11"/>
      </c>
      <c r="M67" s="335">
        <f t="shared" si="27"/>
      </c>
      <c r="N67" s="336">
        <f t="shared" si="28"/>
      </c>
      <c r="O67" s="286"/>
      <c r="Q67" s="16"/>
      <c r="S67" s="105">
        <f t="shared" si="12"/>
        <v>0</v>
      </c>
      <c r="T67" s="91">
        <f t="shared" si="13"/>
        <v>0</v>
      </c>
      <c r="U67" s="91">
        <f t="shared" si="14"/>
        <v>0</v>
      </c>
      <c r="V67" s="91">
        <f t="shared" si="15"/>
        <v>0</v>
      </c>
      <c r="W67" s="91">
        <f t="shared" si="16"/>
        <v>0</v>
      </c>
      <c r="X67" s="92">
        <f t="shared" si="29"/>
        <v>0</v>
      </c>
      <c r="Y67" s="105">
        <f t="shared" si="18"/>
        <v>0</v>
      </c>
      <c r="Z67" s="92">
        <f t="shared" si="30"/>
        <v>0</v>
      </c>
      <c r="AA67" s="92">
        <f t="shared" si="31"/>
        <v>0</v>
      </c>
      <c r="AB67" s="92">
        <f t="shared" si="32"/>
        <v>0</v>
      </c>
      <c r="AC67" s="92">
        <f t="shared" si="33"/>
        <v>0</v>
      </c>
      <c r="AD67" s="72">
        <f t="shared" si="21"/>
        <v>0</v>
      </c>
      <c r="AE67" s="92">
        <f t="shared" si="34"/>
        <v>0</v>
      </c>
      <c r="AF67" s="92">
        <f t="shared" si="22"/>
        <v>0</v>
      </c>
      <c r="AG67" s="92">
        <f t="shared" si="35"/>
        <v>0</v>
      </c>
      <c r="AH67" s="99">
        <f t="shared" si="36"/>
        <v>0</v>
      </c>
      <c r="AI67" s="92">
        <f t="shared" si="37"/>
        <v>0</v>
      </c>
      <c r="AJ67" s="92">
        <f t="shared" si="23"/>
        <v>0</v>
      </c>
      <c r="AK67" s="72">
        <f t="shared" si="38"/>
        <v>0</v>
      </c>
      <c r="AL67" s="92">
        <f t="shared" si="39"/>
        <v>0</v>
      </c>
      <c r="AM67" s="103">
        <f t="shared" si="24"/>
        <v>0</v>
      </c>
      <c r="AN67" s="368">
        <f t="shared" si="25"/>
        <v>0</v>
      </c>
    </row>
    <row r="68" spans="1:40" s="41" customFormat="1" ht="12">
      <c r="A68" s="289"/>
      <c r="B68" s="328"/>
      <c r="C68" s="329"/>
      <c r="D68" s="330"/>
      <c r="E68" s="330"/>
      <c r="F68" s="330"/>
      <c r="G68" s="331"/>
      <c r="H68" s="332"/>
      <c r="I68" s="331"/>
      <c r="J68" s="333"/>
      <c r="K68" s="334">
        <f t="shared" si="26"/>
      </c>
      <c r="L68" s="334">
        <f t="shared" si="11"/>
      </c>
      <c r="M68" s="335">
        <f t="shared" si="27"/>
      </c>
      <c r="N68" s="336">
        <f t="shared" si="28"/>
      </c>
      <c r="O68" s="286"/>
      <c r="Q68" s="16"/>
      <c r="S68" s="105">
        <f t="shared" si="12"/>
        <v>0</v>
      </c>
      <c r="T68" s="91">
        <f t="shared" si="13"/>
        <v>0</v>
      </c>
      <c r="U68" s="91">
        <f t="shared" si="14"/>
        <v>0</v>
      </c>
      <c r="V68" s="91">
        <f t="shared" si="15"/>
        <v>0</v>
      </c>
      <c r="W68" s="91">
        <f t="shared" si="16"/>
        <v>0</v>
      </c>
      <c r="X68" s="92">
        <f t="shared" si="29"/>
        <v>0</v>
      </c>
      <c r="Y68" s="105">
        <f t="shared" si="18"/>
        <v>0</v>
      </c>
      <c r="Z68" s="92">
        <f t="shared" si="30"/>
        <v>0</v>
      </c>
      <c r="AA68" s="92">
        <f t="shared" si="31"/>
        <v>0</v>
      </c>
      <c r="AB68" s="92">
        <f t="shared" si="32"/>
        <v>0</v>
      </c>
      <c r="AC68" s="92">
        <f t="shared" si="33"/>
        <v>0</v>
      </c>
      <c r="AD68" s="72">
        <f t="shared" si="21"/>
        <v>0</v>
      </c>
      <c r="AE68" s="92">
        <f t="shared" si="34"/>
        <v>0</v>
      </c>
      <c r="AF68" s="92">
        <f t="shared" si="22"/>
        <v>0</v>
      </c>
      <c r="AG68" s="92">
        <f t="shared" si="35"/>
        <v>0</v>
      </c>
      <c r="AH68" s="99">
        <f t="shared" si="36"/>
        <v>0</v>
      </c>
      <c r="AI68" s="92">
        <f t="shared" si="37"/>
        <v>0</v>
      </c>
      <c r="AJ68" s="92">
        <f t="shared" si="23"/>
        <v>0</v>
      </c>
      <c r="AK68" s="72">
        <f t="shared" si="38"/>
        <v>0</v>
      </c>
      <c r="AL68" s="92">
        <f t="shared" si="39"/>
        <v>0</v>
      </c>
      <c r="AM68" s="103">
        <f t="shared" si="24"/>
        <v>0</v>
      </c>
      <c r="AN68" s="368">
        <f t="shared" si="25"/>
        <v>0</v>
      </c>
    </row>
    <row r="69" spans="1:40" s="41" customFormat="1" ht="12">
      <c r="A69" s="289"/>
      <c r="B69" s="328"/>
      <c r="C69" s="329"/>
      <c r="D69" s="330"/>
      <c r="E69" s="330"/>
      <c r="F69" s="330"/>
      <c r="G69" s="331"/>
      <c r="H69" s="332"/>
      <c r="I69" s="331"/>
      <c r="J69" s="333"/>
      <c r="K69" s="334">
        <f t="shared" si="26"/>
      </c>
      <c r="L69" s="334">
        <f t="shared" si="11"/>
      </c>
      <c r="M69" s="335">
        <f t="shared" si="27"/>
      </c>
      <c r="N69" s="336">
        <f t="shared" si="28"/>
      </c>
      <c r="O69" s="286"/>
      <c r="Q69" s="16"/>
      <c r="S69" s="105">
        <f t="shared" si="12"/>
        <v>0</v>
      </c>
      <c r="T69" s="91">
        <f t="shared" si="13"/>
        <v>0</v>
      </c>
      <c r="U69" s="91">
        <f t="shared" si="14"/>
        <v>0</v>
      </c>
      <c r="V69" s="91">
        <f t="shared" si="15"/>
        <v>0</v>
      </c>
      <c r="W69" s="91">
        <f t="shared" si="16"/>
        <v>0</v>
      </c>
      <c r="X69" s="92">
        <f t="shared" si="29"/>
        <v>0</v>
      </c>
      <c r="Y69" s="105">
        <f t="shared" si="18"/>
        <v>0</v>
      </c>
      <c r="Z69" s="92">
        <f t="shared" si="30"/>
        <v>0</v>
      </c>
      <c r="AA69" s="92">
        <f t="shared" si="31"/>
        <v>0</v>
      </c>
      <c r="AB69" s="92">
        <f t="shared" si="32"/>
        <v>0</v>
      </c>
      <c r="AC69" s="92">
        <f t="shared" si="33"/>
        <v>0</v>
      </c>
      <c r="AD69" s="72">
        <f t="shared" si="21"/>
        <v>0</v>
      </c>
      <c r="AE69" s="92">
        <f t="shared" si="34"/>
        <v>0</v>
      </c>
      <c r="AF69" s="92">
        <f t="shared" si="22"/>
        <v>0</v>
      </c>
      <c r="AG69" s="92">
        <f t="shared" si="35"/>
        <v>0</v>
      </c>
      <c r="AH69" s="99">
        <f t="shared" si="36"/>
        <v>0</v>
      </c>
      <c r="AI69" s="92">
        <f t="shared" si="37"/>
        <v>0</v>
      </c>
      <c r="AJ69" s="92">
        <f t="shared" si="23"/>
        <v>0</v>
      </c>
      <c r="AK69" s="72">
        <f t="shared" si="38"/>
        <v>0</v>
      </c>
      <c r="AL69" s="92">
        <f t="shared" si="39"/>
        <v>0</v>
      </c>
      <c r="AM69" s="103">
        <f t="shared" si="24"/>
        <v>0</v>
      </c>
      <c r="AN69" s="368">
        <f t="shared" si="25"/>
        <v>0</v>
      </c>
    </row>
    <row r="70" spans="1:40" s="41" customFormat="1" ht="12">
      <c r="A70" s="289"/>
      <c r="B70" s="328"/>
      <c r="C70" s="329"/>
      <c r="D70" s="330"/>
      <c r="E70" s="330"/>
      <c r="F70" s="330"/>
      <c r="G70" s="331"/>
      <c r="H70" s="332"/>
      <c r="I70" s="331"/>
      <c r="J70" s="333"/>
      <c r="K70" s="334">
        <f t="shared" si="26"/>
      </c>
      <c r="L70" s="334">
        <f t="shared" si="11"/>
      </c>
      <c r="M70" s="335">
        <f t="shared" si="27"/>
      </c>
      <c r="N70" s="336">
        <f t="shared" si="28"/>
      </c>
      <c r="O70" s="286"/>
      <c r="Q70" s="16"/>
      <c r="S70" s="105">
        <f t="shared" si="12"/>
        <v>0</v>
      </c>
      <c r="T70" s="91">
        <f t="shared" si="13"/>
        <v>0</v>
      </c>
      <c r="U70" s="91">
        <f t="shared" si="14"/>
        <v>0</v>
      </c>
      <c r="V70" s="91">
        <f t="shared" si="15"/>
        <v>0</v>
      </c>
      <c r="W70" s="91">
        <f t="shared" si="16"/>
        <v>0</v>
      </c>
      <c r="X70" s="92">
        <f t="shared" si="29"/>
        <v>0</v>
      </c>
      <c r="Y70" s="105">
        <f t="shared" si="18"/>
        <v>0</v>
      </c>
      <c r="Z70" s="92">
        <f t="shared" si="30"/>
        <v>0</v>
      </c>
      <c r="AA70" s="92">
        <f t="shared" si="31"/>
        <v>0</v>
      </c>
      <c r="AB70" s="92">
        <f t="shared" si="32"/>
        <v>0</v>
      </c>
      <c r="AC70" s="92">
        <f t="shared" si="33"/>
        <v>0</v>
      </c>
      <c r="AD70" s="72">
        <f t="shared" si="21"/>
        <v>0</v>
      </c>
      <c r="AE70" s="92">
        <f t="shared" si="34"/>
        <v>0</v>
      </c>
      <c r="AF70" s="92">
        <f t="shared" si="22"/>
        <v>0</v>
      </c>
      <c r="AG70" s="92">
        <f t="shared" si="35"/>
        <v>0</v>
      </c>
      <c r="AH70" s="99">
        <f t="shared" si="36"/>
        <v>0</v>
      </c>
      <c r="AI70" s="92">
        <f t="shared" si="37"/>
        <v>0</v>
      </c>
      <c r="AJ70" s="92">
        <f t="shared" si="23"/>
        <v>0</v>
      </c>
      <c r="AK70" s="72">
        <f t="shared" si="38"/>
        <v>0</v>
      </c>
      <c r="AL70" s="92">
        <f t="shared" si="39"/>
        <v>0</v>
      </c>
      <c r="AM70" s="103">
        <f t="shared" si="24"/>
        <v>0</v>
      </c>
      <c r="AN70" s="368">
        <f t="shared" si="25"/>
        <v>0</v>
      </c>
    </row>
    <row r="71" spans="1:40" s="41" customFormat="1" ht="12">
      <c r="A71" s="289"/>
      <c r="B71" s="328"/>
      <c r="C71" s="329"/>
      <c r="D71" s="330"/>
      <c r="E71" s="330"/>
      <c r="F71" s="330"/>
      <c r="G71" s="331"/>
      <c r="H71" s="332"/>
      <c r="I71" s="331"/>
      <c r="J71" s="333"/>
      <c r="K71" s="334">
        <f t="shared" si="26"/>
      </c>
      <c r="L71" s="334">
        <f t="shared" si="11"/>
      </c>
      <c r="M71" s="335">
        <f t="shared" si="27"/>
      </c>
      <c r="N71" s="336">
        <f t="shared" si="28"/>
      </c>
      <c r="O71" s="286"/>
      <c r="Q71" s="16"/>
      <c r="S71" s="105">
        <f t="shared" si="12"/>
        <v>0</v>
      </c>
      <c r="T71" s="91">
        <f t="shared" si="13"/>
        <v>0</v>
      </c>
      <c r="U71" s="91">
        <f t="shared" si="14"/>
        <v>0</v>
      </c>
      <c r="V71" s="91">
        <f t="shared" si="15"/>
        <v>0</v>
      </c>
      <c r="W71" s="91">
        <f t="shared" si="16"/>
        <v>0</v>
      </c>
      <c r="X71" s="92">
        <f t="shared" si="29"/>
        <v>0</v>
      </c>
      <c r="Y71" s="105">
        <f t="shared" si="18"/>
        <v>0</v>
      </c>
      <c r="Z71" s="92">
        <f t="shared" si="30"/>
        <v>0</v>
      </c>
      <c r="AA71" s="92">
        <f t="shared" si="31"/>
        <v>0</v>
      </c>
      <c r="AB71" s="92">
        <f t="shared" si="32"/>
        <v>0</v>
      </c>
      <c r="AC71" s="92">
        <f t="shared" si="33"/>
        <v>0</v>
      </c>
      <c r="AD71" s="72">
        <f t="shared" si="21"/>
        <v>0</v>
      </c>
      <c r="AE71" s="92">
        <f t="shared" si="34"/>
        <v>0</v>
      </c>
      <c r="AF71" s="92">
        <f t="shared" si="22"/>
        <v>0</v>
      </c>
      <c r="AG71" s="92">
        <f t="shared" si="35"/>
        <v>0</v>
      </c>
      <c r="AH71" s="99">
        <f t="shared" si="36"/>
        <v>0</v>
      </c>
      <c r="AI71" s="92">
        <f t="shared" si="37"/>
        <v>0</v>
      </c>
      <c r="AJ71" s="92">
        <f t="shared" si="23"/>
        <v>0</v>
      </c>
      <c r="AK71" s="72">
        <f t="shared" si="38"/>
        <v>0</v>
      </c>
      <c r="AL71" s="92">
        <f t="shared" si="39"/>
        <v>0</v>
      </c>
      <c r="AM71" s="103">
        <f t="shared" si="24"/>
        <v>0</v>
      </c>
      <c r="AN71" s="368">
        <f t="shared" si="25"/>
        <v>0</v>
      </c>
    </row>
    <row r="72" spans="1:40" s="41" customFormat="1" ht="12">
      <c r="A72" s="289"/>
      <c r="B72" s="328"/>
      <c r="C72" s="329"/>
      <c r="D72" s="330"/>
      <c r="E72" s="330"/>
      <c r="F72" s="330"/>
      <c r="G72" s="331"/>
      <c r="H72" s="332"/>
      <c r="I72" s="331"/>
      <c r="J72" s="333"/>
      <c r="K72" s="334">
        <f t="shared" si="26"/>
      </c>
      <c r="L72" s="334">
        <f t="shared" si="11"/>
      </c>
      <c r="M72" s="335">
        <f t="shared" si="27"/>
      </c>
      <c r="N72" s="336">
        <f t="shared" si="28"/>
      </c>
      <c r="O72" s="286"/>
      <c r="Q72" s="16"/>
      <c r="S72" s="105">
        <f t="shared" si="12"/>
        <v>0</v>
      </c>
      <c r="T72" s="91">
        <f t="shared" si="13"/>
        <v>0</v>
      </c>
      <c r="U72" s="91">
        <f t="shared" si="14"/>
        <v>0</v>
      </c>
      <c r="V72" s="91">
        <f t="shared" si="15"/>
        <v>0</v>
      </c>
      <c r="W72" s="91">
        <f t="shared" si="16"/>
        <v>0</v>
      </c>
      <c r="X72" s="92">
        <f t="shared" si="29"/>
        <v>0</v>
      </c>
      <c r="Y72" s="105">
        <f t="shared" si="18"/>
        <v>0</v>
      </c>
      <c r="Z72" s="92">
        <f t="shared" si="30"/>
        <v>0</v>
      </c>
      <c r="AA72" s="92">
        <f t="shared" si="31"/>
        <v>0</v>
      </c>
      <c r="AB72" s="92">
        <f t="shared" si="32"/>
        <v>0</v>
      </c>
      <c r="AC72" s="92">
        <f t="shared" si="33"/>
        <v>0</v>
      </c>
      <c r="AD72" s="72">
        <f t="shared" si="21"/>
        <v>0</v>
      </c>
      <c r="AE72" s="92">
        <f t="shared" si="34"/>
        <v>0</v>
      </c>
      <c r="AF72" s="92">
        <f t="shared" si="22"/>
        <v>0</v>
      </c>
      <c r="AG72" s="92">
        <f t="shared" si="35"/>
        <v>0</v>
      </c>
      <c r="AH72" s="99">
        <f t="shared" si="36"/>
        <v>0</v>
      </c>
      <c r="AI72" s="92">
        <f t="shared" si="37"/>
        <v>0</v>
      </c>
      <c r="AJ72" s="92">
        <f t="shared" si="23"/>
        <v>0</v>
      </c>
      <c r="AK72" s="72">
        <f t="shared" si="38"/>
        <v>0</v>
      </c>
      <c r="AL72" s="92">
        <f t="shared" si="39"/>
        <v>0</v>
      </c>
      <c r="AM72" s="103">
        <f t="shared" si="24"/>
        <v>0</v>
      </c>
      <c r="AN72" s="368">
        <f t="shared" si="25"/>
        <v>0</v>
      </c>
    </row>
    <row r="73" spans="1:40" s="41" customFormat="1" ht="12">
      <c r="A73" s="289"/>
      <c r="B73" s="328"/>
      <c r="C73" s="329"/>
      <c r="D73" s="330"/>
      <c r="E73" s="330"/>
      <c r="F73" s="330"/>
      <c r="G73" s="331"/>
      <c r="H73" s="332"/>
      <c r="I73" s="331"/>
      <c r="J73" s="333"/>
      <c r="K73" s="334">
        <f t="shared" si="26"/>
      </c>
      <c r="L73" s="334">
        <f t="shared" si="11"/>
      </c>
      <c r="M73" s="335">
        <f t="shared" si="27"/>
      </c>
      <c r="N73" s="336">
        <f t="shared" si="28"/>
      </c>
      <c r="O73" s="286"/>
      <c r="Q73" s="16"/>
      <c r="S73" s="105">
        <f t="shared" si="12"/>
        <v>0</v>
      </c>
      <c r="T73" s="91">
        <f t="shared" si="13"/>
        <v>0</v>
      </c>
      <c r="U73" s="91">
        <f t="shared" si="14"/>
        <v>0</v>
      </c>
      <c r="V73" s="91">
        <f t="shared" si="15"/>
        <v>0</v>
      </c>
      <c r="W73" s="91">
        <f t="shared" si="16"/>
        <v>0</v>
      </c>
      <c r="X73" s="92">
        <f t="shared" si="29"/>
        <v>0</v>
      </c>
      <c r="Y73" s="105">
        <f t="shared" si="18"/>
        <v>0</v>
      </c>
      <c r="Z73" s="92">
        <f t="shared" si="30"/>
        <v>0</v>
      </c>
      <c r="AA73" s="92">
        <f t="shared" si="31"/>
        <v>0</v>
      </c>
      <c r="AB73" s="92">
        <f t="shared" si="32"/>
        <v>0</v>
      </c>
      <c r="AC73" s="92">
        <f t="shared" si="33"/>
        <v>0</v>
      </c>
      <c r="AD73" s="72">
        <f t="shared" si="21"/>
        <v>0</v>
      </c>
      <c r="AE73" s="92">
        <f t="shared" si="34"/>
        <v>0</v>
      </c>
      <c r="AF73" s="92">
        <f t="shared" si="22"/>
        <v>0</v>
      </c>
      <c r="AG73" s="92">
        <f t="shared" si="35"/>
        <v>0</v>
      </c>
      <c r="AH73" s="99">
        <f t="shared" si="36"/>
        <v>0</v>
      </c>
      <c r="AI73" s="92">
        <f t="shared" si="37"/>
        <v>0</v>
      </c>
      <c r="AJ73" s="92">
        <f t="shared" si="23"/>
        <v>0</v>
      </c>
      <c r="AK73" s="72">
        <f t="shared" si="38"/>
        <v>0</v>
      </c>
      <c r="AL73" s="92">
        <f t="shared" si="39"/>
        <v>0</v>
      </c>
      <c r="AM73" s="103">
        <f t="shared" si="24"/>
        <v>0</v>
      </c>
      <c r="AN73" s="368">
        <f t="shared" si="25"/>
        <v>0</v>
      </c>
    </row>
    <row r="74" spans="1:40" s="41" customFormat="1" ht="12">
      <c r="A74" s="289"/>
      <c r="B74" s="328"/>
      <c r="C74" s="329"/>
      <c r="D74" s="330"/>
      <c r="E74" s="330"/>
      <c r="F74" s="330"/>
      <c r="G74" s="331"/>
      <c r="H74" s="332"/>
      <c r="I74" s="331"/>
      <c r="J74" s="333"/>
      <c r="K74" s="334">
        <f t="shared" si="26"/>
      </c>
      <c r="L74" s="334">
        <f t="shared" si="11"/>
      </c>
      <c r="M74" s="335">
        <f t="shared" si="27"/>
      </c>
      <c r="N74" s="336">
        <f t="shared" si="28"/>
      </c>
      <c r="O74" s="286"/>
      <c r="Q74" s="16"/>
      <c r="S74" s="105">
        <f t="shared" si="12"/>
        <v>0</v>
      </c>
      <c r="T74" s="91">
        <f t="shared" si="13"/>
        <v>0</v>
      </c>
      <c r="U74" s="91">
        <f t="shared" si="14"/>
        <v>0</v>
      </c>
      <c r="V74" s="91">
        <f t="shared" si="15"/>
        <v>0</v>
      </c>
      <c r="W74" s="91">
        <f t="shared" si="16"/>
        <v>0</v>
      </c>
      <c r="X74" s="92">
        <f t="shared" si="29"/>
        <v>0</v>
      </c>
      <c r="Y74" s="105">
        <f t="shared" si="18"/>
        <v>0</v>
      </c>
      <c r="Z74" s="92">
        <f t="shared" si="30"/>
        <v>0</v>
      </c>
      <c r="AA74" s="92">
        <f t="shared" si="31"/>
        <v>0</v>
      </c>
      <c r="AB74" s="92">
        <f t="shared" si="32"/>
        <v>0</v>
      </c>
      <c r="AC74" s="92">
        <f t="shared" si="33"/>
        <v>0</v>
      </c>
      <c r="AD74" s="72">
        <f t="shared" si="21"/>
        <v>0</v>
      </c>
      <c r="AE74" s="92">
        <f t="shared" si="34"/>
        <v>0</v>
      </c>
      <c r="AF74" s="92">
        <f t="shared" si="22"/>
        <v>0</v>
      </c>
      <c r="AG74" s="92">
        <f t="shared" si="35"/>
        <v>0</v>
      </c>
      <c r="AH74" s="99">
        <f t="shared" si="36"/>
        <v>0</v>
      </c>
      <c r="AI74" s="92">
        <f t="shared" si="37"/>
        <v>0</v>
      </c>
      <c r="AJ74" s="92">
        <f t="shared" si="23"/>
        <v>0</v>
      </c>
      <c r="AK74" s="72">
        <f t="shared" si="38"/>
        <v>0</v>
      </c>
      <c r="AL74" s="92">
        <f t="shared" si="39"/>
        <v>0</v>
      </c>
      <c r="AM74" s="103">
        <f t="shared" si="24"/>
        <v>0</v>
      </c>
      <c r="AN74" s="368">
        <f t="shared" si="25"/>
        <v>0</v>
      </c>
    </row>
    <row r="75" spans="1:40" s="41" customFormat="1" ht="12">
      <c r="A75" s="289"/>
      <c r="B75" s="328"/>
      <c r="C75" s="329"/>
      <c r="D75" s="330"/>
      <c r="E75" s="330"/>
      <c r="F75" s="330"/>
      <c r="G75" s="331"/>
      <c r="H75" s="332"/>
      <c r="I75" s="331"/>
      <c r="J75" s="333"/>
      <c r="K75" s="334">
        <f t="shared" si="26"/>
      </c>
      <c r="L75" s="334">
        <f t="shared" si="11"/>
      </c>
      <c r="M75" s="335">
        <f t="shared" si="27"/>
      </c>
      <c r="N75" s="336">
        <f t="shared" si="28"/>
      </c>
      <c r="O75" s="286"/>
      <c r="Q75" s="16"/>
      <c r="S75" s="105">
        <f t="shared" si="12"/>
        <v>0</v>
      </c>
      <c r="T75" s="91">
        <f t="shared" si="13"/>
        <v>0</v>
      </c>
      <c r="U75" s="91">
        <f t="shared" si="14"/>
        <v>0</v>
      </c>
      <c r="V75" s="91">
        <f t="shared" si="15"/>
        <v>0</v>
      </c>
      <c r="W75" s="91">
        <f t="shared" si="16"/>
        <v>0</v>
      </c>
      <c r="X75" s="92">
        <f t="shared" si="29"/>
        <v>0</v>
      </c>
      <c r="Y75" s="105">
        <f t="shared" si="18"/>
        <v>0</v>
      </c>
      <c r="Z75" s="92">
        <f t="shared" si="30"/>
        <v>0</v>
      </c>
      <c r="AA75" s="92">
        <f t="shared" si="31"/>
        <v>0</v>
      </c>
      <c r="AB75" s="92">
        <f t="shared" si="32"/>
        <v>0</v>
      </c>
      <c r="AC75" s="92">
        <f t="shared" si="33"/>
        <v>0</v>
      </c>
      <c r="AD75" s="72">
        <f t="shared" si="21"/>
        <v>0</v>
      </c>
      <c r="AE75" s="92">
        <f t="shared" si="34"/>
        <v>0</v>
      </c>
      <c r="AF75" s="92">
        <f t="shared" si="22"/>
        <v>0</v>
      </c>
      <c r="AG75" s="92">
        <f t="shared" si="35"/>
        <v>0</v>
      </c>
      <c r="AH75" s="99">
        <f t="shared" si="36"/>
        <v>0</v>
      </c>
      <c r="AI75" s="92">
        <f t="shared" si="37"/>
        <v>0</v>
      </c>
      <c r="AJ75" s="92">
        <f t="shared" si="23"/>
        <v>0</v>
      </c>
      <c r="AK75" s="72">
        <f t="shared" si="38"/>
        <v>0</v>
      </c>
      <c r="AL75" s="92">
        <f t="shared" si="39"/>
        <v>0</v>
      </c>
      <c r="AM75" s="103">
        <f t="shared" si="24"/>
        <v>0</v>
      </c>
      <c r="AN75" s="368">
        <f t="shared" si="25"/>
        <v>0</v>
      </c>
    </row>
    <row r="76" spans="1:40" s="41" customFormat="1" ht="12">
      <c r="A76" s="289"/>
      <c r="B76" s="328"/>
      <c r="C76" s="329"/>
      <c r="D76" s="330"/>
      <c r="E76" s="330"/>
      <c r="F76" s="330"/>
      <c r="G76" s="331"/>
      <c r="H76" s="332"/>
      <c r="I76" s="331"/>
      <c r="J76" s="333"/>
      <c r="K76" s="334">
        <f t="shared" si="26"/>
      </c>
      <c r="L76" s="334">
        <f t="shared" si="11"/>
      </c>
      <c r="M76" s="335">
        <f t="shared" si="27"/>
      </c>
      <c r="N76" s="336">
        <f t="shared" si="28"/>
      </c>
      <c r="O76" s="286"/>
      <c r="Q76" s="16"/>
      <c r="S76" s="105">
        <f t="shared" si="12"/>
        <v>0</v>
      </c>
      <c r="T76" s="91">
        <f t="shared" si="13"/>
        <v>0</v>
      </c>
      <c r="U76" s="91">
        <f t="shared" si="14"/>
        <v>0</v>
      </c>
      <c r="V76" s="91">
        <f t="shared" si="15"/>
        <v>0</v>
      </c>
      <c r="W76" s="91">
        <f t="shared" si="16"/>
        <v>0</v>
      </c>
      <c r="X76" s="92">
        <f t="shared" si="29"/>
        <v>0</v>
      </c>
      <c r="Y76" s="105">
        <f t="shared" si="18"/>
        <v>0</v>
      </c>
      <c r="Z76" s="92">
        <f t="shared" si="30"/>
        <v>0</v>
      </c>
      <c r="AA76" s="92">
        <f t="shared" si="31"/>
        <v>0</v>
      </c>
      <c r="AB76" s="92">
        <f t="shared" si="32"/>
        <v>0</v>
      </c>
      <c r="AC76" s="92">
        <f t="shared" si="33"/>
        <v>0</v>
      </c>
      <c r="AD76" s="72">
        <f t="shared" si="21"/>
        <v>0</v>
      </c>
      <c r="AE76" s="92">
        <f t="shared" si="34"/>
        <v>0</v>
      </c>
      <c r="AF76" s="92">
        <f t="shared" si="22"/>
        <v>0</v>
      </c>
      <c r="AG76" s="92">
        <f t="shared" si="35"/>
        <v>0</v>
      </c>
      <c r="AH76" s="99">
        <f t="shared" si="36"/>
        <v>0</v>
      </c>
      <c r="AI76" s="92">
        <f t="shared" si="37"/>
        <v>0</v>
      </c>
      <c r="AJ76" s="92">
        <f t="shared" si="23"/>
        <v>0</v>
      </c>
      <c r="AK76" s="72">
        <f t="shared" si="38"/>
        <v>0</v>
      </c>
      <c r="AL76" s="92">
        <f t="shared" si="39"/>
        <v>0</v>
      </c>
      <c r="AM76" s="103">
        <f t="shared" si="24"/>
        <v>0</v>
      </c>
      <c r="AN76" s="368">
        <f t="shared" si="25"/>
        <v>0</v>
      </c>
    </row>
    <row r="77" spans="1:40" s="41" customFormat="1" ht="12">
      <c r="A77" s="289"/>
      <c r="B77" s="328"/>
      <c r="C77" s="329"/>
      <c r="D77" s="330"/>
      <c r="E77" s="330"/>
      <c r="F77" s="330"/>
      <c r="G77" s="331"/>
      <c r="H77" s="332"/>
      <c r="I77" s="331"/>
      <c r="J77" s="333"/>
      <c r="K77" s="334">
        <f t="shared" si="26"/>
      </c>
      <c r="L77" s="334">
        <f t="shared" si="11"/>
      </c>
      <c r="M77" s="335">
        <f t="shared" si="27"/>
      </c>
      <c r="N77" s="336">
        <f t="shared" si="28"/>
      </c>
      <c r="O77" s="286"/>
      <c r="Q77" s="16"/>
      <c r="S77" s="105">
        <f t="shared" si="12"/>
        <v>0</v>
      </c>
      <c r="T77" s="91">
        <f t="shared" si="13"/>
        <v>0</v>
      </c>
      <c r="U77" s="91">
        <f t="shared" si="14"/>
        <v>0</v>
      </c>
      <c r="V77" s="91">
        <f t="shared" si="15"/>
        <v>0</v>
      </c>
      <c r="W77" s="91">
        <f t="shared" si="16"/>
        <v>0</v>
      </c>
      <c r="X77" s="92">
        <f t="shared" si="29"/>
        <v>0</v>
      </c>
      <c r="Y77" s="105">
        <f t="shared" si="18"/>
        <v>0</v>
      </c>
      <c r="Z77" s="92">
        <f t="shared" si="30"/>
        <v>0</v>
      </c>
      <c r="AA77" s="92">
        <f t="shared" si="31"/>
        <v>0</v>
      </c>
      <c r="AB77" s="92">
        <f t="shared" si="32"/>
        <v>0</v>
      </c>
      <c r="AC77" s="92">
        <f t="shared" si="33"/>
        <v>0</v>
      </c>
      <c r="AD77" s="72">
        <f t="shared" si="21"/>
        <v>0</v>
      </c>
      <c r="AE77" s="92">
        <f t="shared" si="34"/>
        <v>0</v>
      </c>
      <c r="AF77" s="92">
        <f t="shared" si="22"/>
        <v>0</v>
      </c>
      <c r="AG77" s="92">
        <f t="shared" si="35"/>
        <v>0</v>
      </c>
      <c r="AH77" s="99">
        <f t="shared" si="36"/>
        <v>0</v>
      </c>
      <c r="AI77" s="92">
        <f t="shared" si="37"/>
        <v>0</v>
      </c>
      <c r="AJ77" s="92">
        <f t="shared" si="23"/>
        <v>0</v>
      </c>
      <c r="AK77" s="72">
        <f t="shared" si="38"/>
        <v>0</v>
      </c>
      <c r="AL77" s="92">
        <f t="shared" si="39"/>
        <v>0</v>
      </c>
      <c r="AM77" s="103">
        <f t="shared" si="24"/>
        <v>0</v>
      </c>
      <c r="AN77" s="368">
        <f t="shared" si="25"/>
        <v>0</v>
      </c>
    </row>
    <row r="78" spans="1:40" s="41" customFormat="1" ht="12">
      <c r="A78" s="289"/>
      <c r="B78" s="328"/>
      <c r="C78" s="329"/>
      <c r="D78" s="330"/>
      <c r="E78" s="330"/>
      <c r="F78" s="330"/>
      <c r="G78" s="331"/>
      <c r="H78" s="332"/>
      <c r="I78" s="331"/>
      <c r="J78" s="333"/>
      <c r="K78" s="334">
        <f t="shared" si="26"/>
      </c>
      <c r="L78" s="334">
        <f t="shared" si="11"/>
      </c>
      <c r="M78" s="335">
        <f t="shared" si="27"/>
      </c>
      <c r="N78" s="336">
        <f t="shared" si="28"/>
      </c>
      <c r="O78" s="286"/>
      <c r="Q78" s="16"/>
      <c r="S78" s="105">
        <f t="shared" si="12"/>
        <v>0</v>
      </c>
      <c r="T78" s="91">
        <f t="shared" si="13"/>
        <v>0</v>
      </c>
      <c r="U78" s="91">
        <f t="shared" si="14"/>
        <v>0</v>
      </c>
      <c r="V78" s="91">
        <f t="shared" si="15"/>
        <v>0</v>
      </c>
      <c r="W78" s="91">
        <f t="shared" si="16"/>
        <v>0</v>
      </c>
      <c r="X78" s="92">
        <f t="shared" si="29"/>
        <v>0</v>
      </c>
      <c r="Y78" s="105">
        <f t="shared" si="18"/>
        <v>0</v>
      </c>
      <c r="Z78" s="92">
        <f t="shared" si="30"/>
        <v>0</v>
      </c>
      <c r="AA78" s="92">
        <f t="shared" si="31"/>
        <v>0</v>
      </c>
      <c r="AB78" s="92">
        <f t="shared" si="32"/>
        <v>0</v>
      </c>
      <c r="AC78" s="92">
        <f t="shared" si="33"/>
        <v>0</v>
      </c>
      <c r="AD78" s="72">
        <f t="shared" si="21"/>
        <v>0</v>
      </c>
      <c r="AE78" s="92">
        <f t="shared" si="34"/>
        <v>0</v>
      </c>
      <c r="AF78" s="92">
        <f t="shared" si="22"/>
        <v>0</v>
      </c>
      <c r="AG78" s="92">
        <f t="shared" si="35"/>
        <v>0</v>
      </c>
      <c r="AH78" s="99">
        <f t="shared" si="36"/>
        <v>0</v>
      </c>
      <c r="AI78" s="92">
        <f t="shared" si="37"/>
        <v>0</v>
      </c>
      <c r="AJ78" s="92">
        <f t="shared" si="23"/>
        <v>0</v>
      </c>
      <c r="AK78" s="72">
        <f t="shared" si="38"/>
        <v>0</v>
      </c>
      <c r="AL78" s="92">
        <f t="shared" si="39"/>
        <v>0</v>
      </c>
      <c r="AM78" s="103">
        <f t="shared" si="24"/>
        <v>0</v>
      </c>
      <c r="AN78" s="368">
        <f t="shared" si="25"/>
        <v>0</v>
      </c>
    </row>
    <row r="79" spans="1:40" s="41" customFormat="1" ht="12">
      <c r="A79" s="289"/>
      <c r="B79" s="328"/>
      <c r="C79" s="329"/>
      <c r="D79" s="330"/>
      <c r="E79" s="330"/>
      <c r="F79" s="330"/>
      <c r="G79" s="331"/>
      <c r="H79" s="332"/>
      <c r="I79" s="331"/>
      <c r="J79" s="333"/>
      <c r="K79" s="334">
        <f aca="true" t="shared" si="40" ref="K79:K94">IF(D79=$D$116,1,IF($J79=$I$114,J$111,IF($J79=$I$115,J$112,"")))</f>
      </c>
      <c r="L79" s="334">
        <f t="shared" si="11"/>
      </c>
      <c r="M79" s="335">
        <f aca="true" t="shared" si="41" ref="M79:M94">IF(AND(S79=1,N79=""),(L79-I79)*G79*H79*5*K79*365*10^-3,"")</f>
      </c>
      <c r="N79" s="336">
        <f aca="true" t="shared" si="42" ref="N79:N94">IF(J181=0,$K$117,IF(AC79=1,$K$119,IF(Y79=1,$K$120,IF(AA79=1,AM79,IF(OR(Z79=1,AB79=1),AN79,IF(AJ79=1,$K$118,IF(AND(H79&gt;5000,E79=$E$111),$K$121,"")))))))</f>
      </c>
      <c r="O79" s="286"/>
      <c r="Q79" s="16"/>
      <c r="S79" s="105">
        <f t="shared" si="12"/>
        <v>0</v>
      </c>
      <c r="T79" s="91">
        <f t="shared" si="13"/>
        <v>0</v>
      </c>
      <c r="U79" s="91">
        <f t="shared" si="14"/>
        <v>0</v>
      </c>
      <c r="V79" s="91">
        <f t="shared" si="15"/>
        <v>0</v>
      </c>
      <c r="W79" s="91">
        <f t="shared" si="16"/>
        <v>0</v>
      </c>
      <c r="X79" s="92">
        <f aca="true" t="shared" si="43" ref="X79:X94">IF(D79=$D$116,M79,0)</f>
        <v>0</v>
      </c>
      <c r="Y79" s="105">
        <f t="shared" si="18"/>
        <v>0</v>
      </c>
      <c r="Z79" s="92">
        <f aca="true" t="shared" si="44" ref="Z79:Z94">IF(F79=$F$112,IF(AND(D79=$D$113,$C$11&lt;2011),1,IF(AND($C$11&lt;2012,D79=$D$114),1,IF(AND($C$11&lt;2010,D79=$D$115,E79=$E$112),1,IF(AND($C$11&lt;2013,D79=$D$115,E79=$E$111),1,0)))),0)</f>
        <v>0</v>
      </c>
      <c r="AA79" s="92">
        <f aca="true" t="shared" si="45" ref="AA79:AA94">IF(F79=$F$111,IF(AND(D79=$D$113,$C$11&gt;2010),1,IF(AND($C$11&gt;2011,D79=$D$114),1,IF(AND($C$11&gt;2009,D79=$D$115,E79=$E$112),1,IF(AND($C$11&gt;2012,D79=$D$115,E79=$E$111),1,0)))),0)</f>
        <v>0</v>
      </c>
      <c r="AB79" s="92">
        <f aca="true" t="shared" si="46" ref="AB79:AB94">IF(OR(AND(OR(D79=$D$110,D79=$D$112),$C$11&lt;2012),AND(D79=$D$111,$C$11&lt;2011)),1,0)</f>
        <v>0</v>
      </c>
      <c r="AC79" s="92">
        <f aca="true" t="shared" si="47" ref="AC79:AC94">IF(AND(D79=$D$116,OR($C$11&lt;2012,$C$11&gt;2015)),1,0)</f>
        <v>0</v>
      </c>
      <c r="AD79" s="72">
        <f t="shared" si="21"/>
        <v>0</v>
      </c>
      <c r="AE79" s="92">
        <f aca="true" t="shared" si="48" ref="AE79:AE94">IF(AND($C$11&gt;2013,E79=$E$111,D79=$D$111),IF(AND(J79=$I$114,I79&gt;8),1,IF(AND(J79=$I$115,I79&gt;13.3),1,0)),0)</f>
        <v>0</v>
      </c>
      <c r="AF79" s="92">
        <f t="shared" si="22"/>
        <v>0</v>
      </c>
      <c r="AG79" s="92">
        <f aca="true" t="shared" si="49" ref="AG79:AG94">IF(AND($C$11&gt;2014,E79=$E$111,OR(D79=$D$110,D79=$D$115,D79=$D$112,D79=$D$113,D79=$D$114)),IF(AND(J79=$I$114,I79&gt;8),1,IF(AND(J79=$I$115,I79&gt;13.3),1,0)),0)</f>
        <v>0</v>
      </c>
      <c r="AH79" s="99">
        <f aca="true" t="shared" si="50" ref="AH79:AH94">IF(AND(F79=$F$111,Y79&lt;&gt;1),IF(AND(J79=$I$114,I79&gt;1.5),1,IF(AND(J79=$I$115,I79&gt;2.5),1,0)),0)</f>
        <v>0</v>
      </c>
      <c r="AI79" s="92">
        <f aca="true" t="shared" si="51" ref="AI79:AI94">IF(AND(D79=$D$116,I79&gt;400),1,0)</f>
        <v>0</v>
      </c>
      <c r="AJ79" s="92">
        <f t="shared" si="23"/>
        <v>0</v>
      </c>
      <c r="AK79" s="72">
        <f aca="true" t="shared" si="52" ref="AK79:AK94">IF(OR(D79=$D$110,D79=$D$111,D79=$D$115,D79=$D$112,D79=$D$113,D79=$D$114),IF($J79=$I$114,K$111,IF($J79=$I$115,K$112,0)),0)</f>
        <v>0</v>
      </c>
      <c r="AL79" s="92">
        <f aca="true" t="shared" si="53" ref="AL79:AL94">IF(D79=$D$116,IF($C$11=2012,290,IF($C$11=2013,275,IF($C$11=2014,260,IF($C$11=2015,245,0)))),0)</f>
        <v>0</v>
      </c>
      <c r="AM79" s="103">
        <f t="shared" si="24"/>
        <v>0</v>
      </c>
      <c r="AN79" s="368">
        <f t="shared" si="25"/>
        <v>0</v>
      </c>
    </row>
    <row r="80" spans="1:40" s="41" customFormat="1" ht="12">
      <c r="A80" s="289"/>
      <c r="B80" s="328"/>
      <c r="C80" s="329"/>
      <c r="D80" s="330"/>
      <c r="E80" s="330"/>
      <c r="F80" s="330"/>
      <c r="G80" s="331"/>
      <c r="H80" s="332"/>
      <c r="I80" s="331"/>
      <c r="J80" s="333"/>
      <c r="K80" s="334">
        <f t="shared" si="40"/>
      </c>
      <c r="L80" s="334">
        <f aca="true" t="shared" si="54" ref="L80:L94">IF(AK80&lt;&gt;0,AK80,IF(AL80&lt;&gt;0,AL80,""))</f>
      </c>
      <c r="M80" s="335">
        <f t="shared" si="41"/>
      </c>
      <c r="N80" s="336">
        <f t="shared" si="42"/>
      </c>
      <c r="O80" s="286"/>
      <c r="Q80" s="16"/>
      <c r="S80" s="105">
        <f aca="true" t="shared" si="55" ref="S80:S94">IF(NOT(OR(ISBLANK(B80),ISBLANK(D80),ISBLANK(E80),ISBLANK(F80),ISBLANK(G80),ISBLANK(H80),ISBLANK(I80),ISBLANK(J80),ISBLANK(K80),ISBLANK(L80))),1,0)</f>
        <v>0</v>
      </c>
      <c r="T80" s="91">
        <f aca="true" t="shared" si="56" ref="T80:T94">IF(AND(F80=$F$112,OR(D80=$D$110,D80=$D$111,D80=$D$112,D80=$D$114)),M80,0)</f>
        <v>0</v>
      </c>
      <c r="U80" s="91">
        <f aca="true" t="shared" si="57" ref="U80:U94">IF(AND(F80=$F$111,OR(D80=$D$110,D80=$D$111,D80=$D$112,D80=$D$114)),M80,0)</f>
        <v>0</v>
      </c>
      <c r="V80" s="91">
        <f aca="true" t="shared" si="58" ref="V80:V94">IF(AND(F80=$F$112,OR(D80=$D$115,D80=$D$113)),M80,0)</f>
        <v>0</v>
      </c>
      <c r="W80" s="91">
        <f aca="true" t="shared" si="59" ref="W80:W94">IF(AND(F80=$F$111,OR(D80=$D$115,D80=$D$113)),M80,0)</f>
        <v>0</v>
      </c>
      <c r="X80" s="92">
        <f t="shared" si="43"/>
        <v>0</v>
      </c>
      <c r="Y80" s="105">
        <f aca="true" t="shared" si="60" ref="Y80:Y94">IF(AND(F80=$F$111,OR(D80=$D$110,D80=$D$111,D80=$D$112,D80=$D$116)),1,0)</f>
        <v>0</v>
      </c>
      <c r="Z80" s="92">
        <f t="shared" si="44"/>
        <v>0</v>
      </c>
      <c r="AA80" s="92">
        <f t="shared" si="45"/>
        <v>0</v>
      </c>
      <c r="AB80" s="92">
        <f t="shared" si="46"/>
        <v>0</v>
      </c>
      <c r="AC80" s="92">
        <f t="shared" si="47"/>
        <v>0</v>
      </c>
      <c r="AD80" s="72">
        <f aca="true" t="shared" si="61" ref="AD80:AD94">IF(AND($C$11&gt;2013,E80=$E$112,D80=$D$111),IF(AND(J80=$I$114,I80&gt;5),1,IF(AND(J80=$I$115,I80&gt;8.3),1,0)),0)</f>
        <v>0</v>
      </c>
      <c r="AE80" s="92">
        <f t="shared" si="48"/>
        <v>0</v>
      </c>
      <c r="AF80" s="92">
        <f aca="true" t="shared" si="62" ref="AF80:AF94">IF(AND($C$11&gt;2014,E80=$E$112,OR(D80=$D$110,D80=$D$115,D80=$D$112,D80=$D$113,D80=$D$114)),IF(AND(J80=$I$114,I80&gt;5),1,IF(AND(J80=$I$115,I80&gt;8.3),1,0)),0)</f>
        <v>0</v>
      </c>
      <c r="AG80" s="92">
        <f t="shared" si="49"/>
        <v>0</v>
      </c>
      <c r="AH80" s="99">
        <f t="shared" si="50"/>
        <v>0</v>
      </c>
      <c r="AI80" s="92">
        <f t="shared" si="51"/>
        <v>0</v>
      </c>
      <c r="AJ80" s="92">
        <f aca="true" t="shared" si="63" ref="AJ80:AJ94">IF(OR(AD80=1,AE80=1,AF80=1,AG80=1,AH80=1,AI80=1),1,0)</f>
        <v>0</v>
      </c>
      <c r="AK80" s="72">
        <f t="shared" si="52"/>
        <v>0</v>
      </c>
      <c r="AL80" s="92">
        <f t="shared" si="53"/>
        <v>0</v>
      </c>
      <c r="AM80" s="103">
        <f aca="true" t="shared" si="64" ref="AM80:AM94">IF(AND(AA80=1,D80=$D$115,E80=$E$111),"Error Message: Early Credits may not be accrued for Small Vol. "&amp;D80&amp;" in "&amp;$C$11,IF(AA80=1,"Error Message: Early Credits may not be accrued for "&amp;D80&amp;" in "&amp;$C$11,0))</f>
        <v>0</v>
      </c>
      <c r="AN80" s="368">
        <f aca="true" t="shared" si="65" ref="AN80:AN94">IF(AND(Z80=1,D80=$D$115,E80=$E$111),"Error Message:Standard Credits may not be accrued for Small Vol. "&amp;D80&amp;" in "&amp;$C$11,IF(OR(Z80=1,AB80=1),"Error Message: Standard Credits may not be accrued for "&amp;D80&amp;" in "&amp;$C$11,0))</f>
        <v>0</v>
      </c>
    </row>
    <row r="81" spans="1:40" s="41" customFormat="1" ht="12">
      <c r="A81" s="289"/>
      <c r="B81" s="328"/>
      <c r="C81" s="329"/>
      <c r="D81" s="330"/>
      <c r="E81" s="330"/>
      <c r="F81" s="330"/>
      <c r="G81" s="331"/>
      <c r="H81" s="332"/>
      <c r="I81" s="331"/>
      <c r="J81" s="333"/>
      <c r="K81" s="334">
        <f t="shared" si="40"/>
      </c>
      <c r="L81" s="334">
        <f t="shared" si="54"/>
      </c>
      <c r="M81" s="335">
        <f t="shared" si="41"/>
      </c>
      <c r="N81" s="336">
        <f t="shared" si="42"/>
      </c>
      <c r="O81" s="286"/>
      <c r="Q81" s="16"/>
      <c r="S81" s="105">
        <f t="shared" si="55"/>
        <v>0</v>
      </c>
      <c r="T81" s="91">
        <f t="shared" si="56"/>
        <v>0</v>
      </c>
      <c r="U81" s="91">
        <f t="shared" si="57"/>
        <v>0</v>
      </c>
      <c r="V81" s="91">
        <f t="shared" si="58"/>
        <v>0</v>
      </c>
      <c r="W81" s="91">
        <f t="shared" si="59"/>
        <v>0</v>
      </c>
      <c r="X81" s="92">
        <f t="shared" si="43"/>
        <v>0</v>
      </c>
      <c r="Y81" s="105">
        <f t="shared" si="60"/>
        <v>0</v>
      </c>
      <c r="Z81" s="92">
        <f t="shared" si="44"/>
        <v>0</v>
      </c>
      <c r="AA81" s="92">
        <f t="shared" si="45"/>
        <v>0</v>
      </c>
      <c r="AB81" s="92">
        <f t="shared" si="46"/>
        <v>0</v>
      </c>
      <c r="AC81" s="92">
        <f t="shared" si="47"/>
        <v>0</v>
      </c>
      <c r="AD81" s="72">
        <f t="shared" si="61"/>
        <v>0</v>
      </c>
      <c r="AE81" s="92">
        <f t="shared" si="48"/>
        <v>0</v>
      </c>
      <c r="AF81" s="92">
        <f t="shared" si="62"/>
        <v>0</v>
      </c>
      <c r="AG81" s="92">
        <f t="shared" si="49"/>
        <v>0</v>
      </c>
      <c r="AH81" s="99">
        <f t="shared" si="50"/>
        <v>0</v>
      </c>
      <c r="AI81" s="92">
        <f t="shared" si="51"/>
        <v>0</v>
      </c>
      <c r="AJ81" s="92">
        <f t="shared" si="63"/>
        <v>0</v>
      </c>
      <c r="AK81" s="72">
        <f t="shared" si="52"/>
        <v>0</v>
      </c>
      <c r="AL81" s="92">
        <f t="shared" si="53"/>
        <v>0</v>
      </c>
      <c r="AM81" s="103">
        <f t="shared" si="64"/>
        <v>0</v>
      </c>
      <c r="AN81" s="368">
        <f t="shared" si="65"/>
        <v>0</v>
      </c>
    </row>
    <row r="82" spans="1:40" s="41" customFormat="1" ht="12">
      <c r="A82" s="289"/>
      <c r="B82" s="328"/>
      <c r="C82" s="329"/>
      <c r="D82" s="330"/>
      <c r="E82" s="330"/>
      <c r="F82" s="330"/>
      <c r="G82" s="331"/>
      <c r="H82" s="332"/>
      <c r="I82" s="331"/>
      <c r="J82" s="333"/>
      <c r="K82" s="334">
        <f t="shared" si="40"/>
      </c>
      <c r="L82" s="334">
        <f t="shared" si="54"/>
      </c>
      <c r="M82" s="335">
        <f t="shared" si="41"/>
      </c>
      <c r="N82" s="336">
        <f t="shared" si="42"/>
      </c>
      <c r="O82" s="286"/>
      <c r="Q82" s="16"/>
      <c r="S82" s="105">
        <f t="shared" si="55"/>
        <v>0</v>
      </c>
      <c r="T82" s="91">
        <f t="shared" si="56"/>
        <v>0</v>
      </c>
      <c r="U82" s="91">
        <f t="shared" si="57"/>
        <v>0</v>
      </c>
      <c r="V82" s="91">
        <f t="shared" si="58"/>
        <v>0</v>
      </c>
      <c r="W82" s="91">
        <f t="shared" si="59"/>
        <v>0</v>
      </c>
      <c r="X82" s="92">
        <f t="shared" si="43"/>
        <v>0</v>
      </c>
      <c r="Y82" s="105">
        <f t="shared" si="60"/>
        <v>0</v>
      </c>
      <c r="Z82" s="92">
        <f t="shared" si="44"/>
        <v>0</v>
      </c>
      <c r="AA82" s="92">
        <f t="shared" si="45"/>
        <v>0</v>
      </c>
      <c r="AB82" s="92">
        <f t="shared" si="46"/>
        <v>0</v>
      </c>
      <c r="AC82" s="92">
        <f t="shared" si="47"/>
        <v>0</v>
      </c>
      <c r="AD82" s="72">
        <f t="shared" si="61"/>
        <v>0</v>
      </c>
      <c r="AE82" s="92">
        <f t="shared" si="48"/>
        <v>0</v>
      </c>
      <c r="AF82" s="92">
        <f t="shared" si="62"/>
        <v>0</v>
      </c>
      <c r="AG82" s="92">
        <f t="shared" si="49"/>
        <v>0</v>
      </c>
      <c r="AH82" s="99">
        <f t="shared" si="50"/>
        <v>0</v>
      </c>
      <c r="AI82" s="92">
        <f t="shared" si="51"/>
        <v>0</v>
      </c>
      <c r="AJ82" s="92">
        <f t="shared" si="63"/>
        <v>0</v>
      </c>
      <c r="AK82" s="72">
        <f t="shared" si="52"/>
        <v>0</v>
      </c>
      <c r="AL82" s="92">
        <f t="shared" si="53"/>
        <v>0</v>
      </c>
      <c r="AM82" s="103">
        <f t="shared" si="64"/>
        <v>0</v>
      </c>
      <c r="AN82" s="368">
        <f t="shared" si="65"/>
        <v>0</v>
      </c>
    </row>
    <row r="83" spans="1:40" s="41" customFormat="1" ht="12">
      <c r="A83" s="289"/>
      <c r="B83" s="328"/>
      <c r="C83" s="329"/>
      <c r="D83" s="330"/>
      <c r="E83" s="330"/>
      <c r="F83" s="330"/>
      <c r="G83" s="331"/>
      <c r="H83" s="332"/>
      <c r="I83" s="331"/>
      <c r="J83" s="333"/>
      <c r="K83" s="334">
        <f t="shared" si="40"/>
      </c>
      <c r="L83" s="334">
        <f t="shared" si="54"/>
      </c>
      <c r="M83" s="335">
        <f t="shared" si="41"/>
      </c>
      <c r="N83" s="336">
        <f t="shared" si="42"/>
      </c>
      <c r="O83" s="286"/>
      <c r="Q83" s="16"/>
      <c r="S83" s="105">
        <f t="shared" si="55"/>
        <v>0</v>
      </c>
      <c r="T83" s="91">
        <f t="shared" si="56"/>
        <v>0</v>
      </c>
      <c r="U83" s="91">
        <f t="shared" si="57"/>
        <v>0</v>
      </c>
      <c r="V83" s="91">
        <f t="shared" si="58"/>
        <v>0</v>
      </c>
      <c r="W83" s="91">
        <f t="shared" si="59"/>
        <v>0</v>
      </c>
      <c r="X83" s="92">
        <f t="shared" si="43"/>
        <v>0</v>
      </c>
      <c r="Y83" s="105">
        <f t="shared" si="60"/>
        <v>0</v>
      </c>
      <c r="Z83" s="92">
        <f t="shared" si="44"/>
        <v>0</v>
      </c>
      <c r="AA83" s="92">
        <f t="shared" si="45"/>
        <v>0</v>
      </c>
      <c r="AB83" s="92">
        <f t="shared" si="46"/>
        <v>0</v>
      </c>
      <c r="AC83" s="92">
        <f t="shared" si="47"/>
        <v>0</v>
      </c>
      <c r="AD83" s="72">
        <f t="shared" si="61"/>
        <v>0</v>
      </c>
      <c r="AE83" s="92">
        <f t="shared" si="48"/>
        <v>0</v>
      </c>
      <c r="AF83" s="92">
        <f t="shared" si="62"/>
        <v>0</v>
      </c>
      <c r="AG83" s="92">
        <f t="shared" si="49"/>
        <v>0</v>
      </c>
      <c r="AH83" s="99">
        <f t="shared" si="50"/>
        <v>0</v>
      </c>
      <c r="AI83" s="92">
        <f t="shared" si="51"/>
        <v>0</v>
      </c>
      <c r="AJ83" s="92">
        <f t="shared" si="63"/>
        <v>0</v>
      </c>
      <c r="AK83" s="72">
        <f t="shared" si="52"/>
        <v>0</v>
      </c>
      <c r="AL83" s="92">
        <f t="shared" si="53"/>
        <v>0</v>
      </c>
      <c r="AM83" s="103">
        <f t="shared" si="64"/>
        <v>0</v>
      </c>
      <c r="AN83" s="368">
        <f t="shared" si="65"/>
        <v>0</v>
      </c>
    </row>
    <row r="84" spans="1:40" s="41" customFormat="1" ht="12">
      <c r="A84" s="289"/>
      <c r="B84" s="328"/>
      <c r="C84" s="329"/>
      <c r="D84" s="330"/>
      <c r="E84" s="330"/>
      <c r="F84" s="330"/>
      <c r="G84" s="331"/>
      <c r="H84" s="332"/>
      <c r="I84" s="331"/>
      <c r="J84" s="333"/>
      <c r="K84" s="334">
        <f t="shared" si="40"/>
      </c>
      <c r="L84" s="334">
        <f t="shared" si="54"/>
      </c>
      <c r="M84" s="335">
        <f t="shared" si="41"/>
      </c>
      <c r="N84" s="336">
        <f t="shared" si="42"/>
      </c>
      <c r="O84" s="286"/>
      <c r="Q84" s="16"/>
      <c r="S84" s="105">
        <f t="shared" si="55"/>
        <v>0</v>
      </c>
      <c r="T84" s="91">
        <f t="shared" si="56"/>
        <v>0</v>
      </c>
      <c r="U84" s="91">
        <f t="shared" si="57"/>
        <v>0</v>
      </c>
      <c r="V84" s="91">
        <f t="shared" si="58"/>
        <v>0</v>
      </c>
      <c r="W84" s="91">
        <f t="shared" si="59"/>
        <v>0</v>
      </c>
      <c r="X84" s="92">
        <f t="shared" si="43"/>
        <v>0</v>
      </c>
      <c r="Y84" s="105">
        <f t="shared" si="60"/>
        <v>0</v>
      </c>
      <c r="Z84" s="92">
        <f t="shared" si="44"/>
        <v>0</v>
      </c>
      <c r="AA84" s="92">
        <f t="shared" si="45"/>
        <v>0</v>
      </c>
      <c r="AB84" s="92">
        <f t="shared" si="46"/>
        <v>0</v>
      </c>
      <c r="AC84" s="92">
        <f t="shared" si="47"/>
        <v>0</v>
      </c>
      <c r="AD84" s="72">
        <f t="shared" si="61"/>
        <v>0</v>
      </c>
      <c r="AE84" s="92">
        <f t="shared" si="48"/>
        <v>0</v>
      </c>
      <c r="AF84" s="92">
        <f t="shared" si="62"/>
        <v>0</v>
      </c>
      <c r="AG84" s="92">
        <f t="shared" si="49"/>
        <v>0</v>
      </c>
      <c r="AH84" s="99">
        <f t="shared" si="50"/>
        <v>0</v>
      </c>
      <c r="AI84" s="92">
        <f t="shared" si="51"/>
        <v>0</v>
      </c>
      <c r="AJ84" s="92">
        <f t="shared" si="63"/>
        <v>0</v>
      </c>
      <c r="AK84" s="72">
        <f t="shared" si="52"/>
        <v>0</v>
      </c>
      <c r="AL84" s="92">
        <f t="shared" si="53"/>
        <v>0</v>
      </c>
      <c r="AM84" s="103">
        <f t="shared" si="64"/>
        <v>0</v>
      </c>
      <c r="AN84" s="368">
        <f t="shared" si="65"/>
        <v>0</v>
      </c>
    </row>
    <row r="85" spans="1:40" s="41" customFormat="1" ht="12">
      <c r="A85" s="289"/>
      <c r="B85" s="328"/>
      <c r="C85" s="329"/>
      <c r="D85" s="330"/>
      <c r="E85" s="330"/>
      <c r="F85" s="330"/>
      <c r="G85" s="331"/>
      <c r="H85" s="332"/>
      <c r="I85" s="331"/>
      <c r="J85" s="333"/>
      <c r="K85" s="334">
        <f t="shared" si="40"/>
      </c>
      <c r="L85" s="334">
        <f t="shared" si="54"/>
      </c>
      <c r="M85" s="335">
        <f t="shared" si="41"/>
      </c>
      <c r="N85" s="336">
        <f t="shared" si="42"/>
      </c>
      <c r="O85" s="286"/>
      <c r="Q85" s="16"/>
      <c r="S85" s="105">
        <f t="shared" si="55"/>
        <v>0</v>
      </c>
      <c r="T85" s="91">
        <f t="shared" si="56"/>
        <v>0</v>
      </c>
      <c r="U85" s="91">
        <f t="shared" si="57"/>
        <v>0</v>
      </c>
      <c r="V85" s="91">
        <f t="shared" si="58"/>
        <v>0</v>
      </c>
      <c r="W85" s="91">
        <f t="shared" si="59"/>
        <v>0</v>
      </c>
      <c r="X85" s="92">
        <f t="shared" si="43"/>
        <v>0</v>
      </c>
      <c r="Y85" s="105">
        <f t="shared" si="60"/>
        <v>0</v>
      </c>
      <c r="Z85" s="92">
        <f t="shared" si="44"/>
        <v>0</v>
      </c>
      <c r="AA85" s="92">
        <f t="shared" si="45"/>
        <v>0</v>
      </c>
      <c r="AB85" s="92">
        <f t="shared" si="46"/>
        <v>0</v>
      </c>
      <c r="AC85" s="92">
        <f t="shared" si="47"/>
        <v>0</v>
      </c>
      <c r="AD85" s="72">
        <f t="shared" si="61"/>
        <v>0</v>
      </c>
      <c r="AE85" s="92">
        <f t="shared" si="48"/>
        <v>0</v>
      </c>
      <c r="AF85" s="92">
        <f t="shared" si="62"/>
        <v>0</v>
      </c>
      <c r="AG85" s="92">
        <f t="shared" si="49"/>
        <v>0</v>
      </c>
      <c r="AH85" s="99">
        <f t="shared" si="50"/>
        <v>0</v>
      </c>
      <c r="AI85" s="92">
        <f t="shared" si="51"/>
        <v>0</v>
      </c>
      <c r="AJ85" s="92">
        <f t="shared" si="63"/>
        <v>0</v>
      </c>
      <c r="AK85" s="72">
        <f t="shared" si="52"/>
        <v>0</v>
      </c>
      <c r="AL85" s="92">
        <f t="shared" si="53"/>
        <v>0</v>
      </c>
      <c r="AM85" s="103">
        <f t="shared" si="64"/>
        <v>0</v>
      </c>
      <c r="AN85" s="368">
        <f t="shared" si="65"/>
        <v>0</v>
      </c>
    </row>
    <row r="86" spans="1:40" s="41" customFormat="1" ht="12">
      <c r="A86" s="289"/>
      <c r="B86" s="328"/>
      <c r="C86" s="329"/>
      <c r="D86" s="330"/>
      <c r="E86" s="330"/>
      <c r="F86" s="330"/>
      <c r="G86" s="331"/>
      <c r="H86" s="332"/>
      <c r="I86" s="331"/>
      <c r="J86" s="333"/>
      <c r="K86" s="334">
        <f t="shared" si="40"/>
      </c>
      <c r="L86" s="334">
        <f t="shared" si="54"/>
      </c>
      <c r="M86" s="335">
        <f t="shared" si="41"/>
      </c>
      <c r="N86" s="336">
        <f t="shared" si="42"/>
      </c>
      <c r="O86" s="286"/>
      <c r="Q86" s="16"/>
      <c r="S86" s="105">
        <f t="shared" si="55"/>
        <v>0</v>
      </c>
      <c r="T86" s="91">
        <f t="shared" si="56"/>
        <v>0</v>
      </c>
      <c r="U86" s="91">
        <f t="shared" si="57"/>
        <v>0</v>
      </c>
      <c r="V86" s="91">
        <f t="shared" si="58"/>
        <v>0</v>
      </c>
      <c r="W86" s="91">
        <f t="shared" si="59"/>
        <v>0</v>
      </c>
      <c r="X86" s="92">
        <f t="shared" si="43"/>
        <v>0</v>
      </c>
      <c r="Y86" s="105">
        <f t="shared" si="60"/>
        <v>0</v>
      </c>
      <c r="Z86" s="92">
        <f t="shared" si="44"/>
        <v>0</v>
      </c>
      <c r="AA86" s="92">
        <f t="shared" si="45"/>
        <v>0</v>
      </c>
      <c r="AB86" s="92">
        <f t="shared" si="46"/>
        <v>0</v>
      </c>
      <c r="AC86" s="92">
        <f t="shared" si="47"/>
        <v>0</v>
      </c>
      <c r="AD86" s="72">
        <f t="shared" si="61"/>
        <v>0</v>
      </c>
      <c r="AE86" s="92">
        <f t="shared" si="48"/>
        <v>0</v>
      </c>
      <c r="AF86" s="92">
        <f t="shared" si="62"/>
        <v>0</v>
      </c>
      <c r="AG86" s="92">
        <f t="shared" si="49"/>
        <v>0</v>
      </c>
      <c r="AH86" s="99">
        <f t="shared" si="50"/>
        <v>0</v>
      </c>
      <c r="AI86" s="92">
        <f t="shared" si="51"/>
        <v>0</v>
      </c>
      <c r="AJ86" s="92">
        <f t="shared" si="63"/>
        <v>0</v>
      </c>
      <c r="AK86" s="72">
        <f t="shared" si="52"/>
        <v>0</v>
      </c>
      <c r="AL86" s="92">
        <f t="shared" si="53"/>
        <v>0</v>
      </c>
      <c r="AM86" s="103">
        <f t="shared" si="64"/>
        <v>0</v>
      </c>
      <c r="AN86" s="368">
        <f t="shared" si="65"/>
        <v>0</v>
      </c>
    </row>
    <row r="87" spans="1:40" s="41" customFormat="1" ht="12">
      <c r="A87" s="289"/>
      <c r="B87" s="328"/>
      <c r="C87" s="329"/>
      <c r="D87" s="330"/>
      <c r="E87" s="330"/>
      <c r="F87" s="330"/>
      <c r="G87" s="331"/>
      <c r="H87" s="332"/>
      <c r="I87" s="331"/>
      <c r="J87" s="333"/>
      <c r="K87" s="334">
        <f t="shared" si="40"/>
      </c>
      <c r="L87" s="334">
        <f t="shared" si="54"/>
      </c>
      <c r="M87" s="335">
        <f t="shared" si="41"/>
      </c>
      <c r="N87" s="336">
        <f t="shared" si="42"/>
      </c>
      <c r="O87" s="286"/>
      <c r="Q87" s="16"/>
      <c r="S87" s="105">
        <f t="shared" si="55"/>
        <v>0</v>
      </c>
      <c r="T87" s="91">
        <f t="shared" si="56"/>
        <v>0</v>
      </c>
      <c r="U87" s="91">
        <f t="shared" si="57"/>
        <v>0</v>
      </c>
      <c r="V87" s="91">
        <f t="shared" si="58"/>
        <v>0</v>
      </c>
      <c r="W87" s="91">
        <f t="shared" si="59"/>
        <v>0</v>
      </c>
      <c r="X87" s="92">
        <f t="shared" si="43"/>
        <v>0</v>
      </c>
      <c r="Y87" s="105">
        <f t="shared" si="60"/>
        <v>0</v>
      </c>
      <c r="Z87" s="92">
        <f t="shared" si="44"/>
        <v>0</v>
      </c>
      <c r="AA87" s="92">
        <f t="shared" si="45"/>
        <v>0</v>
      </c>
      <c r="AB87" s="92">
        <f t="shared" si="46"/>
        <v>0</v>
      </c>
      <c r="AC87" s="92">
        <f t="shared" si="47"/>
        <v>0</v>
      </c>
      <c r="AD87" s="72">
        <f t="shared" si="61"/>
        <v>0</v>
      </c>
      <c r="AE87" s="92">
        <f t="shared" si="48"/>
        <v>0</v>
      </c>
      <c r="AF87" s="92">
        <f t="shared" si="62"/>
        <v>0</v>
      </c>
      <c r="AG87" s="92">
        <f t="shared" si="49"/>
        <v>0</v>
      </c>
      <c r="AH87" s="99">
        <f t="shared" si="50"/>
        <v>0</v>
      </c>
      <c r="AI87" s="92">
        <f t="shared" si="51"/>
        <v>0</v>
      </c>
      <c r="AJ87" s="92">
        <f t="shared" si="63"/>
        <v>0</v>
      </c>
      <c r="AK87" s="72">
        <f t="shared" si="52"/>
        <v>0</v>
      </c>
      <c r="AL87" s="92">
        <f t="shared" si="53"/>
        <v>0</v>
      </c>
      <c r="AM87" s="103">
        <f t="shared" si="64"/>
        <v>0</v>
      </c>
      <c r="AN87" s="368">
        <f t="shared" si="65"/>
        <v>0</v>
      </c>
    </row>
    <row r="88" spans="1:40" s="41" customFormat="1" ht="12">
      <c r="A88" s="289"/>
      <c r="B88" s="328"/>
      <c r="C88" s="329"/>
      <c r="D88" s="330"/>
      <c r="E88" s="330"/>
      <c r="F88" s="330"/>
      <c r="G88" s="331"/>
      <c r="H88" s="332"/>
      <c r="I88" s="331"/>
      <c r="J88" s="333"/>
      <c r="K88" s="334">
        <f t="shared" si="40"/>
      </c>
      <c r="L88" s="334">
        <f t="shared" si="54"/>
      </c>
      <c r="M88" s="335">
        <f t="shared" si="41"/>
      </c>
      <c r="N88" s="336">
        <f t="shared" si="42"/>
      </c>
      <c r="O88" s="286"/>
      <c r="Q88" s="16"/>
      <c r="S88" s="105">
        <f t="shared" si="55"/>
        <v>0</v>
      </c>
      <c r="T88" s="91">
        <f t="shared" si="56"/>
        <v>0</v>
      </c>
      <c r="U88" s="91">
        <f t="shared" si="57"/>
        <v>0</v>
      </c>
      <c r="V88" s="91">
        <f t="shared" si="58"/>
        <v>0</v>
      </c>
      <c r="W88" s="91">
        <f t="shared" si="59"/>
        <v>0</v>
      </c>
      <c r="X88" s="92">
        <f t="shared" si="43"/>
        <v>0</v>
      </c>
      <c r="Y88" s="105">
        <f t="shared" si="60"/>
        <v>0</v>
      </c>
      <c r="Z88" s="92">
        <f t="shared" si="44"/>
        <v>0</v>
      </c>
      <c r="AA88" s="92">
        <f t="shared" si="45"/>
        <v>0</v>
      </c>
      <c r="AB88" s="92">
        <f t="shared" si="46"/>
        <v>0</v>
      </c>
      <c r="AC88" s="92">
        <f t="shared" si="47"/>
        <v>0</v>
      </c>
      <c r="AD88" s="72">
        <f t="shared" si="61"/>
        <v>0</v>
      </c>
      <c r="AE88" s="92">
        <f t="shared" si="48"/>
        <v>0</v>
      </c>
      <c r="AF88" s="92">
        <f t="shared" si="62"/>
        <v>0</v>
      </c>
      <c r="AG88" s="92">
        <f t="shared" si="49"/>
        <v>0</v>
      </c>
      <c r="AH88" s="99">
        <f t="shared" si="50"/>
        <v>0</v>
      </c>
      <c r="AI88" s="92">
        <f t="shared" si="51"/>
        <v>0</v>
      </c>
      <c r="AJ88" s="92">
        <f t="shared" si="63"/>
        <v>0</v>
      </c>
      <c r="AK88" s="72">
        <f t="shared" si="52"/>
        <v>0</v>
      </c>
      <c r="AL88" s="92">
        <f t="shared" si="53"/>
        <v>0</v>
      </c>
      <c r="AM88" s="103">
        <f t="shared" si="64"/>
        <v>0</v>
      </c>
      <c r="AN88" s="368">
        <f t="shared" si="65"/>
        <v>0</v>
      </c>
    </row>
    <row r="89" spans="1:40" s="41" customFormat="1" ht="12">
      <c r="A89" s="289"/>
      <c r="B89" s="328"/>
      <c r="C89" s="329"/>
      <c r="D89" s="330"/>
      <c r="E89" s="330"/>
      <c r="F89" s="330"/>
      <c r="G89" s="331"/>
      <c r="H89" s="332"/>
      <c r="I89" s="331"/>
      <c r="J89" s="333"/>
      <c r="K89" s="334">
        <f t="shared" si="40"/>
      </c>
      <c r="L89" s="334">
        <f t="shared" si="54"/>
      </c>
      <c r="M89" s="335">
        <f t="shared" si="41"/>
      </c>
      <c r="N89" s="336">
        <f t="shared" si="42"/>
      </c>
      <c r="O89" s="286"/>
      <c r="Q89" s="16"/>
      <c r="S89" s="105">
        <f t="shared" si="55"/>
        <v>0</v>
      </c>
      <c r="T89" s="91">
        <f t="shared" si="56"/>
        <v>0</v>
      </c>
      <c r="U89" s="91">
        <f t="shared" si="57"/>
        <v>0</v>
      </c>
      <c r="V89" s="91">
        <f t="shared" si="58"/>
        <v>0</v>
      </c>
      <c r="W89" s="91">
        <f t="shared" si="59"/>
        <v>0</v>
      </c>
      <c r="X89" s="92">
        <f t="shared" si="43"/>
        <v>0</v>
      </c>
      <c r="Y89" s="105">
        <f t="shared" si="60"/>
        <v>0</v>
      </c>
      <c r="Z89" s="92">
        <f t="shared" si="44"/>
        <v>0</v>
      </c>
      <c r="AA89" s="92">
        <f t="shared" si="45"/>
        <v>0</v>
      </c>
      <c r="AB89" s="92">
        <f t="shared" si="46"/>
        <v>0</v>
      </c>
      <c r="AC89" s="92">
        <f t="shared" si="47"/>
        <v>0</v>
      </c>
      <c r="AD89" s="72">
        <f t="shared" si="61"/>
        <v>0</v>
      </c>
      <c r="AE89" s="92">
        <f t="shared" si="48"/>
        <v>0</v>
      </c>
      <c r="AF89" s="92">
        <f t="shared" si="62"/>
        <v>0</v>
      </c>
      <c r="AG89" s="92">
        <f t="shared" si="49"/>
        <v>0</v>
      </c>
      <c r="AH89" s="99">
        <f t="shared" si="50"/>
        <v>0</v>
      </c>
      <c r="AI89" s="92">
        <f t="shared" si="51"/>
        <v>0</v>
      </c>
      <c r="AJ89" s="92">
        <f t="shared" si="63"/>
        <v>0</v>
      </c>
      <c r="AK89" s="72">
        <f t="shared" si="52"/>
        <v>0</v>
      </c>
      <c r="AL89" s="92">
        <f t="shared" si="53"/>
        <v>0</v>
      </c>
      <c r="AM89" s="103">
        <f t="shared" si="64"/>
        <v>0</v>
      </c>
      <c r="AN89" s="368">
        <f t="shared" si="65"/>
        <v>0</v>
      </c>
    </row>
    <row r="90" spans="1:40" s="41" customFormat="1" ht="12">
      <c r="A90" s="289"/>
      <c r="B90" s="328"/>
      <c r="C90" s="329"/>
      <c r="D90" s="330"/>
      <c r="E90" s="330"/>
      <c r="F90" s="330"/>
      <c r="G90" s="331"/>
      <c r="H90" s="332"/>
      <c r="I90" s="331"/>
      <c r="J90" s="333"/>
      <c r="K90" s="334">
        <f t="shared" si="40"/>
      </c>
      <c r="L90" s="334">
        <f t="shared" si="54"/>
      </c>
      <c r="M90" s="335">
        <f t="shared" si="41"/>
      </c>
      <c r="N90" s="336">
        <f t="shared" si="42"/>
      </c>
      <c r="O90" s="286"/>
      <c r="Q90" s="16"/>
      <c r="S90" s="105">
        <f t="shared" si="55"/>
        <v>0</v>
      </c>
      <c r="T90" s="91">
        <f t="shared" si="56"/>
        <v>0</v>
      </c>
      <c r="U90" s="91">
        <f t="shared" si="57"/>
        <v>0</v>
      </c>
      <c r="V90" s="91">
        <f t="shared" si="58"/>
        <v>0</v>
      </c>
      <c r="W90" s="91">
        <f t="shared" si="59"/>
        <v>0</v>
      </c>
      <c r="X90" s="92">
        <f t="shared" si="43"/>
        <v>0</v>
      </c>
      <c r="Y90" s="105">
        <f t="shared" si="60"/>
        <v>0</v>
      </c>
      <c r="Z90" s="92">
        <f t="shared" si="44"/>
        <v>0</v>
      </c>
      <c r="AA90" s="92">
        <f t="shared" si="45"/>
        <v>0</v>
      </c>
      <c r="AB90" s="92">
        <f t="shared" si="46"/>
        <v>0</v>
      </c>
      <c r="AC90" s="92">
        <f t="shared" si="47"/>
        <v>0</v>
      </c>
      <c r="AD90" s="72">
        <f t="shared" si="61"/>
        <v>0</v>
      </c>
      <c r="AE90" s="92">
        <f t="shared" si="48"/>
        <v>0</v>
      </c>
      <c r="AF90" s="92">
        <f t="shared" si="62"/>
        <v>0</v>
      </c>
      <c r="AG90" s="92">
        <f t="shared" si="49"/>
        <v>0</v>
      </c>
      <c r="AH90" s="99">
        <f t="shared" si="50"/>
        <v>0</v>
      </c>
      <c r="AI90" s="92">
        <f t="shared" si="51"/>
        <v>0</v>
      </c>
      <c r="AJ90" s="92">
        <f t="shared" si="63"/>
        <v>0</v>
      </c>
      <c r="AK90" s="72">
        <f t="shared" si="52"/>
        <v>0</v>
      </c>
      <c r="AL90" s="92">
        <f t="shared" si="53"/>
        <v>0</v>
      </c>
      <c r="AM90" s="103">
        <f t="shared" si="64"/>
        <v>0</v>
      </c>
      <c r="AN90" s="368">
        <f t="shared" si="65"/>
        <v>0</v>
      </c>
    </row>
    <row r="91" spans="1:40" s="41" customFormat="1" ht="12">
      <c r="A91" s="289"/>
      <c r="B91" s="328"/>
      <c r="C91" s="329"/>
      <c r="D91" s="330"/>
      <c r="E91" s="330"/>
      <c r="F91" s="330"/>
      <c r="G91" s="331"/>
      <c r="H91" s="332"/>
      <c r="I91" s="331"/>
      <c r="J91" s="333"/>
      <c r="K91" s="334">
        <f t="shared" si="40"/>
      </c>
      <c r="L91" s="334">
        <f t="shared" si="54"/>
      </c>
      <c r="M91" s="335">
        <f t="shared" si="41"/>
      </c>
      <c r="N91" s="336">
        <f t="shared" si="42"/>
      </c>
      <c r="O91" s="286"/>
      <c r="Q91" s="16"/>
      <c r="S91" s="105">
        <f t="shared" si="55"/>
        <v>0</v>
      </c>
      <c r="T91" s="91">
        <f t="shared" si="56"/>
        <v>0</v>
      </c>
      <c r="U91" s="91">
        <f t="shared" si="57"/>
        <v>0</v>
      </c>
      <c r="V91" s="91">
        <f t="shared" si="58"/>
        <v>0</v>
      </c>
      <c r="W91" s="91">
        <f t="shared" si="59"/>
        <v>0</v>
      </c>
      <c r="X91" s="92">
        <f t="shared" si="43"/>
        <v>0</v>
      </c>
      <c r="Y91" s="105">
        <f t="shared" si="60"/>
        <v>0</v>
      </c>
      <c r="Z91" s="92">
        <f t="shared" si="44"/>
        <v>0</v>
      </c>
      <c r="AA91" s="92">
        <f t="shared" si="45"/>
        <v>0</v>
      </c>
      <c r="AB91" s="92">
        <f t="shared" si="46"/>
        <v>0</v>
      </c>
      <c r="AC91" s="92">
        <f t="shared" si="47"/>
        <v>0</v>
      </c>
      <c r="AD91" s="72">
        <f t="shared" si="61"/>
        <v>0</v>
      </c>
      <c r="AE91" s="92">
        <f t="shared" si="48"/>
        <v>0</v>
      </c>
      <c r="AF91" s="92">
        <f t="shared" si="62"/>
        <v>0</v>
      </c>
      <c r="AG91" s="92">
        <f t="shared" si="49"/>
        <v>0</v>
      </c>
      <c r="AH91" s="99">
        <f t="shared" si="50"/>
        <v>0</v>
      </c>
      <c r="AI91" s="92">
        <f t="shared" si="51"/>
        <v>0</v>
      </c>
      <c r="AJ91" s="92">
        <f t="shared" si="63"/>
        <v>0</v>
      </c>
      <c r="AK91" s="72">
        <f t="shared" si="52"/>
        <v>0</v>
      </c>
      <c r="AL91" s="92">
        <f t="shared" si="53"/>
        <v>0</v>
      </c>
      <c r="AM91" s="103">
        <f t="shared" si="64"/>
        <v>0</v>
      </c>
      <c r="AN91" s="368">
        <f t="shared" si="65"/>
        <v>0</v>
      </c>
    </row>
    <row r="92" spans="1:40" s="41" customFormat="1" ht="12">
      <c r="A92" s="289"/>
      <c r="B92" s="328"/>
      <c r="C92" s="329"/>
      <c r="D92" s="330"/>
      <c r="E92" s="330"/>
      <c r="F92" s="330"/>
      <c r="G92" s="331"/>
      <c r="H92" s="332"/>
      <c r="I92" s="331"/>
      <c r="J92" s="333"/>
      <c r="K92" s="334">
        <f t="shared" si="40"/>
      </c>
      <c r="L92" s="334">
        <f t="shared" si="54"/>
      </c>
      <c r="M92" s="335">
        <f t="shared" si="41"/>
      </c>
      <c r="N92" s="336">
        <f t="shared" si="42"/>
      </c>
      <c r="O92" s="286"/>
      <c r="Q92" s="16"/>
      <c r="S92" s="105">
        <f t="shared" si="55"/>
        <v>0</v>
      </c>
      <c r="T92" s="91">
        <f t="shared" si="56"/>
        <v>0</v>
      </c>
      <c r="U92" s="91">
        <f t="shared" si="57"/>
        <v>0</v>
      </c>
      <c r="V92" s="91">
        <f t="shared" si="58"/>
        <v>0</v>
      </c>
      <c r="W92" s="91">
        <f t="shared" si="59"/>
        <v>0</v>
      </c>
      <c r="X92" s="92">
        <f t="shared" si="43"/>
        <v>0</v>
      </c>
      <c r="Y92" s="105">
        <f t="shared" si="60"/>
        <v>0</v>
      </c>
      <c r="Z92" s="92">
        <f t="shared" si="44"/>
        <v>0</v>
      </c>
      <c r="AA92" s="92">
        <f t="shared" si="45"/>
        <v>0</v>
      </c>
      <c r="AB92" s="92">
        <f t="shared" si="46"/>
        <v>0</v>
      </c>
      <c r="AC92" s="92">
        <f t="shared" si="47"/>
        <v>0</v>
      </c>
      <c r="AD92" s="72">
        <f t="shared" si="61"/>
        <v>0</v>
      </c>
      <c r="AE92" s="92">
        <f t="shared" si="48"/>
        <v>0</v>
      </c>
      <c r="AF92" s="92">
        <f t="shared" si="62"/>
        <v>0</v>
      </c>
      <c r="AG92" s="92">
        <f t="shared" si="49"/>
        <v>0</v>
      </c>
      <c r="AH92" s="99">
        <f t="shared" si="50"/>
        <v>0</v>
      </c>
      <c r="AI92" s="92">
        <f t="shared" si="51"/>
        <v>0</v>
      </c>
      <c r="AJ92" s="92">
        <f t="shared" si="63"/>
        <v>0</v>
      </c>
      <c r="AK92" s="72">
        <f t="shared" si="52"/>
        <v>0</v>
      </c>
      <c r="AL92" s="92">
        <f t="shared" si="53"/>
        <v>0</v>
      </c>
      <c r="AM92" s="103">
        <f t="shared" si="64"/>
        <v>0</v>
      </c>
      <c r="AN92" s="368">
        <f t="shared" si="65"/>
        <v>0</v>
      </c>
    </row>
    <row r="93" spans="1:40" s="41" customFormat="1" ht="12">
      <c r="A93" s="289"/>
      <c r="B93" s="328"/>
      <c r="C93" s="329"/>
      <c r="D93" s="330"/>
      <c r="E93" s="330"/>
      <c r="F93" s="330"/>
      <c r="G93" s="331"/>
      <c r="H93" s="332"/>
      <c r="I93" s="331"/>
      <c r="J93" s="333"/>
      <c r="K93" s="334">
        <f t="shared" si="40"/>
      </c>
      <c r="L93" s="334">
        <f t="shared" si="54"/>
      </c>
      <c r="M93" s="335">
        <f t="shared" si="41"/>
      </c>
      <c r="N93" s="336">
        <f t="shared" si="42"/>
      </c>
      <c r="O93" s="286"/>
      <c r="Q93" s="16"/>
      <c r="S93" s="105">
        <f t="shared" si="55"/>
        <v>0</v>
      </c>
      <c r="T93" s="91">
        <f t="shared" si="56"/>
        <v>0</v>
      </c>
      <c r="U93" s="91">
        <f t="shared" si="57"/>
        <v>0</v>
      </c>
      <c r="V93" s="91">
        <f t="shared" si="58"/>
        <v>0</v>
      </c>
      <c r="W93" s="91">
        <f t="shared" si="59"/>
        <v>0</v>
      </c>
      <c r="X93" s="92">
        <f t="shared" si="43"/>
        <v>0</v>
      </c>
      <c r="Y93" s="105">
        <f t="shared" si="60"/>
        <v>0</v>
      </c>
      <c r="Z93" s="92">
        <f t="shared" si="44"/>
        <v>0</v>
      </c>
      <c r="AA93" s="92">
        <f t="shared" si="45"/>
        <v>0</v>
      </c>
      <c r="AB93" s="92">
        <f t="shared" si="46"/>
        <v>0</v>
      </c>
      <c r="AC93" s="92">
        <f t="shared" si="47"/>
        <v>0</v>
      </c>
      <c r="AD93" s="72">
        <f t="shared" si="61"/>
        <v>0</v>
      </c>
      <c r="AE93" s="92">
        <f t="shared" si="48"/>
        <v>0</v>
      </c>
      <c r="AF93" s="92">
        <f t="shared" si="62"/>
        <v>0</v>
      </c>
      <c r="AG93" s="92">
        <f t="shared" si="49"/>
        <v>0</v>
      </c>
      <c r="AH93" s="99">
        <f t="shared" si="50"/>
        <v>0</v>
      </c>
      <c r="AI93" s="92">
        <f t="shared" si="51"/>
        <v>0</v>
      </c>
      <c r="AJ93" s="92">
        <f t="shared" si="63"/>
        <v>0</v>
      </c>
      <c r="AK93" s="72">
        <f t="shared" si="52"/>
        <v>0</v>
      </c>
      <c r="AL93" s="92">
        <f t="shared" si="53"/>
        <v>0</v>
      </c>
      <c r="AM93" s="103">
        <f t="shared" si="64"/>
        <v>0</v>
      </c>
      <c r="AN93" s="368">
        <f t="shared" si="65"/>
        <v>0</v>
      </c>
    </row>
    <row r="94" spans="1:40" s="41" customFormat="1" ht="12.75" thickBot="1">
      <c r="A94" s="289"/>
      <c r="B94" s="337"/>
      <c r="C94" s="338"/>
      <c r="D94" s="339"/>
      <c r="E94" s="339"/>
      <c r="F94" s="339"/>
      <c r="G94" s="340"/>
      <c r="H94" s="341"/>
      <c r="I94" s="340"/>
      <c r="J94" s="342"/>
      <c r="K94" s="343">
        <f t="shared" si="40"/>
      </c>
      <c r="L94" s="343">
        <f t="shared" si="54"/>
      </c>
      <c r="M94" s="344">
        <f t="shared" si="41"/>
      </c>
      <c r="N94" s="345">
        <f t="shared" si="42"/>
      </c>
      <c r="O94" s="286"/>
      <c r="Q94" s="16"/>
      <c r="S94" s="106">
        <f t="shared" si="55"/>
        <v>0</v>
      </c>
      <c r="T94" s="97">
        <f t="shared" si="56"/>
        <v>0</v>
      </c>
      <c r="U94" s="97">
        <f t="shared" si="57"/>
        <v>0</v>
      </c>
      <c r="V94" s="97">
        <f t="shared" si="58"/>
        <v>0</v>
      </c>
      <c r="W94" s="97">
        <f t="shared" si="59"/>
        <v>0</v>
      </c>
      <c r="X94" s="94">
        <f t="shared" si="43"/>
        <v>0</v>
      </c>
      <c r="Y94" s="106">
        <f t="shared" si="60"/>
        <v>0</v>
      </c>
      <c r="Z94" s="94">
        <f t="shared" si="44"/>
        <v>0</v>
      </c>
      <c r="AA94" s="94">
        <f t="shared" si="45"/>
        <v>0</v>
      </c>
      <c r="AB94" s="94">
        <f t="shared" si="46"/>
        <v>0</v>
      </c>
      <c r="AC94" s="94">
        <f t="shared" si="47"/>
        <v>0</v>
      </c>
      <c r="AD94" s="73">
        <f t="shared" si="61"/>
        <v>0</v>
      </c>
      <c r="AE94" s="94">
        <f t="shared" si="48"/>
        <v>0</v>
      </c>
      <c r="AF94" s="94">
        <f t="shared" si="62"/>
        <v>0</v>
      </c>
      <c r="AG94" s="94">
        <f t="shared" si="49"/>
        <v>0</v>
      </c>
      <c r="AH94" s="100">
        <f t="shared" si="50"/>
        <v>0</v>
      </c>
      <c r="AI94" s="94">
        <f t="shared" si="51"/>
        <v>0</v>
      </c>
      <c r="AJ94" s="94">
        <f t="shared" si="63"/>
        <v>0</v>
      </c>
      <c r="AK94" s="73">
        <f t="shared" si="52"/>
        <v>0</v>
      </c>
      <c r="AL94" s="94">
        <f t="shared" si="53"/>
        <v>0</v>
      </c>
      <c r="AM94" s="104">
        <f t="shared" si="64"/>
        <v>0</v>
      </c>
      <c r="AN94" s="369">
        <f t="shared" si="65"/>
        <v>0</v>
      </c>
    </row>
    <row r="95" spans="1:17" ht="12">
      <c r="A95" s="280"/>
      <c r="B95" s="552" t="s">
        <v>25</v>
      </c>
      <c r="C95" s="553"/>
      <c r="D95" s="553"/>
      <c r="E95" s="553"/>
      <c r="F95" s="553"/>
      <c r="G95" s="553"/>
      <c r="H95" s="553"/>
      <c r="I95" s="553"/>
      <c r="J95" s="553"/>
      <c r="K95" s="553"/>
      <c r="L95" s="553"/>
      <c r="M95" s="553"/>
      <c r="N95" s="283"/>
      <c r="O95" s="283"/>
      <c r="Q95" s="49"/>
    </row>
    <row r="96" spans="1:17" ht="12.75" customHeight="1">
      <c r="A96" s="280"/>
      <c r="B96" s="550" t="s">
        <v>26</v>
      </c>
      <c r="C96" s="550"/>
      <c r="D96" s="550"/>
      <c r="E96" s="550"/>
      <c r="F96" s="550"/>
      <c r="G96" s="550"/>
      <c r="H96" s="550"/>
      <c r="I96" s="550"/>
      <c r="J96" s="550"/>
      <c r="K96" s="550"/>
      <c r="L96" s="550"/>
      <c r="M96" s="550"/>
      <c r="N96" s="550"/>
      <c r="O96" s="287"/>
      <c r="Q96" s="49"/>
    </row>
    <row r="97" spans="1:17" ht="12">
      <c r="A97" s="280"/>
      <c r="B97" s="551"/>
      <c r="C97" s="551"/>
      <c r="D97" s="551"/>
      <c r="E97" s="551"/>
      <c r="F97" s="551"/>
      <c r="G97" s="551"/>
      <c r="H97" s="551"/>
      <c r="I97" s="551"/>
      <c r="J97" s="551"/>
      <c r="K97" s="551"/>
      <c r="L97" s="551"/>
      <c r="M97" s="551"/>
      <c r="N97" s="551"/>
      <c r="O97" s="288"/>
      <c r="Q97" s="49"/>
    </row>
    <row r="98" spans="1:17" ht="12.75">
      <c r="A98" s="280"/>
      <c r="B98" s="280"/>
      <c r="C98" s="280"/>
      <c r="D98" s="290"/>
      <c r="E98" s="386"/>
      <c r="F98" s="386"/>
      <c r="G98" s="386"/>
      <c r="H98" s="283"/>
      <c r="I98" s="280"/>
      <c r="J98" s="284"/>
      <c r="K98" s="284"/>
      <c r="L98" s="280"/>
      <c r="M98" s="280"/>
      <c r="N98" s="280"/>
      <c r="O98" s="280"/>
      <c r="Q98" s="49"/>
    </row>
    <row r="99" spans="1:17" ht="13.5" thickBot="1">
      <c r="A99" s="280"/>
      <c r="B99" s="280"/>
      <c r="C99" s="280"/>
      <c r="D99" s="290"/>
      <c r="E99" s="386"/>
      <c r="F99" s="386"/>
      <c r="G99" s="386"/>
      <c r="H99" s="283"/>
      <c r="I99" s="280"/>
      <c r="J99" s="284"/>
      <c r="K99" s="284"/>
      <c r="L99" s="280"/>
      <c r="M99" s="280"/>
      <c r="N99" s="280"/>
      <c r="O99" s="280"/>
      <c r="Q99" s="49"/>
    </row>
    <row r="100" spans="1:17" ht="19.5" customHeight="1" thickBot="1">
      <c r="A100" s="280"/>
      <c r="B100" s="558" t="s">
        <v>27</v>
      </c>
      <c r="C100" s="559"/>
      <c r="D100" s="560"/>
      <c r="E100" s="349"/>
      <c r="F100" s="349"/>
      <c r="G100" s="349"/>
      <c r="H100" s="349"/>
      <c r="I100" s="349"/>
      <c r="J100" s="349"/>
      <c r="K100" s="284"/>
      <c r="L100" s="280"/>
      <c r="M100" s="280"/>
      <c r="N100" s="280"/>
      <c r="O100" s="280"/>
      <c r="Q100" s="49"/>
    </row>
    <row r="101" spans="1:17" ht="24" customHeight="1" thickBot="1">
      <c r="A101" s="280"/>
      <c r="B101" s="556" t="s">
        <v>328</v>
      </c>
      <c r="C101" s="557"/>
      <c r="D101" s="348" t="s">
        <v>13</v>
      </c>
      <c r="E101" s="542" t="s">
        <v>293</v>
      </c>
      <c r="F101" s="543"/>
      <c r="G101" s="543"/>
      <c r="H101" s="543"/>
      <c r="I101" s="543"/>
      <c r="J101" s="543"/>
      <c r="K101" s="543"/>
      <c r="L101" s="280"/>
      <c r="M101" s="280"/>
      <c r="N101" s="280"/>
      <c r="O101" s="280"/>
      <c r="Q101" s="49"/>
    </row>
    <row r="102" spans="1:17" ht="16.5" customHeight="1">
      <c r="A102" s="280"/>
      <c r="B102" s="567" t="s">
        <v>58</v>
      </c>
      <c r="C102" s="568"/>
      <c r="D102" s="350">
        <f>SUM(T15:T94)</f>
        <v>0</v>
      </c>
      <c r="E102" s="283" t="s">
        <v>60</v>
      </c>
      <c r="F102" s="449"/>
      <c r="G102" s="450"/>
      <c r="H102" s="283"/>
      <c r="I102" s="283"/>
      <c r="J102" s="347"/>
      <c r="K102" s="284"/>
      <c r="L102" s="280"/>
      <c r="M102" s="280"/>
      <c r="N102" s="451" t="s">
        <v>258</v>
      </c>
      <c r="O102" s="280"/>
      <c r="Q102" s="49"/>
    </row>
    <row r="103" spans="1:17" ht="16.5" customHeight="1" thickBot="1">
      <c r="A103" s="280"/>
      <c r="B103" s="565" t="s">
        <v>59</v>
      </c>
      <c r="C103" s="566"/>
      <c r="D103" s="351">
        <f>SUM(U15:U94)</f>
        <v>0</v>
      </c>
      <c r="E103" s="283" t="s">
        <v>60</v>
      </c>
      <c r="F103" s="449"/>
      <c r="G103" s="450"/>
      <c r="H103" s="283"/>
      <c r="I103" s="283"/>
      <c r="J103" s="347"/>
      <c r="K103" s="284"/>
      <c r="L103" s="280"/>
      <c r="M103" s="280"/>
      <c r="N103" s="519" t="s">
        <v>344</v>
      </c>
      <c r="O103" s="280"/>
      <c r="Q103" s="49"/>
    </row>
    <row r="104" spans="1:17" ht="16.5" customHeight="1">
      <c r="A104" s="280"/>
      <c r="B104" s="561" t="s">
        <v>56</v>
      </c>
      <c r="C104" s="562"/>
      <c r="D104" s="350">
        <f>SUM(V15:V94)</f>
        <v>0</v>
      </c>
      <c r="E104" s="449"/>
      <c r="F104" s="449"/>
      <c r="G104" s="450"/>
      <c r="H104" s="283"/>
      <c r="I104" s="283"/>
      <c r="J104" s="347"/>
      <c r="K104" s="284"/>
      <c r="L104" s="280"/>
      <c r="M104" s="280"/>
      <c r="N104" s="520"/>
      <c r="O104" s="280"/>
      <c r="Q104" s="49"/>
    </row>
    <row r="105" spans="1:17" ht="16.5" customHeight="1" thickBot="1">
      <c r="A105" s="280"/>
      <c r="B105" s="563" t="s">
        <v>55</v>
      </c>
      <c r="C105" s="564"/>
      <c r="D105" s="351">
        <f>SUM(W15:W94)</f>
        <v>0</v>
      </c>
      <c r="E105" s="449"/>
      <c r="F105" s="449"/>
      <c r="G105" s="450"/>
      <c r="H105" s="283"/>
      <c r="I105" s="283"/>
      <c r="J105" s="347"/>
      <c r="K105" s="284"/>
      <c r="L105" s="280"/>
      <c r="M105" s="280"/>
      <c r="N105" s="520"/>
      <c r="O105" s="280"/>
      <c r="Q105" s="49"/>
    </row>
    <row r="106" spans="1:17" ht="24" customHeight="1" thickBot="1">
      <c r="A106" s="280"/>
      <c r="B106" s="554" t="s">
        <v>292</v>
      </c>
      <c r="C106" s="555"/>
      <c r="D106" s="352">
        <f>SUM(X15:X94)</f>
        <v>0</v>
      </c>
      <c r="E106" s="452">
        <f>IF(D106&lt;0,K123,"")</f>
      </c>
      <c r="F106" s="453"/>
      <c r="G106" s="453"/>
      <c r="H106" s="453"/>
      <c r="I106" s="453"/>
      <c r="J106" s="453"/>
      <c r="K106" s="284"/>
      <c r="L106" s="280"/>
      <c r="M106" s="280"/>
      <c r="N106" s="521"/>
      <c r="O106" s="280"/>
      <c r="Q106" s="49"/>
    </row>
    <row r="107" spans="1:17" ht="12.75" customHeight="1">
      <c r="A107" s="280"/>
      <c r="B107" s="280"/>
      <c r="C107" s="281"/>
      <c r="D107" s="281"/>
      <c r="E107" s="282"/>
      <c r="F107" s="449"/>
      <c r="G107" s="450"/>
      <c r="H107" s="283"/>
      <c r="I107" s="280"/>
      <c r="J107" s="284"/>
      <c r="K107" s="284"/>
      <c r="L107" s="280"/>
      <c r="M107" s="280"/>
      <c r="N107" s="280"/>
      <c r="O107" s="280"/>
      <c r="Q107" s="49"/>
    </row>
    <row r="108" spans="1:17" ht="12.75">
      <c r="A108" s="49"/>
      <c r="B108" s="549"/>
      <c r="C108" s="549"/>
      <c r="D108" s="549"/>
      <c r="E108" s="456"/>
      <c r="F108" s="457"/>
      <c r="G108" s="458"/>
      <c r="H108" s="459"/>
      <c r="I108" s="49"/>
      <c r="J108" s="460"/>
      <c r="K108" s="460"/>
      <c r="L108" s="49"/>
      <c r="M108" s="49"/>
      <c r="N108" s="49"/>
      <c r="O108" s="49"/>
      <c r="P108" s="49"/>
      <c r="Q108" s="49"/>
    </row>
    <row r="109" spans="5:12" ht="12.75">
      <c r="E109" s="454"/>
      <c r="F109" s="454"/>
      <c r="G109" s="455"/>
      <c r="H109" s="95"/>
      <c r="J109" s="39"/>
      <c r="L109" s="35"/>
    </row>
    <row r="110" spans="4:11" s="77" customFormat="1" ht="12" hidden="1">
      <c r="D110" s="77" t="s">
        <v>41</v>
      </c>
      <c r="J110" s="78" t="s">
        <v>229</v>
      </c>
      <c r="K110" s="78" t="s">
        <v>230</v>
      </c>
    </row>
    <row r="111" spans="4:11" s="77" customFormat="1" ht="12" hidden="1">
      <c r="D111" s="77" t="s">
        <v>42</v>
      </c>
      <c r="E111" s="78" t="s">
        <v>201</v>
      </c>
      <c r="F111" s="78" t="s">
        <v>290</v>
      </c>
      <c r="I111" s="36" t="s">
        <v>164</v>
      </c>
      <c r="J111" s="37">
        <v>1</v>
      </c>
      <c r="K111" s="38">
        <v>1.5</v>
      </c>
    </row>
    <row r="112" spans="4:11" s="77" customFormat="1" ht="12" hidden="1">
      <c r="D112" s="77" t="s">
        <v>287</v>
      </c>
      <c r="E112" s="79" t="s">
        <v>202</v>
      </c>
      <c r="F112" s="79" t="s">
        <v>106</v>
      </c>
      <c r="I112" s="81" t="s">
        <v>165</v>
      </c>
      <c r="J112" s="82">
        <v>0.6</v>
      </c>
      <c r="K112" s="83">
        <v>2.5</v>
      </c>
    </row>
    <row r="113" spans="4:11" s="77" customFormat="1" ht="12" hidden="1">
      <c r="D113" s="77" t="s">
        <v>288</v>
      </c>
      <c r="E113" s="79"/>
      <c r="F113" s="79"/>
      <c r="J113" s="79"/>
      <c r="K113" s="78"/>
    </row>
    <row r="114" spans="4:9" s="77" customFormat="1" ht="12" hidden="1">
      <c r="D114" s="77" t="s">
        <v>284</v>
      </c>
      <c r="I114" s="78">
        <v>28</v>
      </c>
    </row>
    <row r="115" spans="4:9" s="77" customFormat="1" ht="12" hidden="1">
      <c r="D115" s="77" t="s">
        <v>43</v>
      </c>
      <c r="I115" s="78">
        <v>40</v>
      </c>
    </row>
    <row r="116" spans="4:18" s="77" customFormat="1" ht="14.25" hidden="1">
      <c r="D116" s="77" t="s">
        <v>203</v>
      </c>
      <c r="E116" s="79"/>
      <c r="F116" s="79"/>
      <c r="J116" s="78"/>
      <c r="K116" s="78"/>
      <c r="L116" s="80" t="s">
        <v>166</v>
      </c>
      <c r="P116" s="80"/>
      <c r="Q116" s="80"/>
      <c r="R116" s="80"/>
    </row>
    <row r="117" spans="2:12" ht="12" hidden="1">
      <c r="B117" s="44">
        <f>RIGHT($C$11,2)</f>
      </c>
      <c r="C117" s="44">
        <f>LEFT(B15,1)</f>
      </c>
      <c r="D117" s="45" t="b">
        <f>IF($B$117="10","A",IF($B$117="11","B",IF($B$117="12","C",IF($B$117="13","D",IF($B$117="14","E",IF($B$117="15","F",IF($B$117="16","G",IF($B$117="17","H"))))))))</f>
        <v>0</v>
      </c>
      <c r="E117" s="35" t="b">
        <f>IF($B$117="18","J",IF($B$117="19","K",IF($B$117="20","L",IF($B$117="21","M",IF($B$117="22","N",IF($B$117="23","P",IF($B$117="24","R",IF($B$117="25","S"))))))))</f>
        <v>0</v>
      </c>
      <c r="F117" s="35"/>
      <c r="G117" s="35" t="b">
        <f>IF($B$117="26","T",IF($B$117="27","V"))</f>
        <v>0</v>
      </c>
      <c r="H117" s="35" t="b">
        <f>IF(B117="01","1",IF(B117="02","2",IF(B117="03","3",IF(B117="04","4",IF(B117="05","5",IF(B117="06","6",IF(B117="07","7",IF(B117="08","8"))))))))</f>
        <v>0</v>
      </c>
      <c r="I117" s="35" t="b">
        <f>IF(B117="09","9")</f>
        <v>0</v>
      </c>
      <c r="J117" s="39">
        <f aca="true" t="shared" si="66" ref="J117:J148">IF(ISBLANK(B15),1,IF(OR(C117=$D$117,C117=$E$117,C117=$G$117,C117=$H$117,C117=$I$117),1,0))</f>
        <v>1</v>
      </c>
      <c r="K117" s="23" t="s">
        <v>188</v>
      </c>
      <c r="L117" s="35"/>
    </row>
    <row r="118" spans="3:12" ht="12" hidden="1">
      <c r="C118" s="44">
        <f aca="true" t="shared" si="67" ref="C118:C181">LEFT(B16,1)</f>
      </c>
      <c r="E118" s="35"/>
      <c r="F118" s="35"/>
      <c r="J118" s="39">
        <f t="shared" si="66"/>
        <v>1</v>
      </c>
      <c r="K118" s="23" t="s">
        <v>204</v>
      </c>
      <c r="L118" s="35"/>
    </row>
    <row r="119" spans="3:12" ht="12" hidden="1">
      <c r="C119" s="44">
        <f t="shared" si="67"/>
      </c>
      <c r="E119" s="35"/>
      <c r="F119" s="35"/>
      <c r="J119" s="39">
        <f t="shared" si="66"/>
        <v>1</v>
      </c>
      <c r="K119" s="23" t="s">
        <v>48</v>
      </c>
      <c r="L119" s="35"/>
    </row>
    <row r="120" spans="3:12" ht="12" hidden="1">
      <c r="C120" s="44">
        <f t="shared" si="67"/>
      </c>
      <c r="E120" s="35"/>
      <c r="F120" s="35"/>
      <c r="J120" s="39">
        <f t="shared" si="66"/>
        <v>1</v>
      </c>
      <c r="K120" s="101" t="s">
        <v>50</v>
      </c>
      <c r="L120" s="35"/>
    </row>
    <row r="121" spans="3:12" ht="12" hidden="1">
      <c r="C121" s="44">
        <f t="shared" si="67"/>
      </c>
      <c r="E121" s="35"/>
      <c r="F121" s="35"/>
      <c r="J121" s="39">
        <f t="shared" si="66"/>
        <v>1</v>
      </c>
      <c r="K121" s="101" t="s">
        <v>49</v>
      </c>
      <c r="L121" s="35"/>
    </row>
    <row r="122" spans="3:12" ht="12" hidden="1">
      <c r="C122" s="44">
        <f t="shared" si="67"/>
      </c>
      <c r="E122" s="35"/>
      <c r="F122" s="35"/>
      <c r="J122" s="39">
        <f t="shared" si="66"/>
        <v>1</v>
      </c>
      <c r="K122" s="101"/>
      <c r="L122" s="35"/>
    </row>
    <row r="123" spans="3:12" ht="12" hidden="1">
      <c r="C123" s="44">
        <f t="shared" si="67"/>
      </c>
      <c r="E123" s="35"/>
      <c r="F123" s="35"/>
      <c r="J123" s="39">
        <f t="shared" si="66"/>
        <v>1</v>
      </c>
      <c r="K123" s="101" t="s">
        <v>294</v>
      </c>
      <c r="L123" s="35"/>
    </row>
    <row r="124" spans="3:12" ht="12" hidden="1">
      <c r="C124" s="44">
        <f t="shared" si="67"/>
      </c>
      <c r="E124" s="35"/>
      <c r="F124" s="35"/>
      <c r="J124" s="39">
        <f t="shared" si="66"/>
        <v>1</v>
      </c>
      <c r="L124" s="35"/>
    </row>
    <row r="125" spans="3:12" ht="12" hidden="1">
      <c r="C125" s="44">
        <f t="shared" si="67"/>
      </c>
      <c r="E125" s="35"/>
      <c r="F125" s="35"/>
      <c r="J125" s="39">
        <f t="shared" si="66"/>
        <v>1</v>
      </c>
      <c r="L125" s="35"/>
    </row>
    <row r="126" spans="3:12" ht="12" hidden="1">
      <c r="C126" s="44">
        <f t="shared" si="67"/>
      </c>
      <c r="E126" s="35"/>
      <c r="F126" s="35"/>
      <c r="J126" s="39">
        <f t="shared" si="66"/>
        <v>1</v>
      </c>
      <c r="L126" s="35"/>
    </row>
    <row r="127" spans="3:12" ht="12" hidden="1">
      <c r="C127" s="44">
        <f t="shared" si="67"/>
      </c>
      <c r="E127" s="35"/>
      <c r="F127" s="35"/>
      <c r="J127" s="39">
        <f t="shared" si="66"/>
        <v>1</v>
      </c>
      <c r="L127" s="35"/>
    </row>
    <row r="128" spans="3:12" ht="12" hidden="1">
      <c r="C128" s="44">
        <f t="shared" si="67"/>
      </c>
      <c r="E128" s="35"/>
      <c r="F128" s="35"/>
      <c r="J128" s="39">
        <f t="shared" si="66"/>
        <v>1</v>
      </c>
      <c r="L128" s="35"/>
    </row>
    <row r="129" spans="3:12" ht="12" hidden="1">
      <c r="C129" s="44">
        <f t="shared" si="67"/>
      </c>
      <c r="E129" s="35"/>
      <c r="F129" s="35"/>
      <c r="J129" s="39">
        <f t="shared" si="66"/>
        <v>1</v>
      </c>
      <c r="L129" s="35"/>
    </row>
    <row r="130" spans="3:12" ht="12" hidden="1">
      <c r="C130" s="44">
        <f t="shared" si="67"/>
      </c>
      <c r="E130" s="35"/>
      <c r="F130" s="35"/>
      <c r="J130" s="39">
        <f t="shared" si="66"/>
        <v>1</v>
      </c>
      <c r="L130" s="35"/>
    </row>
    <row r="131" spans="3:12" ht="12" hidden="1">
      <c r="C131" s="44">
        <f t="shared" si="67"/>
      </c>
      <c r="E131" s="35"/>
      <c r="F131" s="35"/>
      <c r="J131" s="39">
        <f t="shared" si="66"/>
        <v>1</v>
      </c>
      <c r="L131" s="35"/>
    </row>
    <row r="132" spans="3:12" ht="12" hidden="1">
      <c r="C132" s="44">
        <f t="shared" si="67"/>
      </c>
      <c r="E132" s="35"/>
      <c r="F132" s="35"/>
      <c r="J132" s="39">
        <f t="shared" si="66"/>
        <v>1</v>
      </c>
      <c r="L132" s="35"/>
    </row>
    <row r="133" spans="3:12" ht="12" hidden="1">
      <c r="C133" s="44">
        <f t="shared" si="67"/>
      </c>
      <c r="E133" s="35"/>
      <c r="F133" s="35"/>
      <c r="J133" s="39">
        <f t="shared" si="66"/>
        <v>1</v>
      </c>
      <c r="L133" s="35"/>
    </row>
    <row r="134" spans="3:12" ht="12" hidden="1">
      <c r="C134" s="44">
        <f t="shared" si="67"/>
      </c>
      <c r="E134" s="35"/>
      <c r="F134" s="35"/>
      <c r="J134" s="39">
        <f t="shared" si="66"/>
        <v>1</v>
      </c>
      <c r="L134" s="35"/>
    </row>
    <row r="135" spans="3:12" ht="12" hidden="1">
      <c r="C135" s="44">
        <f t="shared" si="67"/>
      </c>
      <c r="E135" s="35"/>
      <c r="F135" s="35"/>
      <c r="J135" s="39">
        <f t="shared" si="66"/>
        <v>1</v>
      </c>
      <c r="L135" s="35"/>
    </row>
    <row r="136" spans="3:12" ht="12" hidden="1">
      <c r="C136" s="44">
        <f t="shared" si="67"/>
      </c>
      <c r="E136" s="35"/>
      <c r="F136" s="35"/>
      <c r="J136" s="39">
        <f t="shared" si="66"/>
        <v>1</v>
      </c>
      <c r="L136" s="35"/>
    </row>
    <row r="137" spans="3:12" ht="12" hidden="1">
      <c r="C137" s="44">
        <f t="shared" si="67"/>
      </c>
      <c r="E137" s="35"/>
      <c r="F137" s="35"/>
      <c r="J137" s="39">
        <f t="shared" si="66"/>
        <v>1</v>
      </c>
      <c r="L137" s="35"/>
    </row>
    <row r="138" spans="3:12" ht="12" hidden="1">
      <c r="C138" s="44">
        <f t="shared" si="67"/>
      </c>
      <c r="E138" s="35"/>
      <c r="F138" s="35"/>
      <c r="J138" s="39">
        <f t="shared" si="66"/>
        <v>1</v>
      </c>
      <c r="L138" s="35"/>
    </row>
    <row r="139" spans="3:12" ht="12" hidden="1">
      <c r="C139" s="44">
        <f t="shared" si="67"/>
      </c>
      <c r="E139" s="35"/>
      <c r="F139" s="35"/>
      <c r="J139" s="39">
        <f t="shared" si="66"/>
        <v>1</v>
      </c>
      <c r="L139" s="35"/>
    </row>
    <row r="140" spans="3:12" ht="12" hidden="1">
      <c r="C140" s="44">
        <f t="shared" si="67"/>
      </c>
      <c r="E140" s="35"/>
      <c r="F140" s="35"/>
      <c r="J140" s="39">
        <f t="shared" si="66"/>
        <v>1</v>
      </c>
      <c r="L140" s="35"/>
    </row>
    <row r="141" spans="3:12" ht="12" hidden="1">
      <c r="C141" s="44">
        <f t="shared" si="67"/>
      </c>
      <c r="E141" s="35"/>
      <c r="F141" s="35"/>
      <c r="J141" s="39">
        <f t="shared" si="66"/>
        <v>1</v>
      </c>
      <c r="L141" s="35"/>
    </row>
    <row r="142" spans="3:12" ht="12" hidden="1">
      <c r="C142" s="44">
        <f t="shared" si="67"/>
      </c>
      <c r="E142" s="35"/>
      <c r="F142" s="35"/>
      <c r="J142" s="39">
        <f t="shared" si="66"/>
        <v>1</v>
      </c>
      <c r="L142" s="35"/>
    </row>
    <row r="143" spans="3:12" ht="12" hidden="1">
      <c r="C143" s="44">
        <f t="shared" si="67"/>
      </c>
      <c r="E143" s="35"/>
      <c r="F143" s="35"/>
      <c r="J143" s="39">
        <f t="shared" si="66"/>
        <v>1</v>
      </c>
      <c r="L143" s="35"/>
    </row>
    <row r="144" spans="3:12" ht="12" hidden="1">
      <c r="C144" s="44">
        <f t="shared" si="67"/>
      </c>
      <c r="E144" s="35"/>
      <c r="F144" s="35"/>
      <c r="J144" s="39">
        <f t="shared" si="66"/>
        <v>1</v>
      </c>
      <c r="L144" s="35"/>
    </row>
    <row r="145" spans="3:12" ht="12" hidden="1">
      <c r="C145" s="44">
        <f t="shared" si="67"/>
      </c>
      <c r="E145" s="35"/>
      <c r="F145" s="35"/>
      <c r="J145" s="39">
        <f t="shared" si="66"/>
        <v>1</v>
      </c>
      <c r="L145" s="35"/>
    </row>
    <row r="146" spans="3:12" ht="12" hidden="1">
      <c r="C146" s="44">
        <f t="shared" si="67"/>
      </c>
      <c r="E146" s="35"/>
      <c r="F146" s="35"/>
      <c r="J146" s="39">
        <f t="shared" si="66"/>
        <v>1</v>
      </c>
      <c r="L146" s="35"/>
    </row>
    <row r="147" spans="3:12" ht="12" hidden="1">
      <c r="C147" s="44">
        <f t="shared" si="67"/>
      </c>
      <c r="E147" s="35"/>
      <c r="F147" s="35"/>
      <c r="J147" s="39">
        <f t="shared" si="66"/>
        <v>1</v>
      </c>
      <c r="L147" s="35"/>
    </row>
    <row r="148" spans="3:12" ht="12" hidden="1">
      <c r="C148" s="44">
        <f t="shared" si="67"/>
      </c>
      <c r="E148" s="35"/>
      <c r="F148" s="35"/>
      <c r="J148" s="39">
        <f t="shared" si="66"/>
        <v>1</v>
      </c>
      <c r="L148" s="35"/>
    </row>
    <row r="149" spans="3:12" ht="12" hidden="1">
      <c r="C149" s="44">
        <f t="shared" si="67"/>
      </c>
      <c r="E149" s="35"/>
      <c r="F149" s="35"/>
      <c r="J149" s="39">
        <f aca="true" t="shared" si="68" ref="J149:J180">IF(ISBLANK(B47),1,IF(OR(C149=$D$117,C149=$E$117,C149=$G$117,C149=$H$117,C149=$I$117),1,0))</f>
        <v>1</v>
      </c>
      <c r="L149" s="35"/>
    </row>
    <row r="150" spans="3:12" ht="12" hidden="1">
      <c r="C150" s="44">
        <f t="shared" si="67"/>
      </c>
      <c r="E150" s="35"/>
      <c r="F150" s="35"/>
      <c r="J150" s="39">
        <f t="shared" si="68"/>
        <v>1</v>
      </c>
      <c r="L150" s="35"/>
    </row>
    <row r="151" spans="3:12" ht="12" hidden="1">
      <c r="C151" s="44">
        <f t="shared" si="67"/>
      </c>
      <c r="E151" s="35"/>
      <c r="F151" s="35"/>
      <c r="J151" s="39">
        <f t="shared" si="68"/>
        <v>1</v>
      </c>
      <c r="L151" s="35"/>
    </row>
    <row r="152" spans="3:12" ht="12" hidden="1">
      <c r="C152" s="44">
        <f t="shared" si="67"/>
      </c>
      <c r="E152" s="35"/>
      <c r="F152" s="35"/>
      <c r="J152" s="39">
        <f t="shared" si="68"/>
        <v>1</v>
      </c>
      <c r="L152" s="35"/>
    </row>
    <row r="153" spans="3:12" ht="12" hidden="1">
      <c r="C153" s="44">
        <f t="shared" si="67"/>
      </c>
      <c r="E153" s="35"/>
      <c r="F153" s="35"/>
      <c r="J153" s="39">
        <f t="shared" si="68"/>
        <v>1</v>
      </c>
      <c r="L153" s="35"/>
    </row>
    <row r="154" spans="3:12" ht="12" hidden="1">
      <c r="C154" s="44">
        <f t="shared" si="67"/>
      </c>
      <c r="E154" s="35"/>
      <c r="F154" s="35"/>
      <c r="J154" s="39">
        <f t="shared" si="68"/>
        <v>1</v>
      </c>
      <c r="L154" s="35"/>
    </row>
    <row r="155" spans="3:12" ht="12" hidden="1">
      <c r="C155" s="44">
        <f t="shared" si="67"/>
      </c>
      <c r="E155" s="35"/>
      <c r="F155" s="35"/>
      <c r="J155" s="39">
        <f t="shared" si="68"/>
        <v>1</v>
      </c>
      <c r="L155" s="35"/>
    </row>
    <row r="156" spans="3:12" ht="12" hidden="1">
      <c r="C156" s="44">
        <f t="shared" si="67"/>
      </c>
      <c r="E156" s="35"/>
      <c r="F156" s="35"/>
      <c r="J156" s="39">
        <f t="shared" si="68"/>
        <v>1</v>
      </c>
      <c r="L156" s="35"/>
    </row>
    <row r="157" spans="3:12" ht="12" hidden="1">
      <c r="C157" s="44">
        <f t="shared" si="67"/>
      </c>
      <c r="E157" s="35"/>
      <c r="F157" s="35"/>
      <c r="J157" s="39">
        <f t="shared" si="68"/>
        <v>1</v>
      </c>
      <c r="L157" s="35"/>
    </row>
    <row r="158" spans="3:12" ht="12" hidden="1">
      <c r="C158" s="44">
        <f t="shared" si="67"/>
      </c>
      <c r="E158" s="35"/>
      <c r="F158" s="35"/>
      <c r="J158" s="39">
        <f t="shared" si="68"/>
        <v>1</v>
      </c>
      <c r="L158" s="35"/>
    </row>
    <row r="159" spans="3:12" ht="12" hidden="1">
      <c r="C159" s="44">
        <f t="shared" si="67"/>
      </c>
      <c r="E159" s="35"/>
      <c r="F159" s="35"/>
      <c r="J159" s="39">
        <f t="shared" si="68"/>
        <v>1</v>
      </c>
      <c r="L159" s="35"/>
    </row>
    <row r="160" spans="3:12" ht="12" hidden="1">
      <c r="C160" s="44">
        <f t="shared" si="67"/>
      </c>
      <c r="E160" s="35"/>
      <c r="F160" s="35"/>
      <c r="J160" s="39">
        <f t="shared" si="68"/>
        <v>1</v>
      </c>
      <c r="L160" s="35"/>
    </row>
    <row r="161" spans="3:12" ht="12" hidden="1">
      <c r="C161" s="44">
        <f t="shared" si="67"/>
      </c>
      <c r="E161" s="35"/>
      <c r="F161" s="35"/>
      <c r="J161" s="39">
        <f t="shared" si="68"/>
        <v>1</v>
      </c>
      <c r="L161" s="35"/>
    </row>
    <row r="162" spans="3:12" ht="12" hidden="1">
      <c r="C162" s="44">
        <f t="shared" si="67"/>
      </c>
      <c r="E162" s="35"/>
      <c r="F162" s="35"/>
      <c r="J162" s="39">
        <f t="shared" si="68"/>
        <v>1</v>
      </c>
      <c r="L162" s="35"/>
    </row>
    <row r="163" spans="3:12" ht="12" hidden="1">
      <c r="C163" s="44">
        <f t="shared" si="67"/>
      </c>
      <c r="E163" s="35"/>
      <c r="F163" s="35"/>
      <c r="J163" s="39">
        <f t="shared" si="68"/>
        <v>1</v>
      </c>
      <c r="L163" s="35"/>
    </row>
    <row r="164" spans="3:12" ht="12" hidden="1">
      <c r="C164" s="44">
        <f t="shared" si="67"/>
      </c>
      <c r="E164" s="35"/>
      <c r="F164" s="35"/>
      <c r="J164" s="39">
        <f t="shared" si="68"/>
        <v>1</v>
      </c>
      <c r="L164" s="35"/>
    </row>
    <row r="165" spans="3:12" ht="12" hidden="1">
      <c r="C165" s="44">
        <f t="shared" si="67"/>
      </c>
      <c r="E165" s="35"/>
      <c r="F165" s="35"/>
      <c r="J165" s="39">
        <f t="shared" si="68"/>
        <v>1</v>
      </c>
      <c r="L165" s="35"/>
    </row>
    <row r="166" spans="3:12" ht="12" hidden="1">
      <c r="C166" s="44">
        <f t="shared" si="67"/>
      </c>
      <c r="E166" s="35"/>
      <c r="F166" s="35"/>
      <c r="J166" s="39">
        <f t="shared" si="68"/>
        <v>1</v>
      </c>
      <c r="L166" s="35"/>
    </row>
    <row r="167" spans="3:12" ht="12" hidden="1">
      <c r="C167" s="44">
        <f t="shared" si="67"/>
      </c>
      <c r="E167" s="35"/>
      <c r="F167" s="35"/>
      <c r="J167" s="39">
        <f t="shared" si="68"/>
        <v>1</v>
      </c>
      <c r="L167" s="35"/>
    </row>
    <row r="168" spans="3:12" ht="12" hidden="1">
      <c r="C168" s="44">
        <f t="shared" si="67"/>
      </c>
      <c r="E168" s="35"/>
      <c r="F168" s="35"/>
      <c r="J168" s="39">
        <f t="shared" si="68"/>
        <v>1</v>
      </c>
      <c r="L168" s="35"/>
    </row>
    <row r="169" spans="3:12" ht="12" hidden="1">
      <c r="C169" s="44">
        <f t="shared" si="67"/>
      </c>
      <c r="E169" s="35"/>
      <c r="F169" s="35"/>
      <c r="J169" s="39">
        <f t="shared" si="68"/>
        <v>1</v>
      </c>
      <c r="L169" s="35"/>
    </row>
    <row r="170" spans="3:12" ht="12" hidden="1">
      <c r="C170" s="44">
        <f t="shared" si="67"/>
      </c>
      <c r="E170" s="35"/>
      <c r="F170" s="35"/>
      <c r="J170" s="39">
        <f t="shared" si="68"/>
        <v>1</v>
      </c>
      <c r="L170" s="35"/>
    </row>
    <row r="171" spans="3:12" ht="12" hidden="1">
      <c r="C171" s="44">
        <f t="shared" si="67"/>
      </c>
      <c r="E171" s="35"/>
      <c r="F171" s="35"/>
      <c r="J171" s="39">
        <f t="shared" si="68"/>
        <v>1</v>
      </c>
      <c r="L171" s="35"/>
    </row>
    <row r="172" spans="3:12" ht="12" hidden="1">
      <c r="C172" s="44">
        <f t="shared" si="67"/>
      </c>
      <c r="E172" s="35"/>
      <c r="F172" s="35"/>
      <c r="J172" s="39">
        <f t="shared" si="68"/>
        <v>1</v>
      </c>
      <c r="L172" s="35"/>
    </row>
    <row r="173" spans="3:12" ht="12" hidden="1">
      <c r="C173" s="44">
        <f t="shared" si="67"/>
      </c>
      <c r="E173" s="35"/>
      <c r="F173" s="35"/>
      <c r="J173" s="39">
        <f t="shared" si="68"/>
        <v>1</v>
      </c>
      <c r="L173" s="35"/>
    </row>
    <row r="174" spans="3:12" ht="12" hidden="1">
      <c r="C174" s="44">
        <f t="shared" si="67"/>
      </c>
      <c r="E174" s="35"/>
      <c r="F174" s="35"/>
      <c r="J174" s="39">
        <f t="shared" si="68"/>
        <v>1</v>
      </c>
      <c r="L174" s="35"/>
    </row>
    <row r="175" spans="3:12" ht="12" hidden="1">
      <c r="C175" s="44">
        <f t="shared" si="67"/>
      </c>
      <c r="E175" s="35"/>
      <c r="F175" s="35"/>
      <c r="J175" s="39">
        <f t="shared" si="68"/>
        <v>1</v>
      </c>
      <c r="L175" s="35"/>
    </row>
    <row r="176" spans="3:12" ht="12" hidden="1">
      <c r="C176" s="44">
        <f t="shared" si="67"/>
      </c>
      <c r="E176" s="35"/>
      <c r="F176" s="35"/>
      <c r="J176" s="39">
        <f t="shared" si="68"/>
        <v>1</v>
      </c>
      <c r="L176" s="35"/>
    </row>
    <row r="177" spans="3:12" ht="12" hidden="1">
      <c r="C177" s="44">
        <f t="shared" si="67"/>
      </c>
      <c r="E177" s="35"/>
      <c r="F177" s="35"/>
      <c r="J177" s="39">
        <f t="shared" si="68"/>
        <v>1</v>
      </c>
      <c r="L177" s="35"/>
    </row>
    <row r="178" spans="3:12" ht="12" hidden="1">
      <c r="C178" s="44">
        <f t="shared" si="67"/>
      </c>
      <c r="E178" s="35"/>
      <c r="F178" s="35"/>
      <c r="J178" s="39">
        <f t="shared" si="68"/>
        <v>1</v>
      </c>
      <c r="L178" s="35"/>
    </row>
    <row r="179" spans="3:12" ht="12" hidden="1">
      <c r="C179" s="44">
        <f t="shared" si="67"/>
      </c>
      <c r="E179" s="35"/>
      <c r="F179" s="35"/>
      <c r="J179" s="39">
        <f t="shared" si="68"/>
        <v>1</v>
      </c>
      <c r="L179" s="35"/>
    </row>
    <row r="180" spans="3:12" ht="12" hidden="1">
      <c r="C180" s="44">
        <f t="shared" si="67"/>
      </c>
      <c r="E180" s="35"/>
      <c r="F180" s="35"/>
      <c r="J180" s="39">
        <f t="shared" si="68"/>
        <v>1</v>
      </c>
      <c r="L180" s="35"/>
    </row>
    <row r="181" spans="3:12" ht="12" hidden="1">
      <c r="C181" s="44">
        <f t="shared" si="67"/>
      </c>
      <c r="E181" s="35"/>
      <c r="F181" s="35"/>
      <c r="J181" s="39">
        <f aca="true" t="shared" si="69" ref="J181:J196">IF(ISBLANK(B79),1,IF(OR(C181=$D$117,C181=$E$117,C181=$G$117,C181=$H$117,C181=$I$117),1,0))</f>
        <v>1</v>
      </c>
      <c r="L181" s="35"/>
    </row>
    <row r="182" spans="3:12" ht="12" hidden="1">
      <c r="C182" s="44">
        <f aca="true" t="shared" si="70" ref="C182:C196">LEFT(B80,1)</f>
      </c>
      <c r="E182" s="35"/>
      <c r="F182" s="35"/>
      <c r="J182" s="39">
        <f t="shared" si="69"/>
        <v>1</v>
      </c>
      <c r="L182" s="35"/>
    </row>
    <row r="183" spans="3:12" ht="12" hidden="1">
      <c r="C183" s="44">
        <f t="shared" si="70"/>
      </c>
      <c r="E183" s="35"/>
      <c r="F183" s="35"/>
      <c r="J183" s="39">
        <f t="shared" si="69"/>
        <v>1</v>
      </c>
      <c r="L183" s="35"/>
    </row>
    <row r="184" spans="3:12" ht="12" hidden="1">
      <c r="C184" s="44">
        <f t="shared" si="70"/>
      </c>
      <c r="E184" s="35"/>
      <c r="F184" s="35"/>
      <c r="J184" s="39">
        <f t="shared" si="69"/>
        <v>1</v>
      </c>
      <c r="L184" s="35"/>
    </row>
    <row r="185" spans="3:12" ht="12" hidden="1">
      <c r="C185" s="44">
        <f t="shared" si="70"/>
      </c>
      <c r="E185" s="35"/>
      <c r="F185" s="35"/>
      <c r="J185" s="39">
        <f t="shared" si="69"/>
        <v>1</v>
      </c>
      <c r="L185" s="35"/>
    </row>
    <row r="186" spans="3:12" ht="12" hidden="1">
      <c r="C186" s="44">
        <f t="shared" si="70"/>
      </c>
      <c r="E186" s="35"/>
      <c r="F186" s="35"/>
      <c r="J186" s="39">
        <f t="shared" si="69"/>
        <v>1</v>
      </c>
      <c r="L186" s="35"/>
    </row>
    <row r="187" spans="3:12" ht="12" hidden="1">
      <c r="C187" s="44">
        <f t="shared" si="70"/>
      </c>
      <c r="E187" s="35"/>
      <c r="F187" s="35"/>
      <c r="J187" s="39">
        <f t="shared" si="69"/>
        <v>1</v>
      </c>
      <c r="L187" s="35"/>
    </row>
    <row r="188" spans="3:12" ht="12" hidden="1">
      <c r="C188" s="44">
        <f t="shared" si="70"/>
      </c>
      <c r="E188" s="35"/>
      <c r="F188" s="35"/>
      <c r="J188" s="39">
        <f t="shared" si="69"/>
        <v>1</v>
      </c>
      <c r="L188" s="35"/>
    </row>
    <row r="189" spans="3:12" ht="12" hidden="1">
      <c r="C189" s="44">
        <f t="shared" si="70"/>
      </c>
      <c r="E189" s="35"/>
      <c r="F189" s="35"/>
      <c r="J189" s="39">
        <f t="shared" si="69"/>
        <v>1</v>
      </c>
      <c r="L189" s="35"/>
    </row>
    <row r="190" spans="3:12" ht="12" hidden="1">
      <c r="C190" s="44">
        <f t="shared" si="70"/>
      </c>
      <c r="E190" s="35"/>
      <c r="F190" s="35"/>
      <c r="J190" s="39">
        <f t="shared" si="69"/>
        <v>1</v>
      </c>
      <c r="L190" s="35"/>
    </row>
    <row r="191" spans="3:12" ht="12" hidden="1">
      <c r="C191" s="44">
        <f t="shared" si="70"/>
      </c>
      <c r="E191" s="35"/>
      <c r="F191" s="35"/>
      <c r="J191" s="39">
        <f t="shared" si="69"/>
        <v>1</v>
      </c>
      <c r="L191" s="35"/>
    </row>
    <row r="192" spans="3:12" ht="12" hidden="1">
      <c r="C192" s="44">
        <f t="shared" si="70"/>
      </c>
      <c r="E192" s="35"/>
      <c r="F192" s="35"/>
      <c r="J192" s="39">
        <f t="shared" si="69"/>
        <v>1</v>
      </c>
      <c r="L192" s="35"/>
    </row>
    <row r="193" spans="3:12" ht="12" hidden="1">
      <c r="C193" s="44">
        <f t="shared" si="70"/>
      </c>
      <c r="E193" s="35"/>
      <c r="F193" s="35"/>
      <c r="J193" s="39">
        <f t="shared" si="69"/>
        <v>1</v>
      </c>
      <c r="L193" s="35"/>
    </row>
    <row r="194" spans="3:12" ht="12" hidden="1">
      <c r="C194" s="44">
        <f t="shared" si="70"/>
      </c>
      <c r="E194" s="35"/>
      <c r="F194" s="35"/>
      <c r="J194" s="39">
        <f t="shared" si="69"/>
        <v>1</v>
      </c>
      <c r="L194" s="35"/>
    </row>
    <row r="195" spans="3:12" ht="12" hidden="1">
      <c r="C195" s="44">
        <f t="shared" si="70"/>
      </c>
      <c r="E195" s="35"/>
      <c r="F195" s="35"/>
      <c r="J195" s="39">
        <f t="shared" si="69"/>
        <v>1</v>
      </c>
      <c r="L195" s="35"/>
    </row>
    <row r="196" spans="3:12" ht="12" hidden="1">
      <c r="C196" s="44">
        <f t="shared" si="70"/>
      </c>
      <c r="E196" s="35"/>
      <c r="F196" s="35"/>
      <c r="J196" s="39">
        <f t="shared" si="69"/>
        <v>1</v>
      </c>
      <c r="L196" s="35"/>
    </row>
    <row r="197" spans="3:12" ht="12">
      <c r="C197" s="42"/>
      <c r="D197" s="35"/>
      <c r="E197" s="35"/>
      <c r="F197" s="35"/>
      <c r="I197" s="39"/>
      <c r="J197" s="39"/>
      <c r="K197" s="35"/>
      <c r="L197" s="35"/>
    </row>
    <row r="198" spans="3:12" ht="12">
      <c r="C198" s="42"/>
      <c r="D198" s="35"/>
      <c r="E198" s="35"/>
      <c r="F198" s="35"/>
      <c r="I198" s="39"/>
      <c r="J198" s="39"/>
      <c r="K198" s="35"/>
      <c r="L198" s="35"/>
    </row>
    <row r="199" spans="3:12" ht="12">
      <c r="C199" s="42"/>
      <c r="D199" s="35"/>
      <c r="E199" s="35"/>
      <c r="F199" s="35"/>
      <c r="I199" s="39"/>
      <c r="J199" s="39"/>
      <c r="K199" s="35"/>
      <c r="L199" s="35"/>
    </row>
    <row r="200" spans="3:12" ht="12">
      <c r="C200" s="42"/>
      <c r="D200" s="35"/>
      <c r="E200" s="35"/>
      <c r="F200" s="35"/>
      <c r="I200" s="39"/>
      <c r="J200" s="39"/>
      <c r="K200" s="35"/>
      <c r="L200" s="35"/>
    </row>
    <row r="201" spans="3:12" ht="12">
      <c r="C201" s="42"/>
      <c r="D201" s="35"/>
      <c r="E201" s="35"/>
      <c r="F201" s="35"/>
      <c r="I201" s="39"/>
      <c r="J201" s="39"/>
      <c r="K201" s="35"/>
      <c r="L201" s="35"/>
    </row>
    <row r="202" spans="3:12" ht="12">
      <c r="C202" s="42"/>
      <c r="D202" s="35"/>
      <c r="E202" s="35"/>
      <c r="F202" s="35"/>
      <c r="I202" s="39"/>
      <c r="J202" s="39"/>
      <c r="K202" s="35"/>
      <c r="L202" s="35"/>
    </row>
    <row r="203" spans="5:12" ht="12">
      <c r="E203" s="35"/>
      <c r="F203" s="35"/>
      <c r="J203" s="39"/>
      <c r="L203" s="35"/>
    </row>
    <row r="204" spans="5:12" ht="12">
      <c r="E204" s="35"/>
      <c r="F204" s="35"/>
      <c r="J204" s="39"/>
      <c r="L204" s="35"/>
    </row>
    <row r="205" spans="5:12" ht="12">
      <c r="E205" s="35"/>
      <c r="F205" s="35"/>
      <c r="J205" s="39"/>
      <c r="L205" s="35"/>
    </row>
    <row r="206" spans="5:12" ht="12">
      <c r="E206" s="35"/>
      <c r="F206" s="35"/>
      <c r="J206" s="39"/>
      <c r="L206" s="35"/>
    </row>
    <row r="207" spans="5:12" ht="12">
      <c r="E207" s="35"/>
      <c r="F207" s="35"/>
      <c r="J207" s="39"/>
      <c r="L207" s="35"/>
    </row>
    <row r="208" spans="5:12" ht="12">
      <c r="E208" s="35"/>
      <c r="F208" s="35"/>
      <c r="J208" s="39"/>
      <c r="L208" s="35"/>
    </row>
    <row r="209" spans="5:12" ht="12">
      <c r="E209" s="35"/>
      <c r="F209" s="35"/>
      <c r="J209" s="39"/>
      <c r="L209" s="35"/>
    </row>
    <row r="210" spans="5:12" ht="12">
      <c r="E210" s="35"/>
      <c r="F210" s="35"/>
      <c r="J210" s="39"/>
      <c r="L210" s="35"/>
    </row>
    <row r="211" spans="5:12" ht="12">
      <c r="E211" s="35"/>
      <c r="F211" s="35"/>
      <c r="J211" s="39"/>
      <c r="L211" s="35"/>
    </row>
    <row r="212" spans="5:12" ht="12">
      <c r="E212" s="35"/>
      <c r="F212" s="35"/>
      <c r="J212" s="39"/>
      <c r="L212" s="35"/>
    </row>
    <row r="213" spans="5:12" ht="12">
      <c r="E213" s="35"/>
      <c r="F213" s="35"/>
      <c r="J213" s="39"/>
      <c r="L213" s="35"/>
    </row>
    <row r="214" spans="5:12" ht="12">
      <c r="E214" s="35"/>
      <c r="F214" s="35"/>
      <c r="J214" s="39"/>
      <c r="L214" s="35"/>
    </row>
    <row r="215" spans="5:12" ht="12">
      <c r="E215" s="35"/>
      <c r="F215" s="35"/>
      <c r="J215" s="39"/>
      <c r="L215" s="35"/>
    </row>
    <row r="216" spans="5:12" ht="12">
      <c r="E216" s="35"/>
      <c r="F216" s="35"/>
      <c r="J216" s="39"/>
      <c r="L216" s="35"/>
    </row>
    <row r="217" spans="5:12" ht="12">
      <c r="E217" s="35"/>
      <c r="F217" s="35"/>
      <c r="J217" s="39"/>
      <c r="L217" s="35"/>
    </row>
    <row r="218" spans="5:12" ht="12">
      <c r="E218" s="35"/>
      <c r="F218" s="35"/>
      <c r="J218" s="39"/>
      <c r="L218" s="35"/>
    </row>
    <row r="219" spans="5:12" ht="12">
      <c r="E219" s="35"/>
      <c r="F219" s="35"/>
      <c r="J219" s="39"/>
      <c r="L219" s="35"/>
    </row>
    <row r="220" spans="5:12" ht="12">
      <c r="E220" s="35"/>
      <c r="F220" s="35"/>
      <c r="J220" s="39"/>
      <c r="L220" s="35"/>
    </row>
    <row r="221" spans="5:12" ht="12">
      <c r="E221" s="35"/>
      <c r="F221" s="35"/>
      <c r="J221" s="39"/>
      <c r="L221" s="35"/>
    </row>
    <row r="222" spans="5:12" ht="12">
      <c r="E222" s="35"/>
      <c r="F222" s="35"/>
      <c r="J222" s="39"/>
      <c r="L222" s="35"/>
    </row>
    <row r="223" spans="5:12" ht="12">
      <c r="E223" s="35"/>
      <c r="F223" s="35"/>
      <c r="J223" s="39"/>
      <c r="L223" s="35"/>
    </row>
    <row r="224" spans="5:12" ht="12">
      <c r="E224" s="35"/>
      <c r="F224" s="35"/>
      <c r="J224" s="39"/>
      <c r="L224" s="35"/>
    </row>
    <row r="225" spans="5:12" ht="12">
      <c r="E225" s="35"/>
      <c r="F225" s="35"/>
      <c r="J225" s="39"/>
      <c r="L225" s="35"/>
    </row>
    <row r="226" spans="5:12" ht="12">
      <c r="E226" s="35"/>
      <c r="F226" s="35"/>
      <c r="J226" s="39"/>
      <c r="L226" s="35"/>
    </row>
    <row r="227" spans="5:12" ht="12">
      <c r="E227" s="35"/>
      <c r="F227" s="35"/>
      <c r="J227" s="39"/>
      <c r="L227" s="35"/>
    </row>
    <row r="228" spans="5:12" ht="12">
      <c r="E228" s="35"/>
      <c r="F228" s="35"/>
      <c r="J228" s="39"/>
      <c r="L228" s="35"/>
    </row>
    <row r="229" spans="5:12" ht="12">
      <c r="E229" s="35"/>
      <c r="F229" s="35"/>
      <c r="J229" s="39"/>
      <c r="L229" s="35"/>
    </row>
    <row r="230" spans="5:12" ht="12">
      <c r="E230" s="35"/>
      <c r="F230" s="35"/>
      <c r="J230" s="39"/>
      <c r="L230" s="35"/>
    </row>
    <row r="231" spans="5:12" ht="12">
      <c r="E231" s="35"/>
      <c r="F231" s="35"/>
      <c r="J231" s="39"/>
      <c r="L231" s="35"/>
    </row>
    <row r="232" spans="5:12" ht="12">
      <c r="E232" s="35"/>
      <c r="F232" s="35"/>
      <c r="J232" s="39"/>
      <c r="L232" s="35"/>
    </row>
    <row r="233" spans="5:12" ht="12">
      <c r="E233" s="35"/>
      <c r="F233" s="35"/>
      <c r="J233" s="39"/>
      <c r="L233" s="35"/>
    </row>
    <row r="234" spans="5:12" ht="12">
      <c r="E234" s="35"/>
      <c r="F234" s="35"/>
      <c r="J234" s="39"/>
      <c r="L234" s="35"/>
    </row>
    <row r="235" spans="5:12" ht="12">
      <c r="E235" s="35"/>
      <c r="F235" s="35"/>
      <c r="J235" s="39"/>
      <c r="L235" s="35"/>
    </row>
    <row r="236" spans="5:12" ht="12">
      <c r="E236" s="35"/>
      <c r="F236" s="35"/>
      <c r="J236" s="39"/>
      <c r="L236" s="35"/>
    </row>
    <row r="237" spans="5:12" ht="12">
      <c r="E237" s="35"/>
      <c r="F237" s="35"/>
      <c r="J237" s="39"/>
      <c r="L237" s="35"/>
    </row>
    <row r="238" spans="5:12" ht="12">
      <c r="E238" s="35"/>
      <c r="F238" s="35"/>
      <c r="J238" s="39"/>
      <c r="L238" s="35"/>
    </row>
    <row r="239" spans="5:12" ht="12">
      <c r="E239" s="35"/>
      <c r="F239" s="35"/>
      <c r="J239" s="39"/>
      <c r="L239" s="35"/>
    </row>
    <row r="240" spans="5:12" ht="12">
      <c r="E240" s="35"/>
      <c r="F240" s="35"/>
      <c r="J240" s="39"/>
      <c r="L240" s="35"/>
    </row>
    <row r="241" spans="5:12" ht="12">
      <c r="E241" s="35"/>
      <c r="F241" s="35"/>
      <c r="J241" s="39"/>
      <c r="L241" s="35"/>
    </row>
    <row r="242" spans="5:12" ht="12">
      <c r="E242" s="35"/>
      <c r="F242" s="35"/>
      <c r="J242" s="39"/>
      <c r="L242" s="35"/>
    </row>
    <row r="243" spans="5:12" ht="12">
      <c r="E243" s="35"/>
      <c r="F243" s="35"/>
      <c r="J243" s="39"/>
      <c r="L243" s="35"/>
    </row>
    <row r="244" spans="5:12" ht="12">
      <c r="E244" s="35"/>
      <c r="F244" s="35"/>
      <c r="J244" s="39"/>
      <c r="L244" s="35"/>
    </row>
    <row r="245" spans="5:12" ht="12">
      <c r="E245" s="35"/>
      <c r="F245" s="35"/>
      <c r="J245" s="39"/>
      <c r="L245" s="35"/>
    </row>
    <row r="246" spans="5:12" ht="12">
      <c r="E246" s="35"/>
      <c r="F246" s="35"/>
      <c r="J246" s="39"/>
      <c r="L246" s="35"/>
    </row>
    <row r="247" spans="5:12" ht="12">
      <c r="E247" s="35"/>
      <c r="F247" s="35"/>
      <c r="J247" s="39"/>
      <c r="L247" s="35"/>
    </row>
    <row r="248" spans="5:12" ht="12">
      <c r="E248" s="35"/>
      <c r="F248" s="35"/>
      <c r="J248" s="39"/>
      <c r="L248" s="35"/>
    </row>
    <row r="249" spans="5:12" ht="12">
      <c r="E249" s="35"/>
      <c r="F249" s="35"/>
      <c r="J249" s="39"/>
      <c r="L249" s="35"/>
    </row>
    <row r="250" spans="5:12" ht="12">
      <c r="E250" s="35"/>
      <c r="F250" s="35"/>
      <c r="J250" s="39"/>
      <c r="L250" s="35"/>
    </row>
    <row r="251" spans="5:12" ht="12">
      <c r="E251" s="35"/>
      <c r="F251" s="35"/>
      <c r="J251" s="39"/>
      <c r="L251" s="35"/>
    </row>
    <row r="252" spans="5:12" ht="12">
      <c r="E252" s="35"/>
      <c r="F252" s="35"/>
      <c r="J252" s="39"/>
      <c r="L252" s="35"/>
    </row>
    <row r="253" spans="5:12" ht="12">
      <c r="E253" s="35"/>
      <c r="F253" s="35"/>
      <c r="J253" s="39"/>
      <c r="L253" s="35"/>
    </row>
    <row r="254" spans="5:12" ht="12">
      <c r="E254" s="35"/>
      <c r="F254" s="35"/>
      <c r="J254" s="39"/>
      <c r="L254" s="35"/>
    </row>
    <row r="255" spans="5:12" ht="12">
      <c r="E255" s="35"/>
      <c r="F255" s="35"/>
      <c r="J255" s="39"/>
      <c r="L255" s="35"/>
    </row>
    <row r="256" spans="5:12" ht="12">
      <c r="E256" s="35"/>
      <c r="F256" s="35"/>
      <c r="J256" s="39"/>
      <c r="L256" s="35"/>
    </row>
    <row r="257" spans="5:12" ht="12">
      <c r="E257" s="35"/>
      <c r="F257" s="35"/>
      <c r="J257" s="39"/>
      <c r="L257" s="35"/>
    </row>
    <row r="258" spans="5:12" ht="12">
      <c r="E258" s="35"/>
      <c r="F258" s="35"/>
      <c r="J258" s="39"/>
      <c r="L258" s="35"/>
    </row>
  </sheetData>
  <sheetProtection password="E3E4" sheet="1" selectLockedCells="1"/>
  <mergeCells count="23">
    <mergeCell ref="B103:C103"/>
    <mergeCell ref="B102:C102"/>
    <mergeCell ref="B7:N7"/>
    <mergeCell ref="AM12:AN12"/>
    <mergeCell ref="AK12:AL12"/>
    <mergeCell ref="Z12:AC12"/>
    <mergeCell ref="AD12:AJ12"/>
    <mergeCell ref="C12:D12"/>
    <mergeCell ref="B108:D108"/>
    <mergeCell ref="B96:N97"/>
    <mergeCell ref="B95:M95"/>
    <mergeCell ref="B106:C106"/>
    <mergeCell ref="B101:C101"/>
    <mergeCell ref="E101:K101"/>
    <mergeCell ref="N103:N106"/>
    <mergeCell ref="T12:X12"/>
    <mergeCell ref="B6:N6"/>
    <mergeCell ref="B2:N2"/>
    <mergeCell ref="B3:N3"/>
    <mergeCell ref="B4:N4"/>
    <mergeCell ref="B100:D100"/>
    <mergeCell ref="B104:C104"/>
    <mergeCell ref="B105:C105"/>
  </mergeCells>
  <dataValidations count="4">
    <dataValidation type="list" allowBlank="1" showInputMessage="1" showErrorMessage="1" sqref="J15:J94">
      <formula1>$I$114:$I$115</formula1>
    </dataValidation>
    <dataValidation type="list" allowBlank="1" showInputMessage="1" showErrorMessage="1" sqref="E15:E94">
      <formula1>$E$111:$E$112</formula1>
    </dataValidation>
    <dataValidation type="list" allowBlank="1" showInputMessage="1" showErrorMessage="1" sqref="D15:D94">
      <formula1>$D$110:$D$116</formula1>
    </dataValidation>
    <dataValidation type="list" allowBlank="1" showInputMessage="1" showErrorMessage="1" sqref="F15:F94">
      <formula1>$F$111:$F$112</formula1>
    </dataValidation>
  </dataValidations>
  <printOptions horizontalCentered="1"/>
  <pageMargins left="0.25" right="0.25" top="0.5" bottom="0.5" header="0.3" footer="0.3"/>
  <pageSetup fitToHeight="2" fitToWidth="1" horizontalDpi="600" verticalDpi="600" orientation="landscape" scale="51"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F8" sqref="F8"/>
    </sheetView>
  </sheetViews>
  <sheetFormatPr defaultColWidth="9.140625" defaultRowHeight="12.75"/>
  <cols>
    <col min="1" max="1" width="3.140625" style="54" customWidth="1"/>
    <col min="2" max="2" width="27.421875" style="54" customWidth="1"/>
    <col min="3" max="4" width="62.7109375" style="54" customWidth="1"/>
    <col min="5" max="5" width="3.140625" style="54" customWidth="1"/>
    <col min="6" max="16384" width="9.140625" style="54" customWidth="1"/>
  </cols>
  <sheetData>
    <row r="1" spans="1:6" s="108" customFormat="1" ht="11.25">
      <c r="A1" s="374"/>
      <c r="B1" s="374"/>
      <c r="C1" s="374"/>
      <c r="D1" s="374"/>
      <c r="E1" s="374"/>
      <c r="F1" s="379"/>
    </row>
    <row r="2" spans="1:6" s="108" customFormat="1" ht="17.25" customHeight="1">
      <c r="A2" s="525" t="s">
        <v>317</v>
      </c>
      <c r="B2" s="525"/>
      <c r="C2" s="525"/>
      <c r="D2" s="525"/>
      <c r="E2" s="525"/>
      <c r="F2" s="379"/>
    </row>
    <row r="3" spans="1:6" s="108" customFormat="1" ht="20.25">
      <c r="A3" s="526" t="s">
        <v>343</v>
      </c>
      <c r="B3" s="526"/>
      <c r="C3" s="526"/>
      <c r="D3" s="526"/>
      <c r="E3" s="526"/>
      <c r="F3" s="379"/>
    </row>
    <row r="4" spans="1:6" s="108" customFormat="1" ht="19.5" customHeight="1">
      <c r="A4" s="525" t="s">
        <v>318</v>
      </c>
      <c r="B4" s="525"/>
      <c r="C4" s="525"/>
      <c r="D4" s="525"/>
      <c r="E4" s="525"/>
      <c r="F4" s="379"/>
    </row>
    <row r="5" spans="1:6" s="108" customFormat="1" ht="9.75" customHeight="1">
      <c r="A5" s="109"/>
      <c r="B5" s="109"/>
      <c r="C5" s="109"/>
      <c r="D5" s="109"/>
      <c r="E5" s="109"/>
      <c r="F5" s="379"/>
    </row>
    <row r="6" spans="1:6" s="108" customFormat="1" ht="19.5" customHeight="1">
      <c r="A6" s="527" t="s">
        <v>319</v>
      </c>
      <c r="B6" s="527"/>
      <c r="C6" s="527"/>
      <c r="D6" s="527"/>
      <c r="E6" s="527"/>
      <c r="F6" s="379"/>
    </row>
    <row r="7" spans="1:6" s="108" customFormat="1" ht="19.5" customHeight="1">
      <c r="A7" s="653" t="s">
        <v>345</v>
      </c>
      <c r="B7" s="653"/>
      <c r="C7" s="653"/>
      <c r="D7" s="653"/>
      <c r="E7" s="653"/>
      <c r="F7" s="379"/>
    </row>
    <row r="8" spans="1:6" s="113" customFormat="1" ht="6" customHeight="1">
      <c r="A8" s="114"/>
      <c r="B8" s="114"/>
      <c r="C8" s="114"/>
      <c r="D8" s="114"/>
      <c r="E8" s="114"/>
      <c r="F8" s="380"/>
    </row>
    <row r="9" spans="1:6" s="108" customFormat="1" ht="18">
      <c r="A9" s="115" t="s">
        <v>341</v>
      </c>
      <c r="B9" s="116"/>
      <c r="C9" s="116"/>
      <c r="D9" s="117"/>
      <c r="E9" s="118"/>
      <c r="F9" s="379"/>
    </row>
    <row r="10" spans="1:6" ht="13.5" thickBot="1">
      <c r="A10" s="573"/>
      <c r="B10" s="574"/>
      <c r="C10" s="574"/>
      <c r="D10" s="136"/>
      <c r="E10" s="136"/>
      <c r="F10" s="53"/>
    </row>
    <row r="11" spans="1:6" ht="12.75">
      <c r="A11" s="435"/>
      <c r="B11" s="575" t="s">
        <v>83</v>
      </c>
      <c r="C11" s="577" t="s">
        <v>84</v>
      </c>
      <c r="D11" s="578"/>
      <c r="E11" s="136"/>
      <c r="F11" s="53"/>
    </row>
    <row r="12" spans="1:6" ht="13.5" thickBot="1">
      <c r="A12" s="136"/>
      <c r="B12" s="576"/>
      <c r="C12" s="436" t="s">
        <v>249</v>
      </c>
      <c r="D12" s="437" t="s">
        <v>250</v>
      </c>
      <c r="E12" s="136"/>
      <c r="F12" s="53"/>
    </row>
    <row r="13" spans="1:6" ht="24">
      <c r="A13" s="136"/>
      <c r="B13" s="490" t="s">
        <v>295</v>
      </c>
      <c r="C13" s="438" t="s">
        <v>251</v>
      </c>
      <c r="D13" s="439" t="s">
        <v>167</v>
      </c>
      <c r="E13" s="136"/>
      <c r="F13" s="53"/>
    </row>
    <row r="14" spans="1:6" ht="24">
      <c r="A14" s="136"/>
      <c r="B14" s="491" t="s">
        <v>136</v>
      </c>
      <c r="C14" s="440" t="s">
        <v>252</v>
      </c>
      <c r="D14" s="441" t="s">
        <v>253</v>
      </c>
      <c r="E14" s="136"/>
      <c r="F14" s="53"/>
    </row>
    <row r="15" spans="1:6" ht="72">
      <c r="A15" s="136"/>
      <c r="B15" s="491" t="s">
        <v>130</v>
      </c>
      <c r="C15" s="442" t="s">
        <v>70</v>
      </c>
      <c r="D15" s="441" t="s">
        <v>252</v>
      </c>
      <c r="E15" s="136"/>
      <c r="F15" s="53"/>
    </row>
    <row r="16" spans="1:6" ht="60">
      <c r="A16" s="136"/>
      <c r="B16" s="491" t="s">
        <v>135</v>
      </c>
      <c r="C16" s="492" t="s">
        <v>252</v>
      </c>
      <c r="D16" s="443" t="s">
        <v>44</v>
      </c>
      <c r="E16" s="136"/>
      <c r="F16" s="53"/>
    </row>
    <row r="17" spans="1:6" ht="12.75">
      <c r="A17" s="136"/>
      <c r="B17" s="491" t="s">
        <v>296</v>
      </c>
      <c r="C17" s="492"/>
      <c r="D17" s="441" t="s">
        <v>330</v>
      </c>
      <c r="E17" s="136"/>
      <c r="F17" s="53"/>
    </row>
    <row r="18" spans="1:6" ht="120">
      <c r="A18" s="136"/>
      <c r="B18" s="491" t="s">
        <v>105</v>
      </c>
      <c r="C18" s="442" t="s">
        <v>274</v>
      </c>
      <c r="D18" s="441" t="s">
        <v>297</v>
      </c>
      <c r="E18" s="136"/>
      <c r="F18" s="53"/>
    </row>
    <row r="19" spans="1:6" ht="36">
      <c r="A19" s="136"/>
      <c r="B19" s="491" t="s">
        <v>259</v>
      </c>
      <c r="C19" s="442" t="s">
        <v>71</v>
      </c>
      <c r="D19" s="441" t="s">
        <v>252</v>
      </c>
      <c r="E19" s="136"/>
      <c r="F19" s="53"/>
    </row>
    <row r="20" spans="1:6" ht="48">
      <c r="A20" s="136"/>
      <c r="B20" s="491" t="s">
        <v>128</v>
      </c>
      <c r="C20" s="442" t="s">
        <v>72</v>
      </c>
      <c r="D20" s="441" t="s">
        <v>252</v>
      </c>
      <c r="E20" s="136"/>
      <c r="F20" s="53"/>
    </row>
    <row r="21" spans="1:6" ht="24">
      <c r="A21" s="136"/>
      <c r="B21" s="491" t="s">
        <v>254</v>
      </c>
      <c r="C21" s="442" t="s">
        <v>168</v>
      </c>
      <c r="D21" s="441" t="s">
        <v>252</v>
      </c>
      <c r="E21" s="136"/>
      <c r="F21" s="53"/>
    </row>
    <row r="22" spans="1:6" ht="72">
      <c r="A22" s="136"/>
      <c r="B22" s="491" t="s">
        <v>255</v>
      </c>
      <c r="C22" s="442" t="s">
        <v>261</v>
      </c>
      <c r="D22" s="493" t="s">
        <v>260</v>
      </c>
      <c r="E22" s="136"/>
      <c r="F22" s="53"/>
    </row>
    <row r="23" spans="1:6" ht="13.5">
      <c r="A23" s="136"/>
      <c r="B23" s="491" t="s">
        <v>337</v>
      </c>
      <c r="C23" s="440" t="s">
        <v>252</v>
      </c>
      <c r="D23" s="441" t="s">
        <v>338</v>
      </c>
      <c r="E23" s="136"/>
      <c r="F23" s="53"/>
    </row>
    <row r="24" spans="1:6" ht="204">
      <c r="A24" s="136"/>
      <c r="B24" s="491" t="s">
        <v>93</v>
      </c>
      <c r="C24" s="442" t="s">
        <v>73</v>
      </c>
      <c r="D24" s="443" t="s">
        <v>38</v>
      </c>
      <c r="E24" s="136"/>
      <c r="F24" s="53"/>
    </row>
    <row r="25" spans="1:6" ht="103.5">
      <c r="A25" s="136"/>
      <c r="B25" s="491" t="s">
        <v>74</v>
      </c>
      <c r="C25" s="442" t="s">
        <v>340</v>
      </c>
      <c r="D25" s="443" t="s">
        <v>336</v>
      </c>
      <c r="E25" s="136"/>
      <c r="F25" s="53"/>
    </row>
    <row r="26" spans="1:6" ht="36">
      <c r="A26" s="136"/>
      <c r="B26" s="491" t="s">
        <v>256</v>
      </c>
      <c r="C26" s="440" t="s">
        <v>252</v>
      </c>
      <c r="D26" s="443" t="s">
        <v>335</v>
      </c>
      <c r="E26" s="136"/>
      <c r="F26" s="53"/>
    </row>
    <row r="27" spans="1:6" ht="48">
      <c r="A27" s="136"/>
      <c r="B27" s="494" t="s">
        <v>172</v>
      </c>
      <c r="C27" s="495" t="s">
        <v>252</v>
      </c>
      <c r="D27" s="444" t="s">
        <v>39</v>
      </c>
      <c r="E27" s="136"/>
      <c r="F27" s="53"/>
    </row>
    <row r="28" spans="1:6" ht="61.5">
      <c r="A28" s="136"/>
      <c r="B28" s="494" t="s">
        <v>257</v>
      </c>
      <c r="C28" s="445" t="s">
        <v>97</v>
      </c>
      <c r="D28" s="444" t="s">
        <v>40</v>
      </c>
      <c r="E28" s="136"/>
      <c r="F28" s="53"/>
    </row>
    <row r="29" spans="1:6" ht="50.25" thickBot="1">
      <c r="A29" s="136"/>
      <c r="B29" s="496" t="s">
        <v>96</v>
      </c>
      <c r="C29" s="446" t="s">
        <v>99</v>
      </c>
      <c r="D29" s="447" t="s">
        <v>339</v>
      </c>
      <c r="E29" s="136"/>
      <c r="F29" s="53"/>
    </row>
    <row r="30" spans="1:6" ht="12.75">
      <c r="A30" s="136"/>
      <c r="B30" s="136"/>
      <c r="C30" s="136"/>
      <c r="D30" s="136"/>
      <c r="E30" s="136"/>
      <c r="F30" s="53"/>
    </row>
    <row r="31" spans="1:6" ht="12.75">
      <c r="A31" s="136"/>
      <c r="B31" s="136"/>
      <c r="C31" s="571" t="s">
        <v>258</v>
      </c>
      <c r="D31" s="572"/>
      <c r="E31" s="136"/>
      <c r="F31" s="53"/>
    </row>
    <row r="32" spans="1:6" ht="45.75" customHeight="1">
      <c r="A32" s="136"/>
      <c r="B32" s="136"/>
      <c r="C32" s="569" t="s">
        <v>344</v>
      </c>
      <c r="D32" s="570"/>
      <c r="E32" s="136"/>
      <c r="F32" s="53"/>
    </row>
    <row r="33" spans="1:6" ht="12.75">
      <c r="A33" s="136"/>
      <c r="B33" s="136"/>
      <c r="C33" s="136"/>
      <c r="D33" s="136"/>
      <c r="E33" s="136"/>
      <c r="F33" s="53"/>
    </row>
    <row r="34" spans="1:6" ht="12.75">
      <c r="A34" s="53"/>
      <c r="B34" s="53"/>
      <c r="C34" s="53"/>
      <c r="D34" s="53"/>
      <c r="E34" s="53"/>
      <c r="F34" s="53"/>
    </row>
  </sheetData>
  <sheetProtection password="E3E4" sheet="1" selectLockedCells="1"/>
  <mergeCells count="10">
    <mergeCell ref="C32:D32"/>
    <mergeCell ref="C31:D31"/>
    <mergeCell ref="A6:E6"/>
    <mergeCell ref="A2:E2"/>
    <mergeCell ref="A3:E3"/>
    <mergeCell ref="A4:E4"/>
    <mergeCell ref="A10:C10"/>
    <mergeCell ref="B11:B12"/>
    <mergeCell ref="C11:D11"/>
    <mergeCell ref="A7:E7"/>
  </mergeCells>
  <printOptions horizontalCentered="1"/>
  <pageMargins left="0.5" right="0.25" top="0.6" bottom="0.5" header="0.5" footer="0.5"/>
  <pageSetup fitToHeight="1" fitToWidth="1" horizontalDpi="600" verticalDpi="600" orientation="portrait"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113"/>
  <sheetViews>
    <sheetView zoomScalePageLayoutView="0" workbookViewId="0" topLeftCell="D1">
      <selection activeCell="T8" sqref="T8"/>
    </sheetView>
  </sheetViews>
  <sheetFormatPr defaultColWidth="9.140625" defaultRowHeight="12.75"/>
  <cols>
    <col min="1" max="1" width="2.7109375" style="384" customWidth="1"/>
    <col min="2" max="2" width="16.28125" style="384" customWidth="1"/>
    <col min="3" max="3" width="55.57421875" style="384" customWidth="1"/>
    <col min="4" max="6" width="21.57421875" style="384" customWidth="1"/>
    <col min="7" max="7" width="21.7109375" style="384" customWidth="1"/>
    <col min="8" max="18" width="9.421875" style="384" customWidth="1"/>
    <col min="19" max="19" width="2.7109375" style="384" customWidth="1"/>
    <col min="20" max="16384" width="9.140625" style="384" customWidth="1"/>
  </cols>
  <sheetData>
    <row r="1" spans="1:20" s="108" customFormat="1" ht="11.25">
      <c r="A1" s="373"/>
      <c r="B1" s="374"/>
      <c r="C1" s="374"/>
      <c r="D1" s="374"/>
      <c r="E1" s="374"/>
      <c r="F1" s="374"/>
      <c r="G1" s="374"/>
      <c r="H1" s="374"/>
      <c r="I1" s="374"/>
      <c r="J1" s="374"/>
      <c r="K1" s="374"/>
      <c r="L1" s="374"/>
      <c r="M1" s="374"/>
      <c r="N1" s="374"/>
      <c r="O1" s="374"/>
      <c r="P1" s="374"/>
      <c r="Q1" s="374"/>
      <c r="R1" s="374"/>
      <c r="S1" s="373"/>
      <c r="T1" s="379"/>
    </row>
    <row r="2" spans="1:20" s="108" customFormat="1" ht="17.25" customHeight="1">
      <c r="A2" s="184"/>
      <c r="B2" s="525" t="s">
        <v>317</v>
      </c>
      <c r="C2" s="525"/>
      <c r="D2" s="525"/>
      <c r="E2" s="525"/>
      <c r="F2" s="525"/>
      <c r="G2" s="525"/>
      <c r="H2" s="525"/>
      <c r="I2" s="525"/>
      <c r="J2" s="525"/>
      <c r="K2" s="525"/>
      <c r="L2" s="525"/>
      <c r="M2" s="525"/>
      <c r="N2" s="525"/>
      <c r="O2" s="525"/>
      <c r="P2" s="525"/>
      <c r="Q2" s="525"/>
      <c r="R2" s="525"/>
      <c r="S2" s="184"/>
      <c r="T2" s="379"/>
    </row>
    <row r="3" spans="1:20" s="108" customFormat="1" ht="20.25">
      <c r="A3" s="184"/>
      <c r="B3" s="526" t="s">
        <v>343</v>
      </c>
      <c r="C3" s="526"/>
      <c r="D3" s="526"/>
      <c r="E3" s="526"/>
      <c r="F3" s="526"/>
      <c r="G3" s="526"/>
      <c r="H3" s="526"/>
      <c r="I3" s="526"/>
      <c r="J3" s="526"/>
      <c r="K3" s="526"/>
      <c r="L3" s="526"/>
      <c r="M3" s="526"/>
      <c r="N3" s="526"/>
      <c r="O3" s="526"/>
      <c r="P3" s="526"/>
      <c r="Q3" s="526"/>
      <c r="R3" s="526"/>
      <c r="S3" s="184"/>
      <c r="T3" s="379"/>
    </row>
    <row r="4" spans="1:20" s="108" customFormat="1" ht="19.5" customHeight="1">
      <c r="A4" s="184"/>
      <c r="B4" s="525" t="s">
        <v>318</v>
      </c>
      <c r="C4" s="525"/>
      <c r="D4" s="525"/>
      <c r="E4" s="525"/>
      <c r="F4" s="525"/>
      <c r="G4" s="525"/>
      <c r="H4" s="525"/>
      <c r="I4" s="525"/>
      <c r="J4" s="525"/>
      <c r="K4" s="525"/>
      <c r="L4" s="525"/>
      <c r="M4" s="525"/>
      <c r="N4" s="525"/>
      <c r="O4" s="525"/>
      <c r="P4" s="525"/>
      <c r="Q4" s="525"/>
      <c r="R4" s="525"/>
      <c r="S4" s="184"/>
      <c r="T4" s="379"/>
    </row>
    <row r="5" spans="1:20" s="108" customFormat="1" ht="9.75" customHeight="1">
      <c r="A5" s="184"/>
      <c r="B5" s="109"/>
      <c r="C5" s="109"/>
      <c r="D5" s="109"/>
      <c r="E5" s="109"/>
      <c r="F5" s="109"/>
      <c r="G5" s="109"/>
      <c r="H5" s="109"/>
      <c r="I5" s="109"/>
      <c r="J5" s="109"/>
      <c r="K5" s="109"/>
      <c r="L5" s="109"/>
      <c r="M5" s="109"/>
      <c r="N5" s="109"/>
      <c r="O5" s="109"/>
      <c r="P5" s="109"/>
      <c r="Q5" s="109"/>
      <c r="R5" s="109"/>
      <c r="S5" s="184"/>
      <c r="T5" s="379"/>
    </row>
    <row r="6" spans="1:20" s="108" customFormat="1" ht="19.5" customHeight="1">
      <c r="A6" s="184"/>
      <c r="B6" s="527" t="s">
        <v>319</v>
      </c>
      <c r="C6" s="527"/>
      <c r="D6" s="527"/>
      <c r="E6" s="527"/>
      <c r="F6" s="527"/>
      <c r="G6" s="527"/>
      <c r="H6" s="527"/>
      <c r="I6" s="527"/>
      <c r="J6" s="527"/>
      <c r="K6" s="527"/>
      <c r="L6" s="527"/>
      <c r="M6" s="527"/>
      <c r="N6" s="527"/>
      <c r="O6" s="527"/>
      <c r="P6" s="527"/>
      <c r="Q6" s="527"/>
      <c r="R6" s="527"/>
      <c r="S6" s="184"/>
      <c r="T6" s="379"/>
    </row>
    <row r="7" spans="1:20" s="108" customFormat="1" ht="19.5" customHeight="1">
      <c r="A7" s="184"/>
      <c r="B7" s="653" t="s">
        <v>345</v>
      </c>
      <c r="C7" s="653"/>
      <c r="D7" s="653"/>
      <c r="E7" s="653"/>
      <c r="F7" s="653"/>
      <c r="G7" s="653"/>
      <c r="H7" s="653"/>
      <c r="I7" s="653"/>
      <c r="J7" s="653"/>
      <c r="K7" s="653"/>
      <c r="L7" s="653"/>
      <c r="M7" s="653"/>
      <c r="N7" s="653"/>
      <c r="O7" s="653"/>
      <c r="P7" s="653"/>
      <c r="Q7" s="653"/>
      <c r="R7" s="653"/>
      <c r="S7" s="184"/>
      <c r="T7" s="379"/>
    </row>
    <row r="8" spans="1:20" s="113" customFormat="1" ht="6" customHeight="1">
      <c r="A8" s="185"/>
      <c r="B8" s="114"/>
      <c r="C8" s="114"/>
      <c r="D8" s="114"/>
      <c r="E8" s="114"/>
      <c r="F8" s="114"/>
      <c r="G8" s="114"/>
      <c r="H8" s="114"/>
      <c r="I8" s="114"/>
      <c r="J8" s="114"/>
      <c r="K8" s="114"/>
      <c r="L8" s="114"/>
      <c r="M8" s="114"/>
      <c r="N8" s="114"/>
      <c r="O8" s="114"/>
      <c r="P8" s="114"/>
      <c r="Q8" s="114"/>
      <c r="R8" s="114"/>
      <c r="S8" s="185"/>
      <c r="T8" s="380"/>
    </row>
    <row r="9" spans="1:20" s="108" customFormat="1" ht="18">
      <c r="A9" s="115" t="s">
        <v>28</v>
      </c>
      <c r="B9" s="115"/>
      <c r="C9" s="116"/>
      <c r="D9" s="116"/>
      <c r="E9" s="117"/>
      <c r="F9" s="118"/>
      <c r="G9" s="118"/>
      <c r="H9" s="119"/>
      <c r="I9" s="118"/>
      <c r="J9" s="118"/>
      <c r="K9" s="118"/>
      <c r="L9" s="118"/>
      <c r="M9" s="118"/>
      <c r="N9" s="118"/>
      <c r="O9" s="118"/>
      <c r="P9" s="118"/>
      <c r="Q9" s="118"/>
      <c r="R9" s="118"/>
      <c r="S9" s="186"/>
      <c r="T9" s="379"/>
    </row>
    <row r="10" spans="1:20" ht="13.5" thickBot="1">
      <c r="A10" s="382"/>
      <c r="B10" s="383"/>
      <c r="C10" s="383"/>
      <c r="D10" s="383"/>
      <c r="E10" s="383"/>
      <c r="F10" s="383"/>
      <c r="G10" s="383"/>
      <c r="H10" s="382"/>
      <c r="I10" s="382"/>
      <c r="J10" s="382"/>
      <c r="K10" s="382"/>
      <c r="L10" s="382"/>
      <c r="M10" s="382"/>
      <c r="N10" s="382"/>
      <c r="O10" s="382"/>
      <c r="P10" s="382"/>
      <c r="Q10" s="382"/>
      <c r="R10" s="382"/>
      <c r="S10" s="382"/>
      <c r="T10" s="430"/>
    </row>
    <row r="11" spans="1:20" ht="13.5" thickBot="1">
      <c r="A11" s="382"/>
      <c r="B11" s="193" t="s">
        <v>108</v>
      </c>
      <c r="C11" s="385">
        <f>IF('Current MY Credit Calc-EXHAUST'!C11&lt;&gt;"",'Current MY Credit Calc-EXHAUST'!C11,"")</f>
      </c>
      <c r="D11" s="383"/>
      <c r="E11" s="383"/>
      <c r="F11" s="383"/>
      <c r="G11" s="383"/>
      <c r="H11" s="382"/>
      <c r="I11" s="382"/>
      <c r="J11" s="382"/>
      <c r="K11" s="382"/>
      <c r="L11" s="382"/>
      <c r="M11" s="382"/>
      <c r="N11" s="382"/>
      <c r="O11" s="382"/>
      <c r="P11" s="382"/>
      <c r="Q11" s="382"/>
      <c r="R11" s="382"/>
      <c r="S11" s="382"/>
      <c r="T11" s="430"/>
    </row>
    <row r="12" spans="1:20" ht="13.5" thickBot="1">
      <c r="A12" s="382"/>
      <c r="B12" s="193" t="s">
        <v>129</v>
      </c>
      <c r="C12" s="192">
        <f>IF(NOT('Current MY Credit Calc-EXHAUST'!C12=""),'Current MY Credit Calc-EXHAUST'!C12,"")</f>
      </c>
      <c r="D12" s="383"/>
      <c r="E12" s="383"/>
      <c r="F12" s="383"/>
      <c r="G12" s="383"/>
      <c r="H12" s="382"/>
      <c r="I12" s="382"/>
      <c r="J12" s="382"/>
      <c r="K12" s="382"/>
      <c r="L12" s="382"/>
      <c r="M12" s="382"/>
      <c r="N12" s="382"/>
      <c r="O12" s="382"/>
      <c r="P12" s="382"/>
      <c r="Q12" s="382"/>
      <c r="R12" s="382"/>
      <c r="S12" s="382"/>
      <c r="T12" s="430"/>
    </row>
    <row r="13" spans="1:20" ht="13.5" thickBot="1">
      <c r="A13" s="386"/>
      <c r="B13" s="194"/>
      <c r="C13" s="195"/>
      <c r="D13" s="387"/>
      <c r="E13" s="387"/>
      <c r="F13" s="383"/>
      <c r="G13" s="383"/>
      <c r="H13" s="382"/>
      <c r="I13" s="382"/>
      <c r="J13" s="382"/>
      <c r="K13" s="382"/>
      <c r="L13" s="382"/>
      <c r="M13" s="382"/>
      <c r="N13" s="382"/>
      <c r="O13" s="382"/>
      <c r="P13" s="382"/>
      <c r="Q13" s="382"/>
      <c r="R13" s="382"/>
      <c r="S13" s="382"/>
      <c r="T13" s="430"/>
    </row>
    <row r="14" spans="1:24" ht="24" customHeight="1" thickBot="1">
      <c r="A14" s="382"/>
      <c r="B14" s="601" t="s">
        <v>21</v>
      </c>
      <c r="C14" s="602"/>
      <c r="D14" s="602"/>
      <c r="E14" s="602"/>
      <c r="F14" s="602"/>
      <c r="G14" s="603"/>
      <c r="H14" s="382"/>
      <c r="I14" s="382"/>
      <c r="J14" s="382"/>
      <c r="K14" s="388"/>
      <c r="L14" s="388"/>
      <c r="M14" s="388"/>
      <c r="N14" s="386"/>
      <c r="O14" s="386"/>
      <c r="P14" s="386"/>
      <c r="Q14" s="386"/>
      <c r="R14" s="386"/>
      <c r="S14" s="386"/>
      <c r="T14" s="433"/>
      <c r="U14" s="389"/>
      <c r="V14" s="389"/>
      <c r="W14" s="389"/>
      <c r="X14" s="389"/>
    </row>
    <row r="15" spans="1:24" ht="13.5" customHeight="1" thickBot="1">
      <c r="A15" s="382"/>
      <c r="B15" s="390"/>
      <c r="C15" s="391"/>
      <c r="D15" s="612" t="s">
        <v>170</v>
      </c>
      <c r="E15" s="629" t="s">
        <v>169</v>
      </c>
      <c r="F15" s="630"/>
      <c r="G15" s="631"/>
      <c r="H15" s="382"/>
      <c r="I15" s="382"/>
      <c r="J15" s="382"/>
      <c r="K15" s="388"/>
      <c r="L15" s="388"/>
      <c r="M15" s="394"/>
      <c r="N15" s="386"/>
      <c r="O15" s="386"/>
      <c r="P15" s="386"/>
      <c r="Q15" s="386"/>
      <c r="R15" s="386"/>
      <c r="S15" s="386"/>
      <c r="T15" s="433"/>
      <c r="U15" s="389"/>
      <c r="V15" s="389"/>
      <c r="W15" s="389"/>
      <c r="X15" s="389"/>
    </row>
    <row r="16" spans="1:24" ht="26.25" thickBot="1">
      <c r="A16" s="382"/>
      <c r="B16" s="395"/>
      <c r="C16" s="396"/>
      <c r="D16" s="613"/>
      <c r="E16" s="392" t="s">
        <v>209</v>
      </c>
      <c r="F16" s="392" t="s">
        <v>207</v>
      </c>
      <c r="G16" s="397" t="s">
        <v>68</v>
      </c>
      <c r="H16" s="382"/>
      <c r="I16" s="382"/>
      <c r="J16" s="382"/>
      <c r="K16" s="394"/>
      <c r="L16" s="398"/>
      <c r="M16" s="398"/>
      <c r="N16" s="386"/>
      <c r="O16" s="386"/>
      <c r="P16" s="386"/>
      <c r="Q16" s="386"/>
      <c r="R16" s="386"/>
      <c r="S16" s="386"/>
      <c r="T16" s="433"/>
      <c r="U16" s="389"/>
      <c r="V16" s="389"/>
      <c r="W16" s="389"/>
      <c r="X16" s="389"/>
    </row>
    <row r="17" spans="1:24" ht="13.5" thickBot="1">
      <c r="A17" s="382"/>
      <c r="B17" s="591" t="s">
        <v>100</v>
      </c>
      <c r="C17" s="592"/>
      <c r="D17" s="592"/>
      <c r="E17" s="592"/>
      <c r="F17" s="592"/>
      <c r="G17" s="593"/>
      <c r="H17" s="625" t="s">
        <v>293</v>
      </c>
      <c r="I17" s="626"/>
      <c r="J17" s="626"/>
      <c r="K17" s="626"/>
      <c r="L17" s="626"/>
      <c r="M17" s="626"/>
      <c r="N17" s="626"/>
      <c r="O17" s="626"/>
      <c r="P17" s="626"/>
      <c r="Q17" s="626"/>
      <c r="R17" s="626"/>
      <c r="S17" s="399"/>
      <c r="T17" s="434"/>
      <c r="U17" s="389"/>
      <c r="V17" s="389"/>
      <c r="W17" s="389"/>
      <c r="X17" s="389"/>
    </row>
    <row r="18" spans="1:24" ht="12.75">
      <c r="A18" s="382"/>
      <c r="B18" s="599" t="s">
        <v>117</v>
      </c>
      <c r="C18" s="401" t="s">
        <v>183</v>
      </c>
      <c r="D18" s="198">
        <f>'Current MY Credit Calc-EXHAUST'!F101</f>
        <v>0</v>
      </c>
      <c r="E18" s="198">
        <f>'Current MY Credit Calc-EXHAUST'!F91</f>
        <v>0</v>
      </c>
      <c r="F18" s="198">
        <f>'Current MY Credit Calc-EXHAUST'!F93</f>
        <v>0</v>
      </c>
      <c r="G18" s="199">
        <f>'Current MY Credit Calc-EXHAUST'!F99</f>
        <v>0</v>
      </c>
      <c r="H18" s="402"/>
      <c r="I18" s="403"/>
      <c r="J18" s="403"/>
      <c r="K18" s="404"/>
      <c r="L18" s="404"/>
      <c r="M18" s="404"/>
      <c r="N18" s="386"/>
      <c r="O18" s="386"/>
      <c r="P18" s="386"/>
      <c r="Q18" s="386"/>
      <c r="R18" s="386"/>
      <c r="S18" s="386"/>
      <c r="T18" s="433"/>
      <c r="U18" s="389"/>
      <c r="V18" s="389"/>
      <c r="W18" s="389"/>
      <c r="X18" s="389"/>
    </row>
    <row r="19" spans="1:24" ht="12.75">
      <c r="A19" s="382"/>
      <c r="B19" s="605"/>
      <c r="C19" s="405" t="s">
        <v>184</v>
      </c>
      <c r="D19" s="201">
        <f>'Current MY Credit Calc-EXHAUST'!F102</f>
        <v>0</v>
      </c>
      <c r="E19" s="201">
        <f>'Current MY Credit Calc-EXHAUST'!F92</f>
        <v>0</v>
      </c>
      <c r="F19" s="201">
        <f>'Current MY Credit Calc-EXHAUST'!F94</f>
        <v>0</v>
      </c>
      <c r="G19" s="225">
        <f>'Current MY Credit Calc-EXHAUST'!F100</f>
        <v>0</v>
      </c>
      <c r="H19" s="402"/>
      <c r="I19" s="403"/>
      <c r="J19" s="403"/>
      <c r="K19" s="404"/>
      <c r="L19" s="404"/>
      <c r="M19" s="404"/>
      <c r="N19" s="386"/>
      <c r="O19" s="386"/>
      <c r="P19" s="386"/>
      <c r="Q19" s="386"/>
      <c r="R19" s="386"/>
      <c r="S19" s="386"/>
      <c r="T19" s="433"/>
      <c r="U19" s="389"/>
      <c r="V19" s="389"/>
      <c r="W19" s="389"/>
      <c r="X19" s="389"/>
    </row>
    <row r="20" spans="1:20" ht="12.75">
      <c r="A20" s="382"/>
      <c r="B20" s="605"/>
      <c r="C20" s="405" t="s">
        <v>174</v>
      </c>
      <c r="D20" s="200"/>
      <c r="E20" s="201">
        <f>'Current MY Credit Calc-EXHAUST'!F95</f>
        <v>0</v>
      </c>
      <c r="F20" s="201">
        <f>'Current MY Credit Calc-EXHAUST'!F97</f>
        <v>0</v>
      </c>
      <c r="G20" s="202"/>
      <c r="H20" s="402"/>
      <c r="I20" s="403"/>
      <c r="J20" s="403"/>
      <c r="K20" s="403"/>
      <c r="L20" s="403"/>
      <c r="M20" s="403"/>
      <c r="N20" s="382"/>
      <c r="O20" s="382"/>
      <c r="P20" s="382"/>
      <c r="Q20" s="382"/>
      <c r="R20" s="382"/>
      <c r="S20" s="382"/>
      <c r="T20" s="430"/>
    </row>
    <row r="21" spans="1:20" ht="13.5" thickBot="1">
      <c r="A21" s="382"/>
      <c r="B21" s="600"/>
      <c r="C21" s="406" t="s">
        <v>175</v>
      </c>
      <c r="D21" s="203"/>
      <c r="E21" s="204">
        <f>'Current MY Credit Calc-EXHAUST'!F96</f>
        <v>0</v>
      </c>
      <c r="F21" s="204">
        <f>'Current MY Credit Calc-EXHAUST'!F98</f>
        <v>0</v>
      </c>
      <c r="G21" s="205"/>
      <c r="H21" s="402"/>
      <c r="I21" s="403"/>
      <c r="J21" s="403"/>
      <c r="K21" s="403"/>
      <c r="L21" s="403"/>
      <c r="M21" s="403"/>
      <c r="N21" s="382"/>
      <c r="O21" s="382"/>
      <c r="P21" s="382"/>
      <c r="Q21" s="382"/>
      <c r="R21" s="382"/>
      <c r="S21" s="382"/>
      <c r="T21" s="430"/>
    </row>
    <row r="22" spans="1:20" ht="12.75">
      <c r="A22" s="382"/>
      <c r="B22" s="599" t="s">
        <v>118</v>
      </c>
      <c r="C22" s="401" t="s">
        <v>176</v>
      </c>
      <c r="D22" s="206"/>
      <c r="E22" s="206"/>
      <c r="F22" s="206"/>
      <c r="G22" s="207"/>
      <c r="H22" s="402"/>
      <c r="I22" s="403"/>
      <c r="J22" s="403"/>
      <c r="K22" s="403"/>
      <c r="L22" s="403"/>
      <c r="M22" s="403"/>
      <c r="N22" s="382"/>
      <c r="O22" s="382"/>
      <c r="P22" s="382"/>
      <c r="Q22" s="382"/>
      <c r="R22" s="382"/>
      <c r="S22" s="382"/>
      <c r="T22" s="430"/>
    </row>
    <row r="23" spans="1:20" ht="12.75">
      <c r="A23" s="382"/>
      <c r="B23" s="605"/>
      <c r="C23" s="405" t="s">
        <v>64</v>
      </c>
      <c r="D23" s="208"/>
      <c r="E23" s="208"/>
      <c r="F23" s="208"/>
      <c r="G23" s="202"/>
      <c r="H23" s="402"/>
      <c r="I23" s="403"/>
      <c r="J23" s="403"/>
      <c r="K23" s="403"/>
      <c r="L23" s="403"/>
      <c r="M23" s="403"/>
      <c r="N23" s="382"/>
      <c r="O23" s="382"/>
      <c r="P23" s="382"/>
      <c r="Q23" s="382"/>
      <c r="R23" s="382"/>
      <c r="S23" s="382"/>
      <c r="T23" s="430"/>
    </row>
    <row r="24" spans="1:20" ht="12.75">
      <c r="A24" s="382"/>
      <c r="B24" s="605"/>
      <c r="C24" s="405" t="s">
        <v>174</v>
      </c>
      <c r="D24" s="200"/>
      <c r="E24" s="208"/>
      <c r="F24" s="208"/>
      <c r="G24" s="202"/>
      <c r="H24" s="402"/>
      <c r="I24" s="403"/>
      <c r="J24" s="403"/>
      <c r="K24" s="403"/>
      <c r="L24" s="403"/>
      <c r="M24" s="403"/>
      <c r="N24" s="382"/>
      <c r="O24" s="382"/>
      <c r="P24" s="382"/>
      <c r="Q24" s="382"/>
      <c r="R24" s="382"/>
      <c r="S24" s="382"/>
      <c r="T24" s="430"/>
    </row>
    <row r="25" spans="1:20" ht="13.5" thickBot="1">
      <c r="A25" s="382"/>
      <c r="B25" s="600"/>
      <c r="C25" s="406" t="s">
        <v>175</v>
      </c>
      <c r="D25" s="203"/>
      <c r="E25" s="209"/>
      <c r="F25" s="209"/>
      <c r="G25" s="205"/>
      <c r="H25" s="402"/>
      <c r="I25" s="403"/>
      <c r="J25" s="403"/>
      <c r="K25" s="403"/>
      <c r="L25" s="403"/>
      <c r="M25" s="403"/>
      <c r="N25" s="382"/>
      <c r="O25" s="382"/>
      <c r="P25" s="382"/>
      <c r="Q25" s="382"/>
      <c r="R25" s="382"/>
      <c r="S25" s="382"/>
      <c r="T25" s="430"/>
    </row>
    <row r="26" spans="1:20" ht="12.75">
      <c r="A26" s="382"/>
      <c r="B26" s="606" t="s">
        <v>119</v>
      </c>
      <c r="C26" s="407" t="s">
        <v>176</v>
      </c>
      <c r="D26" s="210"/>
      <c r="E26" s="210"/>
      <c r="F26" s="210"/>
      <c r="G26" s="211"/>
      <c r="H26" s="402"/>
      <c r="I26" s="403"/>
      <c r="J26" s="403"/>
      <c r="K26" s="403"/>
      <c r="L26" s="403"/>
      <c r="M26" s="403"/>
      <c r="N26" s="382"/>
      <c r="O26" s="382"/>
      <c r="P26" s="382"/>
      <c r="Q26" s="382"/>
      <c r="R26" s="382"/>
      <c r="S26" s="382"/>
      <c r="T26" s="430"/>
    </row>
    <row r="27" spans="1:20" ht="12.75">
      <c r="A27" s="382"/>
      <c r="B27" s="607"/>
      <c r="C27" s="405" t="s">
        <v>65</v>
      </c>
      <c r="D27" s="208"/>
      <c r="E27" s="208"/>
      <c r="F27" s="208"/>
      <c r="G27" s="202"/>
      <c r="H27" s="402"/>
      <c r="I27" s="403"/>
      <c r="J27" s="403"/>
      <c r="K27" s="403"/>
      <c r="L27" s="403"/>
      <c r="M27" s="403"/>
      <c r="N27" s="382"/>
      <c r="O27" s="382"/>
      <c r="P27" s="382"/>
      <c r="Q27" s="382"/>
      <c r="R27" s="382"/>
      <c r="S27" s="382"/>
      <c r="T27" s="430"/>
    </row>
    <row r="28" spans="1:20" ht="12.75">
      <c r="A28" s="382"/>
      <c r="B28" s="607"/>
      <c r="C28" s="405" t="s">
        <v>174</v>
      </c>
      <c r="D28" s="200"/>
      <c r="E28" s="208"/>
      <c r="F28" s="208"/>
      <c r="G28" s="202"/>
      <c r="H28" s="402"/>
      <c r="I28" s="403"/>
      <c r="J28" s="403"/>
      <c r="K28" s="403"/>
      <c r="L28" s="403"/>
      <c r="M28" s="403"/>
      <c r="N28" s="382"/>
      <c r="O28" s="382"/>
      <c r="P28" s="382"/>
      <c r="Q28" s="382"/>
      <c r="R28" s="382"/>
      <c r="S28" s="382"/>
      <c r="T28" s="430"/>
    </row>
    <row r="29" spans="1:20" ht="13.5" thickBot="1">
      <c r="A29" s="382"/>
      <c r="B29" s="608"/>
      <c r="C29" s="406" t="s">
        <v>175</v>
      </c>
      <c r="D29" s="203"/>
      <c r="E29" s="209"/>
      <c r="F29" s="209"/>
      <c r="G29" s="205"/>
      <c r="H29" s="402"/>
      <c r="I29" s="403"/>
      <c r="J29" s="403"/>
      <c r="K29" s="403"/>
      <c r="L29" s="403"/>
      <c r="M29" s="403"/>
      <c r="N29" s="382"/>
      <c r="O29" s="382"/>
      <c r="P29" s="382"/>
      <c r="Q29" s="382"/>
      <c r="R29" s="382"/>
      <c r="S29" s="382"/>
      <c r="T29" s="430"/>
    </row>
    <row r="30" spans="1:20" ht="13.5" thickBot="1">
      <c r="A30" s="382"/>
      <c r="B30" s="591" t="s">
        <v>200</v>
      </c>
      <c r="C30" s="592"/>
      <c r="D30" s="592"/>
      <c r="E30" s="592"/>
      <c r="F30" s="592"/>
      <c r="G30" s="593"/>
      <c r="H30" s="402"/>
      <c r="I30" s="403"/>
      <c r="J30" s="403"/>
      <c r="K30" s="403"/>
      <c r="L30" s="403"/>
      <c r="M30" s="403"/>
      <c r="N30" s="382"/>
      <c r="O30" s="382"/>
      <c r="P30" s="382"/>
      <c r="Q30" s="382"/>
      <c r="R30" s="382"/>
      <c r="S30" s="382"/>
      <c r="T30" s="430"/>
    </row>
    <row r="31" spans="1:20" ht="12.75">
      <c r="A31" s="382"/>
      <c r="B31" s="599" t="s">
        <v>118</v>
      </c>
      <c r="C31" s="401" t="s">
        <v>177</v>
      </c>
      <c r="D31" s="212"/>
      <c r="E31" s="206"/>
      <c r="F31" s="212"/>
      <c r="G31" s="213"/>
      <c r="H31" s="402">
        <f>IF(AND(E31&lt;&gt;"",OR($C$11&lt;2012,$C$11&gt;2014)),$B$102,IF(E31&gt;E24,$B$95,""))</f>
      </c>
      <c r="I31" s="403"/>
      <c r="J31" s="403"/>
      <c r="K31" s="403"/>
      <c r="L31" s="403"/>
      <c r="M31" s="403"/>
      <c r="N31" s="382"/>
      <c r="O31" s="382"/>
      <c r="P31" s="382"/>
      <c r="Q31" s="382"/>
      <c r="R31" s="382"/>
      <c r="S31" s="382"/>
      <c r="T31" s="430"/>
    </row>
    <row r="32" spans="1:20" ht="12.75">
      <c r="A32" s="382"/>
      <c r="B32" s="605"/>
      <c r="C32" s="405" t="s">
        <v>178</v>
      </c>
      <c r="D32" s="200"/>
      <c r="E32" s="200"/>
      <c r="F32" s="214"/>
      <c r="G32" s="202"/>
      <c r="H32" s="402">
        <f>IF(AND(F32&lt;&gt;"",OR($C$11&lt;2011,$C$11&gt;2013)),$B$103,IF(F32&gt;F24,$B$95,""))</f>
      </c>
      <c r="I32" s="403"/>
      <c r="J32" s="403"/>
      <c r="K32" s="403"/>
      <c r="L32" s="403"/>
      <c r="M32" s="403"/>
      <c r="N32" s="382"/>
      <c r="O32" s="382"/>
      <c r="P32" s="382"/>
      <c r="Q32" s="382"/>
      <c r="R32" s="382"/>
      <c r="S32" s="382"/>
      <c r="T32" s="430"/>
    </row>
    <row r="33" spans="1:20" ht="12.75">
      <c r="A33" s="382"/>
      <c r="B33" s="605"/>
      <c r="C33" s="405" t="s">
        <v>14</v>
      </c>
      <c r="D33" s="208"/>
      <c r="E33" s="208"/>
      <c r="F33" s="200"/>
      <c r="G33" s="202"/>
      <c r="H33" s="402">
        <f>IF(AND(E33&gt;0,OR(C11&lt;2012,C11&gt;2013)),B106,IF((E33+D33)&gt;E23,$B$95,""))</f>
      </c>
      <c r="I33" s="403"/>
      <c r="J33" s="403"/>
      <c r="K33" s="403"/>
      <c r="L33" s="403"/>
      <c r="M33" s="403"/>
      <c r="N33" s="382"/>
      <c r="O33" s="382"/>
      <c r="P33" s="382"/>
      <c r="Q33" s="382"/>
      <c r="R33" s="382"/>
      <c r="S33" s="382"/>
      <c r="T33" s="430"/>
    </row>
    <row r="34" spans="1:20" ht="12.75">
      <c r="A34" s="382"/>
      <c r="B34" s="605"/>
      <c r="C34" s="405" t="s">
        <v>15</v>
      </c>
      <c r="D34" s="208"/>
      <c r="E34" s="200"/>
      <c r="F34" s="208"/>
      <c r="G34" s="202"/>
      <c r="H34" s="402">
        <f>IF(AND(F34&gt;0,OR(C11&lt;2011,C11&gt;2013)),B107,IF((F34+D34)&gt;F23,$B$95,""))</f>
      </c>
      <c r="I34" s="403"/>
      <c r="J34" s="403"/>
      <c r="K34" s="403"/>
      <c r="L34" s="403"/>
      <c r="M34" s="403"/>
      <c r="N34" s="382"/>
      <c r="O34" s="382"/>
      <c r="P34" s="382"/>
      <c r="Q34" s="382"/>
      <c r="R34" s="382"/>
      <c r="S34" s="382"/>
      <c r="T34" s="430"/>
    </row>
    <row r="35" spans="1:20" ht="13.5" thickBot="1">
      <c r="A35" s="382"/>
      <c r="B35" s="600"/>
      <c r="C35" s="406" t="s">
        <v>186</v>
      </c>
      <c r="D35" s="209"/>
      <c r="E35" s="203"/>
      <c r="F35" s="203"/>
      <c r="G35" s="205"/>
      <c r="H35" s="402">
        <f>IF(D35&gt;D23,$B$95,"")</f>
      </c>
      <c r="I35" s="403"/>
      <c r="J35" s="403"/>
      <c r="K35" s="403"/>
      <c r="L35" s="403"/>
      <c r="M35" s="403"/>
      <c r="N35" s="382"/>
      <c r="O35" s="382"/>
      <c r="P35" s="382"/>
      <c r="Q35" s="382"/>
      <c r="R35" s="382"/>
      <c r="S35" s="382"/>
      <c r="T35" s="430"/>
    </row>
    <row r="36" spans="1:20" ht="12.75">
      <c r="A36" s="382"/>
      <c r="B36" s="618" t="s">
        <v>119</v>
      </c>
      <c r="C36" s="407" t="s">
        <v>177</v>
      </c>
      <c r="D36" s="215"/>
      <c r="E36" s="210"/>
      <c r="F36" s="215"/>
      <c r="G36" s="216"/>
      <c r="H36" s="402">
        <f>IF(AND(E36&lt;&gt;"",OR($C$11&lt;2012,$C$11&gt;2014)),$B$102,IF(E36&gt;E28,$B$95,""))</f>
      </c>
      <c r="I36" s="403"/>
      <c r="J36" s="403"/>
      <c r="K36" s="403"/>
      <c r="L36" s="403"/>
      <c r="M36" s="403"/>
      <c r="N36" s="382"/>
      <c r="O36" s="382"/>
      <c r="P36" s="382"/>
      <c r="Q36" s="382"/>
      <c r="R36" s="382"/>
      <c r="S36" s="382"/>
      <c r="T36" s="430"/>
    </row>
    <row r="37" spans="1:20" ht="12.75">
      <c r="A37" s="382"/>
      <c r="B37" s="605"/>
      <c r="C37" s="405" t="s">
        <v>178</v>
      </c>
      <c r="D37" s="200"/>
      <c r="E37" s="200"/>
      <c r="F37" s="208"/>
      <c r="G37" s="202"/>
      <c r="H37" s="402">
        <f>IF(AND(F37&lt;&gt;"",OR($C$11&lt;2011,$C$11&gt;2014)),$B$103,IF(F37&gt;F28,$B$95,""))</f>
      </c>
      <c r="I37" s="403"/>
      <c r="J37" s="403"/>
      <c r="K37" s="403"/>
      <c r="L37" s="403"/>
      <c r="M37" s="403"/>
      <c r="N37" s="382"/>
      <c r="O37" s="382"/>
      <c r="P37" s="382"/>
      <c r="Q37" s="382"/>
      <c r="R37" s="382"/>
      <c r="S37" s="382"/>
      <c r="T37" s="430"/>
    </row>
    <row r="38" spans="1:20" ht="12.75">
      <c r="A38" s="382"/>
      <c r="B38" s="605"/>
      <c r="C38" s="405" t="s">
        <v>16</v>
      </c>
      <c r="D38" s="208"/>
      <c r="E38" s="208"/>
      <c r="F38" s="200"/>
      <c r="G38" s="202"/>
      <c r="H38" s="402">
        <f>IF(AND(E38&gt;0,OR(C11&lt;2012,C11&gt;2013)),B106,IF((E38+D38)&gt;E27,$B$95,""))</f>
      </c>
      <c r="I38" s="403"/>
      <c r="J38" s="403"/>
      <c r="K38" s="403"/>
      <c r="L38" s="403"/>
      <c r="M38" s="403"/>
      <c r="N38" s="382"/>
      <c r="O38" s="382"/>
      <c r="P38" s="382"/>
      <c r="Q38" s="382"/>
      <c r="R38" s="382"/>
      <c r="S38" s="382"/>
      <c r="T38" s="430"/>
    </row>
    <row r="39" spans="1:20" ht="12.75">
      <c r="A39" s="382"/>
      <c r="B39" s="605"/>
      <c r="C39" s="405" t="s">
        <v>17</v>
      </c>
      <c r="D39" s="208"/>
      <c r="E39" s="200"/>
      <c r="F39" s="208"/>
      <c r="G39" s="202"/>
      <c r="H39" s="402">
        <f>IF(AND(F39&gt;0,OR(C11&lt;2011,C11&gt;2013)),B107,IF((F39+D39)&gt;F27,$B$95,""))</f>
      </c>
      <c r="I39" s="403"/>
      <c r="J39" s="403"/>
      <c r="K39" s="403"/>
      <c r="L39" s="403"/>
      <c r="M39" s="403"/>
      <c r="N39" s="382"/>
      <c r="O39" s="382"/>
      <c r="P39" s="382"/>
      <c r="Q39" s="382"/>
      <c r="R39" s="382"/>
      <c r="S39" s="382"/>
      <c r="T39" s="430"/>
    </row>
    <row r="40" spans="1:20" ht="13.5" thickBot="1">
      <c r="A40" s="382"/>
      <c r="B40" s="619"/>
      <c r="C40" s="408" t="s">
        <v>187</v>
      </c>
      <c r="D40" s="217"/>
      <c r="E40" s="203"/>
      <c r="F40" s="203"/>
      <c r="G40" s="205"/>
      <c r="H40" s="402">
        <f>IF(D40&gt;D27,$B$95,"")</f>
      </c>
      <c r="I40" s="403"/>
      <c r="J40" s="403"/>
      <c r="K40" s="403"/>
      <c r="L40" s="403"/>
      <c r="M40" s="403"/>
      <c r="N40" s="382"/>
      <c r="O40" s="382"/>
      <c r="P40" s="382"/>
      <c r="Q40" s="382"/>
      <c r="R40" s="382"/>
      <c r="S40" s="382"/>
      <c r="T40" s="430"/>
    </row>
    <row r="41" spans="1:20" ht="13.5" thickBot="1">
      <c r="A41" s="382"/>
      <c r="B41" s="620" t="s">
        <v>298</v>
      </c>
      <c r="C41" s="621"/>
      <c r="D41" s="226">
        <f>D19+SUM(D31:D40)</f>
        <v>0</v>
      </c>
      <c r="E41" s="226">
        <f>E19+SUM(E31:E40)</f>
        <v>0</v>
      </c>
      <c r="F41" s="226">
        <f>F19+SUM(F31:F40)</f>
        <v>0</v>
      </c>
      <c r="G41" s="370">
        <f>G19</f>
        <v>0</v>
      </c>
      <c r="H41" s="402">
        <f>IF(OR(D41&gt;=1,E41&gt;=1,F41&gt;=1,G41&gt;=1),B104,"")</f>
      </c>
      <c r="I41" s="403"/>
      <c r="J41" s="403"/>
      <c r="K41" s="403"/>
      <c r="L41" s="403"/>
      <c r="M41" s="403"/>
      <c r="N41" s="382"/>
      <c r="O41" s="382"/>
      <c r="P41" s="382"/>
      <c r="Q41" s="382"/>
      <c r="R41" s="382"/>
      <c r="S41" s="382"/>
      <c r="T41" s="430"/>
    </row>
    <row r="42" spans="1:20" ht="13.5" thickBot="1">
      <c r="A42" s="382"/>
      <c r="B42" s="622" t="s">
        <v>185</v>
      </c>
      <c r="C42" s="623"/>
      <c r="D42" s="623"/>
      <c r="E42" s="623"/>
      <c r="F42" s="623"/>
      <c r="G42" s="624"/>
      <c r="H42" s="402"/>
      <c r="I42" s="403"/>
      <c r="J42" s="403"/>
      <c r="K42" s="403"/>
      <c r="L42" s="403"/>
      <c r="M42" s="403"/>
      <c r="N42" s="382"/>
      <c r="O42" s="382"/>
      <c r="P42" s="382"/>
      <c r="Q42" s="382"/>
      <c r="R42" s="382"/>
      <c r="S42" s="382"/>
      <c r="T42" s="430"/>
    </row>
    <row r="43" spans="1:20" ht="12.75">
      <c r="A43" s="382"/>
      <c r="B43" s="599" t="s">
        <v>117</v>
      </c>
      <c r="C43" s="401" t="s">
        <v>300</v>
      </c>
      <c r="D43" s="206"/>
      <c r="E43" s="212"/>
      <c r="F43" s="206"/>
      <c r="G43" s="207"/>
      <c r="H43" s="402">
        <f>IF(SUM(D43,F43:G43)&gt;E18,$B$95,"")</f>
      </c>
      <c r="I43" s="403"/>
      <c r="J43" s="403"/>
      <c r="K43" s="403"/>
      <c r="L43" s="403"/>
      <c r="M43" s="403"/>
      <c r="N43" s="382"/>
      <c r="O43" s="382"/>
      <c r="P43" s="382"/>
      <c r="Q43" s="382"/>
      <c r="R43" s="382"/>
      <c r="S43" s="382"/>
      <c r="T43" s="430"/>
    </row>
    <row r="44" spans="1:20" ht="12.75">
      <c r="A44" s="382"/>
      <c r="B44" s="618"/>
      <c r="C44" s="407" t="s">
        <v>301</v>
      </c>
      <c r="D44" s="210"/>
      <c r="E44" s="210"/>
      <c r="F44" s="200"/>
      <c r="G44" s="211"/>
      <c r="H44" s="402">
        <f>IF(SUM(D44:E44,G44)&gt;F18,$B$95,"")</f>
      </c>
      <c r="I44" s="403"/>
      <c r="J44" s="403"/>
      <c r="K44" s="403"/>
      <c r="L44" s="403"/>
      <c r="M44" s="403"/>
      <c r="N44" s="382"/>
      <c r="O44" s="382"/>
      <c r="P44" s="382"/>
      <c r="Q44" s="382"/>
      <c r="R44" s="382"/>
      <c r="S44" s="382"/>
      <c r="T44" s="430"/>
    </row>
    <row r="45" spans="1:20" ht="13.5" thickBot="1">
      <c r="A45" s="382"/>
      <c r="B45" s="617"/>
      <c r="C45" s="409" t="s">
        <v>302</v>
      </c>
      <c r="D45" s="218"/>
      <c r="E45" s="218"/>
      <c r="F45" s="218"/>
      <c r="G45" s="205"/>
      <c r="H45" s="402">
        <f>IF(SUM(D45:F45)&gt;G18,$B$95,"")</f>
      </c>
      <c r="I45" s="403"/>
      <c r="J45" s="403"/>
      <c r="K45" s="403"/>
      <c r="L45" s="403"/>
      <c r="M45" s="403"/>
      <c r="N45" s="382"/>
      <c r="O45" s="382"/>
      <c r="P45" s="382"/>
      <c r="Q45" s="382"/>
      <c r="R45" s="382"/>
      <c r="S45" s="382"/>
      <c r="T45" s="430"/>
    </row>
    <row r="46" spans="1:20" ht="12.75">
      <c r="A46" s="382"/>
      <c r="B46" s="618" t="s">
        <v>118</v>
      </c>
      <c r="C46" s="407" t="s">
        <v>299</v>
      </c>
      <c r="D46" s="210"/>
      <c r="E46" s="215"/>
      <c r="F46" s="215"/>
      <c r="G46" s="216"/>
      <c r="H46" s="402">
        <f>IF(D46&gt;D22,$B$96,"")</f>
      </c>
      <c r="I46" s="403"/>
      <c r="J46" s="403"/>
      <c r="K46" s="403"/>
      <c r="L46" s="403"/>
      <c r="M46" s="403"/>
      <c r="N46" s="382"/>
      <c r="O46" s="382"/>
      <c r="P46" s="382"/>
      <c r="Q46" s="382"/>
      <c r="R46" s="382"/>
      <c r="S46" s="382"/>
      <c r="T46" s="430"/>
    </row>
    <row r="47" spans="1:20" ht="12.75">
      <c r="A47" s="382"/>
      <c r="B47" s="618"/>
      <c r="C47" s="407" t="s">
        <v>300</v>
      </c>
      <c r="D47" s="210"/>
      <c r="E47" s="210"/>
      <c r="F47" s="210"/>
      <c r="G47" s="211"/>
      <c r="H47" s="402">
        <f>IF(SUM(D47:G47)&gt;E22,$B$97,"")</f>
      </c>
      <c r="I47" s="403"/>
      <c r="J47" s="403"/>
      <c r="K47" s="403"/>
      <c r="L47" s="403"/>
      <c r="M47" s="403"/>
      <c r="N47" s="382"/>
      <c r="O47" s="382"/>
      <c r="P47" s="382"/>
      <c r="Q47" s="382"/>
      <c r="R47" s="382"/>
      <c r="S47" s="382"/>
      <c r="T47" s="430"/>
    </row>
    <row r="48" spans="1:20" ht="12.75">
      <c r="A48" s="382"/>
      <c r="B48" s="618"/>
      <c r="C48" s="407" t="s">
        <v>301</v>
      </c>
      <c r="D48" s="210"/>
      <c r="E48" s="210"/>
      <c r="F48" s="210"/>
      <c r="G48" s="211"/>
      <c r="H48" s="402">
        <f>IF(SUM(D48:G48)&gt;F22,$B$97,"")</f>
      </c>
      <c r="I48" s="403"/>
      <c r="J48" s="403"/>
      <c r="K48" s="403"/>
      <c r="L48" s="403"/>
      <c r="M48" s="403"/>
      <c r="N48" s="382"/>
      <c r="O48" s="382"/>
      <c r="P48" s="382"/>
      <c r="Q48" s="382"/>
      <c r="R48" s="382"/>
      <c r="S48" s="382"/>
      <c r="T48" s="430"/>
    </row>
    <row r="49" spans="1:20" ht="12.75">
      <c r="A49" s="382"/>
      <c r="B49" s="618"/>
      <c r="C49" s="407" t="s">
        <v>302</v>
      </c>
      <c r="D49" s="210"/>
      <c r="E49" s="210"/>
      <c r="F49" s="210"/>
      <c r="G49" s="211"/>
      <c r="H49" s="402">
        <f>IF(SUM(D49:G49)&gt;G22,$B$97,"")</f>
      </c>
      <c r="I49" s="403"/>
      <c r="J49" s="403"/>
      <c r="K49" s="403"/>
      <c r="L49" s="403"/>
      <c r="M49" s="403"/>
      <c r="N49" s="382"/>
      <c r="O49" s="382"/>
      <c r="P49" s="382"/>
      <c r="Q49" s="382"/>
      <c r="R49" s="382"/>
      <c r="S49" s="382"/>
      <c r="T49" s="430"/>
    </row>
    <row r="50" spans="1:20" ht="12.75">
      <c r="A50" s="382"/>
      <c r="B50" s="605"/>
      <c r="C50" s="405" t="s">
        <v>18</v>
      </c>
      <c r="D50" s="200"/>
      <c r="E50" s="208"/>
      <c r="F50" s="219"/>
      <c r="G50" s="220"/>
      <c r="H50" s="402">
        <f>IF(AND(F50&gt;0,OR($C$11=2011,$C$11=2012)),$B$109,IF(AND(G50&gt;0,$C$11&lt;2010),$B$108,IF(SUM(E50:G50)&gt;E25,$B$95,"")))</f>
      </c>
      <c r="I50" s="403"/>
      <c r="J50" s="403"/>
      <c r="K50" s="403"/>
      <c r="L50" s="403"/>
      <c r="M50" s="403"/>
      <c r="N50" s="382"/>
      <c r="O50" s="382"/>
      <c r="P50" s="382"/>
      <c r="Q50" s="382"/>
      <c r="R50" s="382"/>
      <c r="S50" s="382"/>
      <c r="T50" s="430"/>
    </row>
    <row r="51" spans="1:20" ht="13.5" thickBot="1">
      <c r="A51" s="382"/>
      <c r="B51" s="600"/>
      <c r="C51" s="406" t="s">
        <v>19</v>
      </c>
      <c r="D51" s="203"/>
      <c r="E51" s="221"/>
      <c r="F51" s="209"/>
      <c r="G51" s="222"/>
      <c r="H51" s="402">
        <f>IF(AND(E51&gt;0,$C$11=2012),$B$110,IF(AND(G51&gt;0,$C$11&lt;2010),$B$108,IF(SUM(E51:G51)&gt;F25,$B$95,"")))</f>
      </c>
      <c r="I51" s="403"/>
      <c r="J51" s="403"/>
      <c r="K51" s="403"/>
      <c r="L51" s="403"/>
      <c r="M51" s="403"/>
      <c r="N51" s="382"/>
      <c r="O51" s="382"/>
      <c r="P51" s="382"/>
      <c r="Q51" s="382"/>
      <c r="R51" s="382"/>
      <c r="S51" s="382"/>
      <c r="T51" s="430"/>
    </row>
    <row r="52" spans="1:20" ht="12.75">
      <c r="A52" s="382"/>
      <c r="B52" s="615" t="s">
        <v>119</v>
      </c>
      <c r="C52" s="407" t="s">
        <v>299</v>
      </c>
      <c r="D52" s="210"/>
      <c r="E52" s="215"/>
      <c r="F52" s="215"/>
      <c r="G52" s="216"/>
      <c r="H52" s="402">
        <f>IF(D52&gt;D26,$B$96,"")</f>
      </c>
      <c r="I52" s="403"/>
      <c r="J52" s="403"/>
      <c r="K52" s="403"/>
      <c r="L52" s="403"/>
      <c r="M52" s="403"/>
      <c r="N52" s="382"/>
      <c r="O52" s="382"/>
      <c r="P52" s="382"/>
      <c r="Q52" s="382"/>
      <c r="R52" s="382"/>
      <c r="S52" s="382"/>
      <c r="T52" s="430"/>
    </row>
    <row r="53" spans="1:20" ht="12.75">
      <c r="A53" s="382"/>
      <c r="B53" s="616"/>
      <c r="C53" s="407" t="s">
        <v>300</v>
      </c>
      <c r="D53" s="210"/>
      <c r="E53" s="210"/>
      <c r="F53" s="210"/>
      <c r="G53" s="211"/>
      <c r="H53" s="402">
        <f>IF(SUM(D53:G53)&gt;E26,$B$97,"")</f>
      </c>
      <c r="I53" s="403"/>
      <c r="J53" s="403"/>
      <c r="K53" s="403"/>
      <c r="L53" s="403"/>
      <c r="M53" s="403"/>
      <c r="N53" s="382"/>
      <c r="O53" s="382"/>
      <c r="P53" s="382"/>
      <c r="Q53" s="382"/>
      <c r="R53" s="382"/>
      <c r="S53" s="382"/>
      <c r="T53" s="430"/>
    </row>
    <row r="54" spans="1:20" ht="12.75">
      <c r="A54" s="382"/>
      <c r="B54" s="616"/>
      <c r="C54" s="407" t="s">
        <v>301</v>
      </c>
      <c r="D54" s="210"/>
      <c r="E54" s="210"/>
      <c r="F54" s="210"/>
      <c r="G54" s="211"/>
      <c r="H54" s="402">
        <f>IF(SUM(D54:G54)&gt;F26,$B$97,"")</f>
      </c>
      <c r="I54" s="403"/>
      <c r="J54" s="403"/>
      <c r="K54" s="403"/>
      <c r="L54" s="403"/>
      <c r="M54" s="403"/>
      <c r="N54" s="382"/>
      <c r="O54" s="382"/>
      <c r="P54" s="382"/>
      <c r="Q54" s="382"/>
      <c r="R54" s="382"/>
      <c r="S54" s="382"/>
      <c r="T54" s="430"/>
    </row>
    <row r="55" spans="1:20" ht="12.75">
      <c r="A55" s="382"/>
      <c r="B55" s="616"/>
      <c r="C55" s="407" t="s">
        <v>302</v>
      </c>
      <c r="D55" s="210"/>
      <c r="E55" s="210"/>
      <c r="F55" s="210"/>
      <c r="G55" s="211"/>
      <c r="H55" s="402">
        <f>IF(SUM(D55:G55)&gt;G26,$B$97,"")</f>
      </c>
      <c r="I55" s="403"/>
      <c r="J55" s="403"/>
      <c r="K55" s="403"/>
      <c r="L55" s="403"/>
      <c r="M55" s="403"/>
      <c r="N55" s="382"/>
      <c r="O55" s="382"/>
      <c r="P55" s="382"/>
      <c r="Q55" s="382"/>
      <c r="R55" s="382"/>
      <c r="S55" s="382"/>
      <c r="T55" s="430"/>
    </row>
    <row r="56" spans="1:20" ht="12.75">
      <c r="A56" s="382"/>
      <c r="B56" s="616"/>
      <c r="C56" s="405" t="s">
        <v>18</v>
      </c>
      <c r="D56" s="200"/>
      <c r="E56" s="208"/>
      <c r="F56" s="219"/>
      <c r="G56" s="220"/>
      <c r="H56" s="402">
        <f>IF(AND(F56&gt;0,OR($C$11=2011,$C$11=2012)),$B$109,IF(AND(G56&gt;0,$C$11&lt;2010),$B$108,IF(SUM(E56:G56)&gt;E29,$B$95,"")))</f>
      </c>
      <c r="I56" s="403"/>
      <c r="J56" s="403"/>
      <c r="K56" s="403"/>
      <c r="L56" s="403"/>
      <c r="M56" s="403"/>
      <c r="N56" s="382"/>
      <c r="O56" s="382"/>
      <c r="P56" s="382"/>
      <c r="Q56" s="382"/>
      <c r="R56" s="382"/>
      <c r="S56" s="382"/>
      <c r="T56" s="430"/>
    </row>
    <row r="57" spans="1:20" ht="13.5" thickBot="1">
      <c r="A57" s="382"/>
      <c r="B57" s="617"/>
      <c r="C57" s="406" t="s">
        <v>19</v>
      </c>
      <c r="D57" s="203"/>
      <c r="E57" s="221"/>
      <c r="F57" s="209"/>
      <c r="G57" s="222"/>
      <c r="H57" s="402">
        <f>IF(AND(E57&gt;0,$C$11=2012),$B$110,IF(AND(G57&gt;0,$C$11&lt;2010),$B$108,IF(SUM(E57:G57)&gt;F29,$B$95,"")))</f>
      </c>
      <c r="I57" s="403"/>
      <c r="J57" s="403"/>
      <c r="K57" s="403"/>
      <c r="L57" s="403"/>
      <c r="M57" s="403"/>
      <c r="N57" s="382"/>
      <c r="O57" s="382"/>
      <c r="P57" s="382"/>
      <c r="Q57" s="382"/>
      <c r="R57" s="382"/>
      <c r="S57" s="382"/>
      <c r="T57" s="430"/>
    </row>
    <row r="58" spans="1:20" ht="13.5" thickBot="1">
      <c r="A58" s="382"/>
      <c r="B58" s="609" t="s">
        <v>101</v>
      </c>
      <c r="C58" s="610"/>
      <c r="D58" s="610"/>
      <c r="E58" s="610"/>
      <c r="F58" s="610"/>
      <c r="G58" s="611"/>
      <c r="H58" s="402"/>
      <c r="I58" s="403"/>
      <c r="J58" s="403"/>
      <c r="K58" s="403"/>
      <c r="L58" s="403"/>
      <c r="M58" s="403"/>
      <c r="N58" s="382"/>
      <c r="O58" s="382"/>
      <c r="P58" s="382"/>
      <c r="Q58" s="382"/>
      <c r="R58" s="382"/>
      <c r="S58" s="382"/>
      <c r="T58" s="430"/>
    </row>
    <row r="59" spans="1:20" ht="12.75">
      <c r="A59" s="382"/>
      <c r="B59" s="596" t="s">
        <v>102</v>
      </c>
      <c r="C59" s="410" t="s">
        <v>179</v>
      </c>
      <c r="D59" s="196">
        <f>D18+D41+SUM(D43:D57)</f>
        <v>0</v>
      </c>
      <c r="E59" s="196">
        <f>E18+E41+SUM(E43:E57)-SUM(D43,F43:G43)</f>
        <v>0</v>
      </c>
      <c r="F59" s="196">
        <f>F18+F41+SUM(F43:F57)-SUM(D44:E44,G44)</f>
        <v>0</v>
      </c>
      <c r="G59" s="197">
        <f>G18+G41+SUM(G43:G57)-SUM(D45:F45)</f>
        <v>0</v>
      </c>
      <c r="H59" s="402">
        <f>IF(OR(D59&lt;=-1,E59&lt;=-1,F59&lt;=-1,G59&lt;=-1),$B$100,"")</f>
      </c>
      <c r="I59" s="403"/>
      <c r="J59" s="403"/>
      <c r="K59" s="403"/>
      <c r="L59" s="403"/>
      <c r="M59" s="403"/>
      <c r="N59" s="382"/>
      <c r="O59" s="382"/>
      <c r="P59" s="382"/>
      <c r="Q59" s="382"/>
      <c r="R59" s="382"/>
      <c r="S59" s="382"/>
      <c r="T59" s="430"/>
    </row>
    <row r="60" spans="1:20" ht="12.75">
      <c r="A60" s="382"/>
      <c r="B60" s="597"/>
      <c r="C60" s="411" t="s">
        <v>303</v>
      </c>
      <c r="D60" s="227">
        <f>D22+D26-D46-D52</f>
        <v>0</v>
      </c>
      <c r="E60" s="227">
        <f>E22+E26-SUM(D47:G47,D53:G53)</f>
        <v>0</v>
      </c>
      <c r="F60" s="227">
        <f>F22+F26-SUM(D48:G48,D54:G54)</f>
        <v>0</v>
      </c>
      <c r="G60" s="228">
        <f>G22+G26-SUM(D49:G49,D55:G55)</f>
        <v>0</v>
      </c>
      <c r="H60" s="402">
        <f>IF(OR(D60&lt;=-1,E60&lt;=-1,F60&lt;=-1,G60&lt;=-1),$B$100,"")</f>
      </c>
      <c r="I60" s="403"/>
      <c r="J60" s="403"/>
      <c r="K60" s="403"/>
      <c r="L60" s="403"/>
      <c r="M60" s="403"/>
      <c r="N60" s="382"/>
      <c r="O60" s="382"/>
      <c r="P60" s="382"/>
      <c r="Q60" s="382"/>
      <c r="R60" s="382"/>
      <c r="S60" s="382"/>
      <c r="T60" s="430"/>
    </row>
    <row r="61" spans="1:20" ht="12.75">
      <c r="A61" s="382"/>
      <c r="B61" s="597"/>
      <c r="C61" s="411" t="s">
        <v>180</v>
      </c>
      <c r="D61" s="229"/>
      <c r="E61" s="227">
        <f>E20+E24+E28-E31-E36</f>
        <v>0</v>
      </c>
      <c r="F61" s="227">
        <f>F20+F24+F28-F32-F37</f>
        <v>0</v>
      </c>
      <c r="G61" s="230"/>
      <c r="H61" s="402">
        <f>IF(OR(AND(SUM(E33,E38)&lt;&gt;0,E61&gt;1),AND(SUM(F34,F39)&lt;&gt;0,F61&gt;1)),B105,IF(OR(E61&lt;=-1,F61&lt;=-1),B100,""))</f>
      </c>
      <c r="I61" s="403"/>
      <c r="J61" s="403"/>
      <c r="K61" s="403"/>
      <c r="L61" s="403"/>
      <c r="M61" s="403"/>
      <c r="N61" s="382"/>
      <c r="O61" s="382"/>
      <c r="P61" s="382"/>
      <c r="Q61" s="382"/>
      <c r="R61" s="382"/>
      <c r="S61" s="382"/>
      <c r="T61" s="430"/>
    </row>
    <row r="62" spans="1:20" ht="12.75">
      <c r="A62" s="382"/>
      <c r="B62" s="597"/>
      <c r="C62" s="411" t="s">
        <v>181</v>
      </c>
      <c r="D62" s="229"/>
      <c r="E62" s="227">
        <f>E21+E25+E29-SUM(E50:G50,E56:G56)</f>
        <v>0</v>
      </c>
      <c r="F62" s="227">
        <f>F21+F25+F29-SUM(E51:G51,E57:G57)</f>
        <v>0</v>
      </c>
      <c r="G62" s="230"/>
      <c r="H62" s="402">
        <f>IF(OR(E62&lt;=-1,F62&lt;=-1),$B$100,"")</f>
      </c>
      <c r="I62" s="403"/>
      <c r="J62" s="403"/>
      <c r="K62" s="403"/>
      <c r="L62" s="403"/>
      <c r="M62" s="403"/>
      <c r="N62" s="382"/>
      <c r="O62" s="382"/>
      <c r="P62" s="382"/>
      <c r="Q62" s="382"/>
      <c r="R62" s="382"/>
      <c r="S62" s="382"/>
      <c r="T62" s="430"/>
    </row>
    <row r="63" spans="1:20" ht="13.5" thickBot="1">
      <c r="A63" s="382"/>
      <c r="B63" s="598"/>
      <c r="C63" s="412" t="s">
        <v>173</v>
      </c>
      <c r="D63" s="231">
        <f>D23+D27-D35-D40</f>
        <v>0</v>
      </c>
      <c r="E63" s="231">
        <f>E23+E27-E33-D33-E38-D38</f>
        <v>0</v>
      </c>
      <c r="F63" s="231">
        <f>F23+F27-F34-D34-F39-D39</f>
        <v>0</v>
      </c>
      <c r="G63" s="232"/>
      <c r="H63" s="402">
        <f>IF(OR(D63&lt;=-1,E63&lt;=-1,F63&lt;=-1),B100,"")</f>
      </c>
      <c r="I63" s="403"/>
      <c r="J63" s="403"/>
      <c r="K63" s="403"/>
      <c r="L63" s="403"/>
      <c r="M63" s="403"/>
      <c r="N63" s="382"/>
      <c r="O63" s="382"/>
      <c r="P63" s="382"/>
      <c r="Q63" s="382"/>
      <c r="R63" s="382"/>
      <c r="S63" s="382"/>
      <c r="T63" s="430"/>
    </row>
    <row r="64" spans="1:20" ht="12.75">
      <c r="A64" s="382"/>
      <c r="B64" s="413" t="s">
        <v>315</v>
      </c>
      <c r="C64" s="382"/>
      <c r="D64" s="382"/>
      <c r="E64" s="382"/>
      <c r="F64" s="382"/>
      <c r="G64" s="382"/>
      <c r="H64" s="382"/>
      <c r="I64" s="382"/>
      <c r="J64" s="382"/>
      <c r="K64" s="382"/>
      <c r="L64" s="382"/>
      <c r="M64" s="382"/>
      <c r="N64" s="382"/>
      <c r="O64" s="382"/>
      <c r="P64" s="382"/>
      <c r="Q64" s="382"/>
      <c r="R64" s="382"/>
      <c r="S64" s="382"/>
      <c r="T64" s="430"/>
    </row>
    <row r="65" spans="1:20" ht="24.75" customHeight="1">
      <c r="A65" s="382"/>
      <c r="B65" s="604" t="s">
        <v>29</v>
      </c>
      <c r="C65" s="604"/>
      <c r="D65" s="604"/>
      <c r="E65" s="604"/>
      <c r="F65" s="604"/>
      <c r="G65" s="604"/>
      <c r="H65" s="382"/>
      <c r="I65" s="382"/>
      <c r="J65" s="382"/>
      <c r="K65" s="382"/>
      <c r="L65" s="382"/>
      <c r="M65" s="382"/>
      <c r="N65" s="382"/>
      <c r="O65" s="382"/>
      <c r="P65" s="382"/>
      <c r="Q65" s="382"/>
      <c r="R65" s="382"/>
      <c r="S65" s="382"/>
      <c r="T65" s="430"/>
    </row>
    <row r="66" spans="1:20" ht="12.75">
      <c r="A66" s="382"/>
      <c r="B66" s="413" t="s">
        <v>316</v>
      </c>
      <c r="C66" s="382"/>
      <c r="D66" s="382"/>
      <c r="E66" s="382"/>
      <c r="F66" s="382"/>
      <c r="G66" s="382"/>
      <c r="H66" s="382"/>
      <c r="I66" s="382"/>
      <c r="J66" s="382"/>
      <c r="K66" s="382"/>
      <c r="L66" s="382"/>
      <c r="M66" s="382"/>
      <c r="N66" s="382"/>
      <c r="O66" s="382"/>
      <c r="P66" s="382"/>
      <c r="Q66" s="382"/>
      <c r="R66" s="382"/>
      <c r="S66" s="382"/>
      <c r="T66" s="430"/>
    </row>
    <row r="67" spans="1:20" ht="13.5" thickBot="1">
      <c r="A67" s="382"/>
      <c r="B67" s="382"/>
      <c r="C67" s="382"/>
      <c r="D67" s="382"/>
      <c r="E67" s="382"/>
      <c r="F67" s="382"/>
      <c r="G67" s="382"/>
      <c r="H67" s="403"/>
      <c r="I67" s="403"/>
      <c r="J67" s="403"/>
      <c r="K67" s="403"/>
      <c r="L67" s="403"/>
      <c r="M67" s="403"/>
      <c r="N67" s="382"/>
      <c r="O67" s="382"/>
      <c r="P67" s="382"/>
      <c r="Q67" s="382"/>
      <c r="R67" s="382"/>
      <c r="S67" s="382"/>
      <c r="T67" s="430"/>
    </row>
    <row r="68" spans="1:24" ht="24" customHeight="1" thickBot="1">
      <c r="A68" s="382"/>
      <c r="B68" s="601" t="s">
        <v>20</v>
      </c>
      <c r="C68" s="602"/>
      <c r="D68" s="602"/>
      <c r="E68" s="602"/>
      <c r="F68" s="603"/>
      <c r="G68" s="414"/>
      <c r="H68" s="403"/>
      <c r="I68" s="403"/>
      <c r="J68" s="403"/>
      <c r="K68" s="594"/>
      <c r="L68" s="594"/>
      <c r="M68" s="594"/>
      <c r="N68" s="386"/>
      <c r="O68" s="386"/>
      <c r="P68" s="386"/>
      <c r="Q68" s="386"/>
      <c r="R68" s="386"/>
      <c r="S68" s="386"/>
      <c r="T68" s="433"/>
      <c r="U68" s="389"/>
      <c r="V68" s="389"/>
      <c r="W68" s="389"/>
      <c r="X68" s="389"/>
    </row>
    <row r="69" spans="1:24" ht="26.25" thickBot="1">
      <c r="A69" s="382"/>
      <c r="B69" s="415"/>
      <c r="C69" s="396"/>
      <c r="D69" s="416" t="s">
        <v>170</v>
      </c>
      <c r="E69" s="393" t="s">
        <v>169</v>
      </c>
      <c r="F69" s="416" t="s">
        <v>69</v>
      </c>
      <c r="G69" s="414"/>
      <c r="H69" s="403"/>
      <c r="I69" s="403"/>
      <c r="J69" s="403"/>
      <c r="K69" s="417"/>
      <c r="L69" s="594"/>
      <c r="M69" s="595"/>
      <c r="N69" s="386"/>
      <c r="O69" s="386"/>
      <c r="P69" s="386"/>
      <c r="Q69" s="386"/>
      <c r="R69" s="386"/>
      <c r="S69" s="386"/>
      <c r="T69" s="433"/>
      <c r="U69" s="389"/>
      <c r="V69" s="389"/>
      <c r="W69" s="389"/>
      <c r="X69" s="389"/>
    </row>
    <row r="70" spans="1:24" ht="13.5" thickBot="1">
      <c r="A70" s="382"/>
      <c r="B70" s="418" t="s">
        <v>100</v>
      </c>
      <c r="C70" s="419"/>
      <c r="D70" s="419"/>
      <c r="E70" s="419"/>
      <c r="F70" s="420"/>
      <c r="G70" s="627" t="s">
        <v>293</v>
      </c>
      <c r="H70" s="628"/>
      <c r="I70" s="628"/>
      <c r="J70" s="628"/>
      <c r="K70" s="628"/>
      <c r="L70" s="628"/>
      <c r="M70" s="628"/>
      <c r="N70" s="628"/>
      <c r="O70" s="628"/>
      <c r="P70" s="628"/>
      <c r="Q70" s="628"/>
      <c r="R70" s="628"/>
      <c r="S70" s="386"/>
      <c r="T70" s="433"/>
      <c r="U70" s="389"/>
      <c r="V70" s="389"/>
      <c r="W70" s="389"/>
      <c r="X70" s="389"/>
    </row>
    <row r="71" spans="1:23" ht="12.75">
      <c r="A71" s="382"/>
      <c r="B71" s="599" t="s">
        <v>117</v>
      </c>
      <c r="C71" s="401" t="s">
        <v>179</v>
      </c>
      <c r="D71" s="198">
        <f>'Current MY Credit Calc-EVAP'!D104</f>
        <v>0</v>
      </c>
      <c r="E71" s="198">
        <f>'Current MY Credit Calc-EVAP'!D102</f>
        <v>0</v>
      </c>
      <c r="F71" s="199">
        <f>'Current MY Credit Calc-EVAP'!D106</f>
        <v>0</v>
      </c>
      <c r="G71" s="421">
        <f>IF(F71&lt;0,B101,"")</f>
      </c>
      <c r="H71" s="403"/>
      <c r="I71" s="403"/>
      <c r="J71" s="404"/>
      <c r="K71" s="404"/>
      <c r="L71" s="404"/>
      <c r="M71" s="386"/>
      <c r="N71" s="386"/>
      <c r="O71" s="386"/>
      <c r="P71" s="386"/>
      <c r="Q71" s="386"/>
      <c r="R71" s="386"/>
      <c r="S71" s="386"/>
      <c r="T71" s="433"/>
      <c r="U71" s="389"/>
      <c r="V71" s="389"/>
      <c r="W71" s="389"/>
    </row>
    <row r="72" spans="1:20" ht="13.5" thickBot="1">
      <c r="A72" s="382"/>
      <c r="B72" s="600"/>
      <c r="C72" s="406" t="s">
        <v>52</v>
      </c>
      <c r="D72" s="204">
        <f>'Current MY Credit Calc-EVAP'!D105</f>
        <v>0</v>
      </c>
      <c r="E72" s="204">
        <f>'Current MY Credit Calc-EVAP'!D103</f>
        <v>0</v>
      </c>
      <c r="F72" s="205"/>
      <c r="G72" s="421"/>
      <c r="H72" s="403"/>
      <c r="I72" s="403"/>
      <c r="J72" s="403"/>
      <c r="K72" s="403"/>
      <c r="L72" s="403"/>
      <c r="M72" s="382"/>
      <c r="N72" s="382"/>
      <c r="O72" s="382"/>
      <c r="P72" s="382"/>
      <c r="Q72" s="382"/>
      <c r="R72" s="382"/>
      <c r="S72" s="382"/>
      <c r="T72" s="430"/>
    </row>
    <row r="73" spans="1:20" ht="12.75">
      <c r="A73" s="382"/>
      <c r="B73" s="599" t="s">
        <v>118</v>
      </c>
      <c r="C73" s="401" t="s">
        <v>179</v>
      </c>
      <c r="D73" s="223"/>
      <c r="E73" s="223"/>
      <c r="F73" s="224"/>
      <c r="G73" s="421"/>
      <c r="H73" s="403"/>
      <c r="I73" s="403"/>
      <c r="J73" s="403"/>
      <c r="K73" s="403"/>
      <c r="L73" s="403"/>
      <c r="M73" s="382"/>
      <c r="N73" s="382"/>
      <c r="O73" s="382"/>
      <c r="P73" s="382"/>
      <c r="Q73" s="382"/>
      <c r="R73" s="382"/>
      <c r="S73" s="382"/>
      <c r="T73" s="430"/>
    </row>
    <row r="74" spans="1:20" ht="13.5" thickBot="1">
      <c r="A74" s="382"/>
      <c r="B74" s="600"/>
      <c r="C74" s="406" t="s">
        <v>52</v>
      </c>
      <c r="D74" s="221"/>
      <c r="E74" s="221"/>
      <c r="F74" s="205"/>
      <c r="G74" s="421"/>
      <c r="H74" s="403"/>
      <c r="I74" s="403"/>
      <c r="J74" s="403"/>
      <c r="K74" s="403"/>
      <c r="L74" s="403"/>
      <c r="M74" s="382"/>
      <c r="N74" s="382"/>
      <c r="O74" s="382"/>
      <c r="P74" s="382"/>
      <c r="Q74" s="382"/>
      <c r="R74" s="382"/>
      <c r="S74" s="382"/>
      <c r="T74" s="430"/>
    </row>
    <row r="75" spans="1:20" ht="12.75">
      <c r="A75" s="382"/>
      <c r="B75" s="614" t="s">
        <v>119</v>
      </c>
      <c r="C75" s="401" t="s">
        <v>179</v>
      </c>
      <c r="D75" s="223"/>
      <c r="E75" s="223"/>
      <c r="F75" s="224"/>
      <c r="G75" s="421"/>
      <c r="H75" s="403"/>
      <c r="I75" s="403"/>
      <c r="J75" s="403"/>
      <c r="K75" s="403"/>
      <c r="L75" s="403"/>
      <c r="M75" s="382"/>
      <c r="N75" s="382"/>
      <c r="O75" s="382"/>
      <c r="P75" s="382"/>
      <c r="Q75" s="382"/>
      <c r="R75" s="382"/>
      <c r="S75" s="382"/>
      <c r="T75" s="430"/>
    </row>
    <row r="76" spans="1:20" ht="13.5" thickBot="1">
      <c r="A76" s="382"/>
      <c r="B76" s="608"/>
      <c r="C76" s="406" t="s">
        <v>52</v>
      </c>
      <c r="D76" s="221"/>
      <c r="E76" s="221"/>
      <c r="F76" s="205"/>
      <c r="G76" s="421"/>
      <c r="H76" s="403"/>
      <c r="I76" s="403"/>
      <c r="J76" s="403"/>
      <c r="K76" s="403"/>
      <c r="L76" s="403"/>
      <c r="M76" s="382"/>
      <c r="N76" s="382"/>
      <c r="O76" s="382"/>
      <c r="P76" s="382"/>
      <c r="Q76" s="382"/>
      <c r="R76" s="382"/>
      <c r="S76" s="382"/>
      <c r="T76" s="430"/>
    </row>
    <row r="77" spans="1:20" ht="13.5" thickBot="1">
      <c r="A77" s="382"/>
      <c r="B77" s="422" t="s">
        <v>185</v>
      </c>
      <c r="C77" s="423"/>
      <c r="D77" s="424"/>
      <c r="E77" s="424"/>
      <c r="F77" s="425"/>
      <c r="G77" s="421"/>
      <c r="H77" s="403"/>
      <c r="I77" s="403"/>
      <c r="J77" s="403"/>
      <c r="K77" s="403"/>
      <c r="L77" s="403"/>
      <c r="M77" s="382"/>
      <c r="N77" s="382"/>
      <c r="O77" s="382"/>
      <c r="P77" s="382"/>
      <c r="Q77" s="382"/>
      <c r="R77" s="382"/>
      <c r="S77" s="382"/>
      <c r="T77" s="430"/>
    </row>
    <row r="78" spans="1:20" ht="12.75">
      <c r="A78" s="382"/>
      <c r="B78" s="599" t="s">
        <v>118</v>
      </c>
      <c r="C78" s="401" t="s">
        <v>53</v>
      </c>
      <c r="D78" s="223"/>
      <c r="E78" s="223"/>
      <c r="F78" s="224"/>
      <c r="G78" s="421">
        <f>IF(D78&gt;D73,$B$98,IF(E78&gt;E73,$B$99,""))</f>
      </c>
      <c r="H78" s="403"/>
      <c r="I78" s="403"/>
      <c r="J78" s="403"/>
      <c r="K78" s="403"/>
      <c r="L78" s="403"/>
      <c r="M78" s="382"/>
      <c r="N78" s="382"/>
      <c r="O78" s="382"/>
      <c r="P78" s="382"/>
      <c r="Q78" s="382"/>
      <c r="R78" s="382"/>
      <c r="S78" s="382"/>
      <c r="T78" s="430"/>
    </row>
    <row r="79" spans="1:20" ht="13.5" thickBot="1">
      <c r="A79" s="382"/>
      <c r="B79" s="600"/>
      <c r="C79" s="406" t="s">
        <v>54</v>
      </c>
      <c r="D79" s="221"/>
      <c r="E79" s="221"/>
      <c r="F79" s="205"/>
      <c r="G79" s="421">
        <f>IF(D79&gt;D74,$B$98,IF(E79&gt;E74,$B$99,""))</f>
      </c>
      <c r="H79" s="403"/>
      <c r="I79" s="403"/>
      <c r="J79" s="403"/>
      <c r="K79" s="403"/>
      <c r="L79" s="403"/>
      <c r="M79" s="382"/>
      <c r="N79" s="382"/>
      <c r="O79" s="382"/>
      <c r="P79" s="382"/>
      <c r="Q79" s="382"/>
      <c r="R79" s="382"/>
      <c r="S79" s="382"/>
      <c r="T79" s="430"/>
    </row>
    <row r="80" spans="1:20" ht="12.75">
      <c r="A80" s="382"/>
      <c r="B80" s="599" t="s">
        <v>119</v>
      </c>
      <c r="C80" s="401" t="s">
        <v>53</v>
      </c>
      <c r="D80" s="223"/>
      <c r="E80" s="223"/>
      <c r="F80" s="224"/>
      <c r="G80" s="421">
        <f>IF(D80&gt;D75,$B$98,IF(E80&gt;E75,$B$99,""))</f>
      </c>
      <c r="H80" s="403"/>
      <c r="I80" s="403"/>
      <c r="J80" s="403"/>
      <c r="K80" s="403"/>
      <c r="L80" s="403"/>
      <c r="M80" s="382"/>
      <c r="N80" s="382"/>
      <c r="O80" s="382"/>
      <c r="P80" s="382"/>
      <c r="Q80" s="382"/>
      <c r="R80" s="382"/>
      <c r="S80" s="382"/>
      <c r="T80" s="430"/>
    </row>
    <row r="81" spans="1:20" ht="13.5" thickBot="1">
      <c r="A81" s="382"/>
      <c r="B81" s="600"/>
      <c r="C81" s="406" t="s">
        <v>54</v>
      </c>
      <c r="D81" s="221"/>
      <c r="E81" s="221"/>
      <c r="F81" s="205"/>
      <c r="G81" s="421">
        <f>IF(D81&gt;D76,$B$98,IF(E81&gt;E76,$B$99,""))</f>
      </c>
      <c r="H81" s="403"/>
      <c r="I81" s="403"/>
      <c r="J81" s="403"/>
      <c r="K81" s="403"/>
      <c r="L81" s="403"/>
      <c r="M81" s="382"/>
      <c r="N81" s="382"/>
      <c r="O81" s="382"/>
      <c r="P81" s="382"/>
      <c r="Q81" s="382"/>
      <c r="R81" s="382"/>
      <c r="S81" s="382"/>
      <c r="T81" s="430"/>
    </row>
    <row r="82" spans="1:20" ht="13.5" thickBot="1">
      <c r="A82" s="382"/>
      <c r="B82" s="422" t="s">
        <v>101</v>
      </c>
      <c r="C82" s="423"/>
      <c r="D82" s="424"/>
      <c r="E82" s="424"/>
      <c r="F82" s="425"/>
      <c r="G82" s="421"/>
      <c r="H82" s="403"/>
      <c r="I82" s="403"/>
      <c r="J82" s="403"/>
      <c r="K82" s="403"/>
      <c r="L82" s="403"/>
      <c r="M82" s="382"/>
      <c r="N82" s="382"/>
      <c r="O82" s="382"/>
      <c r="P82" s="382"/>
      <c r="Q82" s="382"/>
      <c r="R82" s="382"/>
      <c r="S82" s="382"/>
      <c r="T82" s="430"/>
    </row>
    <row r="83" spans="1:20" ht="12.75">
      <c r="A83" s="382"/>
      <c r="B83" s="596" t="s">
        <v>102</v>
      </c>
      <c r="C83" s="410" t="s">
        <v>179</v>
      </c>
      <c r="D83" s="196">
        <f>D71+D78+D79+D80+D81</f>
        <v>0</v>
      </c>
      <c r="E83" s="196">
        <f>E71+E78+E79+E80+E81</f>
        <v>0</v>
      </c>
      <c r="F83" s="197">
        <f>F71</f>
        <v>0</v>
      </c>
      <c r="G83" s="421">
        <f>IF(OR(D83&lt;=-1,E83&lt;=-1,F83&lt;=-1),$B$100,"")</f>
      </c>
      <c r="H83" s="403"/>
      <c r="I83" s="403"/>
      <c r="J83" s="403"/>
      <c r="K83" s="403"/>
      <c r="L83" s="403"/>
      <c r="M83" s="382"/>
      <c r="N83" s="382"/>
      <c r="O83" s="382"/>
      <c r="P83" s="382"/>
      <c r="Q83" s="382"/>
      <c r="R83" s="382"/>
      <c r="S83" s="382"/>
      <c r="T83" s="430"/>
    </row>
    <row r="84" spans="1:20" ht="12.75">
      <c r="A84" s="382"/>
      <c r="B84" s="597"/>
      <c r="C84" s="411" t="s">
        <v>182</v>
      </c>
      <c r="D84" s="227">
        <f>D73+D75-D78-D80</f>
        <v>0</v>
      </c>
      <c r="E84" s="227">
        <f>E73+E75-E78-E80</f>
        <v>0</v>
      </c>
      <c r="F84" s="230"/>
      <c r="G84" s="421">
        <f>IF(OR(D84&lt;=-1,E84&lt;=-1,F84&lt;=-1),$B$100,"")</f>
      </c>
      <c r="H84" s="403"/>
      <c r="I84" s="403"/>
      <c r="J84" s="403"/>
      <c r="K84" s="403"/>
      <c r="L84" s="403"/>
      <c r="M84" s="382"/>
      <c r="N84" s="382"/>
      <c r="O84" s="382"/>
      <c r="P84" s="382"/>
      <c r="Q84" s="382"/>
      <c r="R84" s="382"/>
      <c r="S84" s="382"/>
      <c r="T84" s="430"/>
    </row>
    <row r="85" spans="1:20" ht="13.5" thickBot="1">
      <c r="A85" s="382"/>
      <c r="B85" s="598"/>
      <c r="C85" s="412" t="s">
        <v>62</v>
      </c>
      <c r="D85" s="231">
        <f>D72+D74+D76-D79-D81</f>
        <v>0</v>
      </c>
      <c r="E85" s="231">
        <f>E72+E74+E76-E79-E81</f>
        <v>0</v>
      </c>
      <c r="F85" s="232"/>
      <c r="G85" s="421">
        <f>IF(OR(D85&lt;=-1,E85&lt;=-1,F85&lt;=-1),$B$100,"")</f>
      </c>
      <c r="H85" s="403"/>
      <c r="I85" s="403"/>
      <c r="J85" s="403"/>
      <c r="K85" s="403"/>
      <c r="L85" s="403"/>
      <c r="M85" s="382"/>
      <c r="N85" s="382"/>
      <c r="O85" s="382"/>
      <c r="P85" s="382"/>
      <c r="Q85" s="382"/>
      <c r="R85" s="382"/>
      <c r="S85" s="382"/>
      <c r="T85" s="430"/>
    </row>
    <row r="86" spans="1:20" ht="12.75">
      <c r="A86" s="382"/>
      <c r="B86" s="426"/>
      <c r="C86" s="382"/>
      <c r="D86" s="382"/>
      <c r="E86" s="382"/>
      <c r="F86" s="382"/>
      <c r="G86" s="382"/>
      <c r="H86" s="382"/>
      <c r="I86" s="382"/>
      <c r="J86" s="382"/>
      <c r="K86" s="382"/>
      <c r="L86" s="382"/>
      <c r="M86" s="382"/>
      <c r="N86" s="382"/>
      <c r="O86" s="382"/>
      <c r="P86" s="382"/>
      <c r="Q86" s="382"/>
      <c r="R86" s="382"/>
      <c r="S86" s="382"/>
      <c r="T86" s="430"/>
    </row>
    <row r="87" spans="1:20" ht="12.75">
      <c r="A87" s="382"/>
      <c r="B87" s="426"/>
      <c r="C87" s="382"/>
      <c r="D87" s="382"/>
      <c r="E87" s="382"/>
      <c r="F87" s="382"/>
      <c r="G87" s="382"/>
      <c r="H87" s="382"/>
      <c r="I87" s="579" t="s">
        <v>258</v>
      </c>
      <c r="J87" s="580"/>
      <c r="K87" s="580"/>
      <c r="L87" s="580"/>
      <c r="M87" s="580"/>
      <c r="N87" s="580"/>
      <c r="O87" s="580"/>
      <c r="P87" s="580"/>
      <c r="Q87" s="580"/>
      <c r="R87" s="581"/>
      <c r="S87" s="399"/>
      <c r="T87" s="430"/>
    </row>
    <row r="88" spans="1:20" ht="12.75" customHeight="1">
      <c r="A88" s="382"/>
      <c r="B88" s="426"/>
      <c r="C88" s="382"/>
      <c r="D88" s="382"/>
      <c r="E88" s="382"/>
      <c r="F88" s="382"/>
      <c r="G88" s="382"/>
      <c r="H88" s="382"/>
      <c r="I88" s="582" t="s">
        <v>344</v>
      </c>
      <c r="J88" s="583"/>
      <c r="K88" s="583"/>
      <c r="L88" s="583"/>
      <c r="M88" s="583"/>
      <c r="N88" s="583"/>
      <c r="O88" s="583"/>
      <c r="P88" s="583"/>
      <c r="Q88" s="583"/>
      <c r="R88" s="584"/>
      <c r="S88" s="386"/>
      <c r="T88" s="430"/>
    </row>
    <row r="89" spans="1:20" ht="18.75" customHeight="1">
      <c r="A89" s="382"/>
      <c r="B89" s="426"/>
      <c r="C89" s="382"/>
      <c r="D89" s="382"/>
      <c r="E89" s="382"/>
      <c r="F89" s="382"/>
      <c r="G89" s="382"/>
      <c r="H89" s="382"/>
      <c r="I89" s="585"/>
      <c r="J89" s="586"/>
      <c r="K89" s="586"/>
      <c r="L89" s="586"/>
      <c r="M89" s="586"/>
      <c r="N89" s="586"/>
      <c r="O89" s="586"/>
      <c r="P89" s="586"/>
      <c r="Q89" s="586"/>
      <c r="R89" s="587"/>
      <c r="S89" s="386"/>
      <c r="T89" s="430"/>
    </row>
    <row r="90" spans="1:20" ht="12.75">
      <c r="A90" s="382"/>
      <c r="B90" s="426"/>
      <c r="C90" s="382"/>
      <c r="D90" s="382"/>
      <c r="E90" s="382"/>
      <c r="F90" s="382"/>
      <c r="G90" s="382"/>
      <c r="H90" s="382"/>
      <c r="I90" s="585"/>
      <c r="J90" s="586"/>
      <c r="K90" s="586"/>
      <c r="L90" s="586"/>
      <c r="M90" s="586"/>
      <c r="N90" s="586"/>
      <c r="O90" s="586"/>
      <c r="P90" s="586"/>
      <c r="Q90" s="586"/>
      <c r="R90" s="587"/>
      <c r="S90" s="386"/>
      <c r="T90" s="430"/>
    </row>
    <row r="91" spans="1:20" ht="12.75">
      <c r="A91" s="382"/>
      <c r="B91" s="426"/>
      <c r="C91" s="382"/>
      <c r="D91" s="382"/>
      <c r="E91" s="382"/>
      <c r="F91" s="382"/>
      <c r="G91" s="382"/>
      <c r="H91" s="382"/>
      <c r="I91" s="588"/>
      <c r="J91" s="589"/>
      <c r="K91" s="589"/>
      <c r="L91" s="589"/>
      <c r="M91" s="589"/>
      <c r="N91" s="589"/>
      <c r="O91" s="589"/>
      <c r="P91" s="589"/>
      <c r="Q91" s="589"/>
      <c r="R91" s="590"/>
      <c r="S91" s="386"/>
      <c r="T91" s="430"/>
    </row>
    <row r="92" spans="1:20" ht="12.75">
      <c r="A92" s="382"/>
      <c r="B92" s="426"/>
      <c r="C92" s="382"/>
      <c r="D92" s="382"/>
      <c r="E92" s="382"/>
      <c r="F92" s="382"/>
      <c r="G92" s="382"/>
      <c r="H92" s="382"/>
      <c r="I92" s="382"/>
      <c r="J92" s="386"/>
      <c r="K92" s="427"/>
      <c r="L92" s="427"/>
      <c r="M92" s="386"/>
      <c r="N92" s="386"/>
      <c r="O92" s="386"/>
      <c r="P92" s="386"/>
      <c r="Q92" s="386"/>
      <c r="R92" s="386"/>
      <c r="S92" s="386"/>
      <c r="T92" s="430"/>
    </row>
    <row r="93" spans="1:20" ht="12.75">
      <c r="A93" s="430"/>
      <c r="B93" s="431"/>
      <c r="C93" s="430"/>
      <c r="D93" s="430"/>
      <c r="E93" s="430"/>
      <c r="F93" s="430"/>
      <c r="G93" s="430"/>
      <c r="H93" s="430"/>
      <c r="I93" s="430"/>
      <c r="J93" s="430"/>
      <c r="K93" s="432"/>
      <c r="L93" s="432"/>
      <c r="M93" s="433"/>
      <c r="N93" s="430"/>
      <c r="O93" s="430"/>
      <c r="P93" s="430"/>
      <c r="Q93" s="430"/>
      <c r="R93" s="430"/>
      <c r="S93" s="430"/>
      <c r="T93" s="430"/>
    </row>
    <row r="94" spans="2:13" ht="12.75" hidden="1">
      <c r="B94" s="151" t="s">
        <v>47</v>
      </c>
      <c r="K94" s="428"/>
      <c r="L94" s="428"/>
      <c r="M94" s="389"/>
    </row>
    <row r="95" spans="2:13" ht="12.75" hidden="1">
      <c r="B95" s="429" t="s">
        <v>196</v>
      </c>
      <c r="K95" s="389"/>
      <c r="L95" s="389"/>
      <c r="M95" s="389"/>
    </row>
    <row r="96" spans="2:13" ht="12.75" hidden="1">
      <c r="B96" s="429" t="s">
        <v>195</v>
      </c>
      <c r="K96" s="389"/>
      <c r="L96" s="389"/>
      <c r="M96" s="389"/>
    </row>
    <row r="97" spans="2:13" ht="12.75" hidden="1">
      <c r="B97" s="429" t="s">
        <v>197</v>
      </c>
      <c r="K97" s="389"/>
      <c r="L97" s="389"/>
      <c r="M97" s="389"/>
    </row>
    <row r="98" spans="2:13" ht="12.75" hidden="1">
      <c r="B98" s="429" t="s">
        <v>198</v>
      </c>
      <c r="K98" s="389"/>
      <c r="L98" s="389"/>
      <c r="M98" s="389"/>
    </row>
    <row r="99" spans="2:13" ht="12.75" hidden="1">
      <c r="B99" s="429" t="s">
        <v>199</v>
      </c>
      <c r="K99" s="389"/>
      <c r="L99" s="389"/>
      <c r="M99" s="389"/>
    </row>
    <row r="100" ht="12.75" hidden="1">
      <c r="B100" s="151" t="s">
        <v>63</v>
      </c>
    </row>
    <row r="101" ht="12.75" hidden="1">
      <c r="B101" s="107" t="s">
        <v>294</v>
      </c>
    </row>
    <row r="102" ht="12.75" hidden="1">
      <c r="B102" s="151" t="s">
        <v>66</v>
      </c>
    </row>
    <row r="103" ht="12.75" hidden="1">
      <c r="B103" s="151" t="s">
        <v>67</v>
      </c>
    </row>
    <row r="104" ht="12.75" hidden="1">
      <c r="B104" s="151" t="s">
        <v>309</v>
      </c>
    </row>
    <row r="105" ht="12.75" hidden="1">
      <c r="B105" s="151" t="s">
        <v>308</v>
      </c>
    </row>
    <row r="106" ht="12.75" hidden="1">
      <c r="B106" s="151" t="s">
        <v>310</v>
      </c>
    </row>
    <row r="107" ht="12.75" hidden="1">
      <c r="B107" s="151" t="s">
        <v>311</v>
      </c>
    </row>
    <row r="108" ht="12.75" hidden="1">
      <c r="B108" s="151" t="s">
        <v>312</v>
      </c>
    </row>
    <row r="109" ht="12.75" hidden="1">
      <c r="B109" s="151" t="s">
        <v>313</v>
      </c>
    </row>
    <row r="110" ht="12.75" hidden="1">
      <c r="B110" s="151" t="s">
        <v>314</v>
      </c>
    </row>
    <row r="111" ht="12.75">
      <c r="B111" s="151"/>
    </row>
    <row r="112" ht="12.75">
      <c r="B112" s="151"/>
    </row>
    <row r="113" ht="12.75">
      <c r="B113" s="151"/>
    </row>
  </sheetData>
  <sheetProtection password="E3E4" sheet="1" objects="1" scenarios="1" selectLockedCells="1"/>
  <mergeCells count="36">
    <mergeCell ref="B7:R7"/>
    <mergeCell ref="B2:R2"/>
    <mergeCell ref="B3:R3"/>
    <mergeCell ref="B4:R4"/>
    <mergeCell ref="B6:R6"/>
    <mergeCell ref="H17:R17"/>
    <mergeCell ref="G70:R70"/>
    <mergeCell ref="E15:G15"/>
    <mergeCell ref="B30:G30"/>
    <mergeCell ref="B46:B51"/>
    <mergeCell ref="B59:B63"/>
    <mergeCell ref="B75:B76"/>
    <mergeCell ref="B52:B57"/>
    <mergeCell ref="B43:B45"/>
    <mergeCell ref="B31:B35"/>
    <mergeCell ref="B36:B40"/>
    <mergeCell ref="B41:C41"/>
    <mergeCell ref="B42:G42"/>
    <mergeCell ref="B14:G14"/>
    <mergeCell ref="B68:F68"/>
    <mergeCell ref="B65:G65"/>
    <mergeCell ref="B18:B21"/>
    <mergeCell ref="B22:B25"/>
    <mergeCell ref="B26:B29"/>
    <mergeCell ref="B58:G58"/>
    <mergeCell ref="D15:D16"/>
    <mergeCell ref="I87:R87"/>
    <mergeCell ref="I88:R91"/>
    <mergeCell ref="B17:G17"/>
    <mergeCell ref="K68:M68"/>
    <mergeCell ref="L69:M69"/>
    <mergeCell ref="B83:B85"/>
    <mergeCell ref="B78:B79"/>
    <mergeCell ref="B80:B81"/>
    <mergeCell ref="B71:B72"/>
    <mergeCell ref="B73:B74"/>
  </mergeCells>
  <dataValidations count="1">
    <dataValidation allowBlank="1" showInputMessage="1" showErrorMessage="1" promptTitle="NHH Credits for HH Compliance" prompt="You may use Phase 2 or 3 NHH credits for HH compliance if:&#10;-In 2008 and later, the HH family was certified using carryover data from an engine family that was most recently certified in 2007 or earlier&#10;-Prod. of HH engines using NHH credits is ≤ 30,000/MY" sqref="D38 D33 D34 D39 D43:D45 D47:D49 D53:D55"/>
  </dataValidations>
  <printOptions horizontalCentered="1"/>
  <pageMargins left="0.45" right="0.45" top="0.2" bottom="0.2" header="0.5" footer="0.5"/>
  <pageSetup fitToHeight="1" fitToWidth="1" horizontalDpi="600" verticalDpi="600" orientation="landscape"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161"/>
  <sheetViews>
    <sheetView zoomScalePageLayoutView="0" workbookViewId="0" topLeftCell="A1">
      <selection activeCell="O7" sqref="O7"/>
    </sheetView>
  </sheetViews>
  <sheetFormatPr defaultColWidth="9.140625" defaultRowHeight="12.75"/>
  <cols>
    <col min="1" max="1" width="2.7109375" style="50" customWidth="1"/>
    <col min="2" max="4" width="18.57421875" style="50" customWidth="1"/>
    <col min="5" max="5" width="20.00390625" style="51" customWidth="1"/>
    <col min="6" max="6" width="17.28125" style="51" customWidth="1"/>
    <col min="7" max="7" width="38.8515625" style="50" customWidth="1"/>
    <col min="8" max="8" width="6.8515625" style="50" customWidth="1"/>
    <col min="9" max="10" width="18.57421875" style="50" customWidth="1"/>
    <col min="11" max="11" width="19.140625" style="50" customWidth="1"/>
    <col min="12" max="12" width="17.7109375" style="50" customWidth="1"/>
    <col min="13" max="13" width="55.421875" style="50" customWidth="1"/>
    <col min="14" max="14" width="2.7109375" style="50" customWidth="1"/>
    <col min="15" max="17" width="9.140625" style="50" customWidth="1"/>
    <col min="18" max="18" width="6.28125" style="50" hidden="1" customWidth="1"/>
    <col min="19" max="19" width="6.8515625" style="50" hidden="1" customWidth="1"/>
    <col min="20" max="20" width="6.28125" style="50" hidden="1" customWidth="1"/>
    <col min="21" max="21" width="6.8515625" style="50" hidden="1" customWidth="1"/>
    <col min="22" max="16384" width="9.140625" style="50" customWidth="1"/>
  </cols>
  <sheetData>
    <row r="1" spans="1:21" s="108" customFormat="1" ht="11.25">
      <c r="A1" s="373"/>
      <c r="B1" s="374"/>
      <c r="C1" s="374"/>
      <c r="D1" s="374"/>
      <c r="E1" s="374"/>
      <c r="F1" s="374"/>
      <c r="G1" s="374"/>
      <c r="H1" s="374"/>
      <c r="I1" s="374"/>
      <c r="J1" s="374"/>
      <c r="K1" s="374"/>
      <c r="L1" s="374"/>
      <c r="M1" s="375"/>
      <c r="N1" s="375"/>
      <c r="O1" s="379"/>
      <c r="R1" s="270"/>
      <c r="S1" s="270"/>
      <c r="T1" s="270"/>
      <c r="U1" s="270"/>
    </row>
    <row r="2" spans="1:21" s="108" customFormat="1" ht="17.25" customHeight="1">
      <c r="A2" s="525" t="s">
        <v>317</v>
      </c>
      <c r="B2" s="525"/>
      <c r="C2" s="525"/>
      <c r="D2" s="525"/>
      <c r="E2" s="525"/>
      <c r="F2" s="525"/>
      <c r="G2" s="525"/>
      <c r="H2" s="525"/>
      <c r="I2" s="525"/>
      <c r="J2" s="525"/>
      <c r="K2" s="525"/>
      <c r="L2" s="525"/>
      <c r="M2" s="525"/>
      <c r="N2" s="525"/>
      <c r="O2" s="379"/>
      <c r="R2" s="271"/>
      <c r="S2" s="271"/>
      <c r="T2" s="271"/>
      <c r="U2" s="271"/>
    </row>
    <row r="3" spans="1:21" s="108" customFormat="1" ht="20.25">
      <c r="A3" s="526" t="s">
        <v>343</v>
      </c>
      <c r="B3" s="526"/>
      <c r="C3" s="526"/>
      <c r="D3" s="526"/>
      <c r="E3" s="526"/>
      <c r="F3" s="526"/>
      <c r="G3" s="526"/>
      <c r="H3" s="526"/>
      <c r="I3" s="526"/>
      <c r="J3" s="526"/>
      <c r="K3" s="526"/>
      <c r="L3" s="526"/>
      <c r="M3" s="526"/>
      <c r="N3" s="526"/>
      <c r="O3" s="379"/>
      <c r="R3" s="272"/>
      <c r="S3" s="272"/>
      <c r="T3" s="272"/>
      <c r="U3" s="272"/>
    </row>
    <row r="4" spans="1:21" s="108" customFormat="1" ht="19.5" customHeight="1">
      <c r="A4" s="525" t="s">
        <v>318</v>
      </c>
      <c r="B4" s="525"/>
      <c r="C4" s="525"/>
      <c r="D4" s="525"/>
      <c r="E4" s="525"/>
      <c r="F4" s="525"/>
      <c r="G4" s="525"/>
      <c r="H4" s="525"/>
      <c r="I4" s="525"/>
      <c r="J4" s="525"/>
      <c r="K4" s="525"/>
      <c r="L4" s="525"/>
      <c r="M4" s="525"/>
      <c r="N4" s="525"/>
      <c r="O4" s="379"/>
      <c r="R4" s="271"/>
      <c r="S4" s="271"/>
      <c r="T4" s="271"/>
      <c r="U4" s="271"/>
    </row>
    <row r="5" spans="1:21" s="108" customFormat="1" ht="9.75" customHeight="1">
      <c r="A5" s="184"/>
      <c r="B5" s="109"/>
      <c r="C5" s="109"/>
      <c r="D5" s="109"/>
      <c r="E5" s="109"/>
      <c r="F5" s="109"/>
      <c r="G5" s="109"/>
      <c r="H5" s="109"/>
      <c r="I5" s="109"/>
      <c r="J5" s="109"/>
      <c r="K5" s="109"/>
      <c r="L5" s="109"/>
      <c r="M5" s="267"/>
      <c r="N5" s="267"/>
      <c r="O5" s="379"/>
      <c r="R5" s="270"/>
      <c r="S5" s="270"/>
      <c r="T5" s="270"/>
      <c r="U5" s="270"/>
    </row>
    <row r="6" spans="1:21" s="108" customFormat="1" ht="19.5" customHeight="1">
      <c r="A6" s="527" t="s">
        <v>319</v>
      </c>
      <c r="B6" s="527"/>
      <c r="C6" s="527"/>
      <c r="D6" s="527"/>
      <c r="E6" s="527"/>
      <c r="F6" s="527"/>
      <c r="G6" s="527"/>
      <c r="H6" s="527"/>
      <c r="I6" s="527"/>
      <c r="J6" s="527"/>
      <c r="K6" s="527"/>
      <c r="L6" s="527"/>
      <c r="M6" s="527"/>
      <c r="N6" s="527"/>
      <c r="O6" s="379"/>
      <c r="R6" s="273"/>
      <c r="S6" s="273"/>
      <c r="T6" s="273"/>
      <c r="U6" s="273"/>
    </row>
    <row r="7" spans="1:21" s="108" customFormat="1" ht="19.5" customHeight="1">
      <c r="A7" s="654" t="s">
        <v>345</v>
      </c>
      <c r="B7" s="654"/>
      <c r="C7" s="654"/>
      <c r="D7" s="654"/>
      <c r="E7" s="654"/>
      <c r="F7" s="654"/>
      <c r="G7" s="654"/>
      <c r="H7" s="654"/>
      <c r="I7" s="654"/>
      <c r="J7" s="654"/>
      <c r="K7" s="654"/>
      <c r="L7" s="654"/>
      <c r="M7" s="654"/>
      <c r="N7" s="654"/>
      <c r="O7" s="379"/>
      <c r="R7" s="270"/>
      <c r="S7" s="270"/>
      <c r="T7" s="270"/>
      <c r="U7" s="270"/>
    </row>
    <row r="8" spans="1:21" s="113" customFormat="1" ht="6" customHeight="1">
      <c r="A8" s="185"/>
      <c r="B8" s="114"/>
      <c r="C8" s="114"/>
      <c r="D8" s="114"/>
      <c r="E8" s="114"/>
      <c r="F8" s="114"/>
      <c r="G8" s="114"/>
      <c r="H8" s="114"/>
      <c r="I8" s="114"/>
      <c r="J8" s="114"/>
      <c r="K8" s="114"/>
      <c r="L8" s="114"/>
      <c r="M8" s="269"/>
      <c r="N8" s="269"/>
      <c r="O8" s="380"/>
      <c r="R8" s="270"/>
      <c r="S8" s="270"/>
      <c r="T8" s="270"/>
      <c r="U8" s="270"/>
    </row>
    <row r="9" spans="1:21" s="108" customFormat="1" ht="18">
      <c r="A9" s="115" t="s">
        <v>342</v>
      </c>
      <c r="B9" s="115"/>
      <c r="C9" s="116"/>
      <c r="D9" s="116"/>
      <c r="E9" s="117"/>
      <c r="F9" s="118"/>
      <c r="G9" s="118"/>
      <c r="H9" s="119"/>
      <c r="I9" s="118"/>
      <c r="J9" s="118"/>
      <c r="K9" s="118"/>
      <c r="L9" s="118"/>
      <c r="M9" s="357" t="s">
        <v>30</v>
      </c>
      <c r="N9" s="268"/>
      <c r="O9" s="379"/>
      <c r="R9" s="274"/>
      <c r="S9" s="274"/>
      <c r="T9" s="274"/>
      <c r="U9" s="274"/>
    </row>
    <row r="10" spans="1:21" ht="10.5" customHeight="1" thickBot="1">
      <c r="A10" s="120"/>
      <c r="B10" s="120"/>
      <c r="C10" s="120"/>
      <c r="D10" s="120"/>
      <c r="E10" s="120"/>
      <c r="F10" s="120"/>
      <c r="G10" s="120"/>
      <c r="H10" s="120"/>
      <c r="I10" s="120"/>
      <c r="J10" s="120"/>
      <c r="K10" s="120"/>
      <c r="L10" s="121"/>
      <c r="M10" s="121"/>
      <c r="N10" s="120"/>
      <c r="O10" s="378"/>
      <c r="R10" s="69"/>
      <c r="S10" s="69"/>
      <c r="T10" s="69"/>
      <c r="U10" s="69"/>
    </row>
    <row r="11" spans="1:15" ht="13.5" thickBot="1">
      <c r="A11" s="120"/>
      <c r="B11" s="241" t="s">
        <v>108</v>
      </c>
      <c r="C11" s="242">
        <f>IF('Current MY Credit Calc-EXHAUST'!C11&lt;&gt;"",'Current MY Credit Calc-EXHAUST'!C11,"")</f>
      </c>
      <c r="D11" s="243"/>
      <c r="E11" s="122"/>
      <c r="F11" s="122"/>
      <c r="G11" s="120"/>
      <c r="H11" s="120"/>
      <c r="I11" s="121"/>
      <c r="J11" s="120"/>
      <c r="K11" s="120"/>
      <c r="L11" s="120"/>
      <c r="M11" s="120"/>
      <c r="N11" s="120"/>
      <c r="O11" s="378"/>
    </row>
    <row r="12" spans="1:15" ht="13.5" thickBot="1">
      <c r="A12" s="120"/>
      <c r="B12" s="241" t="s">
        <v>129</v>
      </c>
      <c r="C12" s="642">
        <f>IF('Current MY Credit Calc-EXHAUST'!C12&lt;&gt;"",'Current MY Credit Calc-EXHAUST'!C12,"")</f>
      </c>
      <c r="D12" s="643"/>
      <c r="E12" s="123"/>
      <c r="F12" s="124"/>
      <c r="G12" s="120"/>
      <c r="H12" s="120"/>
      <c r="I12" s="121"/>
      <c r="J12" s="120"/>
      <c r="K12" s="120"/>
      <c r="L12" s="120"/>
      <c r="M12" s="120"/>
      <c r="N12" s="120"/>
      <c r="O12" s="378"/>
    </row>
    <row r="13" spans="1:15" s="52" customFormat="1" ht="13.5" thickBot="1">
      <c r="A13" s="125"/>
      <c r="B13" s="127"/>
      <c r="C13" s="128"/>
      <c r="D13" s="124"/>
      <c r="E13" s="124"/>
      <c r="F13" s="124"/>
      <c r="G13" s="125"/>
      <c r="H13" s="125"/>
      <c r="I13" s="126"/>
      <c r="J13" s="125"/>
      <c r="K13" s="125"/>
      <c r="L13" s="125"/>
      <c r="M13" s="125"/>
      <c r="N13" s="125"/>
      <c r="O13" s="381"/>
    </row>
    <row r="14" spans="1:21" ht="19.5" customHeight="1" thickBot="1">
      <c r="A14" s="120"/>
      <c r="B14" s="646" t="s">
        <v>211</v>
      </c>
      <c r="C14" s="647"/>
      <c r="D14" s="647"/>
      <c r="E14" s="647"/>
      <c r="F14" s="647"/>
      <c r="G14" s="648"/>
      <c r="H14" s="129"/>
      <c r="I14" s="646" t="s">
        <v>212</v>
      </c>
      <c r="J14" s="647"/>
      <c r="K14" s="647"/>
      <c r="L14" s="647"/>
      <c r="M14" s="648"/>
      <c r="N14" s="120"/>
      <c r="O14" s="378"/>
      <c r="R14" s="640" t="s">
        <v>213</v>
      </c>
      <c r="S14" s="641"/>
      <c r="T14" s="644" t="s">
        <v>214</v>
      </c>
      <c r="U14" s="645"/>
    </row>
    <row r="15" spans="1:21" s="54" customFormat="1" ht="39" thickBot="1">
      <c r="A15" s="136"/>
      <c r="B15" s="236" t="s">
        <v>222</v>
      </c>
      <c r="C15" s="237" t="s">
        <v>223</v>
      </c>
      <c r="D15" s="238" t="s">
        <v>136</v>
      </c>
      <c r="E15" s="237" t="s">
        <v>231</v>
      </c>
      <c r="F15" s="649" t="s">
        <v>293</v>
      </c>
      <c r="G15" s="650"/>
      <c r="H15" s="130"/>
      <c r="I15" s="233" t="s">
        <v>222</v>
      </c>
      <c r="J15" s="234" t="s">
        <v>223</v>
      </c>
      <c r="K15" s="235" t="s">
        <v>136</v>
      </c>
      <c r="L15" s="234" t="s">
        <v>232</v>
      </c>
      <c r="M15" s="240" t="s">
        <v>293</v>
      </c>
      <c r="N15" s="136"/>
      <c r="O15" s="53"/>
      <c r="R15" s="239" t="s">
        <v>209</v>
      </c>
      <c r="S15" s="63" t="s">
        <v>207</v>
      </c>
      <c r="T15" s="62" t="s">
        <v>209</v>
      </c>
      <c r="U15" s="63" t="s">
        <v>207</v>
      </c>
    </row>
    <row r="16" spans="1:21" s="54" customFormat="1" ht="12.75">
      <c r="A16" s="136"/>
      <c r="B16" s="244"/>
      <c r="C16" s="245"/>
      <c r="D16" s="246"/>
      <c r="E16" s="247"/>
      <c r="F16" s="651">
        <f>IF(OR(AND(C16=$D$85,$C$11&gt;2011),AND(C16=$D$86,$C$11&gt;2010)),$B$80,IF(E16&lt;0,$B$82,IF(D89=0,$B$84,"")))</f>
      </c>
      <c r="G16" s="652"/>
      <c r="H16" s="131"/>
      <c r="I16" s="258"/>
      <c r="J16" s="259"/>
      <c r="K16" s="259"/>
      <c r="L16" s="260"/>
      <c r="M16" s="264">
        <f aca="true" t="shared" si="0" ref="M16:M47">IF(OR(AND(J16=$D$85,OR($C$11&lt;2012,$C$11&gt;2014)),AND(J16=$D$86,OR($C$11&lt;2011,$C$11&gt;2013))),$B$81,IF(L16&lt;0,$B$83,IF(F89=0,$B$84,"")))</f>
      </c>
      <c r="N16" s="136"/>
      <c r="O16" s="53"/>
      <c r="R16" s="55">
        <f aca="true" t="shared" si="1" ref="R16:R47">IF(AND(C16=$D$85,F16=""),E16,0)</f>
        <v>0</v>
      </c>
      <c r="S16" s="56">
        <f aca="true" t="shared" si="2" ref="S16:S47">IF(AND(C16=$D$86,F16=""),E16,0)</f>
        <v>0</v>
      </c>
      <c r="T16" s="55">
        <f aca="true" t="shared" si="3" ref="T16:T47">IF(AND(J16=$D$85,M16=""),L16,0)</f>
        <v>0</v>
      </c>
      <c r="U16" s="56">
        <f aca="true" t="shared" si="4" ref="U16:U47">IF(AND(J16=$D$86,M16=""),L16,0)</f>
        <v>0</v>
      </c>
    </row>
    <row r="17" spans="1:21" s="54" customFormat="1" ht="12.75">
      <c r="A17" s="136"/>
      <c r="B17" s="248"/>
      <c r="C17" s="249"/>
      <c r="D17" s="250"/>
      <c r="E17" s="251"/>
      <c r="F17" s="636">
        <f>IF(OR(AND(C17=$D$85,$C$11&gt;2011),AND(C17=$D$86,$C$11&gt;2010)),$B$80,IF(E17&lt;0,$B$82,IF(D90=0,$B$84,"")))</f>
      </c>
      <c r="G17" s="637"/>
      <c r="H17" s="131"/>
      <c r="I17" s="248"/>
      <c r="J17" s="259"/>
      <c r="K17" s="249"/>
      <c r="L17" s="251"/>
      <c r="M17" s="265">
        <f t="shared" si="0"/>
      </c>
      <c r="N17" s="136"/>
      <c r="O17" s="53"/>
      <c r="R17" s="55">
        <f t="shared" si="1"/>
        <v>0</v>
      </c>
      <c r="S17" s="56">
        <f t="shared" si="2"/>
        <v>0</v>
      </c>
      <c r="T17" s="55">
        <f t="shared" si="3"/>
        <v>0</v>
      </c>
      <c r="U17" s="56">
        <f t="shared" si="4"/>
        <v>0</v>
      </c>
    </row>
    <row r="18" spans="1:21" s="54" customFormat="1" ht="12.75" customHeight="1">
      <c r="A18" s="136"/>
      <c r="B18" s="248"/>
      <c r="C18" s="249"/>
      <c r="D18" s="250"/>
      <c r="E18" s="251"/>
      <c r="F18" s="636">
        <f aca="true" t="shared" si="5" ref="F18:F65">IF(OR(AND(C18=$D$85,$C$11&gt;2011),AND(C18=$D$86,$C$11&gt;2010)),$B$80,IF(E18&lt;0,$B$82,IF(D91=0,$B$84,"")))</f>
      </c>
      <c r="G18" s="637"/>
      <c r="H18" s="131"/>
      <c r="I18" s="248"/>
      <c r="J18" s="259"/>
      <c r="K18" s="249"/>
      <c r="L18" s="251"/>
      <c r="M18" s="265">
        <f t="shared" si="0"/>
      </c>
      <c r="N18" s="136"/>
      <c r="O18" s="53"/>
      <c r="R18" s="55">
        <f t="shared" si="1"/>
        <v>0</v>
      </c>
      <c r="S18" s="56">
        <f t="shared" si="2"/>
        <v>0</v>
      </c>
      <c r="T18" s="55">
        <f t="shared" si="3"/>
        <v>0</v>
      </c>
      <c r="U18" s="56">
        <f t="shared" si="4"/>
        <v>0</v>
      </c>
    </row>
    <row r="19" spans="1:21" s="54" customFormat="1" ht="12.75">
      <c r="A19" s="136"/>
      <c r="B19" s="248"/>
      <c r="C19" s="249"/>
      <c r="D19" s="250"/>
      <c r="E19" s="251"/>
      <c r="F19" s="636">
        <f t="shared" si="5"/>
      </c>
      <c r="G19" s="637"/>
      <c r="H19" s="131"/>
      <c r="I19" s="248"/>
      <c r="J19" s="259"/>
      <c r="K19" s="249"/>
      <c r="L19" s="251"/>
      <c r="M19" s="265">
        <f t="shared" si="0"/>
      </c>
      <c r="N19" s="136"/>
      <c r="O19" s="53"/>
      <c r="R19" s="55">
        <f t="shared" si="1"/>
        <v>0</v>
      </c>
      <c r="S19" s="56">
        <f t="shared" si="2"/>
        <v>0</v>
      </c>
      <c r="T19" s="55">
        <f t="shared" si="3"/>
        <v>0</v>
      </c>
      <c r="U19" s="56">
        <f t="shared" si="4"/>
        <v>0</v>
      </c>
    </row>
    <row r="20" spans="1:21" s="54" customFormat="1" ht="12.75">
      <c r="A20" s="136"/>
      <c r="B20" s="248"/>
      <c r="C20" s="249"/>
      <c r="D20" s="250"/>
      <c r="E20" s="251"/>
      <c r="F20" s="636">
        <f t="shared" si="5"/>
      </c>
      <c r="G20" s="637"/>
      <c r="H20" s="131"/>
      <c r="I20" s="248"/>
      <c r="J20" s="259"/>
      <c r="K20" s="249"/>
      <c r="L20" s="251"/>
      <c r="M20" s="265">
        <f t="shared" si="0"/>
      </c>
      <c r="N20" s="136"/>
      <c r="O20" s="53"/>
      <c r="R20" s="55">
        <f t="shared" si="1"/>
        <v>0</v>
      </c>
      <c r="S20" s="56">
        <f t="shared" si="2"/>
        <v>0</v>
      </c>
      <c r="T20" s="55">
        <f t="shared" si="3"/>
        <v>0</v>
      </c>
      <c r="U20" s="56">
        <f t="shared" si="4"/>
        <v>0</v>
      </c>
    </row>
    <row r="21" spans="1:21" s="54" customFormat="1" ht="12.75">
      <c r="A21" s="136"/>
      <c r="B21" s="248"/>
      <c r="C21" s="249"/>
      <c r="D21" s="250"/>
      <c r="E21" s="251"/>
      <c r="F21" s="636">
        <f t="shared" si="5"/>
      </c>
      <c r="G21" s="637"/>
      <c r="H21" s="131"/>
      <c r="I21" s="248"/>
      <c r="J21" s="259"/>
      <c r="K21" s="249"/>
      <c r="L21" s="251"/>
      <c r="M21" s="265">
        <f t="shared" si="0"/>
      </c>
      <c r="N21" s="136"/>
      <c r="O21" s="53"/>
      <c r="R21" s="55">
        <f t="shared" si="1"/>
        <v>0</v>
      </c>
      <c r="S21" s="56">
        <f t="shared" si="2"/>
        <v>0</v>
      </c>
      <c r="T21" s="55">
        <f t="shared" si="3"/>
        <v>0</v>
      </c>
      <c r="U21" s="56">
        <f t="shared" si="4"/>
        <v>0</v>
      </c>
    </row>
    <row r="22" spans="1:21" s="54" customFormat="1" ht="12.75">
      <c r="A22" s="136"/>
      <c r="B22" s="248"/>
      <c r="C22" s="249"/>
      <c r="D22" s="250"/>
      <c r="E22" s="251"/>
      <c r="F22" s="636">
        <f t="shared" si="5"/>
      </c>
      <c r="G22" s="637"/>
      <c r="H22" s="131"/>
      <c r="I22" s="248"/>
      <c r="J22" s="259"/>
      <c r="K22" s="249"/>
      <c r="L22" s="251"/>
      <c r="M22" s="265">
        <f t="shared" si="0"/>
      </c>
      <c r="N22" s="136"/>
      <c r="O22" s="53"/>
      <c r="R22" s="55">
        <f t="shared" si="1"/>
        <v>0</v>
      </c>
      <c r="S22" s="56">
        <f t="shared" si="2"/>
        <v>0</v>
      </c>
      <c r="T22" s="55">
        <f t="shared" si="3"/>
        <v>0</v>
      </c>
      <c r="U22" s="56">
        <f t="shared" si="4"/>
        <v>0</v>
      </c>
    </row>
    <row r="23" spans="1:21" s="54" customFormat="1" ht="12.75">
      <c r="A23" s="136"/>
      <c r="B23" s="248"/>
      <c r="C23" s="249"/>
      <c r="D23" s="250"/>
      <c r="E23" s="251"/>
      <c r="F23" s="636">
        <f t="shared" si="5"/>
      </c>
      <c r="G23" s="637"/>
      <c r="H23" s="131"/>
      <c r="I23" s="248"/>
      <c r="J23" s="259"/>
      <c r="K23" s="249"/>
      <c r="L23" s="251"/>
      <c r="M23" s="265">
        <f t="shared" si="0"/>
      </c>
      <c r="N23" s="136"/>
      <c r="O23" s="53"/>
      <c r="R23" s="55">
        <f t="shared" si="1"/>
        <v>0</v>
      </c>
      <c r="S23" s="56">
        <f t="shared" si="2"/>
        <v>0</v>
      </c>
      <c r="T23" s="55">
        <f t="shared" si="3"/>
        <v>0</v>
      </c>
      <c r="U23" s="56">
        <f t="shared" si="4"/>
        <v>0</v>
      </c>
    </row>
    <row r="24" spans="1:21" s="54" customFormat="1" ht="12.75">
      <c r="A24" s="136"/>
      <c r="B24" s="248"/>
      <c r="C24" s="249"/>
      <c r="D24" s="250"/>
      <c r="E24" s="251"/>
      <c r="F24" s="636">
        <f t="shared" si="5"/>
      </c>
      <c r="G24" s="637"/>
      <c r="H24" s="131"/>
      <c r="I24" s="248"/>
      <c r="J24" s="259"/>
      <c r="K24" s="249"/>
      <c r="L24" s="251"/>
      <c r="M24" s="265">
        <f t="shared" si="0"/>
      </c>
      <c r="N24" s="136"/>
      <c r="O24" s="53"/>
      <c r="R24" s="55">
        <f t="shared" si="1"/>
        <v>0</v>
      </c>
      <c r="S24" s="56">
        <f t="shared" si="2"/>
        <v>0</v>
      </c>
      <c r="T24" s="55">
        <f t="shared" si="3"/>
        <v>0</v>
      </c>
      <c r="U24" s="56">
        <f t="shared" si="4"/>
        <v>0</v>
      </c>
    </row>
    <row r="25" spans="1:21" s="54" customFormat="1" ht="12.75">
      <c r="A25" s="136"/>
      <c r="B25" s="248"/>
      <c r="C25" s="249"/>
      <c r="D25" s="250"/>
      <c r="E25" s="251"/>
      <c r="F25" s="636">
        <f t="shared" si="5"/>
      </c>
      <c r="G25" s="637"/>
      <c r="H25" s="131"/>
      <c r="I25" s="248"/>
      <c r="J25" s="259"/>
      <c r="K25" s="249"/>
      <c r="L25" s="251"/>
      <c r="M25" s="265">
        <f t="shared" si="0"/>
      </c>
      <c r="N25" s="136"/>
      <c r="O25" s="53"/>
      <c r="R25" s="55">
        <f t="shared" si="1"/>
        <v>0</v>
      </c>
      <c r="S25" s="56">
        <f t="shared" si="2"/>
        <v>0</v>
      </c>
      <c r="T25" s="55">
        <f t="shared" si="3"/>
        <v>0</v>
      </c>
      <c r="U25" s="56">
        <f t="shared" si="4"/>
        <v>0</v>
      </c>
    </row>
    <row r="26" spans="1:21" s="54" customFormat="1" ht="12.75">
      <c r="A26" s="136"/>
      <c r="B26" s="248"/>
      <c r="C26" s="249"/>
      <c r="D26" s="250"/>
      <c r="E26" s="251"/>
      <c r="F26" s="636">
        <f t="shared" si="5"/>
      </c>
      <c r="G26" s="637"/>
      <c r="H26" s="131"/>
      <c r="I26" s="248"/>
      <c r="J26" s="259"/>
      <c r="K26" s="249"/>
      <c r="L26" s="251"/>
      <c r="M26" s="265">
        <f t="shared" si="0"/>
      </c>
      <c r="N26" s="136"/>
      <c r="O26" s="53"/>
      <c r="R26" s="55">
        <f t="shared" si="1"/>
        <v>0</v>
      </c>
      <c r="S26" s="56">
        <f t="shared" si="2"/>
        <v>0</v>
      </c>
      <c r="T26" s="55">
        <f t="shared" si="3"/>
        <v>0</v>
      </c>
      <c r="U26" s="56">
        <f t="shared" si="4"/>
        <v>0</v>
      </c>
    </row>
    <row r="27" spans="1:21" s="54" customFormat="1" ht="12.75">
      <c r="A27" s="136"/>
      <c r="B27" s="248"/>
      <c r="C27" s="249"/>
      <c r="D27" s="250"/>
      <c r="E27" s="251"/>
      <c r="F27" s="636">
        <f t="shared" si="5"/>
      </c>
      <c r="G27" s="637"/>
      <c r="H27" s="131"/>
      <c r="I27" s="248"/>
      <c r="J27" s="259"/>
      <c r="K27" s="249"/>
      <c r="L27" s="251"/>
      <c r="M27" s="265">
        <f t="shared" si="0"/>
      </c>
      <c r="N27" s="136"/>
      <c r="O27" s="53"/>
      <c r="R27" s="55">
        <f t="shared" si="1"/>
        <v>0</v>
      </c>
      <c r="S27" s="56">
        <f t="shared" si="2"/>
        <v>0</v>
      </c>
      <c r="T27" s="55">
        <f t="shared" si="3"/>
        <v>0</v>
      </c>
      <c r="U27" s="56">
        <f t="shared" si="4"/>
        <v>0</v>
      </c>
    </row>
    <row r="28" spans="1:21" s="54" customFormat="1" ht="12.75">
      <c r="A28" s="136"/>
      <c r="B28" s="248"/>
      <c r="C28" s="249"/>
      <c r="D28" s="250"/>
      <c r="E28" s="251"/>
      <c r="F28" s="636">
        <f t="shared" si="5"/>
      </c>
      <c r="G28" s="637"/>
      <c r="H28" s="131"/>
      <c r="I28" s="248"/>
      <c r="J28" s="259"/>
      <c r="K28" s="249"/>
      <c r="L28" s="251"/>
      <c r="M28" s="265">
        <f t="shared" si="0"/>
      </c>
      <c r="N28" s="136"/>
      <c r="O28" s="53"/>
      <c r="R28" s="55">
        <f t="shared" si="1"/>
        <v>0</v>
      </c>
      <c r="S28" s="56">
        <f t="shared" si="2"/>
        <v>0</v>
      </c>
      <c r="T28" s="55">
        <f t="shared" si="3"/>
        <v>0</v>
      </c>
      <c r="U28" s="56">
        <f t="shared" si="4"/>
        <v>0</v>
      </c>
    </row>
    <row r="29" spans="1:21" s="54" customFormat="1" ht="12.75">
      <c r="A29" s="136"/>
      <c r="B29" s="248"/>
      <c r="C29" s="249"/>
      <c r="D29" s="250"/>
      <c r="E29" s="251"/>
      <c r="F29" s="636">
        <f t="shared" si="5"/>
      </c>
      <c r="G29" s="637"/>
      <c r="H29" s="131"/>
      <c r="I29" s="248"/>
      <c r="J29" s="259"/>
      <c r="K29" s="249"/>
      <c r="L29" s="251"/>
      <c r="M29" s="265">
        <f t="shared" si="0"/>
      </c>
      <c r="N29" s="136"/>
      <c r="O29" s="53"/>
      <c r="R29" s="55">
        <f t="shared" si="1"/>
        <v>0</v>
      </c>
      <c r="S29" s="56">
        <f t="shared" si="2"/>
        <v>0</v>
      </c>
      <c r="T29" s="55">
        <f t="shared" si="3"/>
        <v>0</v>
      </c>
      <c r="U29" s="56">
        <f t="shared" si="4"/>
        <v>0</v>
      </c>
    </row>
    <row r="30" spans="1:21" s="54" customFormat="1" ht="12.75">
      <c r="A30" s="136"/>
      <c r="B30" s="248"/>
      <c r="C30" s="249"/>
      <c r="D30" s="250"/>
      <c r="E30" s="251"/>
      <c r="F30" s="636">
        <f t="shared" si="5"/>
      </c>
      <c r="G30" s="637"/>
      <c r="H30" s="131"/>
      <c r="I30" s="248"/>
      <c r="J30" s="259"/>
      <c r="K30" s="249"/>
      <c r="L30" s="251"/>
      <c r="M30" s="265">
        <f t="shared" si="0"/>
      </c>
      <c r="N30" s="136"/>
      <c r="O30" s="53"/>
      <c r="R30" s="55">
        <f t="shared" si="1"/>
        <v>0</v>
      </c>
      <c r="S30" s="56">
        <f t="shared" si="2"/>
        <v>0</v>
      </c>
      <c r="T30" s="55">
        <f t="shared" si="3"/>
        <v>0</v>
      </c>
      <c r="U30" s="56">
        <f t="shared" si="4"/>
        <v>0</v>
      </c>
    </row>
    <row r="31" spans="1:21" s="54" customFormat="1" ht="12.75">
      <c r="A31" s="136"/>
      <c r="B31" s="248"/>
      <c r="C31" s="249"/>
      <c r="D31" s="250"/>
      <c r="E31" s="251"/>
      <c r="F31" s="636">
        <f t="shared" si="5"/>
      </c>
      <c r="G31" s="637"/>
      <c r="H31" s="131"/>
      <c r="I31" s="248"/>
      <c r="J31" s="259"/>
      <c r="K31" s="249"/>
      <c r="L31" s="251"/>
      <c r="M31" s="265">
        <f t="shared" si="0"/>
      </c>
      <c r="N31" s="136"/>
      <c r="O31" s="53"/>
      <c r="R31" s="55">
        <f t="shared" si="1"/>
        <v>0</v>
      </c>
      <c r="S31" s="56">
        <f t="shared" si="2"/>
        <v>0</v>
      </c>
      <c r="T31" s="55">
        <f t="shared" si="3"/>
        <v>0</v>
      </c>
      <c r="U31" s="56">
        <f t="shared" si="4"/>
        <v>0</v>
      </c>
    </row>
    <row r="32" spans="1:21" s="54" customFormat="1" ht="12.75">
      <c r="A32" s="136"/>
      <c r="B32" s="248"/>
      <c r="C32" s="249"/>
      <c r="D32" s="250"/>
      <c r="E32" s="251"/>
      <c r="F32" s="636">
        <f t="shared" si="5"/>
      </c>
      <c r="G32" s="637"/>
      <c r="H32" s="131"/>
      <c r="I32" s="248"/>
      <c r="J32" s="259"/>
      <c r="K32" s="249"/>
      <c r="L32" s="251"/>
      <c r="M32" s="265">
        <f t="shared" si="0"/>
      </c>
      <c r="N32" s="136"/>
      <c r="O32" s="53"/>
      <c r="R32" s="55">
        <f t="shared" si="1"/>
        <v>0</v>
      </c>
      <c r="S32" s="56">
        <f t="shared" si="2"/>
        <v>0</v>
      </c>
      <c r="T32" s="55">
        <f t="shared" si="3"/>
        <v>0</v>
      </c>
      <c r="U32" s="56">
        <f t="shared" si="4"/>
        <v>0</v>
      </c>
    </row>
    <row r="33" spans="1:21" s="54" customFormat="1" ht="12.75">
      <c r="A33" s="136"/>
      <c r="B33" s="248"/>
      <c r="C33" s="249"/>
      <c r="D33" s="250"/>
      <c r="E33" s="251"/>
      <c r="F33" s="636">
        <f t="shared" si="5"/>
      </c>
      <c r="G33" s="637"/>
      <c r="H33" s="131"/>
      <c r="I33" s="248"/>
      <c r="J33" s="259"/>
      <c r="K33" s="249"/>
      <c r="L33" s="251"/>
      <c r="M33" s="265">
        <f t="shared" si="0"/>
      </c>
      <c r="N33" s="136"/>
      <c r="O33" s="53"/>
      <c r="R33" s="55">
        <f t="shared" si="1"/>
        <v>0</v>
      </c>
      <c r="S33" s="56">
        <f t="shared" si="2"/>
        <v>0</v>
      </c>
      <c r="T33" s="55">
        <f t="shared" si="3"/>
        <v>0</v>
      </c>
      <c r="U33" s="56">
        <f t="shared" si="4"/>
        <v>0</v>
      </c>
    </row>
    <row r="34" spans="1:21" s="54" customFormat="1" ht="12.75">
      <c r="A34" s="136"/>
      <c r="B34" s="248"/>
      <c r="C34" s="249"/>
      <c r="D34" s="250"/>
      <c r="E34" s="251"/>
      <c r="F34" s="636">
        <f t="shared" si="5"/>
      </c>
      <c r="G34" s="637"/>
      <c r="H34" s="131"/>
      <c r="I34" s="248"/>
      <c r="J34" s="259"/>
      <c r="K34" s="249"/>
      <c r="L34" s="251"/>
      <c r="M34" s="265">
        <f t="shared" si="0"/>
      </c>
      <c r="N34" s="136"/>
      <c r="O34" s="53"/>
      <c r="R34" s="55">
        <f t="shared" si="1"/>
        <v>0</v>
      </c>
      <c r="S34" s="56">
        <f t="shared" si="2"/>
        <v>0</v>
      </c>
      <c r="T34" s="55">
        <f t="shared" si="3"/>
        <v>0</v>
      </c>
      <c r="U34" s="56">
        <f t="shared" si="4"/>
        <v>0</v>
      </c>
    </row>
    <row r="35" spans="1:21" s="54" customFormat="1" ht="12.75">
      <c r="A35" s="136"/>
      <c r="B35" s="248"/>
      <c r="C35" s="249"/>
      <c r="D35" s="250"/>
      <c r="E35" s="251"/>
      <c r="F35" s="636">
        <f t="shared" si="5"/>
      </c>
      <c r="G35" s="637"/>
      <c r="H35" s="131"/>
      <c r="I35" s="248"/>
      <c r="J35" s="259"/>
      <c r="K35" s="249"/>
      <c r="L35" s="251"/>
      <c r="M35" s="265">
        <f t="shared" si="0"/>
      </c>
      <c r="N35" s="136"/>
      <c r="O35" s="53"/>
      <c r="R35" s="55">
        <f t="shared" si="1"/>
        <v>0</v>
      </c>
      <c r="S35" s="56">
        <f t="shared" si="2"/>
        <v>0</v>
      </c>
      <c r="T35" s="55">
        <f t="shared" si="3"/>
        <v>0</v>
      </c>
      <c r="U35" s="56">
        <f t="shared" si="4"/>
        <v>0</v>
      </c>
    </row>
    <row r="36" spans="1:21" s="54" customFormat="1" ht="12.75">
      <c r="A36" s="136"/>
      <c r="B36" s="248"/>
      <c r="C36" s="249"/>
      <c r="D36" s="250"/>
      <c r="E36" s="251"/>
      <c r="F36" s="636">
        <f t="shared" si="5"/>
      </c>
      <c r="G36" s="637"/>
      <c r="H36" s="131"/>
      <c r="I36" s="248"/>
      <c r="J36" s="259"/>
      <c r="K36" s="249"/>
      <c r="L36" s="251"/>
      <c r="M36" s="265">
        <f t="shared" si="0"/>
      </c>
      <c r="N36" s="136"/>
      <c r="O36" s="53"/>
      <c r="R36" s="55">
        <f t="shared" si="1"/>
        <v>0</v>
      </c>
      <c r="S36" s="56">
        <f t="shared" si="2"/>
        <v>0</v>
      </c>
      <c r="T36" s="55">
        <f t="shared" si="3"/>
        <v>0</v>
      </c>
      <c r="U36" s="56">
        <f t="shared" si="4"/>
        <v>0</v>
      </c>
    </row>
    <row r="37" spans="1:21" s="54" customFormat="1" ht="12.75">
      <c r="A37" s="136"/>
      <c r="B37" s="248"/>
      <c r="C37" s="249"/>
      <c r="D37" s="250"/>
      <c r="E37" s="251"/>
      <c r="F37" s="636">
        <f t="shared" si="5"/>
      </c>
      <c r="G37" s="637"/>
      <c r="H37" s="131"/>
      <c r="I37" s="248"/>
      <c r="J37" s="259"/>
      <c r="K37" s="249"/>
      <c r="L37" s="251"/>
      <c r="M37" s="265">
        <f t="shared" si="0"/>
      </c>
      <c r="N37" s="136"/>
      <c r="O37" s="53"/>
      <c r="R37" s="55">
        <f t="shared" si="1"/>
        <v>0</v>
      </c>
      <c r="S37" s="56">
        <f t="shared" si="2"/>
        <v>0</v>
      </c>
      <c r="T37" s="55">
        <f t="shared" si="3"/>
        <v>0</v>
      </c>
      <c r="U37" s="56">
        <f t="shared" si="4"/>
        <v>0</v>
      </c>
    </row>
    <row r="38" spans="1:21" s="54" customFormat="1" ht="12.75">
      <c r="A38" s="136"/>
      <c r="B38" s="248"/>
      <c r="C38" s="249"/>
      <c r="D38" s="250"/>
      <c r="E38" s="251"/>
      <c r="F38" s="636">
        <f t="shared" si="5"/>
      </c>
      <c r="G38" s="637"/>
      <c r="H38" s="131"/>
      <c r="I38" s="248"/>
      <c r="J38" s="259"/>
      <c r="K38" s="249"/>
      <c r="L38" s="251"/>
      <c r="M38" s="265">
        <f t="shared" si="0"/>
      </c>
      <c r="N38" s="136"/>
      <c r="O38" s="53"/>
      <c r="R38" s="55">
        <f t="shared" si="1"/>
        <v>0</v>
      </c>
      <c r="S38" s="56">
        <f t="shared" si="2"/>
        <v>0</v>
      </c>
      <c r="T38" s="55">
        <f t="shared" si="3"/>
        <v>0</v>
      </c>
      <c r="U38" s="56">
        <f t="shared" si="4"/>
        <v>0</v>
      </c>
    </row>
    <row r="39" spans="1:21" s="54" customFormat="1" ht="12.75">
      <c r="A39" s="136"/>
      <c r="B39" s="248"/>
      <c r="C39" s="249"/>
      <c r="D39" s="250"/>
      <c r="E39" s="251"/>
      <c r="F39" s="636">
        <f t="shared" si="5"/>
      </c>
      <c r="G39" s="637"/>
      <c r="H39" s="131"/>
      <c r="I39" s="248"/>
      <c r="J39" s="259"/>
      <c r="K39" s="249"/>
      <c r="L39" s="251"/>
      <c r="M39" s="265">
        <f t="shared" si="0"/>
      </c>
      <c r="N39" s="136"/>
      <c r="O39" s="53"/>
      <c r="R39" s="55">
        <f t="shared" si="1"/>
        <v>0</v>
      </c>
      <c r="S39" s="56">
        <f t="shared" si="2"/>
        <v>0</v>
      </c>
      <c r="T39" s="55">
        <f t="shared" si="3"/>
        <v>0</v>
      </c>
      <c r="U39" s="56">
        <f t="shared" si="4"/>
        <v>0</v>
      </c>
    </row>
    <row r="40" spans="1:21" s="54" customFormat="1" ht="12.75">
      <c r="A40" s="136"/>
      <c r="B40" s="248"/>
      <c r="C40" s="249"/>
      <c r="D40" s="250"/>
      <c r="E40" s="251"/>
      <c r="F40" s="636">
        <f t="shared" si="5"/>
      </c>
      <c r="G40" s="637"/>
      <c r="H40" s="131"/>
      <c r="I40" s="248"/>
      <c r="J40" s="259"/>
      <c r="K40" s="249"/>
      <c r="L40" s="251"/>
      <c r="M40" s="265">
        <f t="shared" si="0"/>
      </c>
      <c r="N40" s="136"/>
      <c r="O40" s="53"/>
      <c r="R40" s="55">
        <f t="shared" si="1"/>
        <v>0</v>
      </c>
      <c r="S40" s="56">
        <f t="shared" si="2"/>
        <v>0</v>
      </c>
      <c r="T40" s="55">
        <f t="shared" si="3"/>
        <v>0</v>
      </c>
      <c r="U40" s="56">
        <f t="shared" si="4"/>
        <v>0</v>
      </c>
    </row>
    <row r="41" spans="1:21" s="54" customFormat="1" ht="12.75">
      <c r="A41" s="136"/>
      <c r="B41" s="248"/>
      <c r="C41" s="249"/>
      <c r="D41" s="250"/>
      <c r="E41" s="251"/>
      <c r="F41" s="636">
        <f t="shared" si="5"/>
      </c>
      <c r="G41" s="637"/>
      <c r="H41" s="131"/>
      <c r="I41" s="248"/>
      <c r="J41" s="259"/>
      <c r="K41" s="249"/>
      <c r="L41" s="251"/>
      <c r="M41" s="265">
        <f t="shared" si="0"/>
      </c>
      <c r="N41" s="136"/>
      <c r="O41" s="53"/>
      <c r="R41" s="55">
        <f t="shared" si="1"/>
        <v>0</v>
      </c>
      <c r="S41" s="56">
        <f t="shared" si="2"/>
        <v>0</v>
      </c>
      <c r="T41" s="55">
        <f t="shared" si="3"/>
        <v>0</v>
      </c>
      <c r="U41" s="56">
        <f t="shared" si="4"/>
        <v>0</v>
      </c>
    </row>
    <row r="42" spans="1:21" s="54" customFormat="1" ht="12.75">
      <c r="A42" s="136"/>
      <c r="B42" s="248"/>
      <c r="C42" s="249"/>
      <c r="D42" s="250"/>
      <c r="E42" s="251"/>
      <c r="F42" s="636">
        <f t="shared" si="5"/>
      </c>
      <c r="G42" s="637"/>
      <c r="H42" s="131"/>
      <c r="I42" s="248"/>
      <c r="J42" s="259"/>
      <c r="K42" s="249"/>
      <c r="L42" s="251"/>
      <c r="M42" s="265">
        <f t="shared" si="0"/>
      </c>
      <c r="N42" s="136"/>
      <c r="O42" s="53"/>
      <c r="R42" s="55">
        <f t="shared" si="1"/>
        <v>0</v>
      </c>
      <c r="S42" s="56">
        <f t="shared" si="2"/>
        <v>0</v>
      </c>
      <c r="T42" s="55">
        <f t="shared" si="3"/>
        <v>0</v>
      </c>
      <c r="U42" s="56">
        <f t="shared" si="4"/>
        <v>0</v>
      </c>
    </row>
    <row r="43" spans="1:21" s="54" customFormat="1" ht="12.75">
      <c r="A43" s="136"/>
      <c r="B43" s="248"/>
      <c r="C43" s="249"/>
      <c r="D43" s="250"/>
      <c r="E43" s="251"/>
      <c r="F43" s="636">
        <f t="shared" si="5"/>
      </c>
      <c r="G43" s="637"/>
      <c r="H43" s="131"/>
      <c r="I43" s="248"/>
      <c r="J43" s="259"/>
      <c r="K43" s="249"/>
      <c r="L43" s="251"/>
      <c r="M43" s="265">
        <f t="shared" si="0"/>
      </c>
      <c r="N43" s="136"/>
      <c r="O43" s="53"/>
      <c r="R43" s="55">
        <f t="shared" si="1"/>
        <v>0</v>
      </c>
      <c r="S43" s="56">
        <f t="shared" si="2"/>
        <v>0</v>
      </c>
      <c r="T43" s="55">
        <f t="shared" si="3"/>
        <v>0</v>
      </c>
      <c r="U43" s="56">
        <f t="shared" si="4"/>
        <v>0</v>
      </c>
    </row>
    <row r="44" spans="1:21" s="54" customFormat="1" ht="12.75">
      <c r="A44" s="136"/>
      <c r="B44" s="248"/>
      <c r="C44" s="249"/>
      <c r="D44" s="250"/>
      <c r="E44" s="251"/>
      <c r="F44" s="636">
        <f t="shared" si="5"/>
      </c>
      <c r="G44" s="637"/>
      <c r="H44" s="131"/>
      <c r="I44" s="248"/>
      <c r="J44" s="259"/>
      <c r="K44" s="249"/>
      <c r="L44" s="251"/>
      <c r="M44" s="265">
        <f t="shared" si="0"/>
      </c>
      <c r="N44" s="136"/>
      <c r="O44" s="53"/>
      <c r="R44" s="55">
        <f t="shared" si="1"/>
        <v>0</v>
      </c>
      <c r="S44" s="56">
        <f t="shared" si="2"/>
        <v>0</v>
      </c>
      <c r="T44" s="55">
        <f t="shared" si="3"/>
        <v>0</v>
      </c>
      <c r="U44" s="56">
        <f t="shared" si="4"/>
        <v>0</v>
      </c>
    </row>
    <row r="45" spans="1:21" s="54" customFormat="1" ht="12.75">
      <c r="A45" s="136"/>
      <c r="B45" s="248"/>
      <c r="C45" s="249"/>
      <c r="D45" s="250"/>
      <c r="E45" s="251"/>
      <c r="F45" s="636">
        <f t="shared" si="5"/>
      </c>
      <c r="G45" s="637"/>
      <c r="H45" s="131"/>
      <c r="I45" s="248"/>
      <c r="J45" s="259"/>
      <c r="K45" s="249"/>
      <c r="L45" s="251"/>
      <c r="M45" s="265">
        <f t="shared" si="0"/>
      </c>
      <c r="N45" s="136"/>
      <c r="O45" s="53"/>
      <c r="R45" s="55">
        <f t="shared" si="1"/>
        <v>0</v>
      </c>
      <c r="S45" s="56">
        <f t="shared" si="2"/>
        <v>0</v>
      </c>
      <c r="T45" s="55">
        <f t="shared" si="3"/>
        <v>0</v>
      </c>
      <c r="U45" s="56">
        <f t="shared" si="4"/>
        <v>0</v>
      </c>
    </row>
    <row r="46" spans="1:21" s="54" customFormat="1" ht="12.75">
      <c r="A46" s="136"/>
      <c r="B46" s="248"/>
      <c r="C46" s="249"/>
      <c r="D46" s="250"/>
      <c r="E46" s="251"/>
      <c r="F46" s="636">
        <f t="shared" si="5"/>
      </c>
      <c r="G46" s="637"/>
      <c r="H46" s="131"/>
      <c r="I46" s="248"/>
      <c r="J46" s="259"/>
      <c r="K46" s="249"/>
      <c r="L46" s="251"/>
      <c r="M46" s="265">
        <f t="shared" si="0"/>
      </c>
      <c r="N46" s="136"/>
      <c r="O46" s="53"/>
      <c r="R46" s="55">
        <f t="shared" si="1"/>
        <v>0</v>
      </c>
      <c r="S46" s="56">
        <f t="shared" si="2"/>
        <v>0</v>
      </c>
      <c r="T46" s="55">
        <f t="shared" si="3"/>
        <v>0</v>
      </c>
      <c r="U46" s="56">
        <f t="shared" si="4"/>
        <v>0</v>
      </c>
    </row>
    <row r="47" spans="1:21" s="54" customFormat="1" ht="12.75">
      <c r="A47" s="136"/>
      <c r="B47" s="248"/>
      <c r="C47" s="249"/>
      <c r="D47" s="250"/>
      <c r="E47" s="251"/>
      <c r="F47" s="636">
        <f t="shared" si="5"/>
      </c>
      <c r="G47" s="637"/>
      <c r="H47" s="131"/>
      <c r="I47" s="248"/>
      <c r="J47" s="259"/>
      <c r="K47" s="249"/>
      <c r="L47" s="251"/>
      <c r="M47" s="265">
        <f t="shared" si="0"/>
      </c>
      <c r="N47" s="136"/>
      <c r="O47" s="53"/>
      <c r="R47" s="55">
        <f t="shared" si="1"/>
        <v>0</v>
      </c>
      <c r="S47" s="56">
        <f t="shared" si="2"/>
        <v>0</v>
      </c>
      <c r="T47" s="55">
        <f t="shared" si="3"/>
        <v>0</v>
      </c>
      <c r="U47" s="56">
        <f t="shared" si="4"/>
        <v>0</v>
      </c>
    </row>
    <row r="48" spans="1:21" s="54" customFormat="1" ht="12.75">
      <c r="A48" s="136"/>
      <c r="B48" s="248"/>
      <c r="C48" s="249"/>
      <c r="D48" s="250"/>
      <c r="E48" s="251"/>
      <c r="F48" s="636">
        <f t="shared" si="5"/>
      </c>
      <c r="G48" s="637"/>
      <c r="H48" s="131"/>
      <c r="I48" s="248"/>
      <c r="J48" s="259"/>
      <c r="K48" s="249"/>
      <c r="L48" s="251"/>
      <c r="M48" s="265">
        <f aca="true" t="shared" si="6" ref="M48:M65">IF(OR(AND(J48=$D$85,OR($C$11&lt;2012,$C$11&gt;2014)),AND(J48=$D$86,OR($C$11&lt;2011,$C$11&gt;2013))),$B$81,IF(L48&lt;0,$B$83,IF(F121=0,$B$84,"")))</f>
      </c>
      <c r="N48" s="136"/>
      <c r="O48" s="53"/>
      <c r="R48" s="55">
        <f aca="true" t="shared" si="7" ref="R48:R65">IF(AND(C48=$D$85,F48=""),E48,0)</f>
        <v>0</v>
      </c>
      <c r="S48" s="56">
        <f aca="true" t="shared" si="8" ref="S48:S65">IF(AND(C48=$D$86,F48=""),E48,0)</f>
        <v>0</v>
      </c>
      <c r="T48" s="55">
        <f aca="true" t="shared" si="9" ref="T48:T65">IF(AND(J48=$D$85,M48=""),L48,0)</f>
        <v>0</v>
      </c>
      <c r="U48" s="56">
        <f aca="true" t="shared" si="10" ref="U48:U65">IF(AND(J48=$D$86,M48=""),L48,0)</f>
        <v>0</v>
      </c>
    </row>
    <row r="49" spans="1:21" s="54" customFormat="1" ht="12.75">
      <c r="A49" s="136"/>
      <c r="B49" s="252"/>
      <c r="C49" s="249"/>
      <c r="D49" s="250"/>
      <c r="E49" s="253"/>
      <c r="F49" s="636">
        <f t="shared" si="5"/>
      </c>
      <c r="G49" s="637"/>
      <c r="H49" s="132"/>
      <c r="I49" s="252"/>
      <c r="J49" s="259"/>
      <c r="K49" s="262"/>
      <c r="L49" s="253"/>
      <c r="M49" s="265">
        <f t="shared" si="6"/>
      </c>
      <c r="N49" s="136"/>
      <c r="O49" s="53"/>
      <c r="R49" s="55">
        <f t="shared" si="7"/>
        <v>0</v>
      </c>
      <c r="S49" s="56">
        <f t="shared" si="8"/>
        <v>0</v>
      </c>
      <c r="T49" s="55">
        <f t="shared" si="9"/>
        <v>0</v>
      </c>
      <c r="U49" s="56">
        <f t="shared" si="10"/>
        <v>0</v>
      </c>
    </row>
    <row r="50" spans="1:21" s="54" customFormat="1" ht="12.75">
      <c r="A50" s="136"/>
      <c r="B50" s="252"/>
      <c r="C50" s="249"/>
      <c r="D50" s="250"/>
      <c r="E50" s="253"/>
      <c r="F50" s="636">
        <f t="shared" si="5"/>
      </c>
      <c r="G50" s="637"/>
      <c r="H50" s="132"/>
      <c r="I50" s="252"/>
      <c r="J50" s="259"/>
      <c r="K50" s="262"/>
      <c r="L50" s="253"/>
      <c r="M50" s="265">
        <f t="shared" si="6"/>
      </c>
      <c r="N50" s="136"/>
      <c r="O50" s="53"/>
      <c r="R50" s="55">
        <f t="shared" si="7"/>
        <v>0</v>
      </c>
      <c r="S50" s="56">
        <f t="shared" si="8"/>
        <v>0</v>
      </c>
      <c r="T50" s="55">
        <f t="shared" si="9"/>
        <v>0</v>
      </c>
      <c r="U50" s="56">
        <f t="shared" si="10"/>
        <v>0</v>
      </c>
    </row>
    <row r="51" spans="1:21" s="54" customFormat="1" ht="12.75">
      <c r="A51" s="136"/>
      <c r="B51" s="252"/>
      <c r="C51" s="249"/>
      <c r="D51" s="250"/>
      <c r="E51" s="253"/>
      <c r="F51" s="636">
        <f t="shared" si="5"/>
      </c>
      <c r="G51" s="637"/>
      <c r="H51" s="132"/>
      <c r="I51" s="252"/>
      <c r="J51" s="259"/>
      <c r="K51" s="262"/>
      <c r="L51" s="253"/>
      <c r="M51" s="265">
        <f t="shared" si="6"/>
      </c>
      <c r="N51" s="136"/>
      <c r="O51" s="53"/>
      <c r="R51" s="55">
        <f t="shared" si="7"/>
        <v>0</v>
      </c>
      <c r="S51" s="56">
        <f t="shared" si="8"/>
        <v>0</v>
      </c>
      <c r="T51" s="55">
        <f t="shared" si="9"/>
        <v>0</v>
      </c>
      <c r="U51" s="56">
        <f t="shared" si="10"/>
        <v>0</v>
      </c>
    </row>
    <row r="52" spans="1:21" s="54" customFormat="1" ht="12.75">
      <c r="A52" s="136"/>
      <c r="B52" s="252"/>
      <c r="C52" s="249"/>
      <c r="D52" s="250"/>
      <c r="E52" s="253"/>
      <c r="F52" s="636">
        <f t="shared" si="5"/>
      </c>
      <c r="G52" s="637"/>
      <c r="H52" s="132"/>
      <c r="I52" s="252"/>
      <c r="J52" s="259"/>
      <c r="K52" s="262"/>
      <c r="L52" s="253"/>
      <c r="M52" s="265">
        <f t="shared" si="6"/>
      </c>
      <c r="N52" s="136"/>
      <c r="O52" s="53"/>
      <c r="R52" s="55">
        <f t="shared" si="7"/>
        <v>0</v>
      </c>
      <c r="S52" s="56">
        <f t="shared" si="8"/>
        <v>0</v>
      </c>
      <c r="T52" s="55">
        <f t="shared" si="9"/>
        <v>0</v>
      </c>
      <c r="U52" s="56">
        <f t="shared" si="10"/>
        <v>0</v>
      </c>
    </row>
    <row r="53" spans="1:21" s="54" customFormat="1" ht="12.75">
      <c r="A53" s="136"/>
      <c r="B53" s="252"/>
      <c r="C53" s="249"/>
      <c r="D53" s="250"/>
      <c r="E53" s="253"/>
      <c r="F53" s="636">
        <f t="shared" si="5"/>
      </c>
      <c r="G53" s="637"/>
      <c r="H53" s="132"/>
      <c r="I53" s="252"/>
      <c r="J53" s="259"/>
      <c r="K53" s="262"/>
      <c r="L53" s="253"/>
      <c r="M53" s="265">
        <f t="shared" si="6"/>
      </c>
      <c r="N53" s="136"/>
      <c r="O53" s="53"/>
      <c r="R53" s="55">
        <f t="shared" si="7"/>
        <v>0</v>
      </c>
      <c r="S53" s="56">
        <f t="shared" si="8"/>
        <v>0</v>
      </c>
      <c r="T53" s="55">
        <f t="shared" si="9"/>
        <v>0</v>
      </c>
      <c r="U53" s="56">
        <f t="shared" si="10"/>
        <v>0</v>
      </c>
    </row>
    <row r="54" spans="1:21" s="54" customFormat="1" ht="12.75">
      <c r="A54" s="136"/>
      <c r="B54" s="252"/>
      <c r="C54" s="249"/>
      <c r="D54" s="250"/>
      <c r="E54" s="253"/>
      <c r="F54" s="636">
        <f t="shared" si="5"/>
      </c>
      <c r="G54" s="637"/>
      <c r="H54" s="132"/>
      <c r="I54" s="252"/>
      <c r="J54" s="259"/>
      <c r="K54" s="262"/>
      <c r="L54" s="253"/>
      <c r="M54" s="265">
        <f t="shared" si="6"/>
      </c>
      <c r="N54" s="136"/>
      <c r="O54" s="53"/>
      <c r="R54" s="55">
        <f t="shared" si="7"/>
        <v>0</v>
      </c>
      <c r="S54" s="56">
        <f t="shared" si="8"/>
        <v>0</v>
      </c>
      <c r="T54" s="55">
        <f t="shared" si="9"/>
        <v>0</v>
      </c>
      <c r="U54" s="56">
        <f t="shared" si="10"/>
        <v>0</v>
      </c>
    </row>
    <row r="55" spans="1:21" s="54" customFormat="1" ht="12.75">
      <c r="A55" s="136"/>
      <c r="B55" s="252"/>
      <c r="C55" s="249"/>
      <c r="D55" s="250"/>
      <c r="E55" s="253"/>
      <c r="F55" s="636">
        <f t="shared" si="5"/>
      </c>
      <c r="G55" s="637"/>
      <c r="H55" s="132"/>
      <c r="I55" s="252"/>
      <c r="J55" s="259"/>
      <c r="K55" s="262"/>
      <c r="L55" s="253"/>
      <c r="M55" s="265">
        <f t="shared" si="6"/>
      </c>
      <c r="N55" s="136"/>
      <c r="O55" s="53"/>
      <c r="R55" s="55">
        <f t="shared" si="7"/>
        <v>0</v>
      </c>
      <c r="S55" s="56">
        <f t="shared" si="8"/>
        <v>0</v>
      </c>
      <c r="T55" s="55">
        <f t="shared" si="9"/>
        <v>0</v>
      </c>
      <c r="U55" s="56">
        <f t="shared" si="10"/>
        <v>0</v>
      </c>
    </row>
    <row r="56" spans="1:21" s="54" customFormat="1" ht="12.75">
      <c r="A56" s="136"/>
      <c r="B56" s="252"/>
      <c r="C56" s="249"/>
      <c r="D56" s="250"/>
      <c r="E56" s="253"/>
      <c r="F56" s="636">
        <f t="shared" si="5"/>
      </c>
      <c r="G56" s="637"/>
      <c r="H56" s="132"/>
      <c r="I56" s="252"/>
      <c r="J56" s="259"/>
      <c r="K56" s="262"/>
      <c r="L56" s="253"/>
      <c r="M56" s="265">
        <f t="shared" si="6"/>
      </c>
      <c r="N56" s="136"/>
      <c r="O56" s="53"/>
      <c r="R56" s="55">
        <f t="shared" si="7"/>
        <v>0</v>
      </c>
      <c r="S56" s="56">
        <f t="shared" si="8"/>
        <v>0</v>
      </c>
      <c r="T56" s="55">
        <f t="shared" si="9"/>
        <v>0</v>
      </c>
      <c r="U56" s="56">
        <f t="shared" si="10"/>
        <v>0</v>
      </c>
    </row>
    <row r="57" spans="1:21" s="54" customFormat="1" ht="12.75">
      <c r="A57" s="136"/>
      <c r="B57" s="252"/>
      <c r="C57" s="249"/>
      <c r="D57" s="250"/>
      <c r="E57" s="253"/>
      <c r="F57" s="636">
        <f t="shared" si="5"/>
      </c>
      <c r="G57" s="637"/>
      <c r="H57" s="132"/>
      <c r="I57" s="252"/>
      <c r="J57" s="259"/>
      <c r="K57" s="262"/>
      <c r="L57" s="253"/>
      <c r="M57" s="265">
        <f t="shared" si="6"/>
      </c>
      <c r="N57" s="136"/>
      <c r="O57" s="53"/>
      <c r="R57" s="55">
        <f t="shared" si="7"/>
        <v>0</v>
      </c>
      <c r="S57" s="56">
        <f t="shared" si="8"/>
        <v>0</v>
      </c>
      <c r="T57" s="55">
        <f t="shared" si="9"/>
        <v>0</v>
      </c>
      <c r="U57" s="56">
        <f t="shared" si="10"/>
        <v>0</v>
      </c>
    </row>
    <row r="58" spans="1:21" s="54" customFormat="1" ht="12.75">
      <c r="A58" s="136"/>
      <c r="B58" s="252"/>
      <c r="C58" s="249"/>
      <c r="D58" s="250"/>
      <c r="E58" s="253"/>
      <c r="F58" s="636">
        <f t="shared" si="5"/>
      </c>
      <c r="G58" s="637"/>
      <c r="H58" s="132"/>
      <c r="I58" s="252"/>
      <c r="J58" s="259"/>
      <c r="K58" s="262"/>
      <c r="L58" s="253"/>
      <c r="M58" s="265">
        <f t="shared" si="6"/>
      </c>
      <c r="N58" s="136"/>
      <c r="O58" s="53"/>
      <c r="R58" s="55">
        <f t="shared" si="7"/>
        <v>0</v>
      </c>
      <c r="S58" s="56">
        <f t="shared" si="8"/>
        <v>0</v>
      </c>
      <c r="T58" s="55">
        <f t="shared" si="9"/>
        <v>0</v>
      </c>
      <c r="U58" s="56">
        <f t="shared" si="10"/>
        <v>0</v>
      </c>
    </row>
    <row r="59" spans="1:21" s="54" customFormat="1" ht="12.75">
      <c r="A59" s="136"/>
      <c r="B59" s="252"/>
      <c r="C59" s="249"/>
      <c r="D59" s="250"/>
      <c r="E59" s="253"/>
      <c r="F59" s="636">
        <f t="shared" si="5"/>
      </c>
      <c r="G59" s="637"/>
      <c r="H59" s="132"/>
      <c r="I59" s="252"/>
      <c r="J59" s="259"/>
      <c r="K59" s="262"/>
      <c r="L59" s="253"/>
      <c r="M59" s="265">
        <f t="shared" si="6"/>
      </c>
      <c r="N59" s="136"/>
      <c r="O59" s="53"/>
      <c r="R59" s="55">
        <f t="shared" si="7"/>
        <v>0</v>
      </c>
      <c r="S59" s="56">
        <f t="shared" si="8"/>
        <v>0</v>
      </c>
      <c r="T59" s="55">
        <f t="shared" si="9"/>
        <v>0</v>
      </c>
      <c r="U59" s="56">
        <f t="shared" si="10"/>
        <v>0</v>
      </c>
    </row>
    <row r="60" spans="1:21" s="54" customFormat="1" ht="12.75">
      <c r="A60" s="136"/>
      <c r="B60" s="252"/>
      <c r="C60" s="249"/>
      <c r="D60" s="250"/>
      <c r="E60" s="253"/>
      <c r="F60" s="636">
        <f t="shared" si="5"/>
      </c>
      <c r="G60" s="637"/>
      <c r="H60" s="132"/>
      <c r="I60" s="252"/>
      <c r="J60" s="259"/>
      <c r="K60" s="262"/>
      <c r="L60" s="253"/>
      <c r="M60" s="265">
        <f t="shared" si="6"/>
      </c>
      <c r="N60" s="136"/>
      <c r="O60" s="53"/>
      <c r="R60" s="55">
        <f t="shared" si="7"/>
        <v>0</v>
      </c>
      <c r="S60" s="56">
        <f t="shared" si="8"/>
        <v>0</v>
      </c>
      <c r="T60" s="55">
        <f t="shared" si="9"/>
        <v>0</v>
      </c>
      <c r="U60" s="56">
        <f t="shared" si="10"/>
        <v>0</v>
      </c>
    </row>
    <row r="61" spans="1:21" s="54" customFormat="1" ht="12.75">
      <c r="A61" s="136"/>
      <c r="B61" s="252"/>
      <c r="C61" s="249"/>
      <c r="D61" s="250"/>
      <c r="E61" s="253"/>
      <c r="F61" s="636">
        <f t="shared" si="5"/>
      </c>
      <c r="G61" s="637"/>
      <c r="H61" s="132"/>
      <c r="I61" s="252"/>
      <c r="J61" s="259"/>
      <c r="K61" s="262"/>
      <c r="L61" s="253"/>
      <c r="M61" s="265">
        <f t="shared" si="6"/>
      </c>
      <c r="N61" s="136"/>
      <c r="O61" s="53"/>
      <c r="R61" s="55">
        <f t="shared" si="7"/>
        <v>0</v>
      </c>
      <c r="S61" s="56">
        <f t="shared" si="8"/>
        <v>0</v>
      </c>
      <c r="T61" s="55">
        <f t="shared" si="9"/>
        <v>0</v>
      </c>
      <c r="U61" s="56">
        <f t="shared" si="10"/>
        <v>0</v>
      </c>
    </row>
    <row r="62" spans="1:21" s="54" customFormat="1" ht="12.75">
      <c r="A62" s="136"/>
      <c r="B62" s="252"/>
      <c r="C62" s="249"/>
      <c r="D62" s="250"/>
      <c r="E62" s="253"/>
      <c r="F62" s="636">
        <f t="shared" si="5"/>
      </c>
      <c r="G62" s="637"/>
      <c r="H62" s="132"/>
      <c r="I62" s="252"/>
      <c r="J62" s="259"/>
      <c r="K62" s="262"/>
      <c r="L62" s="253"/>
      <c r="M62" s="265">
        <f t="shared" si="6"/>
      </c>
      <c r="N62" s="136"/>
      <c r="O62" s="53"/>
      <c r="R62" s="55">
        <f t="shared" si="7"/>
        <v>0</v>
      </c>
      <c r="S62" s="56">
        <f t="shared" si="8"/>
        <v>0</v>
      </c>
      <c r="T62" s="55">
        <f t="shared" si="9"/>
        <v>0</v>
      </c>
      <c r="U62" s="56">
        <f t="shared" si="10"/>
        <v>0</v>
      </c>
    </row>
    <row r="63" spans="1:21" s="54" customFormat="1" ht="12.75">
      <c r="A63" s="136"/>
      <c r="B63" s="252"/>
      <c r="C63" s="249"/>
      <c r="D63" s="250"/>
      <c r="E63" s="253"/>
      <c r="F63" s="636">
        <f t="shared" si="5"/>
      </c>
      <c r="G63" s="637"/>
      <c r="H63" s="132"/>
      <c r="I63" s="252"/>
      <c r="J63" s="259"/>
      <c r="K63" s="262"/>
      <c r="L63" s="253"/>
      <c r="M63" s="265">
        <f t="shared" si="6"/>
      </c>
      <c r="N63" s="136"/>
      <c r="O63" s="53"/>
      <c r="R63" s="55">
        <f t="shared" si="7"/>
        <v>0</v>
      </c>
      <c r="S63" s="56">
        <f t="shared" si="8"/>
        <v>0</v>
      </c>
      <c r="T63" s="55">
        <f t="shared" si="9"/>
        <v>0</v>
      </c>
      <c r="U63" s="56">
        <f t="shared" si="10"/>
        <v>0</v>
      </c>
    </row>
    <row r="64" spans="1:21" s="54" customFormat="1" ht="12.75">
      <c r="A64" s="136"/>
      <c r="B64" s="252"/>
      <c r="C64" s="249"/>
      <c r="D64" s="250"/>
      <c r="E64" s="253"/>
      <c r="F64" s="636">
        <f t="shared" si="5"/>
      </c>
      <c r="G64" s="637"/>
      <c r="H64" s="132"/>
      <c r="I64" s="252"/>
      <c r="J64" s="259"/>
      <c r="K64" s="262"/>
      <c r="L64" s="253"/>
      <c r="M64" s="265">
        <f t="shared" si="6"/>
      </c>
      <c r="N64" s="136"/>
      <c r="O64" s="53"/>
      <c r="R64" s="55">
        <f t="shared" si="7"/>
        <v>0</v>
      </c>
      <c r="S64" s="56">
        <f t="shared" si="8"/>
        <v>0</v>
      </c>
      <c r="T64" s="55">
        <f t="shared" si="9"/>
        <v>0</v>
      </c>
      <c r="U64" s="56">
        <f t="shared" si="10"/>
        <v>0</v>
      </c>
    </row>
    <row r="65" spans="1:21" s="54" customFormat="1" ht="13.5" thickBot="1">
      <c r="A65" s="136"/>
      <c r="B65" s="254"/>
      <c r="C65" s="255"/>
      <c r="D65" s="256"/>
      <c r="E65" s="257"/>
      <c r="F65" s="638">
        <f t="shared" si="5"/>
      </c>
      <c r="G65" s="639"/>
      <c r="H65" s="132"/>
      <c r="I65" s="254"/>
      <c r="J65" s="261"/>
      <c r="K65" s="263"/>
      <c r="L65" s="257"/>
      <c r="M65" s="266">
        <f t="shared" si="6"/>
      </c>
      <c r="N65" s="136"/>
      <c r="O65" s="53"/>
      <c r="R65" s="64">
        <f t="shared" si="7"/>
        <v>0</v>
      </c>
      <c r="S65" s="65">
        <f t="shared" si="8"/>
        <v>0</v>
      </c>
      <c r="T65" s="64">
        <f t="shared" si="9"/>
        <v>0</v>
      </c>
      <c r="U65" s="65">
        <f t="shared" si="10"/>
        <v>0</v>
      </c>
    </row>
    <row r="66" spans="1:15" ht="13.5" thickBot="1">
      <c r="A66" s="120"/>
      <c r="B66" s="120"/>
      <c r="C66" s="120"/>
      <c r="D66" s="120"/>
      <c r="E66" s="133"/>
      <c r="F66" s="134"/>
      <c r="G66" s="135"/>
      <c r="H66" s="120"/>
      <c r="I66" s="120"/>
      <c r="J66" s="120"/>
      <c r="K66" s="120"/>
      <c r="L66" s="120"/>
      <c r="M66" s="120"/>
      <c r="N66" s="120"/>
      <c r="O66" s="378"/>
    </row>
    <row r="67" spans="1:15" ht="15.75">
      <c r="A67" s="120"/>
      <c r="B67" s="632" t="s">
        <v>24</v>
      </c>
      <c r="C67" s="633"/>
      <c r="D67" s="633"/>
      <c r="E67" s="633"/>
      <c r="F67" s="634"/>
      <c r="G67" s="356"/>
      <c r="H67" s="356"/>
      <c r="I67" s="356"/>
      <c r="J67" s="356"/>
      <c r="K67" s="120"/>
      <c r="L67" s="120"/>
      <c r="M67" s="120"/>
      <c r="N67" s="120"/>
      <c r="O67" s="378"/>
    </row>
    <row r="68" spans="1:15" ht="39" customHeight="1" thickBot="1">
      <c r="A68" s="120"/>
      <c r="B68" s="279" t="s">
        <v>103</v>
      </c>
      <c r="C68" s="234" t="s">
        <v>215</v>
      </c>
      <c r="D68" s="234" t="s">
        <v>216</v>
      </c>
      <c r="E68" s="234" t="s">
        <v>23</v>
      </c>
      <c r="F68" s="353" t="s">
        <v>208</v>
      </c>
      <c r="G68" s="364" t="s">
        <v>293</v>
      </c>
      <c r="H68" s="365"/>
      <c r="I68" s="365"/>
      <c r="J68" s="365"/>
      <c r="K68" s="120"/>
      <c r="L68" s="120"/>
      <c r="M68" s="120"/>
      <c r="N68" s="120"/>
      <c r="O68" s="378"/>
    </row>
    <row r="69" spans="1:15" ht="12.75">
      <c r="A69" s="120"/>
      <c r="B69" s="277" t="s">
        <v>209</v>
      </c>
      <c r="C69" s="278">
        <f>SUM(R16:R65)</f>
        <v>0</v>
      </c>
      <c r="D69" s="278">
        <f>SUM(T16:T65)</f>
        <v>0</v>
      </c>
      <c r="E69" s="488"/>
      <c r="F69" s="354">
        <f>E69+C69-D69</f>
        <v>0</v>
      </c>
      <c r="G69" s="635">
        <f>IF(F69&lt;0,$B$79,"")</f>
      </c>
      <c r="H69" s="635"/>
      <c r="I69" s="635"/>
      <c r="J69" s="635"/>
      <c r="K69" s="120"/>
      <c r="L69" s="579" t="s">
        <v>258</v>
      </c>
      <c r="M69" s="581"/>
      <c r="N69" s="120"/>
      <c r="O69" s="378"/>
    </row>
    <row r="70" spans="1:15" ht="13.5" thickBot="1">
      <c r="A70" s="120"/>
      <c r="B70" s="275" t="s">
        <v>207</v>
      </c>
      <c r="C70" s="276">
        <f>SUM(S16:S65)</f>
        <v>0</v>
      </c>
      <c r="D70" s="276">
        <f>SUM(U16:U65)</f>
        <v>0</v>
      </c>
      <c r="E70" s="489"/>
      <c r="F70" s="355">
        <f>E70+C70-D70</f>
        <v>0</v>
      </c>
      <c r="G70" s="635">
        <f>IF(F70&lt;0,$B$79,"")</f>
      </c>
      <c r="H70" s="635"/>
      <c r="I70" s="635"/>
      <c r="J70" s="635"/>
      <c r="K70" s="120"/>
      <c r="L70" s="582" t="s">
        <v>344</v>
      </c>
      <c r="M70" s="584"/>
      <c r="N70" s="120"/>
      <c r="O70" s="378"/>
    </row>
    <row r="71" spans="1:21" ht="12.75" customHeight="1">
      <c r="A71" s="120"/>
      <c r="B71" s="372"/>
      <c r="C71" s="133"/>
      <c r="D71" s="133"/>
      <c r="E71" s="120"/>
      <c r="F71" s="120"/>
      <c r="G71" s="120"/>
      <c r="H71" s="120"/>
      <c r="I71" s="120"/>
      <c r="J71" s="120"/>
      <c r="K71" s="120"/>
      <c r="L71" s="585"/>
      <c r="M71" s="587"/>
      <c r="N71" s="120"/>
      <c r="O71" s="378"/>
      <c r="R71" s="120"/>
      <c r="S71" s="120"/>
      <c r="T71" s="120"/>
      <c r="U71" s="120"/>
    </row>
    <row r="72" spans="1:21" ht="12.75">
      <c r="A72" s="120"/>
      <c r="B72" s="366"/>
      <c r="C72" s="133"/>
      <c r="D72" s="133"/>
      <c r="E72" s="120"/>
      <c r="F72" s="120"/>
      <c r="G72" s="120"/>
      <c r="H72" s="120"/>
      <c r="I72" s="120"/>
      <c r="J72" s="120"/>
      <c r="K72" s="120"/>
      <c r="L72" s="585"/>
      <c r="M72" s="587"/>
      <c r="N72" s="120"/>
      <c r="O72" s="378"/>
      <c r="R72" s="120"/>
      <c r="S72" s="120"/>
      <c r="T72" s="120"/>
      <c r="U72" s="120"/>
    </row>
    <row r="73" spans="1:15" ht="12.75">
      <c r="A73" s="120"/>
      <c r="B73" s="366"/>
      <c r="C73" s="133"/>
      <c r="D73" s="133"/>
      <c r="E73" s="120"/>
      <c r="F73" s="120"/>
      <c r="G73" s="120"/>
      <c r="H73" s="120"/>
      <c r="I73" s="120"/>
      <c r="J73" s="120"/>
      <c r="K73" s="120"/>
      <c r="L73" s="585"/>
      <c r="M73" s="587"/>
      <c r="N73" s="120"/>
      <c r="O73" s="378"/>
    </row>
    <row r="74" spans="1:15" ht="12.75">
      <c r="A74" s="120"/>
      <c r="B74" s="366"/>
      <c r="C74" s="133"/>
      <c r="D74" s="133"/>
      <c r="E74" s="120"/>
      <c r="F74" s="120"/>
      <c r="G74" s="120"/>
      <c r="H74" s="120"/>
      <c r="I74" s="120"/>
      <c r="J74" s="120"/>
      <c r="K74" s="120"/>
      <c r="L74" s="585"/>
      <c r="M74" s="587"/>
      <c r="N74" s="120"/>
      <c r="O74" s="378"/>
    </row>
    <row r="75" spans="1:15" ht="12.75">
      <c r="A75" s="120"/>
      <c r="B75" s="366"/>
      <c r="C75" s="133"/>
      <c r="D75" s="133"/>
      <c r="E75" s="120"/>
      <c r="F75" s="120"/>
      <c r="G75" s="120"/>
      <c r="H75" s="120"/>
      <c r="I75" s="120"/>
      <c r="J75" s="120"/>
      <c r="K75" s="120"/>
      <c r="L75" s="588"/>
      <c r="M75" s="590"/>
      <c r="N75" s="120"/>
      <c r="O75" s="378"/>
    </row>
    <row r="76" spans="1:15" ht="14.25" customHeight="1">
      <c r="A76" s="120"/>
      <c r="B76" s="366"/>
      <c r="C76" s="133"/>
      <c r="D76" s="133"/>
      <c r="E76" s="120"/>
      <c r="F76" s="120"/>
      <c r="G76" s="120"/>
      <c r="H76" s="120"/>
      <c r="I76" s="120"/>
      <c r="J76" s="120"/>
      <c r="K76" s="120"/>
      <c r="L76" s="120"/>
      <c r="M76" s="120"/>
      <c r="N76" s="120"/>
      <c r="O76" s="378"/>
    </row>
    <row r="77" spans="1:15" ht="12.75">
      <c r="A77" s="376"/>
      <c r="B77" s="376"/>
      <c r="C77" s="376"/>
      <c r="D77" s="376"/>
      <c r="E77" s="377"/>
      <c r="F77" s="377"/>
      <c r="G77" s="376"/>
      <c r="H77" s="376"/>
      <c r="I77" s="376"/>
      <c r="J77" s="376"/>
      <c r="K77" s="376"/>
      <c r="L77" s="376"/>
      <c r="M77" s="378"/>
      <c r="N77" s="376"/>
      <c r="O77" s="378"/>
    </row>
    <row r="79" ht="12.75" hidden="1">
      <c r="B79" s="57" t="s">
        <v>217</v>
      </c>
    </row>
    <row r="80" ht="12.75" hidden="1">
      <c r="B80" s="57" t="s">
        <v>218</v>
      </c>
    </row>
    <row r="81" ht="12.75" hidden="1">
      <c r="B81" s="57" t="s">
        <v>219</v>
      </c>
    </row>
    <row r="82" ht="12.75" hidden="1">
      <c r="B82" s="57" t="s">
        <v>220</v>
      </c>
    </row>
    <row r="83" ht="12.75" hidden="1">
      <c r="B83" s="57" t="s">
        <v>221</v>
      </c>
    </row>
    <row r="84" spans="2:13" ht="12.75" hidden="1">
      <c r="B84" s="70" t="s">
        <v>22</v>
      </c>
      <c r="L84" s="59"/>
      <c r="M84" s="59"/>
    </row>
    <row r="85" spans="4:13" s="58" customFormat="1" ht="12.75" hidden="1">
      <c r="D85" s="61" t="s">
        <v>209</v>
      </c>
      <c r="L85" s="59"/>
      <c r="M85" s="59"/>
    </row>
    <row r="86" spans="4:13" s="58" customFormat="1" ht="12.75" hidden="1">
      <c r="D86" s="61" t="s">
        <v>207</v>
      </c>
      <c r="L86" s="59"/>
      <c r="M86" s="59"/>
    </row>
    <row r="87" spans="12:13" s="58" customFormat="1" ht="12.75" hidden="1">
      <c r="L87" s="50"/>
      <c r="M87" s="50"/>
    </row>
    <row r="88" spans="2:9" ht="12.75" hidden="1">
      <c r="B88" s="60" t="s">
        <v>224</v>
      </c>
      <c r="C88" s="66" t="s">
        <v>225</v>
      </c>
      <c r="D88" s="66" t="s">
        <v>226</v>
      </c>
      <c r="E88" s="67" t="s">
        <v>227</v>
      </c>
      <c r="F88" s="67" t="s">
        <v>228</v>
      </c>
      <c r="I88" s="69"/>
    </row>
    <row r="89" spans="2:9" ht="12.75" hidden="1">
      <c r="B89" s="1">
        <f>RIGHT($C$11,2)</f>
      </c>
      <c r="C89" s="68">
        <f>LEFT(B16,1)</f>
      </c>
      <c r="D89" s="68">
        <f aca="true" t="shared" si="11" ref="D89:D120">IF(ISBLANK(B16),1,IF(OR(C89=$B$91,C89=$B$92,C89=$B$93,C89=$B$94,C89=$B$95),1,0))</f>
        <v>1</v>
      </c>
      <c r="E89" s="68">
        <f>LEFT(I16,1)</f>
      </c>
      <c r="F89" s="68">
        <f aca="true" t="shared" si="12" ref="F89:F120">IF(ISBLANK(I16),1,IF(OR(E89=$B$91,E89=$B$92,E89=$B$93,E89=$B$94,E89=$B$95),1,0))</f>
        <v>1</v>
      </c>
      <c r="G89" s="1"/>
      <c r="H89" s="1"/>
      <c r="I89" s="68"/>
    </row>
    <row r="90" spans="2:9" ht="12.75" hidden="1">
      <c r="B90" s="2"/>
      <c r="C90" s="68">
        <f aca="true" t="shared" si="13" ref="C90:C138">LEFT(B17,1)</f>
      </c>
      <c r="D90" s="68">
        <f t="shared" si="11"/>
        <v>1</v>
      </c>
      <c r="E90" s="68">
        <f aca="true" t="shared" si="14" ref="E90:E138">LEFT(I17,1)</f>
      </c>
      <c r="F90" s="68">
        <f t="shared" si="12"/>
        <v>1</v>
      </c>
      <c r="G90" s="2"/>
      <c r="H90" s="2"/>
      <c r="I90" s="68"/>
    </row>
    <row r="91" spans="2:9" ht="12.75" hidden="1">
      <c r="B91" s="2" t="b">
        <f>IF($B$89="10","A",IF($B$89="11","B",IF($B$89="12","C",IF($B$89="13","D",IF($B$89="14","E",IF($B$89="15","F",IF($B$89="16","G",IF($B$89="17","H"))))))))</f>
        <v>0</v>
      </c>
      <c r="C91" s="68">
        <f t="shared" si="13"/>
      </c>
      <c r="D91" s="68">
        <f t="shared" si="11"/>
        <v>1</v>
      </c>
      <c r="E91" s="68">
        <f t="shared" si="14"/>
      </c>
      <c r="F91" s="68">
        <f t="shared" si="12"/>
        <v>1</v>
      </c>
      <c r="G91" s="2"/>
      <c r="H91" s="2"/>
      <c r="I91" s="68"/>
    </row>
    <row r="92" spans="2:9" ht="12.75" hidden="1">
      <c r="B92" s="2" t="b">
        <f>IF($B$89="18","J",IF($B$89="19","K",IF($B$89="20","L",IF($B$89="21","M",IF($B$89="22","N",IF($B$89="23","P",IF($B$89="24","R",IF($B$89="25","S"))))))))</f>
        <v>0</v>
      </c>
      <c r="C92" s="68">
        <f t="shared" si="13"/>
      </c>
      <c r="D92" s="68">
        <f t="shared" si="11"/>
        <v>1</v>
      </c>
      <c r="E92" s="68">
        <f t="shared" si="14"/>
      </c>
      <c r="F92" s="68">
        <f t="shared" si="12"/>
        <v>1</v>
      </c>
      <c r="G92" s="2"/>
      <c r="H92" s="2"/>
      <c r="I92" s="68"/>
    </row>
    <row r="93" spans="2:9" ht="12.75" hidden="1">
      <c r="B93" s="2" t="b">
        <f>IF($B$115="26","T",IF($B$115="27","V"))</f>
        <v>0</v>
      </c>
      <c r="C93" s="68">
        <f t="shared" si="13"/>
      </c>
      <c r="D93" s="68">
        <f t="shared" si="11"/>
        <v>1</v>
      </c>
      <c r="E93" s="68">
        <f t="shared" si="14"/>
      </c>
      <c r="F93" s="68">
        <f t="shared" si="12"/>
        <v>1</v>
      </c>
      <c r="G93" s="2"/>
      <c r="H93" s="2"/>
      <c r="I93" s="68"/>
    </row>
    <row r="94" spans="2:9" ht="12.75" hidden="1">
      <c r="B94" s="2" t="b">
        <f>IF(B89="01","1",IF(B89="02","2",IF(B89="03","3",IF(B89="04","4",IF(B89="05","5",IF(B89="06","6",IF(B89="07","7",IF(B89="08","8"))))))))</f>
        <v>0</v>
      </c>
      <c r="C94" s="68">
        <f t="shared" si="13"/>
      </c>
      <c r="D94" s="68">
        <f t="shared" si="11"/>
        <v>1</v>
      </c>
      <c r="E94" s="68">
        <f t="shared" si="14"/>
      </c>
      <c r="F94" s="68">
        <f t="shared" si="12"/>
        <v>1</v>
      </c>
      <c r="G94" s="2"/>
      <c r="H94" s="2"/>
      <c r="I94" s="68"/>
    </row>
    <row r="95" spans="2:9" ht="12.75" hidden="1">
      <c r="B95" s="2" t="b">
        <f>IF(B89="09","9")</f>
        <v>0</v>
      </c>
      <c r="C95" s="68">
        <f t="shared" si="13"/>
      </c>
      <c r="D95" s="68">
        <f t="shared" si="11"/>
        <v>1</v>
      </c>
      <c r="E95" s="68">
        <f t="shared" si="14"/>
      </c>
      <c r="F95" s="68">
        <f t="shared" si="12"/>
        <v>1</v>
      </c>
      <c r="G95" s="2"/>
      <c r="H95" s="2"/>
      <c r="I95" s="68"/>
    </row>
    <row r="96" spans="2:9" ht="12.75" hidden="1">
      <c r="B96" s="2"/>
      <c r="C96" s="68">
        <f t="shared" si="13"/>
      </c>
      <c r="D96" s="68">
        <f t="shared" si="11"/>
        <v>1</v>
      </c>
      <c r="E96" s="68">
        <f t="shared" si="14"/>
      </c>
      <c r="F96" s="68">
        <f t="shared" si="12"/>
        <v>1</v>
      </c>
      <c r="G96" s="2"/>
      <c r="H96" s="2"/>
      <c r="I96" s="68"/>
    </row>
    <row r="97" spans="2:9" ht="12.75" hidden="1">
      <c r="B97" s="2"/>
      <c r="C97" s="68">
        <f t="shared" si="13"/>
      </c>
      <c r="D97" s="68">
        <f t="shared" si="11"/>
        <v>1</v>
      </c>
      <c r="E97" s="68">
        <f t="shared" si="14"/>
      </c>
      <c r="F97" s="68">
        <f t="shared" si="12"/>
        <v>1</v>
      </c>
      <c r="G97" s="2"/>
      <c r="H97" s="2"/>
      <c r="I97" s="68"/>
    </row>
    <row r="98" spans="2:9" ht="12.75" hidden="1">
      <c r="B98" s="2"/>
      <c r="C98" s="68">
        <f t="shared" si="13"/>
      </c>
      <c r="D98" s="68">
        <f t="shared" si="11"/>
        <v>1</v>
      </c>
      <c r="E98" s="68">
        <f t="shared" si="14"/>
      </c>
      <c r="F98" s="68">
        <f t="shared" si="12"/>
        <v>1</v>
      </c>
      <c r="G98" s="2"/>
      <c r="H98" s="2"/>
      <c r="I98" s="68"/>
    </row>
    <row r="99" spans="2:9" ht="12.75" hidden="1">
      <c r="B99" s="2"/>
      <c r="C99" s="68">
        <f t="shared" si="13"/>
      </c>
      <c r="D99" s="68">
        <f t="shared" si="11"/>
        <v>1</v>
      </c>
      <c r="E99" s="68">
        <f t="shared" si="14"/>
      </c>
      <c r="F99" s="68">
        <f t="shared" si="12"/>
        <v>1</v>
      </c>
      <c r="G99" s="2"/>
      <c r="H99" s="2"/>
      <c r="I99" s="68"/>
    </row>
    <row r="100" spans="2:9" ht="12.75" hidden="1">
      <c r="B100" s="2"/>
      <c r="C100" s="68">
        <f t="shared" si="13"/>
      </c>
      <c r="D100" s="68">
        <f t="shared" si="11"/>
        <v>1</v>
      </c>
      <c r="E100" s="68">
        <f t="shared" si="14"/>
      </c>
      <c r="F100" s="68">
        <f t="shared" si="12"/>
        <v>1</v>
      </c>
      <c r="G100" s="2"/>
      <c r="H100" s="2"/>
      <c r="I100" s="68"/>
    </row>
    <row r="101" spans="2:9" ht="12.75" hidden="1">
      <c r="B101" s="2"/>
      <c r="C101" s="68">
        <f t="shared" si="13"/>
      </c>
      <c r="D101" s="68">
        <f t="shared" si="11"/>
        <v>1</v>
      </c>
      <c r="E101" s="68">
        <f t="shared" si="14"/>
      </c>
      <c r="F101" s="68">
        <f t="shared" si="12"/>
        <v>1</v>
      </c>
      <c r="G101" s="2"/>
      <c r="H101" s="2"/>
      <c r="I101" s="68"/>
    </row>
    <row r="102" spans="2:9" ht="12.75" hidden="1">
      <c r="B102" s="2"/>
      <c r="C102" s="68">
        <f t="shared" si="13"/>
      </c>
      <c r="D102" s="68">
        <f t="shared" si="11"/>
        <v>1</v>
      </c>
      <c r="E102" s="68">
        <f t="shared" si="14"/>
      </c>
      <c r="F102" s="68">
        <f t="shared" si="12"/>
        <v>1</v>
      </c>
      <c r="G102" s="2"/>
      <c r="H102" s="2"/>
      <c r="I102" s="68"/>
    </row>
    <row r="103" spans="2:9" ht="12.75" hidden="1">
      <c r="B103" s="2"/>
      <c r="C103" s="68">
        <f t="shared" si="13"/>
      </c>
      <c r="D103" s="68">
        <f t="shared" si="11"/>
        <v>1</v>
      </c>
      <c r="E103" s="68">
        <f t="shared" si="14"/>
      </c>
      <c r="F103" s="68">
        <f t="shared" si="12"/>
        <v>1</v>
      </c>
      <c r="G103" s="2"/>
      <c r="H103" s="2"/>
      <c r="I103" s="68"/>
    </row>
    <row r="104" spans="2:9" ht="12.75" hidden="1">
      <c r="B104" s="2"/>
      <c r="C104" s="68">
        <f t="shared" si="13"/>
      </c>
      <c r="D104" s="68">
        <f t="shared" si="11"/>
        <v>1</v>
      </c>
      <c r="E104" s="68">
        <f t="shared" si="14"/>
      </c>
      <c r="F104" s="68">
        <f t="shared" si="12"/>
        <v>1</v>
      </c>
      <c r="G104" s="2"/>
      <c r="H104" s="2"/>
      <c r="I104" s="68"/>
    </row>
    <row r="105" spans="2:9" ht="12.75" hidden="1">
      <c r="B105" s="2"/>
      <c r="C105" s="68">
        <f t="shared" si="13"/>
      </c>
      <c r="D105" s="68">
        <f t="shared" si="11"/>
        <v>1</v>
      </c>
      <c r="E105" s="68">
        <f t="shared" si="14"/>
      </c>
      <c r="F105" s="68">
        <f t="shared" si="12"/>
        <v>1</v>
      </c>
      <c r="G105" s="2"/>
      <c r="H105" s="2"/>
      <c r="I105" s="68"/>
    </row>
    <row r="106" spans="2:9" ht="12.75" hidden="1">
      <c r="B106" s="2"/>
      <c r="C106" s="68">
        <f t="shared" si="13"/>
      </c>
      <c r="D106" s="68">
        <f t="shared" si="11"/>
        <v>1</v>
      </c>
      <c r="E106" s="68">
        <f t="shared" si="14"/>
      </c>
      <c r="F106" s="68">
        <f t="shared" si="12"/>
        <v>1</v>
      </c>
      <c r="G106" s="2"/>
      <c r="H106" s="2"/>
      <c r="I106" s="68"/>
    </row>
    <row r="107" spans="2:9" ht="12.75" hidden="1">
      <c r="B107" s="2"/>
      <c r="C107" s="68">
        <f t="shared" si="13"/>
      </c>
      <c r="D107" s="68">
        <f t="shared" si="11"/>
        <v>1</v>
      </c>
      <c r="E107" s="68">
        <f t="shared" si="14"/>
      </c>
      <c r="F107" s="68">
        <f t="shared" si="12"/>
        <v>1</v>
      </c>
      <c r="G107" s="2"/>
      <c r="H107" s="2"/>
      <c r="I107" s="68"/>
    </row>
    <row r="108" spans="2:9" ht="12.75" hidden="1">
      <c r="B108" s="2"/>
      <c r="C108" s="68">
        <f t="shared" si="13"/>
      </c>
      <c r="D108" s="68">
        <f t="shared" si="11"/>
        <v>1</v>
      </c>
      <c r="E108" s="68">
        <f t="shared" si="14"/>
      </c>
      <c r="F108" s="68">
        <f t="shared" si="12"/>
        <v>1</v>
      </c>
      <c r="G108" s="2"/>
      <c r="H108" s="2"/>
      <c r="I108" s="68"/>
    </row>
    <row r="109" spans="2:9" ht="12.75" hidden="1">
      <c r="B109" s="2"/>
      <c r="C109" s="68">
        <f t="shared" si="13"/>
      </c>
      <c r="D109" s="68">
        <f t="shared" si="11"/>
        <v>1</v>
      </c>
      <c r="E109" s="68">
        <f t="shared" si="14"/>
      </c>
      <c r="F109" s="68">
        <f t="shared" si="12"/>
        <v>1</v>
      </c>
      <c r="G109" s="2"/>
      <c r="H109" s="2"/>
      <c r="I109" s="68"/>
    </row>
    <row r="110" spans="2:9" ht="12.75" hidden="1">
      <c r="B110" s="2"/>
      <c r="C110" s="68">
        <f t="shared" si="13"/>
      </c>
      <c r="D110" s="68">
        <f t="shared" si="11"/>
        <v>1</v>
      </c>
      <c r="E110" s="68">
        <f t="shared" si="14"/>
      </c>
      <c r="F110" s="68">
        <f t="shared" si="12"/>
        <v>1</v>
      </c>
      <c r="G110" s="2"/>
      <c r="H110" s="2"/>
      <c r="I110" s="68"/>
    </row>
    <row r="111" spans="2:9" ht="12.75" hidden="1">
      <c r="B111" s="2"/>
      <c r="C111" s="68">
        <f t="shared" si="13"/>
      </c>
      <c r="D111" s="68">
        <f t="shared" si="11"/>
        <v>1</v>
      </c>
      <c r="E111" s="68">
        <f t="shared" si="14"/>
      </c>
      <c r="F111" s="68">
        <f t="shared" si="12"/>
        <v>1</v>
      </c>
      <c r="G111" s="2"/>
      <c r="H111" s="2"/>
      <c r="I111" s="68"/>
    </row>
    <row r="112" spans="2:9" ht="12.75" hidden="1">
      <c r="B112" s="2"/>
      <c r="C112" s="68">
        <f t="shared" si="13"/>
      </c>
      <c r="D112" s="68">
        <f t="shared" si="11"/>
        <v>1</v>
      </c>
      <c r="E112" s="68">
        <f t="shared" si="14"/>
      </c>
      <c r="F112" s="68">
        <f t="shared" si="12"/>
        <v>1</v>
      </c>
      <c r="G112" s="2"/>
      <c r="H112" s="2"/>
      <c r="I112" s="68"/>
    </row>
    <row r="113" spans="2:9" ht="12.75" hidden="1">
      <c r="B113" s="2"/>
      <c r="C113" s="68">
        <f t="shared" si="13"/>
      </c>
      <c r="D113" s="68">
        <f t="shared" si="11"/>
        <v>1</v>
      </c>
      <c r="E113" s="68">
        <f t="shared" si="14"/>
      </c>
      <c r="F113" s="68">
        <f t="shared" si="12"/>
        <v>1</v>
      </c>
      <c r="G113" s="2"/>
      <c r="H113" s="2"/>
      <c r="I113" s="68"/>
    </row>
    <row r="114" spans="2:9" ht="12.75" hidden="1">
      <c r="B114" s="2"/>
      <c r="C114" s="68">
        <f t="shared" si="13"/>
      </c>
      <c r="D114" s="68">
        <f t="shared" si="11"/>
        <v>1</v>
      </c>
      <c r="E114" s="68">
        <f t="shared" si="14"/>
      </c>
      <c r="F114" s="68">
        <f t="shared" si="12"/>
        <v>1</v>
      </c>
      <c r="G114" s="2"/>
      <c r="H114" s="2"/>
      <c r="I114" s="68"/>
    </row>
    <row r="115" spans="2:9" ht="12.75" hidden="1">
      <c r="B115" s="2"/>
      <c r="C115" s="68">
        <f t="shared" si="13"/>
      </c>
      <c r="D115" s="68">
        <f t="shared" si="11"/>
        <v>1</v>
      </c>
      <c r="E115" s="68">
        <f t="shared" si="14"/>
      </c>
      <c r="F115" s="68">
        <f t="shared" si="12"/>
        <v>1</v>
      </c>
      <c r="G115" s="2"/>
      <c r="H115" s="2"/>
      <c r="I115" s="68"/>
    </row>
    <row r="116" spans="2:9" ht="12.75" hidden="1">
      <c r="B116" s="2"/>
      <c r="C116" s="68">
        <f t="shared" si="13"/>
      </c>
      <c r="D116" s="68">
        <f t="shared" si="11"/>
        <v>1</v>
      </c>
      <c r="E116" s="68">
        <f t="shared" si="14"/>
      </c>
      <c r="F116" s="68">
        <f t="shared" si="12"/>
        <v>1</v>
      </c>
      <c r="G116" s="2"/>
      <c r="H116" s="2"/>
      <c r="I116" s="68"/>
    </row>
    <row r="117" spans="2:9" ht="12.75" hidden="1">
      <c r="B117" s="2"/>
      <c r="C117" s="68">
        <f t="shared" si="13"/>
      </c>
      <c r="D117" s="68">
        <f t="shared" si="11"/>
        <v>1</v>
      </c>
      <c r="E117" s="68">
        <f t="shared" si="14"/>
      </c>
      <c r="F117" s="68">
        <f t="shared" si="12"/>
        <v>1</v>
      </c>
      <c r="G117" s="2"/>
      <c r="H117" s="2"/>
      <c r="I117" s="68"/>
    </row>
    <row r="118" spans="2:9" ht="12.75" hidden="1">
      <c r="B118" s="2"/>
      <c r="C118" s="68">
        <f t="shared" si="13"/>
      </c>
      <c r="D118" s="68">
        <f t="shared" si="11"/>
        <v>1</v>
      </c>
      <c r="E118" s="68">
        <f t="shared" si="14"/>
      </c>
      <c r="F118" s="68">
        <f t="shared" si="12"/>
        <v>1</v>
      </c>
      <c r="G118" s="2"/>
      <c r="H118" s="2"/>
      <c r="I118" s="68"/>
    </row>
    <row r="119" spans="2:9" ht="12.75" hidden="1">
      <c r="B119" s="2"/>
      <c r="C119" s="68">
        <f t="shared" si="13"/>
      </c>
      <c r="D119" s="68">
        <f t="shared" si="11"/>
        <v>1</v>
      </c>
      <c r="E119" s="68">
        <f t="shared" si="14"/>
      </c>
      <c r="F119" s="68">
        <f t="shared" si="12"/>
        <v>1</v>
      </c>
      <c r="G119" s="2"/>
      <c r="H119" s="2"/>
      <c r="I119" s="68"/>
    </row>
    <row r="120" spans="2:9" ht="12.75" hidden="1">
      <c r="B120" s="2"/>
      <c r="C120" s="68">
        <f t="shared" si="13"/>
      </c>
      <c r="D120" s="68">
        <f t="shared" si="11"/>
        <v>1</v>
      </c>
      <c r="E120" s="68">
        <f t="shared" si="14"/>
      </c>
      <c r="F120" s="68">
        <f t="shared" si="12"/>
        <v>1</v>
      </c>
      <c r="G120" s="2"/>
      <c r="H120" s="2"/>
      <c r="I120" s="68"/>
    </row>
    <row r="121" spans="2:9" ht="12.75" hidden="1">
      <c r="B121" s="2"/>
      <c r="C121" s="68">
        <f t="shared" si="13"/>
      </c>
      <c r="D121" s="68">
        <f aca="true" t="shared" si="15" ref="D121:D138">IF(ISBLANK(B48),1,IF(OR(C121=$B$91,C121=$B$92,C121=$B$93,C121=$B$94,C121=$B$95),1,0))</f>
        <v>1</v>
      </c>
      <c r="E121" s="68">
        <f t="shared" si="14"/>
      </c>
      <c r="F121" s="68">
        <f aca="true" t="shared" si="16" ref="F121:F138">IF(ISBLANK(I48),1,IF(OR(E121=$B$91,E121=$B$92,E121=$B$93,E121=$B$94,E121=$B$95),1,0))</f>
        <v>1</v>
      </c>
      <c r="G121" s="2"/>
      <c r="H121" s="2"/>
      <c r="I121" s="68"/>
    </row>
    <row r="122" spans="2:9" ht="12.75" hidden="1">
      <c r="B122" s="2"/>
      <c r="C122" s="68">
        <f t="shared" si="13"/>
      </c>
      <c r="D122" s="68">
        <f t="shared" si="15"/>
        <v>1</v>
      </c>
      <c r="E122" s="68">
        <f t="shared" si="14"/>
      </c>
      <c r="F122" s="68">
        <f t="shared" si="16"/>
        <v>1</v>
      </c>
      <c r="G122" s="2"/>
      <c r="H122" s="2"/>
      <c r="I122" s="68"/>
    </row>
    <row r="123" spans="2:9" ht="12.75" hidden="1">
      <c r="B123" s="2"/>
      <c r="C123" s="68">
        <f t="shared" si="13"/>
      </c>
      <c r="D123" s="68">
        <f t="shared" si="15"/>
        <v>1</v>
      </c>
      <c r="E123" s="68">
        <f t="shared" si="14"/>
      </c>
      <c r="F123" s="68">
        <f t="shared" si="16"/>
        <v>1</v>
      </c>
      <c r="G123" s="2"/>
      <c r="H123" s="2"/>
      <c r="I123" s="68"/>
    </row>
    <row r="124" spans="2:9" ht="12.75" hidden="1">
      <c r="B124" s="2"/>
      <c r="C124" s="68">
        <f t="shared" si="13"/>
      </c>
      <c r="D124" s="68">
        <f t="shared" si="15"/>
        <v>1</v>
      </c>
      <c r="E124" s="68">
        <f t="shared" si="14"/>
      </c>
      <c r="F124" s="68">
        <f t="shared" si="16"/>
        <v>1</v>
      </c>
      <c r="G124" s="2"/>
      <c r="H124" s="2"/>
      <c r="I124" s="68"/>
    </row>
    <row r="125" spans="2:9" ht="12.75" hidden="1">
      <c r="B125" s="2"/>
      <c r="C125" s="68">
        <f t="shared" si="13"/>
      </c>
      <c r="D125" s="68">
        <f t="shared" si="15"/>
        <v>1</v>
      </c>
      <c r="E125" s="68">
        <f t="shared" si="14"/>
      </c>
      <c r="F125" s="68">
        <f t="shared" si="16"/>
        <v>1</v>
      </c>
      <c r="G125" s="2"/>
      <c r="H125" s="2"/>
      <c r="I125" s="68"/>
    </row>
    <row r="126" spans="2:9" ht="12.75" hidden="1">
      <c r="B126" s="2"/>
      <c r="C126" s="68">
        <f t="shared" si="13"/>
      </c>
      <c r="D126" s="68">
        <f t="shared" si="15"/>
        <v>1</v>
      </c>
      <c r="E126" s="68">
        <f t="shared" si="14"/>
      </c>
      <c r="F126" s="68">
        <f t="shared" si="16"/>
        <v>1</v>
      </c>
      <c r="G126" s="2"/>
      <c r="H126" s="2"/>
      <c r="I126" s="68"/>
    </row>
    <row r="127" spans="2:9" ht="12.75" hidden="1">
      <c r="B127" s="2"/>
      <c r="C127" s="68">
        <f t="shared" si="13"/>
      </c>
      <c r="D127" s="68">
        <f t="shared" si="15"/>
        <v>1</v>
      </c>
      <c r="E127" s="68">
        <f t="shared" si="14"/>
      </c>
      <c r="F127" s="68">
        <f t="shared" si="16"/>
        <v>1</v>
      </c>
      <c r="G127" s="2"/>
      <c r="H127" s="2"/>
      <c r="I127" s="68"/>
    </row>
    <row r="128" spans="2:9" ht="12.75" hidden="1">
      <c r="B128" s="2"/>
      <c r="C128" s="68">
        <f t="shared" si="13"/>
      </c>
      <c r="D128" s="68">
        <f t="shared" si="15"/>
        <v>1</v>
      </c>
      <c r="E128" s="68">
        <f t="shared" si="14"/>
      </c>
      <c r="F128" s="68">
        <f t="shared" si="16"/>
        <v>1</v>
      </c>
      <c r="G128" s="2"/>
      <c r="H128" s="2"/>
      <c r="I128" s="68"/>
    </row>
    <row r="129" spans="2:9" ht="12.75" hidden="1">
      <c r="B129" s="2"/>
      <c r="C129" s="68">
        <f t="shared" si="13"/>
      </c>
      <c r="D129" s="68">
        <f t="shared" si="15"/>
        <v>1</v>
      </c>
      <c r="E129" s="68">
        <f t="shared" si="14"/>
      </c>
      <c r="F129" s="68">
        <f t="shared" si="16"/>
        <v>1</v>
      </c>
      <c r="G129" s="2"/>
      <c r="H129" s="2"/>
      <c r="I129" s="68"/>
    </row>
    <row r="130" spans="2:9" ht="12.75" hidden="1">
      <c r="B130" s="2"/>
      <c r="C130" s="68">
        <f t="shared" si="13"/>
      </c>
      <c r="D130" s="68">
        <f t="shared" si="15"/>
        <v>1</v>
      </c>
      <c r="E130" s="68">
        <f t="shared" si="14"/>
      </c>
      <c r="F130" s="68">
        <f t="shared" si="16"/>
        <v>1</v>
      </c>
      <c r="G130" s="2"/>
      <c r="H130" s="2"/>
      <c r="I130" s="68"/>
    </row>
    <row r="131" spans="2:9" ht="12.75" hidden="1">
      <c r="B131" s="2"/>
      <c r="C131" s="68">
        <f t="shared" si="13"/>
      </c>
      <c r="D131" s="68">
        <f t="shared" si="15"/>
        <v>1</v>
      </c>
      <c r="E131" s="68">
        <f t="shared" si="14"/>
      </c>
      <c r="F131" s="68">
        <f t="shared" si="16"/>
        <v>1</v>
      </c>
      <c r="G131" s="2"/>
      <c r="H131" s="2"/>
      <c r="I131" s="68"/>
    </row>
    <row r="132" spans="2:9" ht="12.75" hidden="1">
      <c r="B132" s="2"/>
      <c r="C132" s="68">
        <f t="shared" si="13"/>
      </c>
      <c r="D132" s="68">
        <f t="shared" si="15"/>
        <v>1</v>
      </c>
      <c r="E132" s="68">
        <f t="shared" si="14"/>
      </c>
      <c r="F132" s="68">
        <f t="shared" si="16"/>
        <v>1</v>
      </c>
      <c r="G132" s="2"/>
      <c r="H132" s="2"/>
      <c r="I132" s="68"/>
    </row>
    <row r="133" spans="2:9" ht="12.75" hidden="1">
      <c r="B133" s="2"/>
      <c r="C133" s="68">
        <f t="shared" si="13"/>
      </c>
      <c r="D133" s="68">
        <f t="shared" si="15"/>
        <v>1</v>
      </c>
      <c r="E133" s="68">
        <f t="shared" si="14"/>
      </c>
      <c r="F133" s="68">
        <f t="shared" si="16"/>
        <v>1</v>
      </c>
      <c r="G133" s="2"/>
      <c r="H133" s="2"/>
      <c r="I133" s="68"/>
    </row>
    <row r="134" spans="2:9" ht="12.75" hidden="1">
      <c r="B134" s="2"/>
      <c r="C134" s="68">
        <f t="shared" si="13"/>
      </c>
      <c r="D134" s="68">
        <f t="shared" si="15"/>
        <v>1</v>
      </c>
      <c r="E134" s="68">
        <f t="shared" si="14"/>
      </c>
      <c r="F134" s="68">
        <f t="shared" si="16"/>
        <v>1</v>
      </c>
      <c r="G134" s="2"/>
      <c r="H134" s="2"/>
      <c r="I134" s="68"/>
    </row>
    <row r="135" spans="2:9" ht="12.75" hidden="1">
      <c r="B135" s="2"/>
      <c r="C135" s="68">
        <f t="shared" si="13"/>
      </c>
      <c r="D135" s="68">
        <f t="shared" si="15"/>
        <v>1</v>
      </c>
      <c r="E135" s="68">
        <f t="shared" si="14"/>
      </c>
      <c r="F135" s="68">
        <f t="shared" si="16"/>
        <v>1</v>
      </c>
      <c r="G135" s="2"/>
      <c r="H135" s="2"/>
      <c r="I135" s="68"/>
    </row>
    <row r="136" spans="2:9" ht="12.75" hidden="1">
      <c r="B136" s="2"/>
      <c r="C136" s="68">
        <f t="shared" si="13"/>
      </c>
      <c r="D136" s="68">
        <f t="shared" si="15"/>
        <v>1</v>
      </c>
      <c r="E136" s="68">
        <f t="shared" si="14"/>
      </c>
      <c r="F136" s="68">
        <f t="shared" si="16"/>
        <v>1</v>
      </c>
      <c r="G136" s="2"/>
      <c r="H136" s="2"/>
      <c r="I136" s="68"/>
    </row>
    <row r="137" spans="2:9" ht="12.75" hidden="1">
      <c r="B137" s="2"/>
      <c r="C137" s="68">
        <f t="shared" si="13"/>
      </c>
      <c r="D137" s="68">
        <f t="shared" si="15"/>
        <v>1</v>
      </c>
      <c r="E137" s="68">
        <f t="shared" si="14"/>
      </c>
      <c r="F137" s="68">
        <f t="shared" si="16"/>
        <v>1</v>
      </c>
      <c r="G137" s="2"/>
      <c r="H137" s="2"/>
      <c r="I137" s="68"/>
    </row>
    <row r="138" spans="2:9" ht="12.75" hidden="1">
      <c r="B138" s="2"/>
      <c r="C138" s="68">
        <f t="shared" si="13"/>
      </c>
      <c r="D138" s="68">
        <f t="shared" si="15"/>
        <v>1</v>
      </c>
      <c r="E138" s="68">
        <f t="shared" si="14"/>
      </c>
      <c r="F138" s="68">
        <f t="shared" si="16"/>
        <v>1</v>
      </c>
      <c r="G138" s="2"/>
      <c r="H138" s="2"/>
      <c r="I138" s="68"/>
    </row>
    <row r="139" spans="2:9" ht="12.75">
      <c r="B139" s="2"/>
      <c r="C139" s="2"/>
      <c r="D139" s="2"/>
      <c r="E139" s="2"/>
      <c r="F139" s="2"/>
      <c r="G139" s="2"/>
      <c r="I139" s="69"/>
    </row>
    <row r="140" spans="2:9" ht="12.75">
      <c r="B140" s="2"/>
      <c r="C140" s="2"/>
      <c r="D140" s="2"/>
      <c r="E140" s="2"/>
      <c r="F140" s="2"/>
      <c r="G140" s="2"/>
      <c r="I140" s="69"/>
    </row>
    <row r="141" spans="2:9" ht="12.75">
      <c r="B141" s="2"/>
      <c r="C141" s="2"/>
      <c r="D141" s="2"/>
      <c r="E141" s="2"/>
      <c r="F141" s="2"/>
      <c r="G141" s="2"/>
      <c r="I141" s="69"/>
    </row>
    <row r="142" spans="2:7" ht="12.75">
      <c r="B142" s="2"/>
      <c r="C142" s="2"/>
      <c r="D142" s="2"/>
      <c r="E142" s="2"/>
      <c r="F142" s="2"/>
      <c r="G142" s="2"/>
    </row>
    <row r="143" spans="2:7" ht="12.75">
      <c r="B143" s="2"/>
      <c r="C143" s="2"/>
      <c r="D143" s="2"/>
      <c r="E143" s="2"/>
      <c r="F143" s="2"/>
      <c r="G143" s="2"/>
    </row>
    <row r="144" spans="2:7" ht="12.75">
      <c r="B144" s="2"/>
      <c r="C144" s="2"/>
      <c r="D144" s="2"/>
      <c r="E144" s="2"/>
      <c r="F144" s="2"/>
      <c r="G144" s="2"/>
    </row>
    <row r="145" spans="2:7" ht="12.75">
      <c r="B145" s="2"/>
      <c r="C145" s="2"/>
      <c r="D145" s="2"/>
      <c r="E145" s="2"/>
      <c r="F145" s="2"/>
      <c r="G145" s="2"/>
    </row>
    <row r="146" spans="2:7" ht="12.75">
      <c r="B146" s="2"/>
      <c r="C146" s="2"/>
      <c r="D146" s="2"/>
      <c r="E146" s="2"/>
      <c r="F146" s="2"/>
      <c r="G146" s="2"/>
    </row>
    <row r="147" spans="2:7" ht="12.75">
      <c r="B147" s="2"/>
      <c r="C147" s="2"/>
      <c r="D147" s="2"/>
      <c r="E147" s="2"/>
      <c r="F147" s="2"/>
      <c r="G147" s="2"/>
    </row>
    <row r="148" spans="2:7" ht="12.75">
      <c r="B148" s="2"/>
      <c r="C148" s="2"/>
      <c r="D148" s="2"/>
      <c r="E148" s="2"/>
      <c r="F148" s="2"/>
      <c r="G148" s="2"/>
    </row>
    <row r="149" spans="2:7" ht="12.75">
      <c r="B149" s="2"/>
      <c r="C149" s="2"/>
      <c r="D149" s="2"/>
      <c r="E149" s="2"/>
      <c r="F149" s="2"/>
      <c r="G149" s="2"/>
    </row>
    <row r="150" spans="2:7" ht="12.75">
      <c r="B150" s="2"/>
      <c r="C150" s="2"/>
      <c r="D150" s="2"/>
      <c r="E150" s="2"/>
      <c r="F150" s="2"/>
      <c r="G150" s="2"/>
    </row>
    <row r="151" spans="2:7" ht="12.75">
      <c r="B151" s="2"/>
      <c r="C151" s="2"/>
      <c r="D151" s="2"/>
      <c r="E151" s="2"/>
      <c r="F151" s="2"/>
      <c r="G151" s="2"/>
    </row>
    <row r="152" spans="2:7" ht="12.75">
      <c r="B152" s="2"/>
      <c r="C152" s="2"/>
      <c r="D152" s="2"/>
      <c r="E152" s="2"/>
      <c r="F152" s="2"/>
      <c r="G152" s="2"/>
    </row>
    <row r="153" spans="2:7" ht="12.75">
      <c r="B153" s="2"/>
      <c r="C153" s="2"/>
      <c r="D153" s="2"/>
      <c r="E153" s="2"/>
      <c r="F153" s="2"/>
      <c r="G153" s="2"/>
    </row>
    <row r="154" spans="2:7" ht="12.75">
      <c r="B154" s="2"/>
      <c r="C154" s="2"/>
      <c r="D154" s="2"/>
      <c r="E154" s="2"/>
      <c r="F154" s="2"/>
      <c r="G154" s="2"/>
    </row>
    <row r="155" spans="2:7" ht="12.75">
      <c r="B155" s="2"/>
      <c r="C155" s="2"/>
      <c r="D155" s="2"/>
      <c r="E155" s="2"/>
      <c r="F155" s="2"/>
      <c r="G155" s="2"/>
    </row>
    <row r="156" spans="2:7" ht="12.75">
      <c r="B156" s="2"/>
      <c r="C156" s="2"/>
      <c r="D156" s="2"/>
      <c r="E156" s="2"/>
      <c r="F156" s="2"/>
      <c r="G156" s="2"/>
    </row>
    <row r="157" spans="2:7" ht="12.75">
      <c r="B157" s="2"/>
      <c r="C157" s="2"/>
      <c r="D157" s="2"/>
      <c r="E157" s="2"/>
      <c r="F157" s="2"/>
      <c r="G157" s="2"/>
    </row>
    <row r="158" spans="2:7" ht="12.75">
      <c r="B158" s="2"/>
      <c r="C158" s="2"/>
      <c r="D158" s="2"/>
      <c r="E158" s="2"/>
      <c r="F158" s="2"/>
      <c r="G158" s="2"/>
    </row>
    <row r="159" spans="4:6" ht="12.75">
      <c r="D159" s="51"/>
      <c r="F159" s="50"/>
    </row>
    <row r="160" spans="4:6" ht="12.75">
      <c r="D160" s="51"/>
      <c r="F160" s="50"/>
    </row>
    <row r="161" spans="4:6" ht="12.75">
      <c r="D161" s="51"/>
      <c r="F161" s="50"/>
    </row>
  </sheetData>
  <sheetProtection password="E3E4" sheet="1" selectLockedCells="1"/>
  <mergeCells count="66">
    <mergeCell ref="A7:N7"/>
    <mergeCell ref="F41:G41"/>
    <mergeCell ref="F42:G42"/>
    <mergeCell ref="F31:G31"/>
    <mergeCell ref="F32:G32"/>
    <mergeCell ref="F33:G33"/>
    <mergeCell ref="F34:G34"/>
    <mergeCell ref="F39:G39"/>
    <mergeCell ref="F40:G40"/>
    <mergeCell ref="F38:G38"/>
    <mergeCell ref="I14:M14"/>
    <mergeCell ref="F17:G17"/>
    <mergeCell ref="F18:G18"/>
    <mergeCell ref="F19:G19"/>
    <mergeCell ref="F15:G15"/>
    <mergeCell ref="B14:G14"/>
    <mergeCell ref="F16:G16"/>
    <mergeCell ref="F28:G28"/>
    <mergeCell ref="F20:G20"/>
    <mergeCell ref="F23:G23"/>
    <mergeCell ref="F24:G24"/>
    <mergeCell ref="F21:G21"/>
    <mergeCell ref="F22:G22"/>
    <mergeCell ref="F25:G25"/>
    <mergeCell ref="F26:G26"/>
    <mergeCell ref="F27:G27"/>
    <mergeCell ref="F47:G47"/>
    <mergeCell ref="C12:D12"/>
    <mergeCell ref="T14:U14"/>
    <mergeCell ref="F50:G50"/>
    <mergeCell ref="F43:G43"/>
    <mergeCell ref="F29:G29"/>
    <mergeCell ref="F30:G30"/>
    <mergeCell ref="F35:G35"/>
    <mergeCell ref="F36:G36"/>
    <mergeCell ref="F37:G37"/>
    <mergeCell ref="R14:S14"/>
    <mergeCell ref="F63:G63"/>
    <mergeCell ref="F54:G54"/>
    <mergeCell ref="F55:G55"/>
    <mergeCell ref="F48:G48"/>
    <mergeCell ref="F49:G49"/>
    <mergeCell ref="F60:G60"/>
    <mergeCell ref="F61:G61"/>
    <mergeCell ref="F62:G62"/>
    <mergeCell ref="F56:G56"/>
    <mergeCell ref="A4:N4"/>
    <mergeCell ref="A3:N3"/>
    <mergeCell ref="A2:N2"/>
    <mergeCell ref="G69:J69"/>
    <mergeCell ref="F52:G52"/>
    <mergeCell ref="F53:G53"/>
    <mergeCell ref="F64:G64"/>
    <mergeCell ref="F65:G65"/>
    <mergeCell ref="F57:G57"/>
    <mergeCell ref="F58:G58"/>
    <mergeCell ref="B67:F67"/>
    <mergeCell ref="L69:M69"/>
    <mergeCell ref="L70:M75"/>
    <mergeCell ref="A6:N6"/>
    <mergeCell ref="G70:J70"/>
    <mergeCell ref="F59:G59"/>
    <mergeCell ref="F51:G51"/>
    <mergeCell ref="F44:G44"/>
    <mergeCell ref="F45:G45"/>
    <mergeCell ref="F46:G46"/>
  </mergeCells>
  <dataValidations count="1">
    <dataValidation type="list" allowBlank="1" showInputMessage="1" showErrorMessage="1" sqref="C16:C65 J16:J65">
      <formula1>$D$85:$D$86</formula1>
    </dataValidation>
  </dataValidations>
  <printOptions horizontalCentered="1"/>
  <pageMargins left="0.2" right="0.2" top="0.5" bottom="0.5" header="0.3" footer="0.3"/>
  <pageSetup fitToHeight="1" fitToWidth="1"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SI ABT Template</dc:title>
  <dc:subject>Engine Compliance: Averaging, Banking, and Trading Submittals</dc:subject>
  <dc:creator>U.S. EPA OAR/OTAQ/CISD nyr-m</dc:creator>
  <cp:keywords>SI, ABT, small si, spark ignition, template, averaging banking trading</cp:keywords>
  <dc:description/>
  <cp:lastModifiedBy> </cp:lastModifiedBy>
  <cp:lastPrinted>2010-08-23T17:51:52Z</cp:lastPrinted>
  <dcterms:created xsi:type="dcterms:W3CDTF">2005-09-22T13:49:33Z</dcterms:created>
  <dcterms:modified xsi:type="dcterms:W3CDTF">2010-08-23T17:54:32Z</dcterms:modified>
  <cp:category/>
  <cp:version/>
  <cp:contentType/>
  <cp:contentStatus/>
</cp:coreProperties>
</file>