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6155" windowHeight="10575" activeTab="0"/>
  </bookViews>
  <sheets>
    <sheet name="Instructions" sheetId="1" r:id="rId1"/>
    <sheet name="Current MY Credit Calc" sheetId="2" r:id="rId2"/>
    <sheet name="Current MY Credit Calc-MANUAL" sheetId="3" r:id="rId3"/>
    <sheet name="Field Descriptions" sheetId="4" r:id="rId4"/>
    <sheet name="Power Rating Calc" sheetId="5" r:id="rId5"/>
    <sheet name="Proration Factors" sheetId="6" r:id="rId6"/>
    <sheet name="Credit Summary" sheetId="7" r:id="rId7"/>
  </sheets>
  <definedNames>
    <definedName name="_xlnm.Print_Area" localSheetId="6">'Credit Summary'!$A$1:$V$70</definedName>
    <definedName name="_xlnm.Print_Area" localSheetId="1">'Current MY Credit Calc'!$A$1:$Q$79</definedName>
    <definedName name="_xlnm.Print_Area" localSheetId="2">'Current MY Credit Calc-MANUAL'!$A$1:$P$86</definedName>
    <definedName name="_xlnm.Print_Area" localSheetId="3">'Field Descriptions'!$A$1:$E$37</definedName>
    <definedName name="_xlnm.Print_Area" localSheetId="0">'Instructions'!$A$1:$Q$134</definedName>
    <definedName name="_xlnm.Print_Area" localSheetId="4">'Power Rating Calc'!$A$1:$G$87</definedName>
    <definedName name="_xlnm.Print_Area" localSheetId="5">'Proration Factors'!$A$1:$I$68</definedName>
  </definedNames>
  <calcPr fullCalcOnLoad="1"/>
</workbook>
</file>

<file path=xl/comments2.xml><?xml version="1.0" encoding="utf-8"?>
<comments xmlns="http://schemas.openxmlformats.org/spreadsheetml/2006/main">
  <authors>
    <author>Mary Jo Kricorian</author>
    <author>Doran Stegura</author>
  </authors>
  <commentList>
    <comment ref="B14" authorId="0">
      <text>
        <r>
          <rPr>
            <b/>
            <sz val="8"/>
            <rFont val="Arial"/>
            <family val="2"/>
          </rPr>
          <t xml:space="preserve">The fifth character (Industry Sector Code) is limited to either "G" or "K".  If other Industry Sector Codes are used, please enter the engine family in the Current MY Credit Calc-MANUAL worksheet and provide an explanation in the Comment field. </t>
        </r>
      </text>
    </comment>
    <comment ref="D14" authorId="0">
      <text>
        <r>
          <rPr>
            <b/>
            <sz val="8"/>
            <rFont val="Arial"/>
            <family val="2"/>
          </rPr>
          <t xml:space="preserve">Note:  If the fifth character (Industry Sector Code) is "G" or "K" the entry in this cell will be populated with the responses "No" and "Yes", respectively.  If other Industry Sector Codes are used, "N/A" will appear and the associated data for the engine family should be entered in the Current MY Credit Calc-MANUAL worksheet. </t>
        </r>
      </text>
    </comment>
    <comment ref="E14" authorId="1">
      <text>
        <r>
          <rPr>
            <b/>
            <sz val="8"/>
            <rFont val="Tahoma"/>
            <family val="2"/>
          </rPr>
          <t>For Remanufactured locomotives or locomotive engines only.</t>
        </r>
      </text>
    </comment>
  </commentList>
</comments>
</file>

<file path=xl/comments3.xml><?xml version="1.0" encoding="utf-8"?>
<comments xmlns="http://schemas.openxmlformats.org/spreadsheetml/2006/main">
  <authors>
    <author>Doran Stegura</author>
  </authors>
  <commentList>
    <comment ref="E14" authorId="0">
      <text>
        <r>
          <rPr>
            <b/>
            <sz val="8"/>
            <rFont val="Tahoma"/>
            <family val="2"/>
          </rPr>
          <t>For Remanufactured locomotives or locomotive engines only.</t>
        </r>
      </text>
    </comment>
  </commentList>
</comments>
</file>

<file path=xl/sharedStrings.xml><?xml version="1.0" encoding="utf-8"?>
<sst xmlns="http://schemas.openxmlformats.org/spreadsheetml/2006/main" count="967" uniqueCount="290">
  <si>
    <t>Engine Class Type</t>
  </si>
  <si>
    <t>Production</t>
  </si>
  <si>
    <t>Switch</t>
  </si>
  <si>
    <t>Line-Haul</t>
  </si>
  <si>
    <t>NOx</t>
  </si>
  <si>
    <t>PM</t>
  </si>
  <si>
    <t xml:space="preserve">Enter the 12-character engine family name or test group name.  </t>
  </si>
  <si>
    <t>Tier</t>
  </si>
  <si>
    <t>Tier 0</t>
  </si>
  <si>
    <t>Tier 1</t>
  </si>
  <si>
    <t>Tier 2</t>
  </si>
  <si>
    <t>Power Rating (hp)</t>
  </si>
  <si>
    <t xml:space="preserve">Engine Family </t>
  </si>
  <si>
    <t>Useful Life (MW-hrs)</t>
  </si>
  <si>
    <t>Proration Factor (Fp)</t>
  </si>
  <si>
    <t>Field</t>
  </si>
  <si>
    <t>Description</t>
  </si>
  <si>
    <t xml:space="preserve">Tier </t>
  </si>
  <si>
    <r>
      <t>This is a calculated value based on the preceding data.  Credits for each engine family are calculated as follows:  Credits = (Standard - FEL) x (Useful Life in MW-hrs) x (Production) x (Proration Factor) x (10</t>
    </r>
    <r>
      <rPr>
        <vertAlign val="superscript"/>
        <sz val="10"/>
        <rFont val="Arial"/>
        <family val="2"/>
      </rPr>
      <t>-3</t>
    </r>
    <r>
      <rPr>
        <sz val="10"/>
        <rFont val="Arial"/>
        <family val="2"/>
      </rPr>
      <t xml:space="preserve"> kW-Mg/MW-g)</t>
    </r>
  </si>
  <si>
    <t>Manufacturer:</t>
  </si>
  <si>
    <t>Averaging Set</t>
  </si>
  <si>
    <t>If Tier is:</t>
  </si>
  <si>
    <t>And Engine Class is:</t>
  </si>
  <si>
    <t xml:space="preserve">Remanufactured? (Y/N) </t>
  </si>
  <si>
    <t>This is a predetermined value based on the Tier and engine type.</t>
  </si>
  <si>
    <t>Select the type of cycle-weighted standards that apply to the engine family (or the subset participating in ABT for which credits are being calculated).  Please select either Line-haul cycle or Switch cycle from the drop-down menu.</t>
  </si>
  <si>
    <t>PM Credits</t>
  </si>
  <si>
    <t>Parameter</t>
  </si>
  <si>
    <r>
      <t>NO</t>
    </r>
    <r>
      <rPr>
        <vertAlign val="subscript"/>
        <sz val="9"/>
        <rFont val="Arial"/>
        <family val="2"/>
      </rPr>
      <t>x</t>
    </r>
  </si>
  <si>
    <t>Standard (g/kW-hr)</t>
  </si>
  <si>
    <t>Credit Balance</t>
  </si>
  <si>
    <t>Messages</t>
  </si>
  <si>
    <t>TIER</t>
  </si>
  <si>
    <t>Enter the number of locomotives or locomotive engines participating in the ABT program within the given engine family during the calendar year (or the number of locomotives or locomotive engines in the subset of the engine family for which credits are being calculated).</t>
  </si>
  <si>
    <t>Proration Factor</t>
  </si>
  <si>
    <t>Comments</t>
  </si>
  <si>
    <t>This field may be used to enter in any additional information regarding special circumstances or characteristics associated with the engine family name or credit calculations.  This field is for informational purposes only and would not affect credit calculations or compliance determinations.  The information entered may be used to distinguish between multiple entries for a split engine family, identify issues that EPA should be aware of as the data are evaluated, or track characteristics of the engine family name for internal purposes (e.g., identifying configurations, sub-configurations, model names/numbers, etc.).</t>
  </si>
  <si>
    <t>FEL (g/bhp-hr)</t>
  </si>
  <si>
    <t>Enter the applicable family emission limit (FEL) for the engine family (or subset participating in ABT) in grams per brake horsepower-hour (g/bhp-hr).  The number of significant digits for the FEL should be consistent with the standard.</t>
  </si>
  <si>
    <t>Standard (g/bhp-hr)</t>
  </si>
  <si>
    <t>Tier 3</t>
  </si>
  <si>
    <t>Tier 4</t>
  </si>
  <si>
    <t>Notes:</t>
  </si>
  <si>
    <t>Tier 1 and 2 Switch must also meet Line-Haul stds.</t>
  </si>
  <si>
    <t>Tier 0 through 2 Line-Haul must also meet Switch stds.</t>
  </si>
  <si>
    <r>
      <t>CREDITS = (Std - FEL) x (1.341) x (UL) x (Production) x (F</t>
    </r>
    <r>
      <rPr>
        <b/>
        <vertAlign val="subscript"/>
        <sz val="9"/>
        <color indexed="10"/>
        <rFont val="Arial"/>
        <family val="2"/>
      </rPr>
      <t>p</t>
    </r>
    <r>
      <rPr>
        <b/>
        <sz val="9"/>
        <color indexed="10"/>
        <rFont val="Arial"/>
        <family val="2"/>
      </rPr>
      <t xml:space="preserve">) x (10 </t>
    </r>
    <r>
      <rPr>
        <b/>
        <vertAlign val="superscript"/>
        <sz val="9"/>
        <color indexed="10"/>
        <rFont val="Arial"/>
        <family val="2"/>
      </rPr>
      <t>-3</t>
    </r>
    <r>
      <rPr>
        <b/>
        <sz val="9"/>
        <color indexed="10"/>
        <rFont val="Arial"/>
        <family val="2"/>
      </rPr>
      <t>)</t>
    </r>
  </si>
  <si>
    <r>
      <t>Table 1 to §1033.705 - Proration Factors (F</t>
    </r>
    <r>
      <rPr>
        <b/>
        <vertAlign val="subscript"/>
        <sz val="10"/>
        <rFont val="Arial"/>
        <family val="2"/>
      </rPr>
      <t>p</t>
    </r>
    <r>
      <rPr>
        <b/>
        <sz val="10"/>
        <rFont val="Arial"/>
        <family val="2"/>
      </rPr>
      <t>)</t>
    </r>
  </si>
  <si>
    <t>20 +</t>
  </si>
  <si>
    <t>40 +</t>
  </si>
  <si>
    <r>
      <t>Table 2 to §1033.705 - Proration Factors (F</t>
    </r>
    <r>
      <rPr>
        <b/>
        <vertAlign val="subscript"/>
        <sz val="10"/>
        <rFont val="Arial"/>
        <family val="2"/>
      </rPr>
      <t>p</t>
    </r>
    <r>
      <rPr>
        <b/>
        <sz val="10"/>
        <rFont val="Arial"/>
        <family val="2"/>
      </rPr>
      <t>)</t>
    </r>
  </si>
  <si>
    <t>NOTES:</t>
  </si>
  <si>
    <r>
      <t xml:space="preserve">Age </t>
    </r>
    <r>
      <rPr>
        <b/>
        <vertAlign val="superscript"/>
        <sz val="10"/>
        <rFont val="Arial"/>
        <family val="2"/>
      </rPr>
      <t>1</t>
    </r>
  </si>
  <si>
    <t>1. Age is the number of years from the date of original manufacture to the date the remanufacture is completed (rounded to the next higher year).  Note that for replacement or repower engines, the proration factor should be determined based on the age of the locomotive chassis, not the age of the engine.</t>
  </si>
  <si>
    <t>3. The minimum proration factor for remanufactured locomotives that meet the definition of refurbished but not freshly manufactured is 0.60.</t>
  </si>
  <si>
    <t>Select the applicable Tier of standards (Tier 0, 1, 2, 3 or 4) from the drop-down menu.</t>
  </si>
  <si>
    <t xml:space="preserve">Credit Usage and Averaging </t>
  </si>
  <si>
    <t># Credits</t>
  </si>
  <si>
    <t>Banked</t>
  </si>
  <si>
    <t>Traded</t>
  </si>
  <si>
    <t>Current MY</t>
  </si>
  <si>
    <t>Credit Type</t>
  </si>
  <si>
    <t>FROM:</t>
  </si>
  <si>
    <r>
      <t>Line-Haul-NO</t>
    </r>
    <r>
      <rPr>
        <vertAlign val="subscript"/>
        <sz val="10"/>
        <rFont val="Arial"/>
        <family val="2"/>
      </rPr>
      <t>x</t>
    </r>
  </si>
  <si>
    <r>
      <t>Switch-NO</t>
    </r>
    <r>
      <rPr>
        <vertAlign val="subscript"/>
        <sz val="10"/>
        <rFont val="Arial"/>
        <family val="2"/>
      </rPr>
      <t>x</t>
    </r>
  </si>
  <si>
    <t>Line-Haul-PM</t>
  </si>
  <si>
    <t>Switch-PM</t>
  </si>
  <si>
    <t>TO (Current MY Balance):</t>
  </si>
  <si>
    <t>IF: Ave Set and Tier are the same in the FROM and TO columns AND the 'Credit Type' in FROM is 'Current MY'</t>
  </si>
  <si>
    <t>IF: the # Credits entered exceed the credit balance for the corresponding averaging set.</t>
  </si>
  <si>
    <t>IF: Line-Haul NOx or Switch-NOx in the 'Averaging Set' FROM column, AND either Line-Haul-PM or Switch-PM is selected in the 'Averaging Set' TO column (OR… vice versa)</t>
  </si>
  <si>
    <t>IF: 'Averaging Set' FROM is Line-Haul-Nox or Line-Haul-PM, AND 'Averaging Set' TO is Switch-Nox or Switch-PM, AND Tier in "TO" column = Tier 3 OR Tier 4</t>
  </si>
  <si>
    <r>
      <t>NO</t>
    </r>
    <r>
      <rPr>
        <b/>
        <vertAlign val="subscript"/>
        <sz val="10"/>
        <rFont val="Arial"/>
        <family val="2"/>
      </rPr>
      <t>x</t>
    </r>
  </si>
  <si>
    <r>
      <t>NO</t>
    </r>
    <r>
      <rPr>
        <b/>
        <vertAlign val="subscript"/>
        <sz val="10"/>
        <rFont val="Arial"/>
        <family val="2"/>
      </rPr>
      <t>x</t>
    </r>
    <r>
      <rPr>
        <b/>
        <sz val="10"/>
        <rFont val="Arial"/>
        <family val="2"/>
      </rPr>
      <t xml:space="preserve"> Credits</t>
    </r>
  </si>
  <si>
    <r>
      <t>NO</t>
    </r>
    <r>
      <rPr>
        <b/>
        <vertAlign val="subscript"/>
        <sz val="10"/>
        <rFont val="Arial"/>
        <family val="2"/>
      </rPr>
      <t>x</t>
    </r>
    <r>
      <rPr>
        <b/>
        <sz val="10"/>
        <rFont val="Arial"/>
        <family val="2"/>
      </rPr>
      <t>+HC</t>
    </r>
  </si>
  <si>
    <r>
      <t>HC+NO</t>
    </r>
    <r>
      <rPr>
        <vertAlign val="subscript"/>
        <sz val="9"/>
        <rFont val="Arial"/>
        <family val="2"/>
      </rPr>
      <t>x</t>
    </r>
  </si>
  <si>
    <t>Engine Family Name</t>
  </si>
  <si>
    <t xml:space="preserve">Configuration </t>
  </si>
  <si>
    <t>Maximum Power Rating (kW)</t>
  </si>
  <si>
    <t>Production Volume</t>
  </si>
  <si>
    <t>Cum. Production Volume</t>
  </si>
  <si>
    <t>Average Power (kW)*</t>
  </si>
  <si>
    <t>Yes</t>
  </si>
  <si>
    <t>No</t>
  </si>
  <si>
    <t>Transferred</t>
  </si>
  <si>
    <t>Applicable 40 CFR Part</t>
  </si>
  <si>
    <t>Part 92</t>
  </si>
  <si>
    <t>Part 1033</t>
  </si>
  <si>
    <t>Credit Balances before Averaging:</t>
  </si>
  <si>
    <t>Credit Balances after Averaging:</t>
  </si>
  <si>
    <t>Switch-HC+NOx</t>
  </si>
  <si>
    <t>Line-Haul-HC+NOx</t>
  </si>
  <si>
    <t>1973-1992</t>
  </si>
  <si>
    <t>1993-2004</t>
  </si>
  <si>
    <t>2005-2011</t>
  </si>
  <si>
    <t>2012-2014</t>
  </si>
  <si>
    <t>2015 or later</t>
  </si>
  <si>
    <t>1973-2001</t>
  </si>
  <si>
    <t>2002-2004</t>
  </si>
  <si>
    <t>2005-2010</t>
  </si>
  <si>
    <t>2011-2014</t>
  </si>
  <si>
    <t>before 2001</t>
  </si>
  <si>
    <t>2005 or later</t>
  </si>
  <si>
    <t>Credit Balance (Mg)</t>
  </si>
  <si>
    <r>
      <t>Table D305-1 to §92.305 - Proration Factors (F</t>
    </r>
    <r>
      <rPr>
        <b/>
        <vertAlign val="subscript"/>
        <sz val="10"/>
        <rFont val="Arial"/>
        <family val="2"/>
      </rPr>
      <t>p</t>
    </r>
    <r>
      <rPr>
        <b/>
        <sz val="10"/>
        <rFont val="Arial"/>
        <family val="2"/>
      </rPr>
      <t>)</t>
    </r>
  </si>
  <si>
    <r>
      <t>Power Rating (hp)</t>
    </r>
    <r>
      <rPr>
        <b/>
        <vertAlign val="superscript"/>
        <sz val="9"/>
        <rFont val="Arial"/>
        <family val="2"/>
      </rPr>
      <t>1</t>
    </r>
  </si>
  <si>
    <r>
      <t>Proration Factor (F</t>
    </r>
    <r>
      <rPr>
        <b/>
        <vertAlign val="subscript"/>
        <sz val="9"/>
        <rFont val="Arial"/>
        <family val="2"/>
      </rPr>
      <t>p</t>
    </r>
    <r>
      <rPr>
        <b/>
        <sz val="9"/>
        <rFont val="Arial"/>
        <family val="2"/>
      </rPr>
      <t>)</t>
    </r>
    <r>
      <rPr>
        <b/>
        <vertAlign val="superscript"/>
        <sz val="9"/>
        <rFont val="Arial"/>
        <family val="2"/>
      </rPr>
      <t>2</t>
    </r>
  </si>
  <si>
    <t>Standards</t>
  </si>
  <si>
    <t>Category</t>
  </si>
  <si>
    <r>
      <t>NO</t>
    </r>
    <r>
      <rPr>
        <vertAlign val="subscript"/>
        <sz val="8"/>
        <rFont val="Arial"/>
        <family val="2"/>
      </rPr>
      <t>x</t>
    </r>
  </si>
  <si>
    <r>
      <t>HC+NO</t>
    </r>
    <r>
      <rPr>
        <vertAlign val="subscript"/>
        <sz val="8"/>
        <rFont val="Arial"/>
        <family val="2"/>
      </rPr>
      <t>x</t>
    </r>
  </si>
  <si>
    <t>FEL exceeds cap?</t>
  </si>
  <si>
    <t>Alternate Standards</t>
  </si>
  <si>
    <t xml:space="preserve"> Part 92</t>
  </si>
  <si>
    <t>Note: Part 1033 Tier 3 Line-Haul locomotives must also meet Tier 2 Switch standards. (40 CFR 1033.101(a))</t>
  </si>
  <si>
    <t>Note: Part 1033 Tier 2 Line-Haul locomotives must also meet Tier 2 Switch standards. (40 CFR 1033.101(a))</t>
  </si>
  <si>
    <t>Note: Part 1033 Tier 1 Line-Haul locomotives must also meet Tier 1 Switch standards. (40 CFR 1033.101(a))</t>
  </si>
  <si>
    <t>Note: Part 1033 Tier 0 Line-Haul locomotives must also meet Tier 0 Switch standards. (40 CFR 1033.101(a))</t>
  </si>
  <si>
    <t>Note: Part 1033 Tier 2 Switch locomotives must also meet Tier 1 Line-Haul standards. (40 CFR 1033.101(b))</t>
  </si>
  <si>
    <t>Note: Part 1033 Tier 1 Switch locomotives must also meet Tier 2 Line-Haul Standards. (40 CFR 1033.101(b))</t>
  </si>
  <si>
    <t>Notes</t>
  </si>
  <si>
    <t>Note: Part 92 Switch locomotives must also meet Line-Haul standards. (40 CFR 92.8(a))</t>
  </si>
  <si>
    <t>Note: Part 92 Line-Haul locomotives must also meet Switch standards. (40 CFR 92.8(a))</t>
  </si>
  <si>
    <t>Notes(2)</t>
  </si>
  <si>
    <t>Entered all values?</t>
  </si>
  <si>
    <t>Error?</t>
  </si>
  <si>
    <t>Tier 3 Line-Haul must also meet Tier 2 Switch stds</t>
  </si>
  <si>
    <t>FEL Cap*</t>
  </si>
  <si>
    <t>* 0 means no FEL cap</t>
  </si>
  <si>
    <t>Notes Final</t>
  </si>
  <si>
    <t>SUMMARY OF CURRENT MODEL YEAR CREDITS (Mg)</t>
  </si>
  <si>
    <t>Warning: The Model Year, Tier, and Applicable CFR Part do not match up.  See "Summary of 40 CFR Part 92 and 1033 Standards and FEL Caps" Table below for guidance.</t>
  </si>
  <si>
    <t>line haul</t>
  </si>
  <si>
    <t>switch</t>
  </si>
  <si>
    <t xml:space="preserve">NOx </t>
  </si>
  <si>
    <t xml:space="preserve">HC+NOx </t>
  </si>
  <si>
    <t>Eng.Fam Info Match</t>
  </si>
  <si>
    <t>Credit Summary Calculation</t>
  </si>
  <si>
    <t>Tier 0 Part 1033</t>
  </si>
  <si>
    <t>Tier 1 Part 92</t>
  </si>
  <si>
    <t>Tier 1 Part 1033</t>
  </si>
  <si>
    <t>Tier 2 Part 92</t>
  </si>
  <si>
    <t>Tier 2 Part 1033</t>
  </si>
  <si>
    <t>MESSAGES:</t>
  </si>
  <si>
    <t>MODEL YEAR:</t>
  </si>
  <si>
    <t>Tier 0 Part 92</t>
  </si>
  <si>
    <t>Engine Class</t>
  </si>
  <si>
    <t xml:space="preserve">Std </t>
  </si>
  <si>
    <t>FEL Cap</t>
  </si>
  <si>
    <t>Std</t>
  </si>
  <si>
    <t>Select whether the engine family is certified under 40 CFR Part 92 or Part 1033.</t>
  </si>
  <si>
    <t>Remanufactured? (Yes/No)</t>
  </si>
  <si>
    <t>Proration Factors for Locomotive Engines Certified under 40 CFR Part 92 or 1033</t>
  </si>
  <si>
    <t>32 +</t>
  </si>
  <si>
    <t>4. For Part 1033 line haul locomotives more than 20 years old, use the proration factor for 20 year old locomotives.  For Part 1033 switch locomotives more than 40 years old, use the proration factor for 40 year old locomotives.  For Part 92 locomotives more than 32 years old, use the proration factor for 32 year old locomotives.</t>
  </si>
  <si>
    <t>Part 92 Switch and Line-Haul</t>
  </si>
  <si>
    <t>Part 1033 Line-Haul</t>
  </si>
  <si>
    <t>Part 1033 Switch</t>
  </si>
  <si>
    <t>Credit Summary for the Part 92 and 1033 Locomotive ABT Programs</t>
  </si>
  <si>
    <t>Pollutant</t>
  </si>
  <si>
    <t>Line-Haul Tier 4</t>
  </si>
  <si>
    <t>Can be applied to:</t>
  </si>
  <si>
    <t>Avg. Set</t>
  </si>
  <si>
    <t>Switch Tier 0</t>
  </si>
  <si>
    <t>Switch Tier 3</t>
  </si>
  <si>
    <t>Switch Tier 4</t>
  </si>
  <si>
    <t>Line-Haul Tier 0</t>
  </si>
  <si>
    <t>Line-Haul Tier 1</t>
  </si>
  <si>
    <t>Line-Haul Tier 2</t>
  </si>
  <si>
    <t>Line-Haul Tier 3</t>
  </si>
  <si>
    <t>Switch Tier 1</t>
  </si>
  <si>
    <t>Switch Tier 2</t>
  </si>
  <si>
    <t>Single</t>
  </si>
  <si>
    <t>Dual</t>
  </si>
  <si>
    <t>Part 1033 Switch/ Line-Haul</t>
  </si>
  <si>
    <t xml:space="preserve">Part 1033 Switch </t>
  </si>
  <si>
    <t>*If using Dual credits for Single, then single credits must be generated for both pollutants</t>
  </si>
  <si>
    <t>92 Line-Haul</t>
  </si>
  <si>
    <t>92 Switch</t>
  </si>
  <si>
    <t>92 Line-Haul or 1033 Line-Haul</t>
  </si>
  <si>
    <t>92 Switch or 1033 Switch</t>
  </si>
  <si>
    <t>HC+NOx</t>
  </si>
  <si>
    <t>CYCLE</t>
  </si>
  <si>
    <t>POLLUTANT</t>
  </si>
  <si>
    <t>40 CFR PART</t>
  </si>
  <si>
    <t xml:space="preserve">Tier 0 </t>
  </si>
  <si>
    <t xml:space="preserve">Tier 1 </t>
  </si>
  <si>
    <t>CFR Part</t>
  </si>
  <si>
    <t>CREDIT TYPE</t>
  </si>
  <si>
    <t>Error: Part 1033 engine families that use emission credits for one or more pollutants may not generate positive emission credits for another pollutant. (1033.701(e))</t>
  </si>
  <si>
    <t>Part 1033 Line-Haul: Corr. Tier 2 Switch can be used for Part 1033 Switch</t>
  </si>
  <si>
    <t>Errors?</t>
  </si>
  <si>
    <t>Alternate HC+Nox</t>
  </si>
  <si>
    <t>And Pollutant is:</t>
  </si>
  <si>
    <r>
      <t>Select the applicable Pollutant (NO</t>
    </r>
    <r>
      <rPr>
        <vertAlign val="subscript"/>
        <sz val="10"/>
        <rFont val="Arial"/>
        <family val="2"/>
      </rPr>
      <t>x</t>
    </r>
    <r>
      <rPr>
        <sz val="10"/>
        <rFont val="Arial"/>
        <family val="0"/>
      </rPr>
      <t>, HC+NO</t>
    </r>
    <r>
      <rPr>
        <vertAlign val="subscript"/>
        <sz val="10"/>
        <rFont val="Arial"/>
        <family val="2"/>
      </rPr>
      <t>x</t>
    </r>
    <r>
      <rPr>
        <sz val="10"/>
        <rFont val="Arial"/>
        <family val="0"/>
      </rPr>
      <t>, or PM) from the drop-down menu.</t>
    </r>
  </si>
  <si>
    <t>If a row of data contains an error, the Messages column will display an error message.  Otherwise, if applicable, the column will indicate which additional standards the engine family must meet.</t>
  </si>
  <si>
    <t>Error:  Engine family information in this row is inconsistent with previous record (e.g. Maximum Power, Applicable 40 CFR Part, Production Vol.)</t>
  </si>
  <si>
    <t>Error: Cannot generate Tier 3 or 4 credits for Part 92.</t>
  </si>
  <si>
    <t>Error 1</t>
  </si>
  <si>
    <t>Error 2</t>
  </si>
  <si>
    <t>Part 1033 engine families using credits</t>
  </si>
  <si>
    <t>Error Final</t>
  </si>
  <si>
    <t>Using</t>
  </si>
  <si>
    <t>Generating</t>
  </si>
  <si>
    <t>Matching Array Pos</t>
  </si>
  <si>
    <t>ERRORS</t>
  </si>
  <si>
    <t>PM applied to HC+Nox</t>
  </si>
  <si>
    <t>Part 92 used for wrong cycle</t>
  </si>
  <si>
    <t>Error:  NOx+HC available only for Part 1033 Tier 4 (40 CFR 1033.101(j))</t>
  </si>
  <si>
    <t>Error: Proration factor should equal 1.0 if locomotive is freshly manufactured (Remanufactured? = No).(40 CFR 1033.705(d))</t>
  </si>
  <si>
    <t>Tier 3 Part 1033</t>
  </si>
  <si>
    <t>Tier 4 Part 1033</t>
  </si>
  <si>
    <t xml:space="preserve">The number of Tier 4 locomotives that can be certified using credits in any year may not exceed 50% of the total number of Tier 4 locomotives produced by a manufacturer for U.S. directed sales. (40 CFR 1033.740(d)) </t>
  </si>
  <si>
    <t xml:space="preserve">Using dual cycle credits for single cycle locomotives requires that the single cycle locomotive generate an equal number of negative credits for the other cycle (40 CFR 1033.740(c)) </t>
  </si>
  <si>
    <t>Line-haul used by Tier 3/4 switch</t>
  </si>
  <si>
    <t>Error: Credits generated by any line-haul locomotive may not be used by Tier 3 or later switch locomotives (1033.740(c))</t>
  </si>
  <si>
    <t>1033 Credits used for 92</t>
  </si>
  <si>
    <t>Error: Part 1033 Credits cannot be used for Part 92 compliance.</t>
  </si>
  <si>
    <t># Using Credits</t>
  </si>
  <si>
    <t>Total Nox Production</t>
  </si>
  <si>
    <t># Using Nox Credits</t>
  </si>
  <si>
    <t>Tier 4: All loc.</t>
  </si>
  <si>
    <t>Nox Credits: Fresh. Man</t>
  </si>
  <si>
    <t>Error: PM credits cannot be applied to a NOx credit balance.</t>
  </si>
  <si>
    <t>Error: NOx credits cannot be applied to a PM credit balance.</t>
  </si>
  <si>
    <t>Pollutant Nox-PM</t>
  </si>
  <si>
    <t>Pollutant PM-Nox</t>
  </si>
  <si>
    <t>NOTES</t>
  </si>
  <si>
    <t>All credit balances after averaging should not be negative.</t>
  </si>
  <si>
    <t>Part 1033 Line-Haul: Corr. Tier 0 Switch can be used for 1033 Switch</t>
  </si>
  <si>
    <t>Switch Tier 1,2</t>
  </si>
  <si>
    <t xml:space="preserve">Line haul </t>
  </si>
  <si>
    <t>Single/ Dual cycle</t>
  </si>
  <si>
    <t>Dual Cycle From</t>
  </si>
  <si>
    <t>Dual Credits used for Single</t>
  </si>
  <si>
    <t>Error Msg 1</t>
  </si>
  <si>
    <t>Error Msg 2</t>
  </si>
  <si>
    <t>Error: Part 92 Credits can be used only for compliance within the same cycle.(40 CFR 92.304(i))</t>
  </si>
  <si>
    <t xml:space="preserve">Error: Line-haul credits may only be used to show compliance with line-haul standards.  </t>
  </si>
  <si>
    <t xml:space="preserve">Error: Tier 1 and Tier 2 switch locomotives may only be used to show compliance with switch cycle standards. (40 CFR 1033.740(c)(2)) </t>
  </si>
  <si>
    <r>
      <t>Tier 2</t>
    </r>
    <r>
      <rPr>
        <vertAlign val="superscript"/>
        <sz val="8"/>
        <rFont val="Arial"/>
        <family val="2"/>
      </rPr>
      <t>2</t>
    </r>
  </si>
  <si>
    <r>
      <t>Tier 1</t>
    </r>
    <r>
      <rPr>
        <vertAlign val="superscript"/>
        <sz val="8"/>
        <rFont val="Arial"/>
        <family val="2"/>
      </rPr>
      <t>2</t>
    </r>
  </si>
  <si>
    <r>
      <t>Tier 0</t>
    </r>
    <r>
      <rPr>
        <vertAlign val="superscript"/>
        <sz val="8"/>
        <rFont val="Arial"/>
        <family val="2"/>
      </rPr>
      <t>2</t>
    </r>
  </si>
  <si>
    <r>
      <t xml:space="preserve">For Part 92 Tier 2 freshly manufactured locomotives, manufacturers may use NOx credits only for engine families that are projected to represent </t>
    </r>
    <r>
      <rPr>
        <sz val="9"/>
        <color indexed="10"/>
        <rFont val="Arial"/>
        <family val="2"/>
      </rPr>
      <t>≤</t>
    </r>
    <r>
      <rPr>
        <i/>
        <sz val="9"/>
        <color indexed="10"/>
        <rFont val="Calibri"/>
        <family val="2"/>
      </rPr>
      <t xml:space="preserve"> 50% of their total projected annual production of freshly manufactured locomotives. (40 CFR 92.304(j)(2))</t>
    </r>
  </si>
  <si>
    <t xml:space="preserve">% Using Credits* </t>
  </si>
  <si>
    <t>*May not exceed 50%.</t>
  </si>
  <si>
    <t>Model Year and Tier  Check (Tier 3 and 4)</t>
  </si>
  <si>
    <t>Model Year and Tier  Check (Tier 2)</t>
  </si>
  <si>
    <t>Error: PM credits cannot be applied to a HC+NOx credit balance(40 CFR 1033.101(j))</t>
  </si>
  <si>
    <t>Error:  FEL Cap has been exceeded.  See Summary table below for guidance.</t>
  </si>
  <si>
    <t>2. The proration factor is 1.00 for all locomotives that meet the definition of freshly manufactured.</t>
  </si>
  <si>
    <t>Age</t>
  </si>
  <si>
    <t>Error:  First digit in engine family name does not match model year. (invalid error message)</t>
  </si>
  <si>
    <t>Age is the number of years from the date of original manufacture to the date the remanufacture is completed (rounded to the next higher year).  Note that for replacement or repower engines, the proration factor should be determined based on the age of the locomotive chassis, not the age of the engine.</t>
  </si>
  <si>
    <t>United States</t>
  </si>
  <si>
    <t>Environmental Protection Agency</t>
  </si>
  <si>
    <t>FEL       (g/bhp-hr)</t>
  </si>
  <si>
    <t>Manufacturer Averaging, Banking, and Trading Report for Locomotives</t>
  </si>
  <si>
    <t>Current MY Emission Credits</t>
  </si>
  <si>
    <t>Current MY Emission Credits - Manual</t>
  </si>
  <si>
    <t>This field will be automatically calculated based on the Applicable 40 CFR Part, Engine Class Type and Age.  This is an estimate of the fraction of a locomotive's service life that remains as a function of age.  See Proration Factors worksheet for complete list of relevant factors for both line haul and switch engines.  The proration factor is 1.00 for all locomotives that meet the definition of freshly manufactured.</t>
  </si>
  <si>
    <t>Paperwork Reduction Act Notice</t>
  </si>
  <si>
    <t>The public reporting and recordkeeping burden for this collection of information is estimated to average 30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</si>
  <si>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Then Part 1033 Year of Original Manufacture is:</t>
  </si>
  <si>
    <t>Then Part 1033 Std (g/bhp-hr) is:</t>
  </si>
  <si>
    <t>Part 1033 FEL cap</t>
  </si>
  <si>
    <t>Then Part 92 Year of Original Manufacture is:</t>
  </si>
  <si>
    <r>
      <t>Then Part 92 Std (g/bhp-hr) is:</t>
    </r>
    <r>
      <rPr>
        <b/>
        <vertAlign val="superscript"/>
        <sz val="8"/>
        <rFont val="Arial"/>
        <family val="2"/>
      </rPr>
      <t>1</t>
    </r>
  </si>
  <si>
    <t>Part 92 FEL cap</t>
  </si>
  <si>
    <t xml:space="preserve">  standards apply for earlier model years unless the locomotive is remanufactured.  According to §1033.150(a), for the 2009 MY, remanufacturers may remanufacture Tier 0, 1, and 2 locomotives   </t>
  </si>
  <si>
    <r>
      <rPr>
        <vertAlign val="superscript"/>
        <sz val="9"/>
        <rFont val="Arial"/>
        <family val="2"/>
      </rPr>
      <t>1</t>
    </r>
    <r>
      <rPr>
        <sz val="8"/>
        <rFont val="Arial"/>
        <family val="2"/>
      </rPr>
      <t xml:space="preserve"> §92.305(a)(2)(i) ABT standards: Std=0.43 g/kW-hr for Tier 0 and Tier 1 PM line-haul credits; Std=0.59 g/kW-hr for Tier 0 and Tier 1 PM switch credits (.7457*(g/kW-hr) = (g/bhp-hr))</t>
    </r>
  </si>
  <si>
    <r>
      <rPr>
        <vertAlign val="superscript"/>
        <sz val="9"/>
        <rFont val="Arial"/>
        <family val="2"/>
      </rPr>
      <t>2</t>
    </r>
    <r>
      <rPr>
        <sz val="9"/>
        <rFont val="Arial"/>
        <family val="2"/>
      </rPr>
      <t xml:space="preserve"> §</t>
    </r>
    <r>
      <rPr>
        <sz val="8"/>
        <rFont val="Arial"/>
        <family val="2"/>
      </rPr>
      <t xml:space="preserve">1033.102(a) and (b): Part 1033 Tier 0 and 1 standards apply for new locomotives beginning 1-1-10.  Part 1033 Tier 2 standards apply for new locomotives beginning 1-1-13.  Tier 0, 1, and 2 Part 92 </t>
    </r>
  </si>
  <si>
    <r>
      <t xml:space="preserve">  </t>
    </r>
    <r>
      <rPr>
        <sz val="8"/>
        <rFont val="Arial"/>
        <family val="2"/>
      </rPr>
      <t xml:space="preserve"> to Part 92  standards only if no</t>
    </r>
    <r>
      <rPr>
        <vertAlign val="superscript"/>
        <sz val="8"/>
        <rFont val="Arial"/>
        <family val="2"/>
      </rPr>
      <t xml:space="preserve"> </t>
    </r>
    <r>
      <rPr>
        <sz val="8"/>
        <rFont val="Arial"/>
        <family val="2"/>
      </rPr>
      <t xml:space="preserve">remanufacture system has been certified to meet the Part 1033 standards.  After 2009, this provision applies only to Tier 2 remanufactured locomotives.  </t>
    </r>
  </si>
  <si>
    <r>
      <rPr>
        <vertAlign val="superscript"/>
        <sz val="9"/>
        <rFont val="Arial"/>
        <family val="2"/>
      </rPr>
      <t>3</t>
    </r>
    <r>
      <rPr>
        <sz val="9"/>
        <rFont val="Arial"/>
        <family val="2"/>
      </rPr>
      <t xml:space="preserve"> </t>
    </r>
    <r>
      <rPr>
        <sz val="8"/>
        <rFont val="Arial"/>
        <family val="2"/>
      </rPr>
      <t>Tier 3 and 4 standards apply for the model years specified in the table.</t>
    </r>
  </si>
  <si>
    <r>
      <rPr>
        <vertAlign val="superscript"/>
        <sz val="8"/>
        <rFont val="Arial"/>
        <family val="2"/>
      </rPr>
      <t xml:space="preserve">1 </t>
    </r>
    <r>
      <rPr>
        <sz val="8"/>
        <rFont val="Arial"/>
        <family val="2"/>
      </rPr>
      <t>See Power Rating Calc tab</t>
    </r>
  </si>
  <si>
    <r>
      <rPr>
        <vertAlign val="superscript"/>
        <sz val="8"/>
        <rFont val="Arial"/>
        <family val="2"/>
      </rPr>
      <t xml:space="preserve">2 </t>
    </r>
    <r>
      <rPr>
        <sz val="8"/>
        <rFont val="Arial"/>
        <family val="2"/>
      </rPr>
      <t>See Proration Factors tab.  The proration factor is 1.00 for all locomotives that meet the definition of freshly manufactured.</t>
    </r>
  </si>
  <si>
    <t>Submission Date:</t>
  </si>
  <si>
    <t>Field Descriptions for Current MY Credit Calc Worksheet</t>
  </si>
  <si>
    <t>SUMMARY OF 40 CFR PARTS 92 AND 1033 STANDARDS AND FEL CAPS</t>
  </si>
  <si>
    <t xml:space="preserve">Age </t>
  </si>
  <si>
    <r>
      <t>NO</t>
    </r>
    <r>
      <rPr>
        <b/>
        <vertAlign val="subscript"/>
        <sz val="10"/>
        <rFont val="Arial"/>
        <family val="2"/>
      </rPr>
      <t>x</t>
    </r>
    <r>
      <rPr>
        <b/>
        <sz val="10"/>
        <rFont val="Arial"/>
        <family val="2"/>
      </rPr>
      <t>+HC Credits (Tier 4)</t>
    </r>
  </si>
  <si>
    <t>*The Average Power value corresponding to the final configurantion for a particular engine family is the power value used in the emission credit calculation (Current MY Credit Calc worksheet)</t>
  </si>
  <si>
    <t>Calculation of Production-Weighted Average Power for Locomotive Engines</t>
  </si>
  <si>
    <r>
      <t xml:space="preserve">Enter the sales-weighted average horsepower of the engine family (or subset of the engine family for which credits are being calculated).  This value is necessary for credit calculations if useful life is listed in miles and can be calculated using the Power Rating Calc worksheet.  See 40 CFR </t>
    </r>
    <r>
      <rPr>
        <sz val="10"/>
        <rFont val="Calibri"/>
        <family val="2"/>
      </rPr>
      <t>§</t>
    </r>
    <r>
      <rPr>
        <sz val="10"/>
        <rFont val="Arial"/>
        <family val="2"/>
      </rPr>
      <t>92.305(b) and §1033.705(c).</t>
    </r>
  </si>
  <si>
    <t>Enter the sales-weighted average useful life in MW-hrs, based on the sales-weighted average horsepower (hp) of the engine family (or subset of the engine family for which credits are being calculated).  If useful life is in miles or years, convert to MW-hrs.  See the methods for conversion at 40 CFR §92.305(b) and §1033.705(c).</t>
  </si>
  <si>
    <t xml:space="preserve">Manufacturer Data Submission Template -- INSTRUCTIONS </t>
  </si>
  <si>
    <t>This field will be automatically populated with "Y" or "N" if the Industry Sector Code (i.e., the fifth character within the engine family name) is "K" or "G", respectively.   Note that with respect to the NOx standard, the percentage of freshly manufactured engine families (on a production basis) that are using credits (i.e., with a NOx FEL greater than the standard) cannot exceed 50 percent in 2007 and later.</t>
  </si>
  <si>
    <t>Average Power (hp)*</t>
  </si>
  <si>
    <t>Office of Air and Radiation, Office of Transportation and Air Quality</t>
  </si>
  <si>
    <t>Last Revision: August 2012  Version Number: 2.2</t>
  </si>
  <si>
    <t xml:space="preserve">OMB No. 2060-0392
Approval Expires on
2/28/2013
EPA Form 5900-274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</si>
</sst>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00"/>
    <numFmt numFmtId="167" formatCode="0.0000"/>
    <numFmt numFmtId="168" formatCode="#,##0.0000_);[Red]\(#,##0.0000\)"/>
    <numFmt numFmtId="169" formatCode="#,##0.000"/>
    <numFmt numFmtId="170" formatCode="0.0"/>
    <numFmt numFmtId="171" formatCode="#,##0.0"/>
    <numFmt numFmtId="172" formatCode="[$-409]dddd\,\ mmmm\ dd\,\ yyyy"/>
    <numFmt numFmtId="173" formatCode="0.00_);[Red]\(0.00\)"/>
    <numFmt numFmtId="174" formatCode="0_);[Red]\(0\)"/>
    <numFmt numFmtId="175" formatCode="&quot;Yes&quot;;&quot;Yes&quot;;&quot;No&quot;"/>
    <numFmt numFmtId="176" formatCode="&quot;True&quot;;&quot;True&quot;;&quot;False&quot;"/>
    <numFmt numFmtId="177" formatCode="&quot;On&quot;;&quot;On&quot;;&quot;Off&quot;"/>
    <numFmt numFmtId="178" formatCode="[$€-2]\ #,##0.00_);[Red]\([$€-2]\ #,##0.00\)"/>
  </numFmts>
  <fonts count="90">
    <font>
      <sz val="10"/>
      <name val="Arial"/>
      <family val="0"/>
    </font>
    <font>
      <sz val="8"/>
      <name val="Arial"/>
      <family val="2"/>
    </font>
    <font>
      <b/>
      <sz val="10"/>
      <name val="Arial"/>
      <family val="2"/>
    </font>
    <font>
      <vertAlign val="superscript"/>
      <sz val="10"/>
      <name val="Arial"/>
      <family val="2"/>
    </font>
    <font>
      <u val="single"/>
      <sz val="10"/>
      <color indexed="12"/>
      <name val="Arial"/>
      <family val="2"/>
    </font>
    <font>
      <u val="single"/>
      <sz val="10"/>
      <color indexed="36"/>
      <name val="Arial"/>
      <family val="2"/>
    </font>
    <font>
      <sz val="9"/>
      <name val="Arial"/>
      <family val="2"/>
    </font>
    <font>
      <b/>
      <sz val="9"/>
      <name val="Arial"/>
      <family val="2"/>
    </font>
    <font>
      <sz val="9"/>
      <color indexed="10"/>
      <name val="Arial"/>
      <family val="2"/>
    </font>
    <font>
      <sz val="8"/>
      <color indexed="10"/>
      <name val="Arial"/>
      <family val="2"/>
    </font>
    <font>
      <b/>
      <sz val="8"/>
      <name val="Arial"/>
      <family val="2"/>
    </font>
    <font>
      <vertAlign val="subscript"/>
      <sz val="9"/>
      <name val="Arial"/>
      <family val="2"/>
    </font>
    <font>
      <vertAlign val="subscript"/>
      <sz val="10"/>
      <name val="Arial"/>
      <family val="2"/>
    </font>
    <font>
      <b/>
      <vertAlign val="subscript"/>
      <sz val="10"/>
      <name val="Arial"/>
      <family val="2"/>
    </font>
    <font>
      <i/>
      <sz val="8"/>
      <name val="Arial"/>
      <family val="2"/>
    </font>
    <font>
      <b/>
      <vertAlign val="subscript"/>
      <sz val="9"/>
      <name val="Arial"/>
      <family val="2"/>
    </font>
    <font>
      <b/>
      <sz val="9"/>
      <color indexed="10"/>
      <name val="Arial"/>
      <family val="2"/>
    </font>
    <font>
      <b/>
      <vertAlign val="subscript"/>
      <sz val="9"/>
      <color indexed="10"/>
      <name val="Arial"/>
      <family val="2"/>
    </font>
    <font>
      <b/>
      <vertAlign val="superscript"/>
      <sz val="9"/>
      <color indexed="10"/>
      <name val="Arial"/>
      <family val="2"/>
    </font>
    <font>
      <b/>
      <vertAlign val="superscript"/>
      <sz val="10"/>
      <name val="Arial"/>
      <family val="2"/>
    </font>
    <font>
      <sz val="10"/>
      <color indexed="10"/>
      <name val="Arial"/>
      <family val="2"/>
    </font>
    <font>
      <sz val="10"/>
      <color indexed="8"/>
      <name val="Calibri"/>
      <family val="2"/>
    </font>
    <font>
      <sz val="8"/>
      <name val="Calibri"/>
      <family val="2"/>
    </font>
    <font>
      <i/>
      <sz val="10"/>
      <color indexed="8"/>
      <name val="Calibri"/>
      <family val="2"/>
    </font>
    <font>
      <b/>
      <sz val="10"/>
      <color indexed="8"/>
      <name val="Calibri"/>
      <family val="2"/>
    </font>
    <font>
      <sz val="9"/>
      <color indexed="8"/>
      <name val="Calibri"/>
      <family val="2"/>
    </font>
    <font>
      <b/>
      <sz val="9"/>
      <color indexed="10"/>
      <name val="Calibri"/>
      <family val="2"/>
    </font>
    <font>
      <vertAlign val="superscript"/>
      <sz val="8"/>
      <name val="Arial"/>
      <family val="2"/>
    </font>
    <font>
      <b/>
      <vertAlign val="superscript"/>
      <sz val="9"/>
      <name val="Arial"/>
      <family val="2"/>
    </font>
    <font>
      <vertAlign val="subscript"/>
      <sz val="8"/>
      <name val="Arial"/>
      <family val="2"/>
    </font>
    <font>
      <b/>
      <vertAlign val="superscript"/>
      <sz val="8"/>
      <name val="Arial"/>
      <family val="2"/>
    </font>
    <font>
      <i/>
      <sz val="9"/>
      <color indexed="10"/>
      <name val="Calibri"/>
      <family val="2"/>
    </font>
    <font>
      <sz val="9"/>
      <color indexed="8"/>
      <name val="Arial"/>
      <family val="2"/>
    </font>
    <font>
      <sz val="10"/>
      <name val="Calibri"/>
      <family val="2"/>
    </font>
    <font>
      <b/>
      <sz val="12"/>
      <name val="Arial"/>
      <family val="2"/>
    </font>
    <font>
      <sz val="9"/>
      <name val="Calibri"/>
      <family val="2"/>
    </font>
    <font>
      <sz val="8"/>
      <color indexed="9"/>
      <name val="Arial"/>
      <family val="2"/>
    </font>
    <font>
      <sz val="14"/>
      <color indexed="9"/>
      <name val="Arial"/>
      <family val="2"/>
    </font>
    <font>
      <sz val="16"/>
      <color indexed="9"/>
      <name val="Arial"/>
      <family val="2"/>
    </font>
    <font>
      <b/>
      <sz val="10"/>
      <color indexed="9"/>
      <name val="Arial"/>
      <family val="2"/>
    </font>
    <font>
      <b/>
      <sz val="14"/>
      <color indexed="9"/>
      <name val="Arial"/>
      <family val="2"/>
    </font>
    <font>
      <b/>
      <sz val="16"/>
      <color indexed="9"/>
      <name val="Arial"/>
      <family val="2"/>
    </font>
    <font>
      <b/>
      <sz val="8"/>
      <color indexed="9"/>
      <name val="Arial"/>
      <family val="2"/>
    </font>
    <font>
      <sz val="8"/>
      <color indexed="41"/>
      <name val="Arial"/>
      <family val="2"/>
    </font>
    <font>
      <b/>
      <sz val="10"/>
      <color indexed="41"/>
      <name val="Arial"/>
      <family val="2"/>
    </font>
    <font>
      <sz val="9"/>
      <name val="Times New Roman"/>
      <family val="1"/>
    </font>
    <font>
      <vertAlign val="superscript"/>
      <sz val="9"/>
      <name val="Arial"/>
      <family val="2"/>
    </font>
    <font>
      <b/>
      <sz val="11"/>
      <color indexed="41"/>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vertAlign val="subscript"/>
      <sz val="11"/>
      <color indexed="8"/>
      <name val="Calibri"/>
      <family val="2"/>
    </font>
    <font>
      <b/>
      <vertAlign val="subscript"/>
      <sz val="11"/>
      <color indexed="8"/>
      <name val="Calibri"/>
      <family val="2"/>
    </font>
    <font>
      <b/>
      <u val="single"/>
      <sz val="11"/>
      <color indexed="8"/>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lightUp">
        <bgColor indexed="55"/>
      </patternFill>
    </fill>
    <fill>
      <patternFill patternType="solid">
        <fgColor indexed="23"/>
        <bgColor indexed="64"/>
      </patternFill>
    </fill>
    <fill>
      <patternFill patternType="solid">
        <fgColor theme="0"/>
        <bgColor indexed="64"/>
      </patternFill>
    </fill>
    <fill>
      <patternFill patternType="solid">
        <fgColor indexed="47"/>
        <bgColor indexed="64"/>
      </patternFill>
    </fill>
    <fill>
      <patternFill patternType="solid">
        <fgColor indexed="44"/>
        <bgColor indexed="64"/>
      </patternFill>
    </fill>
    <fill>
      <patternFill patternType="darkUp">
        <bgColor indexed="55"/>
      </patternFill>
    </fill>
    <fill>
      <patternFill patternType="solid">
        <fgColor indexed="18"/>
        <bgColor indexed="64"/>
      </patternFill>
    </fill>
    <fill>
      <patternFill patternType="solid">
        <fgColor indexed="42"/>
        <bgColor indexed="64"/>
      </patternFill>
    </fill>
    <fill>
      <patternFill patternType="solid">
        <fgColor indexed="12"/>
        <bgColor indexed="64"/>
      </patternFill>
    </fill>
    <fill>
      <patternFill patternType="solid">
        <fgColor indexed="44"/>
        <bgColor indexed="64"/>
      </patternFill>
    </fill>
    <fill>
      <patternFill patternType="solid">
        <fgColor rgb="FFCCFFCC"/>
        <bgColor indexed="64"/>
      </patternFill>
    </fill>
    <fill>
      <patternFill patternType="solid">
        <fgColor rgb="FFFFFF00"/>
        <bgColor indexed="64"/>
      </patternFill>
    </fill>
    <fill>
      <patternFill patternType="solid">
        <fgColor theme="0" tint="-0.24993999302387238"/>
        <bgColor indexed="64"/>
      </patternFill>
    </fill>
    <fill>
      <patternFill patternType="solid">
        <fgColor indexed="55"/>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color indexed="63"/>
      </left>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medium"/>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thin"/>
    </border>
    <border>
      <left style="medium"/>
      <right style="thin"/>
      <top>
        <color indexed="63"/>
      </top>
      <bottom style="medium"/>
    </border>
    <border>
      <left style="thin"/>
      <right style="medium"/>
      <top>
        <color indexed="63"/>
      </top>
      <bottom style="medium"/>
    </border>
    <border>
      <left>
        <color indexed="63"/>
      </left>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medium"/>
      <top style="thin"/>
      <bottom style="thin"/>
    </border>
    <border>
      <left style="medium"/>
      <right>
        <color indexed="63"/>
      </right>
      <top style="thin"/>
      <bottom>
        <color indexed="63"/>
      </bottom>
    </border>
    <border>
      <left style="thin"/>
      <right style="medium"/>
      <top style="thin"/>
      <bottom>
        <color indexed="63"/>
      </bottom>
    </border>
    <border>
      <left style="medium"/>
      <right style="medium"/>
      <top style="thin"/>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style="medium"/>
      <top style="thin"/>
      <bottom style="medium"/>
    </border>
    <border>
      <left style="medium"/>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medium"/>
      <top>
        <color indexed="63"/>
      </top>
      <bottom style="thin"/>
    </border>
    <border>
      <left style="thin"/>
      <right>
        <color indexed="63"/>
      </right>
      <top style="thin"/>
      <bottom style="medium"/>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thin"/>
      <bottom style="medium"/>
    </border>
    <border>
      <left style="medium"/>
      <right style="medium"/>
      <top style="medium"/>
      <bottom style="medium"/>
    </border>
    <border>
      <left style="medium"/>
      <right style="medium"/>
      <top style="medium"/>
      <bottom style="thin"/>
    </border>
    <border>
      <left>
        <color indexed="63"/>
      </left>
      <right style="medium"/>
      <top>
        <color indexed="63"/>
      </top>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thin"/>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4"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21" fillId="0" borderId="0">
      <alignment/>
      <protection/>
    </xf>
    <xf numFmtId="0" fontId="21"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711">
    <xf numFmtId="0" fontId="0" fillId="0" borderId="0" xfId="0" applyAlignment="1">
      <alignment/>
    </xf>
    <xf numFmtId="4" fontId="0" fillId="33" borderId="10" xfId="0" applyNumberFormat="1" applyFill="1" applyBorder="1" applyAlignment="1" applyProtection="1">
      <alignment horizontal="center"/>
      <protection locked="0"/>
    </xf>
    <xf numFmtId="4" fontId="0" fillId="33" borderId="11" xfId="0" applyNumberFormat="1" applyFill="1" applyBorder="1" applyAlignment="1" applyProtection="1">
      <alignment horizontal="center"/>
      <protection locked="0"/>
    </xf>
    <xf numFmtId="0" fontId="6" fillId="33" borderId="12" xfId="0" applyFont="1" applyFill="1" applyBorder="1" applyAlignment="1" applyProtection="1">
      <alignment/>
      <protection locked="0"/>
    </xf>
    <xf numFmtId="0" fontId="6" fillId="33" borderId="12" xfId="0" applyFont="1" applyFill="1" applyBorder="1" applyAlignment="1" applyProtection="1">
      <alignment wrapText="1"/>
      <protection locked="0"/>
    </xf>
    <xf numFmtId="0" fontId="0" fillId="33" borderId="0" xfId="0" applyFill="1" applyAlignment="1">
      <alignment wrapText="1"/>
    </xf>
    <xf numFmtId="0" fontId="0" fillId="33" borderId="12" xfId="0" applyFont="1" applyFill="1" applyBorder="1" applyAlignment="1">
      <alignment horizontal="center" vertical="top" wrapText="1"/>
    </xf>
    <xf numFmtId="0" fontId="0" fillId="33" borderId="0" xfId="0" applyFill="1" applyAlignment="1">
      <alignment/>
    </xf>
    <xf numFmtId="40" fontId="6" fillId="33" borderId="12" xfId="0" applyNumberFormat="1" applyFont="1" applyFill="1" applyBorder="1" applyAlignment="1" applyProtection="1">
      <alignment wrapText="1"/>
      <protection locked="0"/>
    </xf>
    <xf numFmtId="3" fontId="6" fillId="33" borderId="12" xfId="0" applyNumberFormat="1" applyFont="1" applyFill="1" applyBorder="1" applyAlignment="1" applyProtection="1">
      <alignment horizontal="right" wrapText="1"/>
      <protection locked="0"/>
    </xf>
    <xf numFmtId="0" fontId="0" fillId="33" borderId="12" xfId="0" applyFont="1" applyFill="1" applyBorder="1" applyAlignment="1">
      <alignment horizontal="center" vertical="top" wrapText="1"/>
    </xf>
    <xf numFmtId="2" fontId="0" fillId="33" borderId="12" xfId="0" applyNumberFormat="1" applyFont="1" applyFill="1" applyBorder="1" applyAlignment="1">
      <alignment horizontal="center" vertical="top" wrapText="1"/>
    </xf>
    <xf numFmtId="2" fontId="0" fillId="33" borderId="12" xfId="0" applyNumberFormat="1" applyFill="1" applyBorder="1" applyAlignment="1">
      <alignment horizontal="center"/>
    </xf>
    <xf numFmtId="4" fontId="0" fillId="33" borderId="12" xfId="0" applyNumberFormat="1" applyFill="1" applyBorder="1" applyAlignment="1" applyProtection="1">
      <alignment horizontal="center"/>
      <protection locked="0"/>
    </xf>
    <xf numFmtId="4" fontId="0" fillId="33" borderId="13" xfId="0" applyNumberFormat="1" applyFill="1" applyBorder="1" applyAlignment="1" applyProtection="1">
      <alignment horizontal="center"/>
      <protection locked="0"/>
    </xf>
    <xf numFmtId="4" fontId="0" fillId="33" borderId="14" xfId="0" applyNumberFormat="1" applyFill="1" applyBorder="1" applyAlignment="1" applyProtection="1">
      <alignment horizontal="center"/>
      <protection locked="0"/>
    </xf>
    <xf numFmtId="0" fontId="25" fillId="34" borderId="0" xfId="0" applyFont="1" applyFill="1" applyAlignment="1" applyProtection="1">
      <alignment wrapText="1"/>
      <protection/>
    </xf>
    <xf numFmtId="0" fontId="26" fillId="34" borderId="0" xfId="0" applyFont="1" applyFill="1" applyAlignment="1" applyProtection="1">
      <alignment/>
      <protection/>
    </xf>
    <xf numFmtId="0" fontId="25" fillId="34" borderId="0" xfId="0" applyFont="1" applyFill="1" applyAlignment="1" applyProtection="1">
      <alignment/>
      <protection/>
    </xf>
    <xf numFmtId="166" fontId="0" fillId="33" borderId="12" xfId="0" applyNumberFormat="1" applyFont="1" applyFill="1" applyBorder="1" applyAlignment="1">
      <alignment horizontal="center" vertical="top" wrapText="1"/>
    </xf>
    <xf numFmtId="166" fontId="0" fillId="33" borderId="12" xfId="0" applyNumberFormat="1" applyFill="1" applyBorder="1" applyAlignment="1">
      <alignment horizontal="center"/>
    </xf>
    <xf numFmtId="0" fontId="25" fillId="34" borderId="15" xfId="0" applyFont="1" applyFill="1" applyBorder="1" applyAlignment="1" applyProtection="1">
      <alignment wrapText="1"/>
      <protection/>
    </xf>
    <xf numFmtId="0" fontId="25" fillId="34" borderId="0" xfId="0" applyFont="1" applyFill="1" applyBorder="1" applyAlignment="1" applyProtection="1">
      <alignment wrapText="1"/>
      <protection/>
    </xf>
    <xf numFmtId="0" fontId="25" fillId="34" borderId="16" xfId="0" applyFont="1" applyFill="1" applyBorder="1" applyAlignment="1" applyProtection="1">
      <alignment wrapText="1"/>
      <protection/>
    </xf>
    <xf numFmtId="0" fontId="25" fillId="34" borderId="17" xfId="0" applyFont="1" applyFill="1" applyBorder="1" applyAlignment="1" applyProtection="1">
      <alignment wrapText="1"/>
      <protection/>
    </xf>
    <xf numFmtId="0" fontId="25" fillId="34" borderId="18" xfId="0" applyFont="1" applyFill="1" applyBorder="1" applyAlignment="1" applyProtection="1">
      <alignment wrapText="1"/>
      <protection/>
    </xf>
    <xf numFmtId="0" fontId="25" fillId="34" borderId="19" xfId="0" applyFont="1" applyFill="1" applyBorder="1" applyAlignment="1" applyProtection="1">
      <alignment wrapText="1"/>
      <protection/>
    </xf>
    <xf numFmtId="0" fontId="25" fillId="34" borderId="20" xfId="0" applyFont="1" applyFill="1" applyBorder="1" applyAlignment="1" applyProtection="1">
      <alignment wrapText="1"/>
      <protection/>
    </xf>
    <xf numFmtId="0" fontId="25" fillId="34" borderId="21" xfId="0" applyFont="1" applyFill="1" applyBorder="1" applyAlignment="1" applyProtection="1">
      <alignment wrapText="1"/>
      <protection/>
    </xf>
    <xf numFmtId="0" fontId="25" fillId="34" borderId="0" xfId="0" applyFont="1" applyFill="1" applyBorder="1" applyAlignment="1" applyProtection="1">
      <alignment horizontal="center" wrapText="1"/>
      <protection/>
    </xf>
    <xf numFmtId="0" fontId="25" fillId="34" borderId="22" xfId="0" applyFont="1" applyFill="1" applyBorder="1" applyAlignment="1" applyProtection="1">
      <alignment wrapText="1"/>
      <protection/>
    </xf>
    <xf numFmtId="0" fontId="25" fillId="34" borderId="23" xfId="0" applyFont="1" applyFill="1" applyBorder="1" applyAlignment="1" applyProtection="1">
      <alignment wrapText="1"/>
      <protection/>
    </xf>
    <xf numFmtId="0" fontId="25" fillId="34" borderId="24" xfId="0" applyFont="1" applyFill="1" applyBorder="1" applyAlignment="1" applyProtection="1">
      <alignment wrapText="1"/>
      <protection/>
    </xf>
    <xf numFmtId="0" fontId="25" fillId="34" borderId="25" xfId="0" applyFont="1" applyFill="1" applyBorder="1" applyAlignment="1" applyProtection="1">
      <alignment horizontal="center" wrapText="1"/>
      <protection/>
    </xf>
    <xf numFmtId="0" fontId="31" fillId="34" borderId="0" xfId="0" applyFont="1" applyFill="1" applyAlignment="1" applyProtection="1">
      <alignment/>
      <protection/>
    </xf>
    <xf numFmtId="0" fontId="25" fillId="34" borderId="25" xfId="0" applyFont="1" applyFill="1" applyBorder="1" applyAlignment="1" applyProtection="1">
      <alignment wrapText="1"/>
      <protection/>
    </xf>
    <xf numFmtId="0" fontId="32" fillId="34" borderId="0" xfId="0" applyFont="1" applyFill="1" applyAlignment="1" applyProtection="1">
      <alignment wrapText="1"/>
      <protection/>
    </xf>
    <xf numFmtId="0" fontId="0" fillId="34" borderId="0" xfId="0" applyFill="1" applyAlignment="1">
      <alignment wrapText="1"/>
    </xf>
    <xf numFmtId="4" fontId="0" fillId="33" borderId="26" xfId="0" applyNumberFormat="1" applyFill="1" applyBorder="1" applyAlignment="1" applyProtection="1">
      <alignment horizontal="center"/>
      <protection locked="0"/>
    </xf>
    <xf numFmtId="4" fontId="0" fillId="33" borderId="23" xfId="0" applyNumberFormat="1" applyFill="1" applyBorder="1" applyAlignment="1" applyProtection="1">
      <alignment horizontal="center"/>
      <protection locked="0"/>
    </xf>
    <xf numFmtId="4" fontId="0" fillId="33" borderId="22" xfId="0" applyNumberFormat="1" applyFill="1" applyBorder="1" applyAlignment="1" applyProtection="1">
      <alignment horizontal="center"/>
      <protection locked="0"/>
    </xf>
    <xf numFmtId="4" fontId="0" fillId="33" borderId="27" xfId="0" applyNumberFormat="1" applyFill="1" applyBorder="1" applyAlignment="1" applyProtection="1">
      <alignment horizontal="center"/>
      <protection locked="0"/>
    </xf>
    <xf numFmtId="0" fontId="25" fillId="34" borderId="0" xfId="0" applyFont="1" applyFill="1" applyBorder="1" applyAlignment="1" applyProtection="1">
      <alignment vertical="center"/>
      <protection/>
    </xf>
    <xf numFmtId="0" fontId="25" fillId="34" borderId="24" xfId="0" applyFont="1" applyFill="1" applyBorder="1" applyAlignment="1" applyProtection="1">
      <alignment vertical="center"/>
      <protection/>
    </xf>
    <xf numFmtId="3" fontId="0" fillId="33" borderId="28" xfId="0" applyNumberFormat="1" applyFill="1" applyBorder="1" applyAlignment="1" applyProtection="1">
      <alignment horizontal="center"/>
      <protection locked="0"/>
    </xf>
    <xf numFmtId="3" fontId="0" fillId="33" borderId="29" xfId="0" applyNumberFormat="1" applyFill="1" applyBorder="1" applyAlignment="1" applyProtection="1">
      <alignment horizontal="center"/>
      <protection locked="0"/>
    </xf>
    <xf numFmtId="3" fontId="0" fillId="33" borderId="30" xfId="0" applyNumberFormat="1" applyFill="1" applyBorder="1" applyAlignment="1" applyProtection="1">
      <alignment horizontal="center"/>
      <protection locked="0"/>
    </xf>
    <xf numFmtId="0" fontId="6" fillId="33" borderId="0" xfId="0" applyFont="1" applyFill="1" applyAlignment="1" applyProtection="1">
      <alignment wrapText="1"/>
      <protection/>
    </xf>
    <xf numFmtId="0" fontId="6" fillId="33" borderId="0" xfId="0" applyFont="1" applyFill="1" applyAlignment="1" applyProtection="1">
      <alignment/>
      <protection/>
    </xf>
    <xf numFmtId="0" fontId="6" fillId="33" borderId="25" xfId="0" applyFont="1" applyFill="1" applyBorder="1" applyAlignment="1" applyProtection="1">
      <alignment horizontal="center"/>
      <protection/>
    </xf>
    <xf numFmtId="0" fontId="6" fillId="33" borderId="25" xfId="0" applyFont="1" applyFill="1" applyBorder="1" applyAlignment="1" applyProtection="1">
      <alignment horizontal="center" wrapText="1"/>
      <protection/>
    </xf>
    <xf numFmtId="0" fontId="6" fillId="33" borderId="16" xfId="0" applyFont="1" applyFill="1" applyBorder="1" applyAlignment="1" applyProtection="1">
      <alignment horizontal="center"/>
      <protection/>
    </xf>
    <xf numFmtId="0" fontId="6" fillId="33" borderId="18" xfId="0" applyFont="1" applyFill="1" applyBorder="1" applyAlignment="1" applyProtection="1">
      <alignment horizontal="center" wrapText="1"/>
      <protection/>
    </xf>
    <xf numFmtId="0" fontId="6" fillId="33" borderId="31" xfId="0" applyFont="1" applyFill="1" applyBorder="1" applyAlignment="1" applyProtection="1">
      <alignment horizontal="center" wrapText="1"/>
      <protection/>
    </xf>
    <xf numFmtId="0" fontId="6" fillId="33" borderId="11" xfId="0" applyFont="1" applyFill="1" applyBorder="1" applyAlignment="1" applyProtection="1">
      <alignment horizontal="center" wrapText="1"/>
      <protection/>
    </xf>
    <xf numFmtId="0" fontId="6" fillId="33" borderId="17" xfId="0" applyFont="1" applyFill="1" applyBorder="1" applyAlignment="1" applyProtection="1">
      <alignment horizontal="center" wrapText="1"/>
      <protection/>
    </xf>
    <xf numFmtId="0" fontId="6" fillId="33" borderId="0" xfId="0" applyFont="1" applyFill="1" applyBorder="1" applyAlignment="1" applyProtection="1">
      <alignment horizontal="center" wrapText="1"/>
      <protection/>
    </xf>
    <xf numFmtId="0" fontId="6" fillId="33" borderId="24" xfId="0" applyFont="1" applyFill="1" applyBorder="1" applyAlignment="1" applyProtection="1">
      <alignment horizontal="center" wrapText="1"/>
      <protection/>
    </xf>
    <xf numFmtId="0" fontId="6" fillId="33" borderId="22" xfId="0" applyFont="1" applyFill="1" applyBorder="1" applyAlignment="1" applyProtection="1">
      <alignment horizontal="center" wrapText="1"/>
      <protection/>
    </xf>
    <xf numFmtId="0" fontId="6" fillId="33" borderId="0" xfId="0" applyFont="1" applyFill="1" applyAlignment="1" applyProtection="1">
      <alignment horizontal="center"/>
      <protection/>
    </xf>
    <xf numFmtId="0" fontId="6" fillId="33" borderId="0" xfId="0" applyFont="1" applyFill="1" applyBorder="1" applyAlignment="1" applyProtection="1">
      <alignment/>
      <protection/>
    </xf>
    <xf numFmtId="0" fontId="6" fillId="33" borderId="25" xfId="0" applyFont="1" applyFill="1" applyBorder="1" applyAlignment="1" applyProtection="1">
      <alignment/>
      <protection/>
    </xf>
    <xf numFmtId="0" fontId="6" fillId="33" borderId="16" xfId="0" applyFont="1" applyFill="1" applyBorder="1" applyAlignment="1" applyProtection="1">
      <alignment/>
      <protection/>
    </xf>
    <xf numFmtId="0" fontId="6" fillId="33" borderId="17" xfId="0" applyFont="1" applyFill="1" applyBorder="1" applyAlignment="1" applyProtection="1">
      <alignment/>
      <protection/>
    </xf>
    <xf numFmtId="0" fontId="6" fillId="33" borderId="16" xfId="0" applyFont="1" applyFill="1" applyBorder="1" applyAlignment="1" applyProtection="1">
      <alignment/>
      <protection/>
    </xf>
    <xf numFmtId="0" fontId="6" fillId="33" borderId="16" xfId="0" applyFont="1" applyFill="1" applyBorder="1" applyAlignment="1" applyProtection="1">
      <alignment horizontal="left"/>
      <protection/>
    </xf>
    <xf numFmtId="0" fontId="6" fillId="33" borderId="18" xfId="0" applyFont="1" applyFill="1" applyBorder="1" applyAlignment="1" applyProtection="1">
      <alignment/>
      <protection/>
    </xf>
    <xf numFmtId="0" fontId="6" fillId="33" borderId="20" xfId="0" applyFont="1" applyFill="1" applyBorder="1" applyAlignment="1" applyProtection="1">
      <alignment/>
      <protection/>
    </xf>
    <xf numFmtId="0" fontId="6" fillId="33" borderId="15" xfId="0" applyFont="1" applyFill="1" applyBorder="1" applyAlignment="1" applyProtection="1">
      <alignment/>
      <protection/>
    </xf>
    <xf numFmtId="0" fontId="6" fillId="33" borderId="19" xfId="0" applyFont="1" applyFill="1" applyBorder="1" applyAlignment="1" applyProtection="1">
      <alignment/>
      <protection/>
    </xf>
    <xf numFmtId="0" fontId="6" fillId="33" borderId="19" xfId="0" applyFont="1" applyFill="1" applyBorder="1" applyAlignment="1" applyProtection="1">
      <alignment/>
      <protection/>
    </xf>
    <xf numFmtId="0" fontId="6" fillId="33" borderId="19" xfId="0" applyFont="1" applyFill="1" applyBorder="1" applyAlignment="1" applyProtection="1">
      <alignment horizontal="left"/>
      <protection/>
    </xf>
    <xf numFmtId="0" fontId="6" fillId="33" borderId="23" xfId="0" applyFont="1" applyFill="1" applyBorder="1" applyAlignment="1" applyProtection="1">
      <alignment/>
      <protection/>
    </xf>
    <xf numFmtId="0" fontId="6" fillId="33" borderId="21" xfId="0" applyFont="1" applyFill="1" applyBorder="1" applyAlignment="1" applyProtection="1">
      <alignment/>
      <protection/>
    </xf>
    <xf numFmtId="0" fontId="6" fillId="33" borderId="24" xfId="0" applyFont="1" applyFill="1" applyBorder="1" applyAlignment="1" applyProtection="1">
      <alignment/>
      <protection/>
    </xf>
    <xf numFmtId="0" fontId="6" fillId="33" borderId="21" xfId="0" applyFont="1" applyFill="1" applyBorder="1" applyAlignment="1" applyProtection="1">
      <alignment/>
      <protection/>
    </xf>
    <xf numFmtId="0" fontId="6" fillId="33" borderId="21" xfId="0" applyFont="1" applyFill="1" applyBorder="1" applyAlignment="1" applyProtection="1">
      <alignment horizontal="left"/>
      <protection/>
    </xf>
    <xf numFmtId="0" fontId="6" fillId="33" borderId="22" xfId="0" applyFont="1" applyFill="1" applyBorder="1" applyAlignment="1" applyProtection="1">
      <alignment/>
      <protection/>
    </xf>
    <xf numFmtId="0" fontId="10" fillId="35" borderId="32" xfId="0" applyFont="1" applyFill="1" applyBorder="1" applyAlignment="1" applyProtection="1">
      <alignment horizontal="center" wrapText="1"/>
      <protection/>
    </xf>
    <xf numFmtId="0" fontId="10" fillId="35" borderId="33" xfId="0" applyFont="1" applyFill="1" applyBorder="1" applyAlignment="1" applyProtection="1">
      <alignment horizontal="center" wrapText="1"/>
      <protection/>
    </xf>
    <xf numFmtId="0" fontId="10" fillId="35" borderId="34" xfId="0" applyFont="1" applyFill="1" applyBorder="1" applyAlignment="1" applyProtection="1">
      <alignment horizontal="center" wrapText="1"/>
      <protection/>
    </xf>
    <xf numFmtId="0" fontId="10" fillId="35" borderId="35" xfId="0" applyFont="1" applyFill="1" applyBorder="1" applyAlignment="1" applyProtection="1">
      <alignment horizontal="center" wrapText="1"/>
      <protection/>
    </xf>
    <xf numFmtId="0" fontId="1" fillId="0" borderId="36" xfId="0" applyFont="1" applyBorder="1" applyAlignment="1" applyProtection="1">
      <alignment vertical="center"/>
      <protection/>
    </xf>
    <xf numFmtId="0" fontId="1" fillId="0" borderId="37" xfId="0" applyFont="1" applyBorder="1" applyAlignment="1" applyProtection="1">
      <alignment vertical="center" wrapText="1"/>
      <protection/>
    </xf>
    <xf numFmtId="0" fontId="1" fillId="0" borderId="38" xfId="0" applyFont="1" applyBorder="1" applyAlignment="1" applyProtection="1">
      <alignment/>
      <protection/>
    </xf>
    <xf numFmtId="2" fontId="1" fillId="0" borderId="26" xfId="0" applyNumberFormat="1" applyFont="1" applyBorder="1" applyAlignment="1" applyProtection="1">
      <alignment horizontal="center" wrapText="1"/>
      <protection/>
    </xf>
    <xf numFmtId="2" fontId="1" fillId="0" borderId="39" xfId="0" applyNumberFormat="1" applyFont="1" applyBorder="1" applyAlignment="1" applyProtection="1">
      <alignment horizontal="center" wrapText="1"/>
      <protection/>
    </xf>
    <xf numFmtId="2" fontId="1" fillId="0" borderId="36" xfId="0" applyNumberFormat="1" applyFont="1" applyBorder="1" applyAlignment="1" applyProtection="1">
      <alignment horizontal="center" wrapText="1"/>
      <protection/>
    </xf>
    <xf numFmtId="2" fontId="1" fillId="0" borderId="38" xfId="0" applyNumberFormat="1" applyFont="1" applyBorder="1" applyAlignment="1" applyProtection="1">
      <alignment horizontal="center" wrapText="1"/>
      <protection/>
    </xf>
    <xf numFmtId="0" fontId="2" fillId="36" borderId="10" xfId="0" applyFont="1" applyFill="1" applyBorder="1" applyAlignment="1" applyProtection="1">
      <alignment horizontal="center" vertical="center"/>
      <protection/>
    </xf>
    <xf numFmtId="0" fontId="2" fillId="36" borderId="40" xfId="0" applyFont="1" applyFill="1" applyBorder="1" applyAlignment="1" applyProtection="1">
      <alignment horizontal="center" vertical="center"/>
      <protection/>
    </xf>
    <xf numFmtId="164" fontId="2" fillId="37" borderId="11" xfId="0" applyNumberFormat="1" applyFont="1" applyFill="1" applyBorder="1" applyAlignment="1" applyProtection="1">
      <alignment horizontal="center" vertical="center"/>
      <protection/>
    </xf>
    <xf numFmtId="0" fontId="2" fillId="37" borderId="40" xfId="0" applyFont="1" applyFill="1" applyBorder="1" applyAlignment="1" applyProtection="1">
      <alignment horizontal="center" vertical="center"/>
      <protection/>
    </xf>
    <xf numFmtId="164" fontId="2" fillId="38" borderId="11" xfId="0" applyNumberFormat="1" applyFont="1" applyFill="1" applyBorder="1" applyAlignment="1" applyProtection="1">
      <alignment horizontal="center" vertical="center"/>
      <protection/>
    </xf>
    <xf numFmtId="0" fontId="2" fillId="38" borderId="31" xfId="0" applyFont="1" applyFill="1" applyBorder="1" applyAlignment="1" applyProtection="1">
      <alignment horizontal="center" vertical="center"/>
      <protection/>
    </xf>
    <xf numFmtId="0" fontId="1" fillId="0" borderId="10" xfId="0" applyFont="1" applyBorder="1" applyAlignment="1" applyProtection="1">
      <alignment vertical="center"/>
      <protection/>
    </xf>
    <xf numFmtId="0" fontId="1" fillId="0" borderId="12" xfId="0" applyFont="1" applyBorder="1" applyAlignment="1" applyProtection="1">
      <alignment vertical="center" wrapText="1"/>
      <protection/>
    </xf>
    <xf numFmtId="0" fontId="1" fillId="0" borderId="40" xfId="0" applyFont="1" applyBorder="1" applyAlignment="1" applyProtection="1">
      <alignment/>
      <protection/>
    </xf>
    <xf numFmtId="2" fontId="1" fillId="0" borderId="10" xfId="0" applyNumberFormat="1" applyFont="1" applyBorder="1" applyAlignment="1" applyProtection="1">
      <alignment horizontal="center" wrapText="1"/>
      <protection/>
    </xf>
    <xf numFmtId="2" fontId="1" fillId="0" borderId="40" xfId="0" applyNumberFormat="1" applyFont="1" applyBorder="1" applyAlignment="1" applyProtection="1">
      <alignment horizontal="center" wrapText="1"/>
      <protection/>
    </xf>
    <xf numFmtId="0" fontId="6" fillId="33" borderId="29" xfId="0" applyFont="1" applyFill="1" applyBorder="1" applyAlignment="1" applyProtection="1">
      <alignment horizontal="left"/>
      <protection/>
    </xf>
    <xf numFmtId="38" fontId="6" fillId="36" borderId="10" xfId="0" applyNumberFormat="1" applyFont="1" applyFill="1" applyBorder="1" applyAlignment="1" applyProtection="1">
      <alignment horizontal="center"/>
      <protection/>
    </xf>
    <xf numFmtId="38" fontId="6" fillId="36" borderId="40" xfId="0" applyNumberFormat="1" applyFont="1" applyFill="1" applyBorder="1" applyAlignment="1" applyProtection="1">
      <alignment horizontal="center"/>
      <protection/>
    </xf>
    <xf numFmtId="0" fontId="6" fillId="39" borderId="41" xfId="0" applyFont="1" applyFill="1" applyBorder="1" applyAlignment="1" applyProtection="1">
      <alignment horizontal="center" wrapText="1"/>
      <protection/>
    </xf>
    <xf numFmtId="0" fontId="6" fillId="39" borderId="42" xfId="0" applyFont="1" applyFill="1" applyBorder="1" applyAlignment="1" applyProtection="1">
      <alignment horizontal="center" wrapText="1"/>
      <protection/>
    </xf>
    <xf numFmtId="38" fontId="6" fillId="38" borderId="11" xfId="0" applyNumberFormat="1" applyFont="1" applyFill="1" applyBorder="1" applyAlignment="1" applyProtection="1">
      <alignment horizontal="center" wrapText="1"/>
      <protection/>
    </xf>
    <xf numFmtId="38" fontId="6" fillId="38" borderId="31" xfId="0" applyNumberFormat="1" applyFont="1" applyFill="1" applyBorder="1" applyAlignment="1" applyProtection="1">
      <alignment horizontal="center" wrapText="1"/>
      <protection/>
    </xf>
    <xf numFmtId="0" fontId="6" fillId="39" borderId="43" xfId="0" applyFont="1" applyFill="1" applyBorder="1" applyAlignment="1" applyProtection="1">
      <alignment horizontal="center" wrapText="1"/>
      <protection/>
    </xf>
    <xf numFmtId="0" fontId="6" fillId="33" borderId="0" xfId="0" applyFont="1" applyFill="1" applyAlignment="1" applyProtection="1">
      <alignment horizontal="center" wrapText="1"/>
      <protection/>
    </xf>
    <xf numFmtId="2" fontId="1" fillId="0" borderId="10" xfId="0" applyNumberFormat="1" applyFont="1" applyFill="1" applyBorder="1" applyAlignment="1" applyProtection="1">
      <alignment horizontal="center" wrapText="1"/>
      <protection/>
    </xf>
    <xf numFmtId="0" fontId="6" fillId="39" borderId="44" xfId="0" applyFont="1" applyFill="1" applyBorder="1" applyAlignment="1" applyProtection="1">
      <alignment horizontal="center" wrapText="1"/>
      <protection/>
    </xf>
    <xf numFmtId="0" fontId="6" fillId="39" borderId="45" xfId="0" applyFont="1" applyFill="1" applyBorder="1" applyAlignment="1" applyProtection="1">
      <alignment horizontal="center" wrapText="1"/>
      <protection/>
    </xf>
    <xf numFmtId="0" fontId="6" fillId="39" borderId="46" xfId="0" applyFont="1" applyFill="1" applyBorder="1" applyAlignment="1" applyProtection="1">
      <alignment horizontal="center" wrapText="1"/>
      <protection/>
    </xf>
    <xf numFmtId="2" fontId="1" fillId="0" borderId="40" xfId="0" applyNumberFormat="1" applyFont="1" applyFill="1" applyBorder="1" applyAlignment="1" applyProtection="1">
      <alignment horizontal="center" wrapText="1"/>
      <protection/>
    </xf>
    <xf numFmtId="0" fontId="1" fillId="0" borderId="13" xfId="0" applyFont="1" applyBorder="1" applyAlignment="1" applyProtection="1">
      <alignment vertical="center"/>
      <protection/>
    </xf>
    <xf numFmtId="0" fontId="1" fillId="0" borderId="14" xfId="0" applyFont="1" applyBorder="1" applyAlignment="1" applyProtection="1">
      <alignment vertical="center" wrapText="1"/>
      <protection/>
    </xf>
    <xf numFmtId="0" fontId="1" fillId="0" borderId="47" xfId="0" applyFont="1" applyBorder="1" applyAlignment="1" applyProtection="1">
      <alignment/>
      <protection/>
    </xf>
    <xf numFmtId="2" fontId="1" fillId="0" borderId="13" xfId="0" applyNumberFormat="1" applyFont="1" applyFill="1" applyBorder="1" applyAlignment="1" applyProtection="1">
      <alignment horizontal="center" wrapText="1"/>
      <protection/>
    </xf>
    <xf numFmtId="2" fontId="1" fillId="0" borderId="47" xfId="0" applyNumberFormat="1" applyFont="1" applyFill="1" applyBorder="1" applyAlignment="1" applyProtection="1">
      <alignment horizontal="center" wrapText="1"/>
      <protection/>
    </xf>
    <xf numFmtId="2" fontId="1" fillId="0" borderId="47" xfId="0" applyNumberFormat="1" applyFont="1" applyBorder="1" applyAlignment="1" applyProtection="1">
      <alignment horizontal="center" wrapText="1"/>
      <protection/>
    </xf>
    <xf numFmtId="10" fontId="16" fillId="37" borderId="48" xfId="0" applyNumberFormat="1" applyFont="1" applyFill="1" applyBorder="1" applyAlignment="1" applyProtection="1">
      <alignment horizontal="center" wrapText="1"/>
      <protection/>
    </xf>
    <xf numFmtId="0" fontId="1" fillId="40" borderId="49" xfId="0" applyFont="1" applyFill="1" applyBorder="1" applyAlignment="1" applyProtection="1">
      <alignment/>
      <protection/>
    </xf>
    <xf numFmtId="0" fontId="1" fillId="40" borderId="50" xfId="0" applyFont="1" applyFill="1" applyBorder="1" applyAlignment="1" applyProtection="1">
      <alignment/>
      <protection/>
    </xf>
    <xf numFmtId="0" fontId="1" fillId="40" borderId="51" xfId="0" applyFont="1" applyFill="1" applyBorder="1" applyAlignment="1" applyProtection="1">
      <alignment/>
      <protection/>
    </xf>
    <xf numFmtId="0" fontId="6" fillId="33" borderId="41" xfId="0" applyFont="1" applyFill="1" applyBorder="1" applyAlignment="1" applyProtection="1">
      <alignment horizontal="left"/>
      <protection/>
    </xf>
    <xf numFmtId="38" fontId="6" fillId="36" borderId="52" xfId="0" applyNumberFormat="1" applyFont="1" applyFill="1" applyBorder="1" applyAlignment="1" applyProtection="1">
      <alignment horizontal="center"/>
      <protection/>
    </xf>
    <xf numFmtId="38" fontId="6" fillId="36" borderId="42" xfId="0" applyNumberFormat="1" applyFont="1" applyFill="1" applyBorder="1" applyAlignment="1" applyProtection="1">
      <alignment horizontal="center"/>
      <protection/>
    </xf>
    <xf numFmtId="38" fontId="6" fillId="38" borderId="18" xfId="0" applyNumberFormat="1" applyFont="1" applyFill="1" applyBorder="1" applyAlignment="1" applyProtection="1">
      <alignment horizontal="center" wrapText="1"/>
      <protection/>
    </xf>
    <xf numFmtId="38" fontId="6" fillId="38" borderId="16" xfId="0" applyNumberFormat="1" applyFont="1" applyFill="1" applyBorder="1" applyAlignment="1" applyProtection="1">
      <alignment horizontal="center" wrapText="1"/>
      <protection/>
    </xf>
    <xf numFmtId="2" fontId="1" fillId="0" borderId="53" xfId="0" applyNumberFormat="1" applyFont="1" applyFill="1" applyBorder="1" applyAlignment="1" applyProtection="1">
      <alignment horizontal="center" wrapText="1"/>
      <protection/>
    </xf>
    <xf numFmtId="2" fontId="1" fillId="0" borderId="54" xfId="0" applyNumberFormat="1" applyFont="1" applyBorder="1" applyAlignment="1" applyProtection="1">
      <alignment horizontal="center" wrapText="1"/>
      <protection/>
    </xf>
    <xf numFmtId="2" fontId="1" fillId="0" borderId="36" xfId="0" applyNumberFormat="1" applyFont="1" applyFill="1" applyBorder="1" applyAlignment="1" applyProtection="1">
      <alignment horizontal="center" wrapText="1"/>
      <protection/>
    </xf>
    <xf numFmtId="0" fontId="6" fillId="39" borderId="28" xfId="0" applyFont="1" applyFill="1" applyBorder="1" applyAlignment="1" applyProtection="1">
      <alignment horizontal="center" wrapText="1"/>
      <protection/>
    </xf>
    <xf numFmtId="0" fontId="6" fillId="39" borderId="39" xfId="0" applyFont="1" applyFill="1" applyBorder="1" applyAlignment="1" applyProtection="1">
      <alignment horizontal="center" wrapText="1"/>
      <protection/>
    </xf>
    <xf numFmtId="0" fontId="6" fillId="39" borderId="55" xfId="0" applyFont="1" applyFill="1" applyBorder="1" applyAlignment="1" applyProtection="1">
      <alignment horizontal="center" wrapText="1"/>
      <protection/>
    </xf>
    <xf numFmtId="2" fontId="1" fillId="0" borderId="11" xfId="0" applyNumberFormat="1" applyFont="1" applyFill="1" applyBorder="1" applyAlignment="1" applyProtection="1">
      <alignment horizontal="center" wrapText="1"/>
      <protection/>
    </xf>
    <xf numFmtId="2" fontId="1" fillId="0" borderId="31" xfId="0" applyNumberFormat="1" applyFont="1" applyBorder="1" applyAlignment="1" applyProtection="1">
      <alignment horizontal="center" wrapText="1"/>
      <protection/>
    </xf>
    <xf numFmtId="0" fontId="6" fillId="33" borderId="30" xfId="0" applyFont="1" applyFill="1" applyBorder="1" applyAlignment="1" applyProtection="1">
      <alignment horizontal="left"/>
      <protection/>
    </xf>
    <xf numFmtId="38" fontId="6" fillId="36" borderId="13" xfId="0" applyNumberFormat="1" applyFont="1" applyFill="1" applyBorder="1" applyAlignment="1" applyProtection="1">
      <alignment horizontal="center"/>
      <protection/>
    </xf>
    <xf numFmtId="38" fontId="6" fillId="36" borderId="47" xfId="0" applyNumberFormat="1" applyFont="1" applyFill="1" applyBorder="1" applyAlignment="1" applyProtection="1">
      <alignment horizontal="center"/>
      <protection/>
    </xf>
    <xf numFmtId="38" fontId="6" fillId="37" borderId="27" xfId="0" applyNumberFormat="1" applyFont="1" applyFill="1" applyBorder="1" applyAlignment="1" applyProtection="1">
      <alignment horizontal="center" wrapText="1"/>
      <protection/>
    </xf>
    <xf numFmtId="38" fontId="6" fillId="37" borderId="47" xfId="0" applyNumberFormat="1" applyFont="1" applyFill="1" applyBorder="1" applyAlignment="1" applyProtection="1">
      <alignment horizontal="center" wrapText="1"/>
      <protection/>
    </xf>
    <xf numFmtId="38" fontId="6" fillId="38" borderId="27" xfId="0" applyNumberFormat="1" applyFont="1" applyFill="1" applyBorder="1" applyAlignment="1" applyProtection="1">
      <alignment horizontal="center" wrapText="1"/>
      <protection/>
    </xf>
    <xf numFmtId="38" fontId="6" fillId="38" borderId="56" xfId="0" applyNumberFormat="1" applyFont="1" applyFill="1" applyBorder="1" applyAlignment="1" applyProtection="1">
      <alignment horizontal="center" wrapText="1"/>
      <protection/>
    </xf>
    <xf numFmtId="165" fontId="16" fillId="37" borderId="57" xfId="0" applyNumberFormat="1" applyFont="1" applyFill="1" applyBorder="1" applyAlignment="1" applyProtection="1">
      <alignment horizontal="center" vertical="center" wrapText="1"/>
      <protection/>
    </xf>
    <xf numFmtId="2" fontId="1" fillId="0" borderId="11" xfId="0" applyNumberFormat="1" applyFont="1" applyBorder="1" applyAlignment="1" applyProtection="1">
      <alignment horizontal="center" wrapText="1"/>
      <protection/>
    </xf>
    <xf numFmtId="0" fontId="1" fillId="0" borderId="52" xfId="0" applyFont="1" applyBorder="1" applyAlignment="1" applyProtection="1">
      <alignment vertical="center"/>
      <protection/>
    </xf>
    <xf numFmtId="0" fontId="1" fillId="0" borderId="25" xfId="0" applyFont="1" applyBorder="1" applyAlignment="1" applyProtection="1">
      <alignment vertical="center" wrapText="1"/>
      <protection/>
    </xf>
    <xf numFmtId="0" fontId="1" fillId="0" borderId="42" xfId="0" applyFont="1" applyBorder="1" applyAlignment="1" applyProtection="1">
      <alignment/>
      <protection/>
    </xf>
    <xf numFmtId="2" fontId="1" fillId="0" borderId="18" xfId="0" applyNumberFormat="1" applyFont="1" applyBorder="1" applyAlignment="1" applyProtection="1">
      <alignment horizontal="center" wrapText="1"/>
      <protection/>
    </xf>
    <xf numFmtId="2" fontId="1" fillId="0" borderId="16" xfId="0" applyNumberFormat="1" applyFont="1" applyBorder="1" applyAlignment="1" applyProtection="1">
      <alignment horizontal="center" wrapText="1"/>
      <protection/>
    </xf>
    <xf numFmtId="2" fontId="1" fillId="0" borderId="52" xfId="0" applyNumberFormat="1" applyFont="1" applyFill="1" applyBorder="1" applyAlignment="1" applyProtection="1">
      <alignment horizontal="center" wrapText="1"/>
      <protection/>
    </xf>
    <xf numFmtId="2" fontId="1" fillId="0" borderId="42" xfId="0" applyNumberFormat="1" applyFont="1" applyBorder="1" applyAlignment="1" applyProtection="1">
      <alignment horizontal="center" wrapText="1"/>
      <protection/>
    </xf>
    <xf numFmtId="2" fontId="1" fillId="0" borderId="31" xfId="0" applyNumberFormat="1" applyFont="1" applyFill="1" applyBorder="1" applyAlignment="1" applyProtection="1">
      <alignment horizontal="center" wrapText="1"/>
      <protection/>
    </xf>
    <xf numFmtId="2" fontId="1" fillId="0" borderId="27" xfId="0" applyNumberFormat="1" applyFont="1" applyFill="1" applyBorder="1" applyAlignment="1" applyProtection="1">
      <alignment horizontal="center" wrapText="1"/>
      <protection/>
    </xf>
    <xf numFmtId="2" fontId="1" fillId="0" borderId="56" xfId="0" applyNumberFormat="1" applyFont="1" applyFill="1" applyBorder="1" applyAlignment="1" applyProtection="1">
      <alignment horizontal="center" wrapText="1"/>
      <protection/>
    </xf>
    <xf numFmtId="0" fontId="10" fillId="35" borderId="58" xfId="0" applyFont="1" applyFill="1" applyBorder="1" applyAlignment="1" applyProtection="1">
      <alignment horizontal="center" wrapText="1"/>
      <protection/>
    </xf>
    <xf numFmtId="0" fontId="10" fillId="35" borderId="59" xfId="0" applyFont="1" applyFill="1" applyBorder="1" applyAlignment="1" applyProtection="1">
      <alignment horizontal="center" wrapText="1"/>
      <protection/>
    </xf>
    <xf numFmtId="0" fontId="10" fillId="35" borderId="60" xfId="0" applyFont="1" applyFill="1" applyBorder="1" applyAlignment="1" applyProtection="1">
      <alignment horizontal="center" wrapText="1"/>
      <protection/>
    </xf>
    <xf numFmtId="0" fontId="10" fillId="35" borderId="61" xfId="0" applyFont="1" applyFill="1" applyBorder="1" applyAlignment="1" applyProtection="1">
      <alignment horizontal="center" wrapText="1"/>
      <protection/>
    </xf>
    <xf numFmtId="0" fontId="1" fillId="0" borderId="21" xfId="0" applyFont="1" applyBorder="1" applyAlignment="1" applyProtection="1">
      <alignment/>
      <protection/>
    </xf>
    <xf numFmtId="0" fontId="1" fillId="0" borderId="26" xfId="0" applyFont="1" applyBorder="1" applyAlignment="1" applyProtection="1">
      <alignment wrapText="1"/>
      <protection/>
    </xf>
    <xf numFmtId="0" fontId="1" fillId="0" borderId="22" xfId="0" applyFont="1" applyBorder="1" applyAlignment="1" applyProtection="1">
      <alignment wrapText="1"/>
      <protection/>
    </xf>
    <xf numFmtId="2" fontId="1" fillId="0" borderId="54" xfId="0" applyNumberFormat="1" applyFont="1" applyFill="1" applyBorder="1" applyAlignment="1" applyProtection="1">
      <alignment horizontal="center" wrapText="1"/>
      <protection/>
    </xf>
    <xf numFmtId="2" fontId="1" fillId="0" borderId="38" xfId="0" applyNumberFormat="1" applyFont="1" applyFill="1" applyBorder="1" applyAlignment="1" applyProtection="1">
      <alignment horizontal="center" wrapText="1"/>
      <protection/>
    </xf>
    <xf numFmtId="0" fontId="1" fillId="0" borderId="31" xfId="0" applyFont="1" applyBorder="1" applyAlignment="1" applyProtection="1">
      <alignment/>
      <protection/>
    </xf>
    <xf numFmtId="0" fontId="1" fillId="0" borderId="10" xfId="0" applyFont="1" applyBorder="1" applyAlignment="1" applyProtection="1">
      <alignment wrapText="1"/>
      <protection/>
    </xf>
    <xf numFmtId="2" fontId="1" fillId="0" borderId="12" xfId="0" applyNumberFormat="1" applyFont="1" applyBorder="1" applyAlignment="1" applyProtection="1">
      <alignment horizontal="center" wrapText="1"/>
      <protection/>
    </xf>
    <xf numFmtId="0" fontId="1" fillId="0" borderId="11" xfId="0" applyFont="1" applyBorder="1" applyAlignment="1" applyProtection="1">
      <alignment wrapText="1"/>
      <protection/>
    </xf>
    <xf numFmtId="2" fontId="1" fillId="38" borderId="12" xfId="0" applyNumberFormat="1" applyFont="1" applyFill="1" applyBorder="1" applyAlignment="1" applyProtection="1">
      <alignment horizontal="center" wrapText="1"/>
      <protection/>
    </xf>
    <xf numFmtId="0" fontId="1" fillId="0" borderId="56" xfId="0" applyFont="1" applyBorder="1" applyAlignment="1" applyProtection="1">
      <alignment/>
      <protection/>
    </xf>
    <xf numFmtId="0" fontId="1" fillId="0" borderId="13" xfId="0" applyFont="1" applyBorder="1" applyAlignment="1" applyProtection="1">
      <alignment wrapText="1"/>
      <protection/>
    </xf>
    <xf numFmtId="2" fontId="1" fillId="0" borderId="14" xfId="0" applyNumberFormat="1" applyFont="1" applyBorder="1" applyAlignment="1" applyProtection="1">
      <alignment horizontal="center" wrapText="1"/>
      <protection/>
    </xf>
    <xf numFmtId="0" fontId="1" fillId="0" borderId="27" xfId="0" applyFont="1" applyBorder="1" applyAlignment="1" applyProtection="1">
      <alignment wrapText="1"/>
      <protection/>
    </xf>
    <xf numFmtId="2" fontId="1" fillId="38" borderId="14" xfId="0" applyNumberFormat="1" applyFont="1" applyFill="1" applyBorder="1" applyAlignment="1" applyProtection="1">
      <alignment horizontal="center" wrapText="1"/>
      <protection/>
    </xf>
    <xf numFmtId="2" fontId="1" fillId="0" borderId="18" xfId="0" applyNumberFormat="1" applyFont="1" applyFill="1" applyBorder="1" applyAlignment="1" applyProtection="1">
      <alignment horizontal="center" wrapText="1"/>
      <protection/>
    </xf>
    <xf numFmtId="0" fontId="1" fillId="35" borderId="62" xfId="0" applyFont="1" applyFill="1" applyBorder="1" applyAlignment="1" applyProtection="1">
      <alignment horizontal="center"/>
      <protection/>
    </xf>
    <xf numFmtId="0" fontId="1" fillId="35" borderId="63" xfId="0" applyFont="1" applyFill="1" applyBorder="1" applyAlignment="1" applyProtection="1">
      <alignment horizontal="center"/>
      <protection/>
    </xf>
    <xf numFmtId="0" fontId="1" fillId="35" borderId="64" xfId="0" applyFont="1" applyFill="1" applyBorder="1" applyAlignment="1" applyProtection="1">
      <alignment horizontal="center"/>
      <protection/>
    </xf>
    <xf numFmtId="0" fontId="1" fillId="0" borderId="54" xfId="0" applyFont="1" applyBorder="1" applyAlignment="1" applyProtection="1">
      <alignment/>
      <protection/>
    </xf>
    <xf numFmtId="0" fontId="1" fillId="0" borderId="36" xfId="0" applyFont="1" applyBorder="1" applyAlignment="1" applyProtection="1">
      <alignment wrapText="1"/>
      <protection/>
    </xf>
    <xf numFmtId="0" fontId="1" fillId="0" borderId="53" xfId="0" applyFont="1" applyBorder="1" applyAlignment="1" applyProtection="1">
      <alignment wrapText="1"/>
      <protection/>
    </xf>
    <xf numFmtId="2" fontId="1" fillId="0" borderId="12" xfId="0" applyNumberFormat="1" applyFont="1" applyFill="1" applyBorder="1" applyAlignment="1" applyProtection="1">
      <alignment horizontal="center" wrapText="1"/>
      <protection/>
    </xf>
    <xf numFmtId="2" fontId="1" fillId="0" borderId="42" xfId="0" applyNumberFormat="1" applyFont="1" applyFill="1" applyBorder="1" applyAlignment="1" applyProtection="1">
      <alignment horizontal="center" wrapText="1"/>
      <protection/>
    </xf>
    <xf numFmtId="2" fontId="1" fillId="0" borderId="14" xfId="0" applyNumberFormat="1" applyFont="1" applyFill="1" applyBorder="1" applyAlignment="1" applyProtection="1">
      <alignment horizontal="center" wrapText="1"/>
      <protection/>
    </xf>
    <xf numFmtId="0" fontId="1" fillId="41" borderId="0" xfId="0" applyFont="1" applyFill="1" applyBorder="1" applyAlignment="1" applyProtection="1">
      <alignment/>
      <protection/>
    </xf>
    <xf numFmtId="0" fontId="1" fillId="41" borderId="0" xfId="0" applyFont="1" applyFill="1" applyBorder="1" applyAlignment="1" applyProtection="1">
      <alignment wrapText="1"/>
      <protection/>
    </xf>
    <xf numFmtId="2" fontId="1" fillId="41" borderId="0" xfId="0" applyNumberFormat="1" applyFont="1" applyFill="1" applyBorder="1" applyAlignment="1" applyProtection="1">
      <alignment horizontal="center" wrapText="1"/>
      <protection/>
    </xf>
    <xf numFmtId="2" fontId="27" fillId="41" borderId="0" xfId="0" applyNumberFormat="1" applyFont="1" applyFill="1" applyAlignment="1" applyProtection="1">
      <alignment/>
      <protection/>
    </xf>
    <xf numFmtId="0" fontId="1" fillId="41" borderId="0" xfId="0" applyFont="1" applyFill="1" applyAlignment="1" applyProtection="1">
      <alignment/>
      <protection/>
    </xf>
    <xf numFmtId="0" fontId="16" fillId="0" borderId="0" xfId="0" applyFont="1" applyFill="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wrapText="1"/>
      <protection/>
    </xf>
    <xf numFmtId="2" fontId="1" fillId="0" borderId="0" xfId="0" applyNumberFormat="1" applyFont="1" applyFill="1" applyBorder="1" applyAlignment="1" applyProtection="1">
      <alignment horizontal="center" wrapText="1"/>
      <protection/>
    </xf>
    <xf numFmtId="0" fontId="7" fillId="33" borderId="0" xfId="0" applyFont="1" applyFill="1" applyAlignment="1" applyProtection="1">
      <alignment/>
      <protection/>
    </xf>
    <xf numFmtId="0" fontId="6" fillId="42" borderId="0" xfId="0" applyFont="1" applyFill="1" applyAlignment="1" applyProtection="1">
      <alignment/>
      <protection/>
    </xf>
    <xf numFmtId="0" fontId="1" fillId="0" borderId="0" xfId="0" applyFont="1" applyFill="1" applyBorder="1" applyAlignment="1" applyProtection="1">
      <alignment horizontal="center"/>
      <protection/>
    </xf>
    <xf numFmtId="0" fontId="6" fillId="42" borderId="0" xfId="0" applyFont="1" applyFill="1" applyAlignment="1" applyProtection="1">
      <alignment wrapText="1"/>
      <protection/>
    </xf>
    <xf numFmtId="0" fontId="6" fillId="42" borderId="0" xfId="0" applyFont="1" applyFill="1" applyAlignment="1" applyProtection="1">
      <alignment/>
      <protection/>
    </xf>
    <xf numFmtId="0" fontId="35" fillId="33" borderId="0" xfId="0" applyFont="1" applyFill="1" applyAlignment="1" applyProtection="1">
      <alignment wrapText="1"/>
      <protection/>
    </xf>
    <xf numFmtId="0" fontId="31" fillId="33" borderId="0" xfId="0" applyFont="1" applyFill="1" applyAlignment="1" applyProtection="1">
      <alignment/>
      <protection/>
    </xf>
    <xf numFmtId="0" fontId="31" fillId="33" borderId="0" xfId="0" applyFont="1" applyFill="1" applyAlignment="1" applyProtection="1">
      <alignment/>
      <protection/>
    </xf>
    <xf numFmtId="0" fontId="35" fillId="33" borderId="0" xfId="0" applyFont="1" applyFill="1" applyBorder="1" applyAlignment="1" applyProtection="1">
      <alignment wrapText="1"/>
      <protection/>
    </xf>
    <xf numFmtId="0" fontId="6" fillId="33" borderId="0" xfId="0" applyFont="1" applyFill="1" applyAlignment="1" applyProtection="1">
      <alignment/>
      <protection locked="0"/>
    </xf>
    <xf numFmtId="0" fontId="32" fillId="34" borderId="0" xfId="0" applyFont="1" applyFill="1" applyAlignment="1" applyProtection="1">
      <alignment wrapText="1"/>
      <protection locked="0"/>
    </xf>
    <xf numFmtId="0" fontId="6" fillId="33" borderId="0" xfId="0" applyFont="1" applyFill="1" applyBorder="1" applyAlignment="1" applyProtection="1">
      <alignment/>
      <protection locked="0"/>
    </xf>
    <xf numFmtId="0" fontId="21" fillId="0" borderId="0" xfId="57" applyProtection="1">
      <alignment/>
      <protection/>
    </xf>
    <xf numFmtId="0" fontId="24" fillId="0" borderId="0" xfId="57" applyFont="1" applyAlignment="1" applyProtection="1">
      <alignment horizontal="center" vertical="center" wrapText="1"/>
      <protection/>
    </xf>
    <xf numFmtId="0" fontId="21" fillId="0" borderId="0" xfId="57" applyProtection="1">
      <alignment/>
      <protection locked="0"/>
    </xf>
    <xf numFmtId="0" fontId="0" fillId="33" borderId="0" xfId="0" applyFill="1" applyAlignment="1" applyProtection="1">
      <alignment/>
      <protection locked="0"/>
    </xf>
    <xf numFmtId="0" fontId="0" fillId="33" borderId="0" xfId="0" applyFill="1" applyAlignment="1" applyProtection="1">
      <alignment/>
      <protection/>
    </xf>
    <xf numFmtId="0" fontId="1" fillId="33" borderId="17" xfId="0" applyFont="1" applyFill="1" applyBorder="1" applyAlignment="1" applyProtection="1">
      <alignment horizontal="center"/>
      <protection/>
    </xf>
    <xf numFmtId="0" fontId="10" fillId="33" borderId="12" xfId="0" applyFont="1" applyFill="1" applyBorder="1" applyAlignment="1" applyProtection="1">
      <alignment/>
      <protection/>
    </xf>
    <xf numFmtId="0" fontId="1" fillId="37" borderId="25" xfId="0" applyFont="1" applyFill="1" applyBorder="1" applyAlignment="1" applyProtection="1">
      <alignment horizontal="center" wrapText="1"/>
      <protection/>
    </xf>
    <xf numFmtId="0" fontId="10" fillId="33" borderId="12" xfId="0" applyFont="1" applyFill="1" applyBorder="1" applyAlignment="1" applyProtection="1">
      <alignment horizontal="left"/>
      <protection/>
    </xf>
    <xf numFmtId="0" fontId="1" fillId="37" borderId="15" xfId="0" applyFont="1" applyFill="1" applyBorder="1" applyAlignment="1" applyProtection="1">
      <alignment horizontal="center" wrapText="1"/>
      <protection/>
    </xf>
    <xf numFmtId="0" fontId="1" fillId="33" borderId="12" xfId="0" applyFont="1" applyFill="1" applyBorder="1" applyAlignment="1" applyProtection="1">
      <alignment/>
      <protection/>
    </xf>
    <xf numFmtId="0" fontId="2" fillId="38" borderId="18" xfId="0" applyFont="1" applyFill="1" applyBorder="1" applyAlignment="1" applyProtection="1">
      <alignment horizontal="center"/>
      <protection/>
    </xf>
    <xf numFmtId="0" fontId="2" fillId="38" borderId="16" xfId="0" applyFont="1" applyFill="1" applyBorder="1" applyAlignment="1" applyProtection="1">
      <alignment horizontal="center"/>
      <protection/>
    </xf>
    <xf numFmtId="0" fontId="2" fillId="43" borderId="52" xfId="0" applyFont="1" applyFill="1" applyBorder="1" applyAlignment="1" applyProtection="1">
      <alignment horizontal="center"/>
      <protection/>
    </xf>
    <xf numFmtId="0" fontId="2" fillId="43" borderId="42" xfId="0" applyFont="1" applyFill="1" applyBorder="1" applyAlignment="1" applyProtection="1">
      <alignment horizontal="center"/>
      <protection/>
    </xf>
    <xf numFmtId="164" fontId="2" fillId="37" borderId="18" xfId="0" applyNumberFormat="1" applyFont="1" applyFill="1" applyBorder="1" applyAlignment="1" applyProtection="1">
      <alignment horizontal="center"/>
      <protection/>
    </xf>
    <xf numFmtId="0" fontId="2" fillId="37" borderId="42" xfId="0" applyFont="1" applyFill="1" applyBorder="1" applyAlignment="1" applyProtection="1">
      <alignment horizontal="center"/>
      <protection/>
    </xf>
    <xf numFmtId="0" fontId="2" fillId="38" borderId="13" xfId="0" applyFont="1" applyFill="1" applyBorder="1" applyAlignment="1" applyProtection="1">
      <alignment horizontal="center"/>
      <protection/>
    </xf>
    <xf numFmtId="0" fontId="2" fillId="38" borderId="47" xfId="0" applyFont="1" applyFill="1" applyBorder="1" applyAlignment="1" applyProtection="1">
      <alignment horizontal="center"/>
      <protection/>
    </xf>
    <xf numFmtId="0" fontId="7" fillId="37" borderId="13" xfId="0" applyFont="1" applyFill="1" applyBorder="1" applyAlignment="1" applyProtection="1">
      <alignment horizontal="center" vertical="center"/>
      <protection/>
    </xf>
    <xf numFmtId="4" fontId="7" fillId="37" borderId="14" xfId="0" applyNumberFormat="1" applyFont="1" applyFill="1" applyBorder="1" applyAlignment="1" applyProtection="1">
      <alignment horizontal="center" vertical="center" wrapText="1"/>
      <protection/>
    </xf>
    <xf numFmtId="0" fontId="7" fillId="37" borderId="56" xfId="0" applyFont="1" applyFill="1" applyBorder="1" applyAlignment="1" applyProtection="1">
      <alignment horizontal="center" vertical="center" wrapText="1"/>
      <protection/>
    </xf>
    <xf numFmtId="0" fontId="7" fillId="37" borderId="52" xfId="0" applyFont="1" applyFill="1" applyBorder="1" applyAlignment="1" applyProtection="1">
      <alignment horizontal="center" vertical="center" wrapText="1"/>
      <protection/>
    </xf>
    <xf numFmtId="0" fontId="7" fillId="37" borderId="25" xfId="0" applyFont="1" applyFill="1" applyBorder="1" applyAlignment="1" applyProtection="1">
      <alignment horizontal="center" vertical="center" wrapText="1"/>
      <protection/>
    </xf>
    <xf numFmtId="0" fontId="7" fillId="37" borderId="42" xfId="0" applyFont="1" applyFill="1" applyBorder="1" applyAlignment="1" applyProtection="1">
      <alignment horizontal="center" vertical="center" wrapText="1"/>
      <protection/>
    </xf>
    <xf numFmtId="0" fontId="1" fillId="37" borderId="23" xfId="0" applyFont="1" applyFill="1" applyBorder="1" applyAlignment="1" applyProtection="1">
      <alignment horizontal="center" wrapText="1"/>
      <protection/>
    </xf>
    <xf numFmtId="0" fontId="1" fillId="33" borderId="25" xfId="0" applyFont="1" applyFill="1" applyBorder="1" applyAlignment="1" applyProtection="1">
      <alignment/>
      <protection/>
    </xf>
    <xf numFmtId="0" fontId="20" fillId="33" borderId="0" xfId="0" applyFont="1" applyFill="1" applyAlignment="1" applyProtection="1">
      <alignment/>
      <protection/>
    </xf>
    <xf numFmtId="0" fontId="1" fillId="33" borderId="17" xfId="0" applyFont="1" applyFill="1" applyBorder="1" applyAlignment="1" applyProtection="1">
      <alignment/>
      <protection/>
    </xf>
    <xf numFmtId="0" fontId="1" fillId="33" borderId="16" xfId="0" applyFont="1" applyFill="1" applyBorder="1" applyAlignment="1" applyProtection="1">
      <alignment/>
      <protection/>
    </xf>
    <xf numFmtId="0" fontId="1" fillId="33" borderId="18" xfId="0" applyFont="1" applyFill="1" applyBorder="1" applyAlignment="1" applyProtection="1">
      <alignment/>
      <protection/>
    </xf>
    <xf numFmtId="0" fontId="1" fillId="33" borderId="0" xfId="0" applyFont="1" applyFill="1" applyAlignment="1" applyProtection="1">
      <alignment/>
      <protection/>
    </xf>
    <xf numFmtId="0" fontId="0" fillId="33" borderId="65" xfId="0" applyFont="1" applyFill="1" applyBorder="1" applyAlignment="1" applyProtection="1">
      <alignment vertical="center" wrapText="1"/>
      <protection/>
    </xf>
    <xf numFmtId="38" fontId="0" fillId="38" borderId="36" xfId="0" applyNumberFormat="1" applyFill="1" applyBorder="1" applyAlignment="1" applyProtection="1">
      <alignment horizontal="center"/>
      <protection/>
    </xf>
    <xf numFmtId="38" fontId="0" fillId="38" borderId="54" xfId="0" applyNumberFormat="1" applyFill="1" applyBorder="1" applyAlignment="1" applyProtection="1">
      <alignment horizontal="center"/>
      <protection/>
    </xf>
    <xf numFmtId="38" fontId="33" fillId="44" borderId="36" xfId="0" applyNumberFormat="1" applyFont="1" applyFill="1" applyBorder="1" applyAlignment="1" applyProtection="1">
      <alignment horizontal="center" vertical="center" wrapText="1"/>
      <protection/>
    </xf>
    <xf numFmtId="38" fontId="33" fillId="44" borderId="38" xfId="0" applyNumberFormat="1" applyFont="1" applyFill="1" applyBorder="1" applyAlignment="1" applyProtection="1">
      <alignment horizontal="center" vertical="center" wrapText="1"/>
      <protection/>
    </xf>
    <xf numFmtId="38" fontId="0" fillId="37" borderId="53" xfId="0" applyNumberFormat="1" applyFill="1" applyBorder="1" applyAlignment="1" applyProtection="1">
      <alignment horizontal="center"/>
      <protection/>
    </xf>
    <xf numFmtId="38" fontId="0" fillId="37" borderId="38" xfId="0" applyNumberFormat="1" applyFill="1" applyBorder="1" applyAlignment="1" applyProtection="1">
      <alignment horizontal="center"/>
      <protection/>
    </xf>
    <xf numFmtId="38" fontId="0" fillId="38" borderId="38" xfId="0" applyNumberFormat="1" applyFill="1" applyBorder="1" applyAlignment="1" applyProtection="1">
      <alignment horizontal="center"/>
      <protection/>
    </xf>
    <xf numFmtId="38" fontId="0" fillId="37" borderId="36" xfId="0" applyNumberFormat="1" applyFill="1" applyBorder="1" applyAlignment="1" applyProtection="1">
      <alignment horizontal="center"/>
      <protection/>
    </xf>
    <xf numFmtId="0" fontId="6" fillId="33" borderId="12" xfId="0" applyFont="1" applyFill="1" applyBorder="1" applyAlignment="1" applyProtection="1">
      <alignment/>
      <protection/>
    </xf>
    <xf numFmtId="0" fontId="1" fillId="33" borderId="15" xfId="0" applyFont="1" applyFill="1" applyBorder="1" applyAlignment="1" applyProtection="1">
      <alignment/>
      <protection/>
    </xf>
    <xf numFmtId="0" fontId="1" fillId="33" borderId="0" xfId="0" applyFont="1" applyFill="1" applyBorder="1" applyAlignment="1" applyProtection="1">
      <alignment/>
      <protection/>
    </xf>
    <xf numFmtId="0" fontId="1" fillId="33" borderId="19" xfId="0" applyFont="1" applyFill="1" applyBorder="1" applyAlignment="1" applyProtection="1">
      <alignment/>
      <protection/>
    </xf>
    <xf numFmtId="0" fontId="1" fillId="33" borderId="20" xfId="0" applyFont="1" applyFill="1" applyBorder="1" applyAlignment="1" applyProtection="1">
      <alignment/>
      <protection/>
    </xf>
    <xf numFmtId="0" fontId="0" fillId="33" borderId="29" xfId="0" applyFont="1" applyFill="1" applyBorder="1" applyAlignment="1" applyProtection="1">
      <alignment vertical="center" wrapText="1"/>
      <protection/>
    </xf>
    <xf numFmtId="38" fontId="0" fillId="38" borderId="10" xfId="0" applyNumberFormat="1" applyFill="1" applyBorder="1" applyAlignment="1" applyProtection="1">
      <alignment horizontal="center"/>
      <protection/>
    </xf>
    <xf numFmtId="38" fontId="0" fillId="38" borderId="31" xfId="0" applyNumberFormat="1" applyFill="1" applyBorder="1" applyAlignment="1" applyProtection="1">
      <alignment horizontal="center"/>
      <protection/>
    </xf>
    <xf numFmtId="38" fontId="33" fillId="44" borderId="10" xfId="0" applyNumberFormat="1" applyFont="1" applyFill="1" applyBorder="1" applyAlignment="1" applyProtection="1">
      <alignment horizontal="center" vertical="center" wrapText="1"/>
      <protection/>
    </xf>
    <xf numFmtId="38" fontId="33" fillId="44" borderId="40" xfId="0" applyNumberFormat="1" applyFont="1" applyFill="1" applyBorder="1" applyAlignment="1" applyProtection="1">
      <alignment horizontal="center" vertical="center" wrapText="1"/>
      <protection/>
    </xf>
    <xf numFmtId="38" fontId="0" fillId="37" borderId="11" xfId="0" applyNumberFormat="1" applyFill="1" applyBorder="1" applyAlignment="1" applyProtection="1">
      <alignment horizontal="center"/>
      <protection/>
    </xf>
    <xf numFmtId="38" fontId="0" fillId="37" borderId="40" xfId="0" applyNumberFormat="1" applyFill="1" applyBorder="1" applyAlignment="1" applyProtection="1">
      <alignment horizontal="center"/>
      <protection/>
    </xf>
    <xf numFmtId="38" fontId="0" fillId="38" borderId="40" xfId="0" applyNumberFormat="1" applyFill="1" applyBorder="1" applyAlignment="1" applyProtection="1">
      <alignment horizontal="center"/>
      <protection/>
    </xf>
    <xf numFmtId="38" fontId="0" fillId="37" borderId="10" xfId="0" applyNumberFormat="1" applyFill="1" applyBorder="1" applyAlignment="1" applyProtection="1">
      <alignment horizontal="center"/>
      <protection/>
    </xf>
    <xf numFmtId="0" fontId="0" fillId="33" borderId="30" xfId="0" applyFont="1" applyFill="1" applyBorder="1" applyAlignment="1" applyProtection="1">
      <alignment vertical="center" wrapText="1"/>
      <protection/>
    </xf>
    <xf numFmtId="38" fontId="0" fillId="38" borderId="13" xfId="0" applyNumberFormat="1" applyFill="1" applyBorder="1" applyAlignment="1" applyProtection="1">
      <alignment horizontal="center"/>
      <protection/>
    </xf>
    <xf numFmtId="38" fontId="0" fillId="38" borderId="56" xfId="0" applyNumberFormat="1" applyFill="1" applyBorder="1" applyAlignment="1" applyProtection="1">
      <alignment horizontal="center"/>
      <protection/>
    </xf>
    <xf numFmtId="38" fontId="0" fillId="43" borderId="13" xfId="0" applyNumberFormat="1" applyFill="1" applyBorder="1" applyAlignment="1" applyProtection="1">
      <alignment horizontal="center"/>
      <protection/>
    </xf>
    <xf numFmtId="38" fontId="0" fillId="43" borderId="47" xfId="0" applyNumberFormat="1" applyFill="1" applyBorder="1" applyAlignment="1" applyProtection="1">
      <alignment horizontal="center"/>
      <protection/>
    </xf>
    <xf numFmtId="38" fontId="0" fillId="37" borderId="27" xfId="0" applyNumberFormat="1" applyFill="1" applyBorder="1" applyAlignment="1" applyProtection="1">
      <alignment horizontal="center"/>
      <protection/>
    </xf>
    <xf numFmtId="38" fontId="0" fillId="37" borderId="47" xfId="0" applyNumberFormat="1" applyFill="1" applyBorder="1" applyAlignment="1" applyProtection="1">
      <alignment horizontal="center"/>
      <protection/>
    </xf>
    <xf numFmtId="38" fontId="33" fillId="44" borderId="13" xfId="0" applyNumberFormat="1" applyFont="1" applyFill="1" applyBorder="1" applyAlignment="1" applyProtection="1">
      <alignment horizontal="center" vertical="center" wrapText="1"/>
      <protection/>
    </xf>
    <xf numFmtId="38" fontId="33" fillId="44" borderId="47" xfId="0" applyNumberFormat="1" applyFont="1" applyFill="1" applyBorder="1" applyAlignment="1" applyProtection="1">
      <alignment horizontal="center" vertical="center" wrapText="1"/>
      <protection/>
    </xf>
    <xf numFmtId="38" fontId="33" fillId="44" borderId="11" xfId="0" applyNumberFormat="1" applyFont="1" applyFill="1" applyBorder="1" applyAlignment="1" applyProtection="1">
      <alignment horizontal="center" vertical="center" wrapText="1"/>
      <protection/>
    </xf>
    <xf numFmtId="38" fontId="33" fillId="44" borderId="52" xfId="0" applyNumberFormat="1" applyFont="1" applyFill="1" applyBorder="1" applyAlignment="1" applyProtection="1">
      <alignment horizontal="center" vertical="center" wrapText="1"/>
      <protection/>
    </xf>
    <xf numFmtId="38" fontId="33" fillId="44" borderId="42" xfId="0" applyNumberFormat="1" applyFont="1" applyFill="1" applyBorder="1" applyAlignment="1" applyProtection="1">
      <alignment horizontal="center" vertical="center" wrapText="1"/>
      <protection/>
    </xf>
    <xf numFmtId="38" fontId="33" fillId="44" borderId="18" xfId="0" applyNumberFormat="1" applyFont="1" applyFill="1" applyBorder="1" applyAlignment="1" applyProtection="1">
      <alignment horizontal="center" vertical="center" wrapText="1"/>
      <protection/>
    </xf>
    <xf numFmtId="38" fontId="33" fillId="44" borderId="27" xfId="0" applyNumberFormat="1" applyFont="1" applyFill="1" applyBorder="1" applyAlignment="1" applyProtection="1">
      <alignment horizontal="center" vertical="center" wrapText="1"/>
      <protection/>
    </xf>
    <xf numFmtId="38" fontId="0" fillId="37" borderId="54" xfId="0" applyNumberFormat="1" applyFill="1" applyBorder="1" applyAlignment="1" applyProtection="1">
      <alignment horizontal="center"/>
      <protection/>
    </xf>
    <xf numFmtId="38" fontId="0" fillId="37" borderId="31" xfId="0" applyNumberFormat="1" applyFill="1" applyBorder="1" applyAlignment="1" applyProtection="1">
      <alignment horizontal="center"/>
      <protection/>
    </xf>
    <xf numFmtId="0" fontId="1" fillId="33" borderId="0" xfId="0" applyFont="1" applyFill="1" applyAlignment="1" applyProtection="1">
      <alignment vertical="center"/>
      <protection/>
    </xf>
    <xf numFmtId="0" fontId="0" fillId="33" borderId="0" xfId="0" applyFill="1" applyAlignment="1" applyProtection="1">
      <alignment vertical="center"/>
      <protection/>
    </xf>
    <xf numFmtId="38" fontId="0" fillId="38" borderId="47" xfId="0" applyNumberFormat="1" applyFill="1" applyBorder="1" applyAlignment="1" applyProtection="1">
      <alignment horizontal="center"/>
      <protection/>
    </xf>
    <xf numFmtId="38" fontId="0" fillId="37" borderId="13" xfId="0" applyNumberFormat="1" applyFill="1" applyBorder="1" applyAlignment="1" applyProtection="1">
      <alignment horizontal="center"/>
      <protection/>
    </xf>
    <xf numFmtId="38" fontId="0" fillId="37" borderId="56" xfId="0" applyNumberFormat="1" applyFill="1" applyBorder="1" applyAlignment="1" applyProtection="1">
      <alignment horizontal="center"/>
      <protection/>
    </xf>
    <xf numFmtId="38" fontId="0" fillId="38" borderId="26" xfId="0" applyNumberFormat="1" applyFill="1" applyBorder="1" applyAlignment="1" applyProtection="1">
      <alignment horizontal="center"/>
      <protection/>
    </xf>
    <xf numFmtId="38" fontId="0" fillId="38" borderId="21" xfId="0" applyNumberFormat="1" applyFill="1" applyBorder="1" applyAlignment="1" applyProtection="1">
      <alignment horizontal="center"/>
      <protection/>
    </xf>
    <xf numFmtId="38" fontId="33" fillId="44" borderId="54" xfId="0" applyNumberFormat="1" applyFont="1" applyFill="1" applyBorder="1" applyAlignment="1" applyProtection="1">
      <alignment horizontal="center" vertical="center" wrapText="1"/>
      <protection/>
    </xf>
    <xf numFmtId="38" fontId="0" fillId="37" borderId="65" xfId="0" applyNumberFormat="1" applyFill="1" applyBorder="1" applyAlignment="1" applyProtection="1">
      <alignment horizontal="center"/>
      <protection/>
    </xf>
    <xf numFmtId="38" fontId="0" fillId="38" borderId="39" xfId="0" applyNumberFormat="1" applyFill="1" applyBorder="1" applyAlignment="1" applyProtection="1">
      <alignment horizontal="center"/>
      <protection/>
    </xf>
    <xf numFmtId="38" fontId="33" fillId="44" borderId="31" xfId="0" applyNumberFormat="1" applyFont="1" applyFill="1" applyBorder="1" applyAlignment="1" applyProtection="1">
      <alignment horizontal="center" vertical="center" wrapText="1"/>
      <protection/>
    </xf>
    <xf numFmtId="38" fontId="0" fillId="37" borderId="29" xfId="0" applyNumberFormat="1" applyFill="1" applyBorder="1" applyAlignment="1" applyProtection="1">
      <alignment horizontal="center"/>
      <protection/>
    </xf>
    <xf numFmtId="38" fontId="33" fillId="44" borderId="56" xfId="0" applyNumberFormat="1" applyFont="1" applyFill="1" applyBorder="1" applyAlignment="1" applyProtection="1">
      <alignment horizontal="center" vertical="center" wrapText="1"/>
      <protection/>
    </xf>
    <xf numFmtId="38" fontId="0" fillId="37" borderId="30" xfId="0" applyNumberFormat="1" applyFill="1" applyBorder="1" applyAlignment="1" applyProtection="1">
      <alignment horizontal="center"/>
      <protection/>
    </xf>
    <xf numFmtId="3" fontId="0" fillId="38" borderId="13" xfId="0" applyNumberFormat="1" applyFill="1" applyBorder="1" applyAlignment="1" applyProtection="1">
      <alignment horizontal="center"/>
      <protection/>
    </xf>
    <xf numFmtId="0" fontId="1" fillId="33" borderId="23" xfId="0" applyFont="1" applyFill="1" applyBorder="1" applyAlignment="1" applyProtection="1">
      <alignment/>
      <protection/>
    </xf>
    <xf numFmtId="0" fontId="1" fillId="33" borderId="24" xfId="0" applyFont="1" applyFill="1" applyBorder="1" applyAlignment="1" applyProtection="1">
      <alignment/>
      <protection/>
    </xf>
    <xf numFmtId="0" fontId="1" fillId="33" borderId="21" xfId="0" applyFont="1" applyFill="1" applyBorder="1" applyAlignment="1" applyProtection="1">
      <alignment/>
      <protection/>
    </xf>
    <xf numFmtId="0" fontId="1" fillId="33" borderId="22" xfId="0" applyFont="1" applyFill="1" applyBorder="1" applyAlignment="1" applyProtection="1">
      <alignment/>
      <protection/>
    </xf>
    <xf numFmtId="0" fontId="0" fillId="42" borderId="0" xfId="0" applyFill="1" applyAlignment="1" applyProtection="1">
      <alignment/>
      <protection/>
    </xf>
    <xf numFmtId="0" fontId="0" fillId="42" borderId="0" xfId="0" applyFont="1" applyFill="1" applyAlignment="1" applyProtection="1">
      <alignment/>
      <protection/>
    </xf>
    <xf numFmtId="0" fontId="8" fillId="42" borderId="0" xfId="0" applyFont="1" applyFill="1" applyAlignment="1" applyProtection="1">
      <alignment/>
      <protection/>
    </xf>
    <xf numFmtId="0" fontId="6" fillId="42" borderId="0" xfId="0" applyFont="1" applyFill="1" applyAlignment="1" applyProtection="1">
      <alignment/>
      <protection/>
    </xf>
    <xf numFmtId="0" fontId="20" fillId="42" borderId="0" xfId="0" applyFont="1" applyFill="1" applyAlignment="1" applyProtection="1">
      <alignment/>
      <protection/>
    </xf>
    <xf numFmtId="0" fontId="6" fillId="33" borderId="0" xfId="0" applyFont="1" applyFill="1" applyBorder="1" applyAlignment="1" applyProtection="1">
      <alignment horizontal="center"/>
      <protection/>
    </xf>
    <xf numFmtId="0" fontId="0" fillId="33" borderId="12" xfId="0" applyFill="1" applyBorder="1" applyAlignment="1" applyProtection="1">
      <alignment horizontal="center" vertical="center"/>
      <protection/>
    </xf>
    <xf numFmtId="0" fontId="6" fillId="0" borderId="12" xfId="0" applyFont="1" applyFill="1" applyBorder="1" applyAlignment="1" applyProtection="1">
      <alignment/>
      <protection/>
    </xf>
    <xf numFmtId="0" fontId="6" fillId="0" borderId="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31" fillId="0" borderId="0" xfId="0" applyFont="1" applyFill="1" applyAlignment="1" applyProtection="1">
      <alignment/>
      <protection/>
    </xf>
    <xf numFmtId="0" fontId="31" fillId="38" borderId="0" xfId="0" applyFont="1" applyFill="1" applyAlignment="1" applyProtection="1">
      <alignment/>
      <protection/>
    </xf>
    <xf numFmtId="0" fontId="6" fillId="37" borderId="12" xfId="0" applyFont="1" applyFill="1" applyBorder="1" applyAlignment="1" applyProtection="1">
      <alignment/>
      <protection/>
    </xf>
    <xf numFmtId="0" fontId="0" fillId="37" borderId="12" xfId="0" applyFill="1" applyBorder="1" applyAlignment="1" applyProtection="1">
      <alignment/>
      <protection/>
    </xf>
    <xf numFmtId="0" fontId="0" fillId="33" borderId="0" xfId="0" applyFill="1" applyBorder="1" applyAlignment="1" applyProtection="1">
      <alignment horizontal="left"/>
      <protection/>
    </xf>
    <xf numFmtId="0" fontId="0" fillId="33" borderId="12" xfId="0" applyFill="1" applyBorder="1" applyAlignment="1" applyProtection="1">
      <alignment/>
      <protection/>
    </xf>
    <xf numFmtId="38" fontId="0" fillId="0" borderId="36" xfId="0" applyNumberFormat="1" applyFill="1" applyBorder="1" applyAlignment="1" applyProtection="1">
      <alignment horizontal="center"/>
      <protection locked="0"/>
    </xf>
    <xf numFmtId="38" fontId="0" fillId="0" borderId="11" xfId="0" applyNumberFormat="1" applyFill="1" applyBorder="1" applyAlignment="1" applyProtection="1">
      <alignment horizontal="center"/>
      <protection locked="0"/>
    </xf>
    <xf numFmtId="38" fontId="0" fillId="0" borderId="10" xfId="0" applyNumberFormat="1" applyFill="1" applyBorder="1" applyAlignment="1" applyProtection="1">
      <alignment horizontal="center"/>
      <protection locked="0"/>
    </xf>
    <xf numFmtId="38" fontId="0" fillId="0" borderId="13" xfId="0" applyNumberFormat="1" applyFill="1" applyBorder="1" applyAlignment="1" applyProtection="1">
      <alignment horizontal="center"/>
      <protection locked="0"/>
    </xf>
    <xf numFmtId="38" fontId="0" fillId="0" borderId="66" xfId="0" applyNumberFormat="1" applyFill="1" applyBorder="1" applyAlignment="1" applyProtection="1">
      <alignment horizontal="center"/>
      <protection locked="0"/>
    </xf>
    <xf numFmtId="38" fontId="0" fillId="0" borderId="26" xfId="0" applyNumberFormat="1" applyFill="1" applyBorder="1" applyAlignment="1" applyProtection="1">
      <alignment horizontal="center"/>
      <protection locked="0"/>
    </xf>
    <xf numFmtId="38" fontId="0" fillId="0" borderId="22" xfId="0" applyNumberFormat="1" applyFill="1" applyBorder="1" applyAlignment="1" applyProtection="1">
      <alignment horizontal="center"/>
      <protection locked="0"/>
    </xf>
    <xf numFmtId="38" fontId="0" fillId="0" borderId="38" xfId="0" applyNumberFormat="1" applyFill="1" applyBorder="1" applyAlignment="1" applyProtection="1">
      <alignment horizontal="center"/>
      <protection locked="0"/>
    </xf>
    <xf numFmtId="38" fontId="0" fillId="0" borderId="53" xfId="0" applyNumberFormat="1" applyFill="1" applyBorder="1" applyAlignment="1" applyProtection="1">
      <alignment horizontal="center"/>
      <protection locked="0"/>
    </xf>
    <xf numFmtId="38" fontId="0" fillId="0" borderId="40" xfId="0" applyNumberFormat="1" applyFill="1" applyBorder="1" applyAlignment="1" applyProtection="1">
      <alignment horizontal="center"/>
      <protection locked="0"/>
    </xf>
    <xf numFmtId="0" fontId="6" fillId="33" borderId="21" xfId="0" applyFont="1" applyFill="1" applyBorder="1" applyAlignment="1" applyProtection="1">
      <alignment/>
      <protection locked="0"/>
    </xf>
    <xf numFmtId="0" fontId="6" fillId="33" borderId="36" xfId="0" applyFont="1" applyFill="1" applyBorder="1" applyAlignment="1" applyProtection="1">
      <alignment/>
      <protection locked="0"/>
    </xf>
    <xf numFmtId="0" fontId="6" fillId="33" borderId="37" xfId="0" applyFont="1" applyFill="1" applyBorder="1" applyAlignment="1" applyProtection="1">
      <alignment/>
      <protection locked="0"/>
    </xf>
    <xf numFmtId="0" fontId="0" fillId="33" borderId="38" xfId="0" applyFont="1" applyFill="1" applyBorder="1" applyAlignment="1" applyProtection="1">
      <alignment/>
      <protection locked="0"/>
    </xf>
    <xf numFmtId="0" fontId="6" fillId="33" borderId="31" xfId="0" applyFont="1" applyFill="1" applyBorder="1" applyAlignment="1" applyProtection="1">
      <alignment/>
      <protection locked="0"/>
    </xf>
    <xf numFmtId="0" fontId="6" fillId="33" borderId="10" xfId="0" applyFont="1" applyFill="1" applyBorder="1" applyAlignment="1" applyProtection="1">
      <alignment/>
      <protection locked="0"/>
    </xf>
    <xf numFmtId="0" fontId="6" fillId="33" borderId="12" xfId="0" applyFont="1" applyFill="1" applyBorder="1" applyAlignment="1" applyProtection="1">
      <alignment/>
      <protection locked="0"/>
    </xf>
    <xf numFmtId="0" fontId="0" fillId="33" borderId="40" xfId="0" applyFont="1" applyFill="1" applyBorder="1" applyAlignment="1" applyProtection="1">
      <alignment/>
      <protection locked="0"/>
    </xf>
    <xf numFmtId="0" fontId="6" fillId="33" borderId="56" xfId="0" applyFont="1" applyFill="1" applyBorder="1" applyAlignment="1" applyProtection="1">
      <alignment/>
      <protection locked="0"/>
    </xf>
    <xf numFmtId="0" fontId="6" fillId="33" borderId="13" xfId="0" applyFont="1" applyFill="1" applyBorder="1" applyAlignment="1" applyProtection="1">
      <alignment/>
      <protection locked="0"/>
    </xf>
    <xf numFmtId="0" fontId="6" fillId="33" borderId="14" xfId="0" applyFont="1" applyFill="1" applyBorder="1" applyAlignment="1" applyProtection="1">
      <alignment/>
      <protection locked="0"/>
    </xf>
    <xf numFmtId="0" fontId="0" fillId="33" borderId="47" xfId="0" applyFont="1" applyFill="1" applyBorder="1" applyAlignment="1" applyProtection="1">
      <alignment/>
      <protection locked="0"/>
    </xf>
    <xf numFmtId="0" fontId="0" fillId="33" borderId="0" xfId="0" applyFill="1" applyAlignment="1" applyProtection="1">
      <alignment/>
      <protection locked="0"/>
    </xf>
    <xf numFmtId="0" fontId="2" fillId="33" borderId="0" xfId="0" applyFont="1" applyFill="1" applyBorder="1" applyAlignment="1" applyProtection="1">
      <alignment horizontal="center"/>
      <protection locked="0"/>
    </xf>
    <xf numFmtId="0" fontId="20" fillId="33" borderId="0" xfId="0" applyFont="1" applyFill="1" applyAlignment="1" applyProtection="1">
      <alignment/>
      <protection locked="0"/>
    </xf>
    <xf numFmtId="0" fontId="20" fillId="33" borderId="0" xfId="0" applyFont="1" applyFill="1" applyAlignment="1" applyProtection="1">
      <alignment vertical="center"/>
      <protection locked="0"/>
    </xf>
    <xf numFmtId="0" fontId="21" fillId="0" borderId="26" xfId="57" applyBorder="1" applyProtection="1">
      <alignment/>
      <protection locked="0"/>
    </xf>
    <xf numFmtId="0" fontId="21" fillId="0" borderId="23" xfId="57" applyBorder="1" applyProtection="1">
      <alignment/>
      <protection locked="0"/>
    </xf>
    <xf numFmtId="0" fontId="21" fillId="0" borderId="10" xfId="57" applyBorder="1" applyProtection="1">
      <alignment/>
      <protection locked="0"/>
    </xf>
    <xf numFmtId="0" fontId="21" fillId="0" borderId="12" xfId="57" applyBorder="1" applyProtection="1">
      <alignment/>
      <protection locked="0"/>
    </xf>
    <xf numFmtId="0" fontId="21" fillId="0" borderId="13" xfId="57" applyBorder="1" applyProtection="1">
      <alignment/>
      <protection locked="0"/>
    </xf>
    <xf numFmtId="0" fontId="21" fillId="0" borderId="14" xfId="57" applyBorder="1" applyProtection="1">
      <alignment/>
      <protection locked="0"/>
    </xf>
    <xf numFmtId="170" fontId="1" fillId="0" borderId="23" xfId="0" applyNumberFormat="1" applyFont="1" applyBorder="1" applyAlignment="1" applyProtection="1">
      <alignment horizontal="center" wrapText="1"/>
      <protection/>
    </xf>
    <xf numFmtId="170" fontId="1" fillId="0" borderId="12" xfId="0" applyNumberFormat="1" applyFont="1" applyBorder="1" applyAlignment="1" applyProtection="1">
      <alignment horizontal="center" wrapText="1"/>
      <protection/>
    </xf>
    <xf numFmtId="170" fontId="1" fillId="0" borderId="37" xfId="0" applyNumberFormat="1" applyFont="1" applyFill="1" applyBorder="1" applyAlignment="1" applyProtection="1">
      <alignment horizontal="center" wrapText="1"/>
      <protection/>
    </xf>
    <xf numFmtId="170" fontId="1" fillId="0" borderId="38" xfId="0" applyNumberFormat="1" applyFont="1" applyBorder="1" applyAlignment="1" applyProtection="1">
      <alignment horizontal="center" wrapText="1"/>
      <protection/>
    </xf>
    <xf numFmtId="170" fontId="1" fillId="0" borderId="12" xfId="0" applyNumberFormat="1" applyFont="1" applyFill="1" applyBorder="1" applyAlignment="1" applyProtection="1">
      <alignment horizontal="center" wrapText="1"/>
      <protection/>
    </xf>
    <xf numFmtId="170" fontId="1" fillId="0" borderId="40" xfId="0" applyNumberFormat="1" applyFont="1" applyBorder="1" applyAlignment="1" applyProtection="1">
      <alignment horizontal="center" wrapText="1"/>
      <protection/>
    </xf>
    <xf numFmtId="170" fontId="1" fillId="0" borderId="38" xfId="0" applyNumberFormat="1" applyFont="1" applyFill="1" applyBorder="1" applyAlignment="1" applyProtection="1">
      <alignment horizontal="center" wrapText="1"/>
      <protection/>
    </xf>
    <xf numFmtId="170" fontId="1" fillId="0" borderId="40" xfId="0" applyNumberFormat="1" applyFont="1" applyFill="1" applyBorder="1" applyAlignment="1" applyProtection="1">
      <alignment horizontal="center" wrapText="1"/>
      <protection/>
    </xf>
    <xf numFmtId="170" fontId="1" fillId="0" borderId="14" xfId="0" applyNumberFormat="1" applyFont="1" applyFill="1" applyBorder="1" applyAlignment="1" applyProtection="1">
      <alignment horizontal="center" wrapText="1"/>
      <protection/>
    </xf>
    <xf numFmtId="0" fontId="25" fillId="34" borderId="16" xfId="0" applyFont="1" applyFill="1" applyBorder="1" applyAlignment="1" applyProtection="1">
      <alignment horizontal="center" wrapText="1"/>
      <protection/>
    </xf>
    <xf numFmtId="0" fontId="6" fillId="33" borderId="18" xfId="0" applyFont="1" applyFill="1" applyBorder="1" applyAlignment="1" applyProtection="1">
      <alignment horizontal="center"/>
      <protection/>
    </xf>
    <xf numFmtId="0" fontId="25" fillId="34" borderId="17" xfId="0" applyFont="1" applyFill="1" applyBorder="1" applyAlignment="1" applyProtection="1">
      <alignment horizontal="center" wrapText="1"/>
      <protection/>
    </xf>
    <xf numFmtId="0" fontId="25" fillId="34" borderId="18" xfId="0" applyFont="1" applyFill="1" applyBorder="1" applyAlignment="1" applyProtection="1">
      <alignment horizontal="center" wrapText="1"/>
      <protection/>
    </xf>
    <xf numFmtId="1" fontId="6" fillId="33" borderId="12" xfId="0" applyNumberFormat="1" applyFont="1" applyFill="1" applyBorder="1" applyAlignment="1" applyProtection="1">
      <alignment horizontal="right" wrapText="1"/>
      <protection locked="0"/>
    </xf>
    <xf numFmtId="0" fontId="6" fillId="33" borderId="17" xfId="0" applyFont="1" applyFill="1" applyBorder="1" applyAlignment="1" applyProtection="1">
      <alignment horizontal="center"/>
      <protection/>
    </xf>
    <xf numFmtId="0" fontId="1" fillId="45" borderId="0" xfId="0" applyFont="1" applyFill="1" applyAlignment="1" applyProtection="1">
      <alignment/>
      <protection locked="0"/>
    </xf>
    <xf numFmtId="0" fontId="36" fillId="45" borderId="0" xfId="0" applyFont="1" applyFill="1" applyAlignment="1" applyProtection="1">
      <alignment/>
      <protection locked="0"/>
    </xf>
    <xf numFmtId="0" fontId="36" fillId="0" borderId="0" xfId="0" applyFont="1" applyFill="1" applyAlignment="1" applyProtection="1">
      <alignment/>
      <protection/>
    </xf>
    <xf numFmtId="0" fontId="1" fillId="0" borderId="0" xfId="0" applyFont="1" applyAlignment="1" applyProtection="1">
      <alignment/>
      <protection/>
    </xf>
    <xf numFmtId="0" fontId="1" fillId="45" borderId="0" xfId="0" applyFont="1" applyFill="1" applyAlignment="1" applyProtection="1">
      <alignment/>
      <protection/>
    </xf>
    <xf numFmtId="0" fontId="37" fillId="0" borderId="0" xfId="0" applyFont="1" applyFill="1" applyAlignment="1" applyProtection="1">
      <alignment/>
      <protection/>
    </xf>
    <xf numFmtId="0" fontId="38" fillId="0" borderId="0" xfId="0" applyFont="1" applyFill="1" applyAlignment="1" applyProtection="1">
      <alignment/>
      <protection/>
    </xf>
    <xf numFmtId="0" fontId="40" fillId="33" borderId="0" xfId="0" applyFont="1" applyFill="1" applyBorder="1" applyAlignment="1" applyProtection="1">
      <alignment/>
      <protection/>
    </xf>
    <xf numFmtId="0" fontId="36" fillId="45" borderId="0" xfId="0" applyFont="1" applyFill="1" applyAlignment="1" applyProtection="1">
      <alignment/>
      <protection/>
    </xf>
    <xf numFmtId="0" fontId="41" fillId="0" borderId="0" xfId="0" applyFont="1" applyFill="1" applyAlignment="1" applyProtection="1">
      <alignment/>
      <protection/>
    </xf>
    <xf numFmtId="0" fontId="1" fillId="46" borderId="0" xfId="0" applyFont="1" applyFill="1" applyAlignment="1" applyProtection="1">
      <alignment/>
      <protection/>
    </xf>
    <xf numFmtId="0" fontId="36" fillId="46" borderId="0" xfId="0" applyFont="1" applyFill="1" applyAlignment="1" applyProtection="1">
      <alignment/>
      <protection/>
    </xf>
    <xf numFmtId="0" fontId="1" fillId="0" borderId="0" xfId="0" applyFont="1" applyFill="1" applyAlignment="1" applyProtection="1">
      <alignment/>
      <protection/>
    </xf>
    <xf numFmtId="0" fontId="40" fillId="47" borderId="0" xfId="0" applyFont="1" applyFill="1" applyAlignment="1" applyProtection="1">
      <alignment/>
      <protection/>
    </xf>
    <xf numFmtId="0" fontId="42" fillId="47" borderId="0" xfId="0" applyFont="1" applyFill="1" applyAlignment="1" applyProtection="1">
      <alignment/>
      <protection/>
    </xf>
    <xf numFmtId="0" fontId="36" fillId="47" borderId="0" xfId="0" applyFont="1" applyFill="1" applyAlignment="1" applyProtection="1">
      <alignment/>
      <protection/>
    </xf>
    <xf numFmtId="0" fontId="43" fillId="47" borderId="0" xfId="0" applyFont="1" applyFill="1" applyAlignment="1" applyProtection="1">
      <alignment/>
      <protection/>
    </xf>
    <xf numFmtId="22" fontId="43" fillId="47" borderId="0" xfId="0" applyNumberFormat="1" applyFont="1" applyFill="1" applyAlignment="1" applyProtection="1">
      <alignment/>
      <protection/>
    </xf>
    <xf numFmtId="0" fontId="44" fillId="47" borderId="0" xfId="0" applyFont="1" applyFill="1" applyAlignment="1" applyProtection="1">
      <alignment horizontal="right"/>
      <protection/>
    </xf>
    <xf numFmtId="0" fontId="43" fillId="0" borderId="0" xfId="0" applyFont="1" applyFill="1" applyAlignment="1" applyProtection="1">
      <alignment/>
      <protection/>
    </xf>
    <xf numFmtId="0" fontId="45" fillId="46" borderId="0" xfId="0" applyFont="1" applyFill="1" applyAlignment="1" applyProtection="1">
      <alignment/>
      <protection/>
    </xf>
    <xf numFmtId="0" fontId="0" fillId="46" borderId="0" xfId="0" applyFont="1" applyFill="1" applyAlignment="1" applyProtection="1">
      <alignment/>
      <protection/>
    </xf>
    <xf numFmtId="0" fontId="2" fillId="43" borderId="67" xfId="0" applyFont="1" applyFill="1" applyBorder="1" applyAlignment="1" applyProtection="1">
      <alignment horizontal="right" vertical="center"/>
      <protection/>
    </xf>
    <xf numFmtId="0" fontId="2" fillId="43" borderId="58" xfId="0" applyFont="1" applyFill="1" applyBorder="1" applyAlignment="1" applyProtection="1">
      <alignment horizontal="center" vertical="center" wrapText="1"/>
      <protection/>
    </xf>
    <xf numFmtId="0" fontId="7" fillId="46" borderId="0" xfId="0" applyFont="1" applyFill="1" applyAlignment="1" applyProtection="1">
      <alignment/>
      <protection/>
    </xf>
    <xf numFmtId="0" fontId="2" fillId="48" borderId="68" xfId="58" applyFont="1" applyFill="1" applyBorder="1" applyAlignment="1" applyProtection="1">
      <alignment horizontal="center" vertical="center" wrapText="1"/>
      <protection/>
    </xf>
    <xf numFmtId="0" fontId="2" fillId="46" borderId="0" xfId="0" applyFont="1" applyFill="1" applyAlignment="1" applyProtection="1">
      <alignment/>
      <protection/>
    </xf>
    <xf numFmtId="0" fontId="40" fillId="47" borderId="0" xfId="0" applyFont="1" applyFill="1" applyAlignment="1" applyProtection="1">
      <alignment/>
      <protection/>
    </xf>
    <xf numFmtId="0" fontId="6" fillId="49" borderId="12" xfId="0" applyFont="1" applyFill="1" applyBorder="1" applyAlignment="1" applyProtection="1">
      <alignment horizontal="center"/>
      <protection/>
    </xf>
    <xf numFmtId="166" fontId="6" fillId="49" borderId="12" xfId="0" applyNumberFormat="1" applyFont="1" applyFill="1" applyBorder="1" applyAlignment="1" applyProtection="1">
      <alignment horizontal="right" wrapText="1"/>
      <protection/>
    </xf>
    <xf numFmtId="40" fontId="6" fillId="49" borderId="12" xfId="0" applyNumberFormat="1" applyFont="1" applyFill="1" applyBorder="1" applyAlignment="1" applyProtection="1">
      <alignment wrapText="1"/>
      <protection/>
    </xf>
    <xf numFmtId="164" fontId="6" fillId="49" borderId="12" xfId="0" applyNumberFormat="1" applyFont="1" applyFill="1" applyBorder="1" applyAlignment="1" applyProtection="1">
      <alignment wrapText="1"/>
      <protection/>
    </xf>
    <xf numFmtId="0" fontId="9" fillId="49" borderId="12" xfId="0" applyFont="1" applyFill="1" applyBorder="1" applyAlignment="1" applyProtection="1">
      <alignment wrapText="1"/>
      <protection/>
    </xf>
    <xf numFmtId="166" fontId="6" fillId="0" borderId="12" xfId="0" applyNumberFormat="1" applyFont="1" applyFill="1" applyBorder="1" applyAlignment="1" applyProtection="1">
      <alignment horizontal="right" wrapText="1"/>
      <protection locked="0"/>
    </xf>
    <xf numFmtId="40" fontId="6" fillId="0" borderId="12" xfId="0" applyNumberFormat="1" applyFont="1" applyFill="1" applyBorder="1" applyAlignment="1" applyProtection="1">
      <alignment wrapText="1"/>
      <protection locked="0"/>
    </xf>
    <xf numFmtId="0" fontId="6" fillId="0" borderId="12" xfId="0" applyFont="1" applyFill="1" applyBorder="1" applyAlignment="1" applyProtection="1">
      <alignment horizontal="center"/>
      <protection locked="0"/>
    </xf>
    <xf numFmtId="0" fontId="0" fillId="33" borderId="23" xfId="0" applyFont="1" applyFill="1" applyBorder="1" applyAlignment="1" applyProtection="1">
      <alignment vertical="top" wrapText="1"/>
      <protection/>
    </xf>
    <xf numFmtId="0" fontId="0" fillId="33" borderId="39" xfId="0" applyFont="1" applyFill="1" applyBorder="1" applyAlignment="1" applyProtection="1">
      <alignment vertical="top" wrapText="1"/>
      <protection/>
    </xf>
    <xf numFmtId="0" fontId="0" fillId="33" borderId="12" xfId="0" applyFont="1" applyFill="1" applyBorder="1" applyAlignment="1" applyProtection="1">
      <alignment vertical="top" wrapText="1"/>
      <protection/>
    </xf>
    <xf numFmtId="0" fontId="0" fillId="33" borderId="40" xfId="0" applyFont="1" applyFill="1" applyBorder="1" applyAlignment="1" applyProtection="1">
      <alignment vertical="top" wrapText="1"/>
      <protection/>
    </xf>
    <xf numFmtId="0" fontId="0" fillId="33" borderId="12" xfId="0" applyFill="1" applyBorder="1" applyAlignment="1" applyProtection="1">
      <alignment vertical="top" wrapText="1"/>
      <protection/>
    </xf>
    <xf numFmtId="0" fontId="0" fillId="33" borderId="40" xfId="0" applyNumberFormat="1" applyFill="1" applyBorder="1" applyAlignment="1" applyProtection="1">
      <alignment vertical="top" wrapText="1"/>
      <protection/>
    </xf>
    <xf numFmtId="0" fontId="0" fillId="33" borderId="40" xfId="0" applyFont="1" applyFill="1" applyBorder="1" applyAlignment="1" applyProtection="1">
      <alignment vertical="top" wrapText="1"/>
      <protection/>
    </xf>
    <xf numFmtId="0" fontId="0" fillId="33" borderId="12" xfId="0" applyFont="1" applyFill="1" applyBorder="1" applyAlignment="1" applyProtection="1">
      <alignment vertical="top" wrapText="1"/>
      <protection/>
    </xf>
    <xf numFmtId="0" fontId="0" fillId="33" borderId="40" xfId="0" applyFont="1" applyFill="1" applyBorder="1" applyAlignment="1" applyProtection="1">
      <alignment vertical="top" wrapText="1"/>
      <protection/>
    </xf>
    <xf numFmtId="0" fontId="0" fillId="33" borderId="40" xfId="0" applyNumberFormat="1" applyFont="1" applyFill="1" applyBorder="1" applyAlignment="1" applyProtection="1">
      <alignment vertical="top" wrapText="1"/>
      <protection/>
    </xf>
    <xf numFmtId="0" fontId="0" fillId="50" borderId="12" xfId="0" applyFont="1" applyFill="1" applyBorder="1" applyAlignment="1" applyProtection="1">
      <alignment vertical="top" wrapText="1"/>
      <protection/>
    </xf>
    <xf numFmtId="0" fontId="0" fillId="38" borderId="40" xfId="0" applyFont="1" applyFill="1" applyBorder="1" applyAlignment="1" applyProtection="1">
      <alignment vertical="top" wrapText="1"/>
      <protection/>
    </xf>
    <xf numFmtId="0" fontId="0" fillId="38" borderId="12" xfId="0" applyFont="1" applyFill="1" applyBorder="1" applyAlignment="1" applyProtection="1">
      <alignment horizontal="left" vertical="top" wrapText="1"/>
      <protection/>
    </xf>
    <xf numFmtId="0" fontId="0" fillId="38" borderId="40" xfId="0" applyFill="1" applyBorder="1" applyAlignment="1" applyProtection="1">
      <alignment vertical="top" wrapText="1"/>
      <protection/>
    </xf>
    <xf numFmtId="0" fontId="0" fillId="33" borderId="14" xfId="0" applyFont="1" applyFill="1" applyBorder="1" applyAlignment="1" applyProtection="1">
      <alignment horizontal="left" vertical="top" wrapText="1"/>
      <protection/>
    </xf>
    <xf numFmtId="0" fontId="0" fillId="33" borderId="47" xfId="0" applyFill="1" applyBorder="1" applyAlignment="1" applyProtection="1">
      <alignment vertical="top" wrapText="1"/>
      <protection/>
    </xf>
    <xf numFmtId="0" fontId="0" fillId="33" borderId="0" xfId="0" applyFill="1" applyAlignment="1" applyProtection="1">
      <alignment wrapText="1"/>
      <protection/>
    </xf>
    <xf numFmtId="0" fontId="21" fillId="49" borderId="23" xfId="57" applyFill="1" applyBorder="1" applyProtection="1">
      <alignment/>
      <protection/>
    </xf>
    <xf numFmtId="0" fontId="21" fillId="49" borderId="12" xfId="57" applyFill="1" applyBorder="1" applyProtection="1">
      <alignment/>
      <protection/>
    </xf>
    <xf numFmtId="0" fontId="21" fillId="49" borderId="14" xfId="57" applyFill="1" applyBorder="1" applyProtection="1">
      <alignment/>
      <protection/>
    </xf>
    <xf numFmtId="0" fontId="7" fillId="49" borderId="28" xfId="0" applyFont="1" applyFill="1" applyBorder="1" applyAlignment="1" applyProtection="1">
      <alignment/>
      <protection/>
    </xf>
    <xf numFmtId="0" fontId="6" fillId="49" borderId="24" xfId="0" applyFont="1" applyFill="1" applyBorder="1" applyAlignment="1" applyProtection="1">
      <alignment wrapText="1"/>
      <protection/>
    </xf>
    <xf numFmtId="0" fontId="6" fillId="49" borderId="24" xfId="0" applyFont="1" applyFill="1" applyBorder="1" applyAlignment="1" applyProtection="1">
      <alignment/>
      <protection/>
    </xf>
    <xf numFmtId="0" fontId="6" fillId="49" borderId="0" xfId="0" applyFont="1" applyFill="1" applyAlignment="1" applyProtection="1">
      <alignment/>
      <protection/>
    </xf>
    <xf numFmtId="0" fontId="6" fillId="49" borderId="0" xfId="0" applyFont="1" applyFill="1" applyAlignment="1" applyProtection="1">
      <alignment wrapText="1"/>
      <protection/>
    </xf>
    <xf numFmtId="0" fontId="6" fillId="49" borderId="0" xfId="0" applyFont="1" applyFill="1" applyAlignment="1" applyProtection="1">
      <alignment/>
      <protection/>
    </xf>
    <xf numFmtId="0" fontId="6" fillId="49" borderId="0" xfId="0" applyFont="1" applyFill="1" applyAlignment="1" applyProtection="1">
      <alignment horizontal="center" wrapText="1"/>
      <protection/>
    </xf>
    <xf numFmtId="0" fontId="45" fillId="49" borderId="0" xfId="0" applyFont="1" applyFill="1" applyAlignment="1" applyProtection="1">
      <alignment/>
      <protection/>
    </xf>
    <xf numFmtId="0" fontId="14" fillId="49" borderId="0" xfId="0" applyFont="1" applyFill="1" applyAlignment="1" applyProtection="1">
      <alignment/>
      <protection/>
    </xf>
    <xf numFmtId="0" fontId="14" fillId="49" borderId="0" xfId="0" applyFont="1" applyFill="1" applyAlignment="1" applyProtection="1">
      <alignment wrapText="1"/>
      <protection/>
    </xf>
    <xf numFmtId="0" fontId="1" fillId="49" borderId="0" xfId="0" applyFont="1" applyFill="1" applyBorder="1" applyAlignment="1" applyProtection="1">
      <alignment horizontal="left" vertical="center"/>
      <protection/>
    </xf>
    <xf numFmtId="0" fontId="1" fillId="49" borderId="0" xfId="0" applyFont="1" applyFill="1" applyBorder="1" applyAlignment="1" applyProtection="1">
      <alignment horizontal="center" vertical="center" wrapText="1"/>
      <protection/>
    </xf>
    <xf numFmtId="0" fontId="1" fillId="49" borderId="0" xfId="0" applyFont="1" applyFill="1" applyBorder="1" applyAlignment="1" applyProtection="1">
      <alignment/>
      <protection/>
    </xf>
    <xf numFmtId="0" fontId="1" fillId="49" borderId="0" xfId="0" applyFont="1" applyFill="1" applyBorder="1" applyAlignment="1" applyProtection="1">
      <alignment wrapText="1"/>
      <protection/>
    </xf>
    <xf numFmtId="2" fontId="1" fillId="49" borderId="0" xfId="0" applyNumberFormat="1" applyFont="1" applyFill="1" applyBorder="1" applyAlignment="1" applyProtection="1">
      <alignment horizontal="center" wrapText="1"/>
      <protection/>
    </xf>
    <xf numFmtId="0" fontId="6" fillId="49" borderId="0" xfId="0" applyFont="1" applyFill="1" applyAlignment="1" applyProtection="1">
      <alignment/>
      <protection locked="0"/>
    </xf>
    <xf numFmtId="0" fontId="1" fillId="49" borderId="0" xfId="0" applyFont="1" applyFill="1" applyBorder="1" applyAlignment="1" applyProtection="1">
      <alignment/>
      <protection locked="0"/>
    </xf>
    <xf numFmtId="0" fontId="1" fillId="49" borderId="0" xfId="0" applyFont="1" applyFill="1" applyBorder="1" applyAlignment="1" applyProtection="1">
      <alignment wrapText="1"/>
      <protection locked="0"/>
    </xf>
    <xf numFmtId="2" fontId="1" fillId="49" borderId="0" xfId="0" applyNumberFormat="1" applyFont="1" applyFill="1" applyBorder="1" applyAlignment="1" applyProtection="1">
      <alignment horizontal="center" wrapText="1"/>
      <protection locked="0"/>
    </xf>
    <xf numFmtId="0" fontId="1" fillId="49" borderId="0" xfId="0" applyFont="1" applyFill="1" applyAlignment="1" applyProtection="1">
      <alignment/>
      <protection locked="0"/>
    </xf>
    <xf numFmtId="0" fontId="6" fillId="49" borderId="0" xfId="0" applyFont="1" applyFill="1" applyAlignment="1" applyProtection="1">
      <alignment wrapText="1"/>
      <protection locked="0"/>
    </xf>
    <xf numFmtId="0" fontId="6" fillId="49" borderId="0" xfId="0" applyFont="1" applyFill="1" applyAlignment="1" applyProtection="1">
      <alignment horizontal="center" wrapText="1"/>
      <protection locked="0"/>
    </xf>
    <xf numFmtId="0" fontId="0" fillId="50" borderId="40" xfId="0" applyFont="1" applyFill="1" applyBorder="1" applyAlignment="1" applyProtection="1">
      <alignment vertical="top" wrapText="1"/>
      <protection/>
    </xf>
    <xf numFmtId="2" fontId="1" fillId="0" borderId="16" xfId="0" applyNumberFormat="1" applyFont="1" applyFill="1" applyBorder="1" applyAlignment="1" applyProtection="1">
      <alignment horizontal="center" wrapText="1"/>
      <protection/>
    </xf>
    <xf numFmtId="0" fontId="0" fillId="49" borderId="0" xfId="0" applyFill="1" applyAlignment="1" applyProtection="1">
      <alignment wrapText="1"/>
      <protection/>
    </xf>
    <xf numFmtId="0" fontId="21" fillId="49" borderId="0" xfId="57" applyFill="1" applyProtection="1">
      <alignment/>
      <protection/>
    </xf>
    <xf numFmtId="0" fontId="0" fillId="49" borderId="0" xfId="0" applyFill="1" applyAlignment="1">
      <alignment/>
    </xf>
    <xf numFmtId="0" fontId="0" fillId="49" borderId="0" xfId="0" applyFill="1" applyAlignment="1" applyProtection="1">
      <alignment/>
      <protection/>
    </xf>
    <xf numFmtId="0" fontId="0" fillId="49" borderId="63" xfId="0" applyFill="1" applyBorder="1" applyAlignment="1" applyProtection="1">
      <alignment/>
      <protection/>
    </xf>
    <xf numFmtId="0" fontId="0" fillId="49" borderId="0" xfId="0" applyFill="1" applyAlignment="1" applyProtection="1">
      <alignment/>
      <protection locked="0"/>
    </xf>
    <xf numFmtId="0" fontId="0" fillId="49" borderId="0" xfId="0" applyFont="1" applyFill="1" applyAlignment="1" applyProtection="1">
      <alignment/>
      <protection/>
    </xf>
    <xf numFmtId="0" fontId="0" fillId="33" borderId="0" xfId="0" applyFill="1" applyAlignment="1" applyProtection="1">
      <alignment wrapText="1"/>
      <protection locked="0"/>
    </xf>
    <xf numFmtId="0" fontId="0" fillId="34" borderId="0" xfId="0" applyFill="1" applyAlignment="1" applyProtection="1">
      <alignment wrapText="1"/>
      <protection locked="0"/>
    </xf>
    <xf numFmtId="0" fontId="45" fillId="0" borderId="0" xfId="0" applyFont="1" applyFill="1" applyAlignment="1" applyProtection="1">
      <alignment/>
      <protection locked="0"/>
    </xf>
    <xf numFmtId="0" fontId="45" fillId="41" borderId="0" xfId="0" applyFont="1" applyFill="1" applyAlignment="1" applyProtection="1">
      <alignment/>
      <protection locked="0"/>
    </xf>
    <xf numFmtId="0" fontId="1" fillId="46" borderId="0" xfId="0" applyFont="1" applyFill="1" applyAlignment="1" applyProtection="1">
      <alignment/>
      <protection locked="0"/>
    </xf>
    <xf numFmtId="0" fontId="36" fillId="47" borderId="0" xfId="0" applyFont="1" applyFill="1" applyAlignment="1" applyProtection="1">
      <alignment/>
      <protection locked="0"/>
    </xf>
    <xf numFmtId="0" fontId="45" fillId="46" borderId="0" xfId="0" applyFont="1" applyFill="1" applyAlignment="1" applyProtection="1">
      <alignment/>
      <protection locked="0"/>
    </xf>
    <xf numFmtId="0" fontId="0" fillId="46" borderId="0" xfId="0" applyFont="1" applyFill="1" applyAlignment="1" applyProtection="1">
      <alignment/>
      <protection locked="0"/>
    </xf>
    <xf numFmtId="0" fontId="45" fillId="49" borderId="0" xfId="0" applyFont="1" applyFill="1" applyAlignment="1" applyProtection="1">
      <alignment/>
      <protection locked="0"/>
    </xf>
    <xf numFmtId="0" fontId="31" fillId="33" borderId="0" xfId="0" applyFont="1" applyFill="1" applyAlignment="1" applyProtection="1">
      <alignment/>
      <protection locked="0"/>
    </xf>
    <xf numFmtId="0" fontId="8" fillId="42" borderId="0" xfId="0" applyFont="1" applyFill="1" applyAlignment="1" applyProtection="1">
      <alignment/>
      <protection locked="0"/>
    </xf>
    <xf numFmtId="0" fontId="20" fillId="42" borderId="0" xfId="0" applyFont="1" applyFill="1" applyAlignment="1" applyProtection="1">
      <alignment/>
      <protection locked="0"/>
    </xf>
    <xf numFmtId="0" fontId="0" fillId="42" borderId="0" xfId="0" applyFill="1" applyAlignment="1" applyProtection="1">
      <alignment/>
      <protection locked="0"/>
    </xf>
    <xf numFmtId="0" fontId="6" fillId="33" borderId="0" xfId="0" applyFont="1" applyFill="1" applyBorder="1" applyAlignment="1" applyProtection="1">
      <alignment horizontal="center"/>
      <protection locked="0"/>
    </xf>
    <xf numFmtId="0" fontId="6" fillId="0" borderId="0" xfId="0" applyFont="1" applyFill="1" applyBorder="1" applyAlignment="1" applyProtection="1">
      <alignment horizontal="left"/>
      <protection locked="0"/>
    </xf>
    <xf numFmtId="0" fontId="6" fillId="33" borderId="0" xfId="0" applyFont="1" applyFill="1" applyBorder="1" applyAlignment="1" applyProtection="1">
      <alignment horizontal="left"/>
      <protection locked="0"/>
    </xf>
    <xf numFmtId="0" fontId="0" fillId="33" borderId="0" xfId="0" applyFill="1" applyBorder="1" applyAlignment="1" applyProtection="1">
      <alignment horizontal="left"/>
      <protection locked="0"/>
    </xf>
    <xf numFmtId="0" fontId="36" fillId="46" borderId="0" xfId="0" applyFont="1" applyFill="1" applyAlignment="1" applyProtection="1">
      <alignment/>
      <protection locked="0"/>
    </xf>
    <xf numFmtId="0" fontId="40" fillId="47" borderId="0" xfId="0" applyFont="1" applyFill="1" applyAlignment="1" applyProtection="1">
      <alignment/>
      <protection locked="0"/>
    </xf>
    <xf numFmtId="0" fontId="1" fillId="0" borderId="52" xfId="0" applyFont="1" applyBorder="1" applyAlignment="1" applyProtection="1">
      <alignment vertical="center"/>
      <protection locked="0"/>
    </xf>
    <xf numFmtId="0" fontId="1" fillId="0" borderId="25" xfId="0" applyFont="1" applyBorder="1" applyAlignment="1" applyProtection="1">
      <alignment vertical="center" wrapText="1"/>
      <protection locked="0"/>
    </xf>
    <xf numFmtId="0" fontId="1" fillId="0" borderId="42" xfId="0" applyFont="1" applyBorder="1" applyAlignment="1" applyProtection="1">
      <alignment/>
      <protection locked="0"/>
    </xf>
    <xf numFmtId="2" fontId="1" fillId="0" borderId="18" xfId="0" applyNumberFormat="1" applyFont="1" applyBorder="1" applyAlignment="1" applyProtection="1">
      <alignment horizontal="center" wrapText="1"/>
      <protection locked="0"/>
    </xf>
    <xf numFmtId="2" fontId="1" fillId="0" borderId="16" xfId="0" applyNumberFormat="1" applyFont="1" applyBorder="1" applyAlignment="1" applyProtection="1">
      <alignment horizontal="center" wrapText="1"/>
      <protection locked="0"/>
    </xf>
    <xf numFmtId="2" fontId="1" fillId="0" borderId="52" xfId="0" applyNumberFormat="1" applyFont="1" applyFill="1" applyBorder="1" applyAlignment="1" applyProtection="1">
      <alignment horizontal="center" wrapText="1"/>
      <protection locked="0"/>
    </xf>
    <xf numFmtId="2" fontId="1" fillId="0" borderId="42" xfId="0" applyNumberFormat="1" applyFont="1" applyBorder="1" applyAlignment="1" applyProtection="1">
      <alignment horizontal="center" wrapText="1"/>
      <protection locked="0"/>
    </xf>
    <xf numFmtId="0" fontId="1" fillId="0" borderId="10" xfId="0" applyFont="1" applyBorder="1" applyAlignment="1" applyProtection="1">
      <alignment vertical="center"/>
      <protection locked="0"/>
    </xf>
    <xf numFmtId="0" fontId="1" fillId="0" borderId="12" xfId="0" applyFont="1" applyBorder="1" applyAlignment="1" applyProtection="1">
      <alignment vertical="center" wrapText="1"/>
      <protection locked="0"/>
    </xf>
    <xf numFmtId="0" fontId="1" fillId="0" borderId="40" xfId="0" applyFont="1" applyBorder="1" applyAlignment="1" applyProtection="1">
      <alignment/>
      <protection locked="0"/>
    </xf>
    <xf numFmtId="2" fontId="1" fillId="0" borderId="11" xfId="0" applyNumberFormat="1" applyFont="1" applyFill="1" applyBorder="1" applyAlignment="1" applyProtection="1">
      <alignment horizontal="center" wrapText="1"/>
      <protection locked="0"/>
    </xf>
    <xf numFmtId="2" fontId="1" fillId="0" borderId="31" xfId="0" applyNumberFormat="1" applyFont="1" applyFill="1" applyBorder="1" applyAlignment="1" applyProtection="1">
      <alignment horizontal="center" wrapText="1"/>
      <protection locked="0"/>
    </xf>
    <xf numFmtId="2" fontId="1" fillId="0" borderId="10" xfId="0" applyNumberFormat="1" applyFont="1" applyFill="1" applyBorder="1" applyAlignment="1" applyProtection="1">
      <alignment horizontal="center" wrapText="1"/>
      <protection locked="0"/>
    </xf>
    <xf numFmtId="2" fontId="1" fillId="0" borderId="40" xfId="0" applyNumberFormat="1" applyFont="1" applyBorder="1" applyAlignment="1" applyProtection="1">
      <alignment horizontal="center" wrapText="1"/>
      <protection locked="0"/>
    </xf>
    <xf numFmtId="0" fontId="36" fillId="0" borderId="0" xfId="0" applyFont="1" applyFill="1" applyAlignment="1" applyProtection="1">
      <alignment/>
      <protection locked="0"/>
    </xf>
    <xf numFmtId="0" fontId="1" fillId="0" borderId="0" xfId="0" applyFont="1" applyAlignment="1" applyProtection="1">
      <alignment/>
      <protection locked="0"/>
    </xf>
    <xf numFmtId="0" fontId="14" fillId="49" borderId="0" xfId="0" applyFont="1" applyFill="1" applyAlignment="1" applyProtection="1">
      <alignment wrapText="1"/>
      <protection locked="0"/>
    </xf>
    <xf numFmtId="2" fontId="1" fillId="0" borderId="18" xfId="0" applyNumberFormat="1" applyFont="1" applyFill="1" applyBorder="1" applyAlignment="1" applyProtection="1">
      <alignment horizontal="center" wrapText="1"/>
      <protection locked="0"/>
    </xf>
    <xf numFmtId="2" fontId="1" fillId="0" borderId="16" xfId="0" applyNumberFormat="1" applyFont="1" applyFill="1" applyBorder="1" applyAlignment="1" applyProtection="1">
      <alignment horizontal="center" wrapText="1"/>
      <protection locked="0"/>
    </xf>
    <xf numFmtId="2" fontId="27" fillId="49" borderId="0" xfId="0" applyNumberFormat="1" applyFont="1" applyFill="1" applyAlignment="1" applyProtection="1">
      <alignment/>
      <protection locked="0"/>
    </xf>
    <xf numFmtId="0" fontId="47" fillId="47" borderId="0" xfId="0" applyFont="1" applyFill="1" applyBorder="1" applyAlignment="1" applyProtection="1">
      <alignment/>
      <protection/>
    </xf>
    <xf numFmtId="14" fontId="1" fillId="0" borderId="12" xfId="0" applyNumberFormat="1" applyFont="1" applyBorder="1" applyAlignment="1" applyProtection="1">
      <alignment/>
      <protection locked="0"/>
    </xf>
    <xf numFmtId="14" fontId="1" fillId="0" borderId="12" xfId="0" applyNumberFormat="1" applyFont="1" applyBorder="1" applyAlignment="1" applyProtection="1">
      <alignment/>
      <protection/>
    </xf>
    <xf numFmtId="0" fontId="42" fillId="47" borderId="0" xfId="0" applyFont="1" applyFill="1" applyAlignment="1" applyProtection="1">
      <alignment/>
      <protection locked="0"/>
    </xf>
    <xf numFmtId="0" fontId="2" fillId="46" borderId="0" xfId="0" applyFont="1" applyFill="1" applyBorder="1" applyAlignment="1" applyProtection="1">
      <alignment horizontal="right" vertical="center"/>
      <protection locked="0"/>
    </xf>
    <xf numFmtId="0" fontId="0" fillId="46" borderId="0" xfId="0" applyFont="1" applyFill="1" applyBorder="1" applyAlignment="1" applyProtection="1">
      <alignment horizontal="left" vertical="center"/>
      <protection locked="0"/>
    </xf>
    <xf numFmtId="0" fontId="0" fillId="46" borderId="0" xfId="0" applyFont="1" applyFill="1" applyBorder="1" applyAlignment="1" applyProtection="1">
      <alignment/>
      <protection locked="0"/>
    </xf>
    <xf numFmtId="0" fontId="8" fillId="49" borderId="0" xfId="0" applyFont="1" applyFill="1" applyBorder="1" applyAlignment="1" applyProtection="1">
      <alignment horizontal="left" vertical="top" wrapText="1"/>
      <protection/>
    </xf>
    <xf numFmtId="0" fontId="0" fillId="0" borderId="0" xfId="0" applyFill="1" applyAlignment="1">
      <alignment/>
    </xf>
    <xf numFmtId="0" fontId="0" fillId="0" borderId="0" xfId="0" applyFill="1" applyAlignment="1" applyProtection="1">
      <alignment/>
      <protection locked="0"/>
    </xf>
    <xf numFmtId="0" fontId="0" fillId="0" borderId="0" xfId="0" applyBorder="1" applyAlignment="1">
      <alignment/>
    </xf>
    <xf numFmtId="0" fontId="0" fillId="0" borderId="0" xfId="0" applyFill="1" applyBorder="1" applyAlignment="1">
      <alignment/>
    </xf>
    <xf numFmtId="0" fontId="1" fillId="0" borderId="0" xfId="0" applyFont="1" applyFill="1" applyBorder="1" applyAlignment="1" applyProtection="1">
      <alignment vertical="top" wrapText="1"/>
      <protection/>
    </xf>
    <xf numFmtId="2" fontId="21" fillId="49" borderId="12" xfId="57" applyNumberFormat="1" applyFill="1" applyBorder="1" applyProtection="1">
      <alignment/>
      <protection/>
    </xf>
    <xf numFmtId="2" fontId="21" fillId="49" borderId="69" xfId="57" applyNumberFormat="1" applyFill="1" applyBorder="1" applyProtection="1">
      <alignment/>
      <protection/>
    </xf>
    <xf numFmtId="2" fontId="21" fillId="49" borderId="14" xfId="57" applyNumberFormat="1" applyFill="1" applyBorder="1" applyProtection="1">
      <alignment/>
      <protection/>
    </xf>
    <xf numFmtId="0" fontId="6" fillId="33" borderId="0" xfId="0" applyFont="1" applyFill="1" applyAlignment="1" applyProtection="1">
      <alignment wrapText="1"/>
      <protection locked="0"/>
    </xf>
    <xf numFmtId="0" fontId="36" fillId="45" borderId="0" xfId="0" applyFont="1" applyFill="1" applyAlignment="1" applyProtection="1">
      <alignment horizontal="center"/>
      <protection/>
    </xf>
    <xf numFmtId="0" fontId="37" fillId="45" borderId="0" xfId="0" applyFont="1" applyFill="1" applyAlignment="1" applyProtection="1">
      <alignment horizontal="center"/>
      <protection/>
    </xf>
    <xf numFmtId="0" fontId="38" fillId="45" borderId="0" xfId="0" applyFont="1" applyFill="1" applyAlignment="1" applyProtection="1">
      <alignment horizontal="center"/>
      <protection/>
    </xf>
    <xf numFmtId="0" fontId="41" fillId="45" borderId="0" xfId="0" applyFont="1" applyFill="1" applyAlignment="1" applyProtection="1">
      <alignment horizontal="center"/>
      <protection/>
    </xf>
    <xf numFmtId="0" fontId="1" fillId="35" borderId="16" xfId="0" applyFont="1" applyFill="1" applyBorder="1" applyAlignment="1" applyProtection="1">
      <alignment horizontal="left" vertical="top" wrapText="1"/>
      <protection/>
    </xf>
    <xf numFmtId="0" fontId="1" fillId="35" borderId="17" xfId="0" applyFont="1" applyFill="1" applyBorder="1" applyAlignment="1" applyProtection="1">
      <alignment horizontal="left" vertical="top" wrapText="1"/>
      <protection/>
    </xf>
    <xf numFmtId="0" fontId="1" fillId="35" borderId="18" xfId="0" applyFont="1" applyFill="1" applyBorder="1" applyAlignment="1" applyProtection="1">
      <alignment horizontal="left" vertical="top" wrapText="1"/>
      <protection/>
    </xf>
    <xf numFmtId="0" fontId="1" fillId="35" borderId="19" xfId="0" applyFont="1" applyFill="1" applyBorder="1" applyAlignment="1" applyProtection="1">
      <alignment horizontal="left" vertical="top" wrapText="1"/>
      <protection/>
    </xf>
    <xf numFmtId="0" fontId="1" fillId="35" borderId="0" xfId="0" applyFont="1" applyFill="1" applyBorder="1" applyAlignment="1" applyProtection="1">
      <alignment horizontal="left" vertical="top" wrapText="1"/>
      <protection/>
    </xf>
    <xf numFmtId="0" fontId="1" fillId="35" borderId="20" xfId="0" applyFont="1" applyFill="1" applyBorder="1" applyAlignment="1" applyProtection="1">
      <alignment horizontal="left" vertical="top" wrapText="1"/>
      <protection/>
    </xf>
    <xf numFmtId="0" fontId="1" fillId="35" borderId="21" xfId="0" applyFont="1" applyFill="1" applyBorder="1" applyAlignment="1" applyProtection="1">
      <alignment horizontal="left" vertical="top" wrapText="1"/>
      <protection/>
    </xf>
    <xf numFmtId="0" fontId="1" fillId="35" borderId="24" xfId="0" applyFont="1" applyFill="1" applyBorder="1" applyAlignment="1" applyProtection="1">
      <alignment horizontal="left" vertical="top" wrapText="1"/>
      <protection/>
    </xf>
    <xf numFmtId="0" fontId="1" fillId="35" borderId="22" xfId="0" applyFont="1" applyFill="1" applyBorder="1" applyAlignment="1" applyProtection="1">
      <alignment horizontal="left" vertical="top" wrapText="1"/>
      <protection/>
    </xf>
    <xf numFmtId="0" fontId="2" fillId="35" borderId="1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14" fontId="0" fillId="0" borderId="0" xfId="0" applyNumberFormat="1" applyFont="1" applyFill="1" applyBorder="1" applyAlignment="1" applyProtection="1">
      <alignment horizontal="center"/>
      <protection/>
    </xf>
    <xf numFmtId="0" fontId="2" fillId="35" borderId="31" xfId="0" applyFont="1" applyFill="1" applyBorder="1" applyAlignment="1" applyProtection="1">
      <alignment horizontal="center"/>
      <protection/>
    </xf>
    <xf numFmtId="0" fontId="0" fillId="0" borderId="11"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6" fillId="51" borderId="25" xfId="0" applyFont="1" applyFill="1" applyBorder="1" applyAlignment="1" applyProtection="1">
      <alignment horizontal="center" vertical="center" wrapText="1"/>
      <protection/>
    </xf>
    <xf numFmtId="0" fontId="0" fillId="0" borderId="15" xfId="0" applyBorder="1" applyAlignment="1">
      <alignment horizontal="center" vertical="center"/>
    </xf>
    <xf numFmtId="0" fontId="0" fillId="0" borderId="23" xfId="0" applyBorder="1" applyAlignment="1">
      <alignment horizontal="center" vertical="center"/>
    </xf>
    <xf numFmtId="0" fontId="25" fillId="34" borderId="25" xfId="0" applyFont="1" applyFill="1" applyBorder="1" applyAlignment="1" applyProtection="1">
      <alignment horizontal="center" wrapText="1"/>
      <protection/>
    </xf>
    <xf numFmtId="0" fontId="25" fillId="34" borderId="15" xfId="0" applyFont="1" applyFill="1" applyBorder="1" applyAlignment="1" applyProtection="1">
      <alignment horizontal="center" wrapText="1"/>
      <protection/>
    </xf>
    <xf numFmtId="0" fontId="6" fillId="33" borderId="31" xfId="0" applyFont="1" applyFill="1" applyBorder="1" applyAlignment="1" applyProtection="1">
      <alignment horizontal="center" wrapText="1"/>
      <protection/>
    </xf>
    <xf numFmtId="0" fontId="6" fillId="33" borderId="70" xfId="0" applyFont="1" applyFill="1" applyBorder="1" applyAlignment="1" applyProtection="1">
      <alignment horizontal="center" wrapText="1"/>
      <protection/>
    </xf>
    <xf numFmtId="0" fontId="6" fillId="33" borderId="11" xfId="0" applyFont="1" applyFill="1" applyBorder="1" applyAlignment="1" applyProtection="1">
      <alignment horizontal="center" wrapText="1"/>
      <protection/>
    </xf>
    <xf numFmtId="0" fontId="25" fillId="34" borderId="12" xfId="0" applyFont="1" applyFill="1" applyBorder="1" applyAlignment="1" applyProtection="1">
      <alignment horizontal="center" wrapText="1"/>
      <protection/>
    </xf>
    <xf numFmtId="0" fontId="25" fillId="34" borderId="31" xfId="0" applyFont="1" applyFill="1" applyBorder="1" applyAlignment="1" applyProtection="1">
      <alignment horizontal="center" wrapText="1"/>
      <protection/>
    </xf>
    <xf numFmtId="0" fontId="25" fillId="34" borderId="70" xfId="0" applyFont="1" applyFill="1" applyBorder="1" applyAlignment="1" applyProtection="1">
      <alignment horizontal="center" wrapText="1"/>
      <protection/>
    </xf>
    <xf numFmtId="0" fontId="25" fillId="34" borderId="11" xfId="0" applyFont="1" applyFill="1" applyBorder="1" applyAlignment="1" applyProtection="1">
      <alignment horizontal="center" wrapText="1"/>
      <protection/>
    </xf>
    <xf numFmtId="0" fontId="10" fillId="35" borderId="71" xfId="0" applyFont="1" applyFill="1" applyBorder="1" applyAlignment="1" applyProtection="1">
      <alignment horizontal="center" vertical="center" wrapText="1"/>
      <protection/>
    </xf>
    <xf numFmtId="0" fontId="10" fillId="35" borderId="72" xfId="0" applyFont="1" applyFill="1" applyBorder="1" applyAlignment="1" applyProtection="1">
      <alignment horizontal="center" vertical="center" wrapText="1"/>
      <protection/>
    </xf>
    <xf numFmtId="0" fontId="7" fillId="35" borderId="58" xfId="0" applyFont="1" applyFill="1" applyBorder="1" applyAlignment="1" applyProtection="1">
      <alignment horizontal="center"/>
      <protection/>
    </xf>
    <xf numFmtId="0" fontId="7" fillId="35" borderId="61" xfId="0" applyFont="1" applyFill="1" applyBorder="1" applyAlignment="1" applyProtection="1">
      <alignment horizontal="center"/>
      <protection/>
    </xf>
    <xf numFmtId="0" fontId="6" fillId="33" borderId="25" xfId="0" applyFont="1" applyFill="1" applyBorder="1" applyAlignment="1" applyProtection="1">
      <alignment horizontal="center"/>
      <protection/>
    </xf>
    <xf numFmtId="0" fontId="6" fillId="33" borderId="15" xfId="0" applyFont="1" applyFill="1" applyBorder="1" applyAlignment="1" applyProtection="1">
      <alignment horizontal="center"/>
      <protection/>
    </xf>
    <xf numFmtId="0" fontId="6" fillId="33" borderId="23" xfId="0" applyFont="1" applyFill="1" applyBorder="1" applyAlignment="1" applyProtection="1">
      <alignment horizontal="center"/>
      <protection/>
    </xf>
    <xf numFmtId="0" fontId="6" fillId="33" borderId="25" xfId="0" applyFont="1" applyFill="1" applyBorder="1" applyAlignment="1" applyProtection="1">
      <alignment horizontal="center" wrapText="1"/>
      <protection/>
    </xf>
    <xf numFmtId="0" fontId="6" fillId="33" borderId="15" xfId="0" applyFont="1" applyFill="1" applyBorder="1" applyAlignment="1" applyProtection="1">
      <alignment horizontal="center" wrapText="1"/>
      <protection/>
    </xf>
    <xf numFmtId="0" fontId="6" fillId="33" borderId="23" xfId="0" applyFont="1" applyFill="1" applyBorder="1" applyAlignment="1" applyProtection="1">
      <alignment horizontal="center" wrapText="1"/>
      <protection/>
    </xf>
    <xf numFmtId="0" fontId="6" fillId="33" borderId="31" xfId="0" applyFont="1" applyFill="1" applyBorder="1" applyAlignment="1" applyProtection="1">
      <alignment horizontal="center"/>
      <protection/>
    </xf>
    <xf numFmtId="0" fontId="6" fillId="33" borderId="11" xfId="0" applyFont="1" applyFill="1" applyBorder="1" applyAlignment="1" applyProtection="1">
      <alignment horizontal="center"/>
      <protection/>
    </xf>
    <xf numFmtId="0" fontId="1" fillId="0" borderId="73" xfId="0" applyFont="1" applyFill="1" applyBorder="1" applyAlignment="1" applyProtection="1">
      <alignment horizontal="center" vertical="center"/>
      <protection/>
    </xf>
    <xf numFmtId="0" fontId="1" fillId="0" borderId="74" xfId="0" applyFont="1" applyFill="1" applyBorder="1" applyAlignment="1" applyProtection="1">
      <alignment horizontal="center" vertical="center"/>
      <protection/>
    </xf>
    <xf numFmtId="0" fontId="1" fillId="0" borderId="32" xfId="0" applyFont="1" applyFill="1" applyBorder="1" applyAlignment="1" applyProtection="1">
      <alignment horizontal="center" vertical="center"/>
      <protection/>
    </xf>
    <xf numFmtId="0" fontId="34" fillId="43" borderId="12" xfId="0" applyFont="1" applyFill="1" applyBorder="1" applyAlignment="1" applyProtection="1">
      <alignment horizontal="center" vertical="top" wrapText="1"/>
      <protection/>
    </xf>
    <xf numFmtId="0" fontId="7" fillId="52" borderId="49" xfId="0" applyFont="1" applyFill="1" applyBorder="1" applyAlignment="1" applyProtection="1">
      <alignment horizontal="center"/>
      <protection/>
    </xf>
    <xf numFmtId="0" fontId="7" fillId="52" borderId="50" xfId="0" applyFont="1" applyFill="1" applyBorder="1" applyAlignment="1" applyProtection="1">
      <alignment horizontal="center"/>
      <protection/>
    </xf>
    <xf numFmtId="0" fontId="7" fillId="52" borderId="51" xfId="0" applyFont="1" applyFill="1" applyBorder="1" applyAlignment="1" applyProtection="1">
      <alignment horizontal="center"/>
      <protection/>
    </xf>
    <xf numFmtId="0" fontId="1" fillId="0" borderId="25" xfId="0" applyFont="1" applyBorder="1" applyAlignment="1" applyProtection="1">
      <alignment horizontal="center" vertical="center" wrapText="1"/>
      <protection/>
    </xf>
    <xf numFmtId="0" fontId="1" fillId="0" borderId="75" xfId="0" applyFont="1" applyBorder="1" applyAlignment="1" applyProtection="1">
      <alignment horizontal="center" vertical="center" wrapText="1"/>
      <protection/>
    </xf>
    <xf numFmtId="0" fontId="1" fillId="0" borderId="76"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6" fillId="33" borderId="49" xfId="0" applyFont="1" applyFill="1" applyBorder="1" applyAlignment="1" applyProtection="1">
      <alignment horizontal="center" vertical="center"/>
      <protection locked="0"/>
    </xf>
    <xf numFmtId="0" fontId="6" fillId="33" borderId="51" xfId="0" applyFont="1" applyFill="1" applyBorder="1" applyAlignment="1" applyProtection="1">
      <alignment horizontal="center" vertical="center"/>
      <protection locked="0"/>
    </xf>
    <xf numFmtId="0" fontId="7" fillId="35" borderId="46" xfId="0" applyFont="1" applyFill="1" applyBorder="1" applyAlignment="1" applyProtection="1">
      <alignment horizontal="center" vertical="center"/>
      <protection/>
    </xf>
    <xf numFmtId="0" fontId="7" fillId="35" borderId="55" xfId="0" applyFont="1" applyFill="1" applyBorder="1" applyAlignment="1" applyProtection="1">
      <alignment horizontal="center" vertical="center"/>
      <protection/>
    </xf>
    <xf numFmtId="0" fontId="1" fillId="0" borderId="37"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2" fillId="37" borderId="29" xfId="0" applyFont="1" applyFill="1" applyBorder="1" applyAlignment="1" applyProtection="1">
      <alignment horizontal="center" vertical="center" wrapText="1"/>
      <protection/>
    </xf>
    <xf numFmtId="0" fontId="2" fillId="37" borderId="77" xfId="0" applyFont="1" applyFill="1" applyBorder="1" applyAlignment="1" applyProtection="1">
      <alignment horizontal="center" vertical="center" wrapText="1"/>
      <protection/>
    </xf>
    <xf numFmtId="0" fontId="2" fillId="38" borderId="28" xfId="0" applyFont="1" applyFill="1" applyBorder="1" applyAlignment="1" applyProtection="1">
      <alignment horizontal="center" vertical="center"/>
      <protection/>
    </xf>
    <xf numFmtId="0" fontId="2" fillId="38" borderId="24" xfId="0" applyFont="1" applyFill="1" applyBorder="1" applyAlignment="1" applyProtection="1">
      <alignment horizontal="center" vertical="center"/>
      <protection/>
    </xf>
    <xf numFmtId="0" fontId="2" fillId="36" borderId="28" xfId="0" applyFont="1" applyFill="1" applyBorder="1" applyAlignment="1" applyProtection="1">
      <alignment horizontal="center" vertical="center"/>
      <protection/>
    </xf>
    <xf numFmtId="0" fontId="2" fillId="36" borderId="69" xfId="0" applyFont="1" applyFill="1" applyBorder="1" applyAlignment="1" applyProtection="1">
      <alignment horizontal="center" vertical="center"/>
      <protection/>
    </xf>
    <xf numFmtId="0" fontId="7" fillId="37" borderId="46" xfId="0" applyFont="1" applyFill="1" applyBorder="1" applyAlignment="1" applyProtection="1">
      <alignment horizontal="center" vertical="center" wrapText="1"/>
      <protection/>
    </xf>
    <xf numFmtId="0" fontId="7" fillId="37" borderId="55" xfId="0" applyFont="1" applyFill="1" applyBorder="1" applyAlignment="1" applyProtection="1">
      <alignment horizontal="center" vertical="center" wrapText="1"/>
      <protection/>
    </xf>
    <xf numFmtId="0" fontId="1" fillId="0" borderId="74" xfId="0" applyFont="1" applyBorder="1" applyAlignment="1" applyProtection="1">
      <alignment horizontal="center" vertical="center"/>
      <protection/>
    </xf>
    <xf numFmtId="0" fontId="1" fillId="0" borderId="32" xfId="0" applyFont="1" applyBorder="1" applyAlignment="1" applyProtection="1">
      <alignment horizontal="center" vertical="center"/>
      <protection/>
    </xf>
    <xf numFmtId="0" fontId="39" fillId="33" borderId="0" xfId="0" applyFont="1" applyFill="1" applyBorder="1" applyAlignment="1" applyProtection="1">
      <alignment horizontal="center"/>
      <protection/>
    </xf>
    <xf numFmtId="0" fontId="7" fillId="35" borderId="49" xfId="0" applyFont="1" applyFill="1" applyBorder="1" applyAlignment="1" applyProtection="1">
      <alignment horizontal="center"/>
      <protection/>
    </xf>
    <xf numFmtId="0" fontId="7" fillId="35" borderId="51" xfId="0" applyFont="1" applyFill="1" applyBorder="1" applyAlignment="1" applyProtection="1">
      <alignment horizontal="center"/>
      <protection/>
    </xf>
    <xf numFmtId="0" fontId="6" fillId="33" borderId="70" xfId="0" applyFont="1" applyFill="1" applyBorder="1" applyAlignment="1" applyProtection="1">
      <alignment horizontal="center"/>
      <protection/>
    </xf>
    <xf numFmtId="0" fontId="25" fillId="34" borderId="16" xfId="0" applyFont="1" applyFill="1" applyBorder="1" applyAlignment="1" applyProtection="1">
      <alignment horizontal="center" wrapText="1"/>
      <protection/>
    </xf>
    <xf numFmtId="0" fontId="25" fillId="34" borderId="19" xfId="0" applyFont="1" applyFill="1" applyBorder="1" applyAlignment="1" applyProtection="1">
      <alignment horizontal="center" wrapText="1"/>
      <protection/>
    </xf>
    <xf numFmtId="0" fontId="25" fillId="34" borderId="21" xfId="0" applyFont="1" applyFill="1" applyBorder="1" applyAlignment="1" applyProtection="1">
      <alignment horizontal="center" wrapText="1"/>
      <protection/>
    </xf>
    <xf numFmtId="0" fontId="6" fillId="51" borderId="16" xfId="0" applyFont="1" applyFill="1" applyBorder="1" applyAlignment="1" applyProtection="1">
      <alignment horizontal="center" vertical="center" wrapText="1"/>
      <protection/>
    </xf>
    <xf numFmtId="0" fontId="1" fillId="35" borderId="12" xfId="0" applyFont="1" applyFill="1" applyBorder="1" applyAlignment="1" applyProtection="1">
      <alignment horizontal="left" vertical="top" wrapText="1"/>
      <protection/>
    </xf>
    <xf numFmtId="0" fontId="6" fillId="33" borderId="49" xfId="0" applyFont="1" applyFill="1" applyBorder="1" applyAlignment="1" applyProtection="1">
      <alignment horizontal="center" vertical="center"/>
      <protection/>
    </xf>
    <xf numFmtId="0" fontId="6" fillId="33" borderId="51" xfId="0" applyFont="1" applyFill="1" applyBorder="1" applyAlignment="1" applyProtection="1">
      <alignment horizontal="center" vertical="center"/>
      <protection/>
    </xf>
    <xf numFmtId="0" fontId="34" fillId="43" borderId="49" xfId="0" applyFont="1" applyFill="1" applyBorder="1" applyAlignment="1" applyProtection="1">
      <alignment horizontal="center" vertical="top" wrapText="1"/>
      <protection/>
    </xf>
    <xf numFmtId="0" fontId="34" fillId="43" borderId="50" xfId="0" applyFont="1" applyFill="1" applyBorder="1" applyAlignment="1" applyProtection="1">
      <alignment horizontal="center" vertical="top" wrapText="1"/>
      <protection/>
    </xf>
    <xf numFmtId="0" fontId="2" fillId="36" borderId="65" xfId="0" applyFont="1" applyFill="1" applyBorder="1" applyAlignment="1" applyProtection="1">
      <alignment horizontal="center" vertical="center"/>
      <protection/>
    </xf>
    <xf numFmtId="0" fontId="2" fillId="36" borderId="78" xfId="0" applyFont="1" applyFill="1" applyBorder="1" applyAlignment="1" applyProtection="1">
      <alignment horizontal="center" vertical="center"/>
      <protection/>
    </xf>
    <xf numFmtId="0" fontId="2" fillId="37" borderId="65" xfId="0" applyFont="1" applyFill="1" applyBorder="1" applyAlignment="1" applyProtection="1">
      <alignment horizontal="center" vertical="center"/>
      <protection/>
    </xf>
    <xf numFmtId="0" fontId="2" fillId="37" borderId="78" xfId="0" applyFont="1" applyFill="1" applyBorder="1" applyAlignment="1" applyProtection="1">
      <alignment horizontal="center" vertical="center"/>
      <protection/>
    </xf>
    <xf numFmtId="0" fontId="6" fillId="33" borderId="16" xfId="0" applyFont="1" applyFill="1" applyBorder="1" applyAlignment="1" applyProtection="1">
      <alignment horizontal="center"/>
      <protection/>
    </xf>
    <xf numFmtId="0" fontId="6" fillId="33" borderId="18" xfId="0" applyFont="1" applyFill="1" applyBorder="1" applyAlignment="1" applyProtection="1">
      <alignment horizontal="center"/>
      <protection/>
    </xf>
    <xf numFmtId="0" fontId="8" fillId="49" borderId="17" xfId="0" applyFont="1" applyFill="1" applyBorder="1" applyAlignment="1" applyProtection="1">
      <alignment horizontal="left" vertical="top" wrapText="1"/>
      <protection/>
    </xf>
    <xf numFmtId="0" fontId="8" fillId="49" borderId="0" xfId="0" applyFont="1" applyFill="1" applyBorder="1" applyAlignment="1" applyProtection="1">
      <alignment horizontal="left" vertical="top" wrapText="1"/>
      <protection/>
    </xf>
    <xf numFmtId="0" fontId="7" fillId="35" borderId="71" xfId="0" applyFont="1" applyFill="1" applyBorder="1" applyAlignment="1" applyProtection="1">
      <alignment horizontal="center" vertical="center"/>
      <protection/>
    </xf>
    <xf numFmtId="0" fontId="2" fillId="38" borderId="65" xfId="0" applyFont="1" applyFill="1" applyBorder="1" applyAlignment="1" applyProtection="1">
      <alignment horizontal="center" vertical="center"/>
      <protection/>
    </xf>
    <xf numFmtId="0" fontId="2" fillId="38" borderId="79" xfId="0" applyFont="1" applyFill="1" applyBorder="1" applyAlignment="1" applyProtection="1">
      <alignment horizontal="center" vertical="center"/>
      <protection/>
    </xf>
    <xf numFmtId="0" fontId="7" fillId="37" borderId="71"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wrapText="1"/>
      <protection/>
    </xf>
    <xf numFmtId="0" fontId="6" fillId="33" borderId="18" xfId="0" applyFont="1" applyFill="1" applyBorder="1" applyAlignment="1" applyProtection="1">
      <alignment horizontal="center" wrapText="1"/>
      <protection/>
    </xf>
    <xf numFmtId="0" fontId="25" fillId="34" borderId="17" xfId="0" applyFont="1" applyFill="1" applyBorder="1" applyAlignment="1" applyProtection="1">
      <alignment horizontal="center" wrapText="1"/>
      <protection/>
    </xf>
    <xf numFmtId="0" fontId="25" fillId="34" borderId="18" xfId="0" applyFont="1" applyFill="1" applyBorder="1" applyAlignment="1" applyProtection="1">
      <alignment horizontal="center" wrapText="1"/>
      <protection/>
    </xf>
    <xf numFmtId="0" fontId="41" fillId="45" borderId="0" xfId="0" applyFont="1" applyFill="1" applyAlignment="1" applyProtection="1">
      <alignment horizontal="center" wrapText="1"/>
      <protection/>
    </xf>
    <xf numFmtId="0" fontId="36" fillId="45" borderId="0" xfId="0" applyFont="1" applyFill="1" applyAlignment="1" applyProtection="1">
      <alignment/>
      <protection/>
    </xf>
    <xf numFmtId="0" fontId="0" fillId="0" borderId="0" xfId="0" applyAlignment="1">
      <alignment/>
    </xf>
    <xf numFmtId="0" fontId="40" fillId="47" borderId="0" xfId="0" applyFont="1" applyFill="1" applyAlignment="1" applyProtection="1">
      <alignment horizontal="center"/>
      <protection/>
    </xf>
    <xf numFmtId="0" fontId="1" fillId="46" borderId="0" xfId="0" applyFont="1" applyFill="1" applyAlignment="1" applyProtection="1">
      <alignment/>
      <protection locked="0"/>
    </xf>
    <xf numFmtId="0" fontId="2" fillId="35" borderId="70" xfId="0" applyFont="1" applyFill="1" applyBorder="1" applyAlignment="1" applyProtection="1">
      <alignment horizontal="center"/>
      <protection/>
    </xf>
    <xf numFmtId="0" fontId="2" fillId="35" borderId="11" xfId="0" applyFont="1" applyFill="1" applyBorder="1" applyAlignment="1" applyProtection="1">
      <alignment horizontal="center"/>
      <protection/>
    </xf>
    <xf numFmtId="0" fontId="23" fillId="38" borderId="80" xfId="57" applyFont="1" applyFill="1" applyBorder="1" applyAlignment="1" applyProtection="1">
      <alignment horizontal="left" vertical="top" wrapText="1"/>
      <protection/>
    </xf>
    <xf numFmtId="0" fontId="23" fillId="38" borderId="81" xfId="57" applyFont="1" applyFill="1" applyBorder="1" applyAlignment="1" applyProtection="1">
      <alignment horizontal="left" vertical="top" wrapText="1"/>
      <protection/>
    </xf>
    <xf numFmtId="0" fontId="23" fillId="38" borderId="82" xfId="57" applyFont="1" applyFill="1" applyBorder="1" applyAlignment="1" applyProtection="1">
      <alignment horizontal="left" vertical="top" wrapText="1"/>
      <protection/>
    </xf>
    <xf numFmtId="0" fontId="23" fillId="38" borderId="62" xfId="57" applyFont="1" applyFill="1" applyBorder="1" applyAlignment="1" applyProtection="1">
      <alignment horizontal="left" vertical="top" wrapText="1"/>
      <protection/>
    </xf>
    <xf numFmtId="0" fontId="23" fillId="38" borderId="63" xfId="57" applyFont="1" applyFill="1" applyBorder="1" applyAlignment="1" applyProtection="1">
      <alignment horizontal="left" vertical="top" wrapText="1"/>
      <protection/>
    </xf>
    <xf numFmtId="0" fontId="23" fillId="38" borderId="64" xfId="57" applyFont="1" applyFill="1" applyBorder="1" applyAlignment="1" applyProtection="1">
      <alignment horizontal="left" vertical="top" wrapText="1"/>
      <protection/>
    </xf>
    <xf numFmtId="0" fontId="89" fillId="45" borderId="0" xfId="0" applyFont="1" applyFill="1" applyAlignment="1" applyProtection="1">
      <alignment horizontal="center"/>
      <protection locked="0"/>
    </xf>
    <xf numFmtId="0" fontId="34" fillId="48" borderId="49" xfId="58" applyFont="1" applyFill="1" applyBorder="1" applyAlignment="1" applyProtection="1">
      <alignment horizontal="center" vertical="center" wrapText="1"/>
      <protection/>
    </xf>
    <xf numFmtId="0" fontId="34" fillId="48" borderId="51" xfId="58" applyFont="1" applyFill="1" applyBorder="1" applyAlignment="1" applyProtection="1">
      <alignment horizontal="center" vertical="center" wrapText="1"/>
      <protection/>
    </xf>
    <xf numFmtId="0" fontId="2" fillId="35" borderId="21" xfId="0" applyFont="1" applyFill="1" applyBorder="1" applyAlignment="1">
      <alignment horizontal="center" vertical="top" wrapText="1"/>
    </xf>
    <xf numFmtId="0" fontId="2" fillId="35" borderId="22" xfId="0" applyFont="1" applyFill="1" applyBorder="1" applyAlignment="1">
      <alignment horizontal="center" vertical="top" wrapText="1"/>
    </xf>
    <xf numFmtId="0" fontId="0" fillId="38" borderId="12" xfId="0" applyFont="1" applyFill="1" applyBorder="1" applyAlignment="1">
      <alignment vertical="center" wrapText="1"/>
    </xf>
    <xf numFmtId="0" fontId="0" fillId="38" borderId="12" xfId="0" applyFont="1" applyFill="1" applyBorder="1" applyAlignment="1">
      <alignment vertical="center"/>
    </xf>
    <xf numFmtId="0" fontId="0" fillId="38" borderId="12" xfId="0" applyFont="1" applyFill="1" applyBorder="1" applyAlignment="1">
      <alignment horizontal="left" vertical="center" wrapText="1"/>
    </xf>
    <xf numFmtId="0" fontId="0" fillId="38" borderId="16" xfId="0" applyFont="1" applyFill="1" applyBorder="1" applyAlignment="1">
      <alignment horizontal="left" vertical="center" wrapText="1"/>
    </xf>
    <xf numFmtId="0" fontId="0" fillId="38" borderId="17" xfId="0" applyFont="1" applyFill="1" applyBorder="1" applyAlignment="1">
      <alignment horizontal="left" vertical="center" wrapText="1"/>
    </xf>
    <xf numFmtId="0" fontId="0" fillId="38" borderId="18" xfId="0" applyFont="1" applyFill="1" applyBorder="1" applyAlignment="1">
      <alignment horizontal="left" vertical="center" wrapText="1"/>
    </xf>
    <xf numFmtId="0" fontId="0" fillId="38" borderId="19" xfId="0" applyFont="1" applyFill="1" applyBorder="1" applyAlignment="1">
      <alignment horizontal="left" vertical="center" wrapText="1"/>
    </xf>
    <xf numFmtId="0" fontId="0" fillId="38" borderId="0" xfId="0" applyFont="1" applyFill="1" applyBorder="1" applyAlignment="1">
      <alignment horizontal="left" vertical="center" wrapText="1"/>
    </xf>
    <xf numFmtId="0" fontId="0" fillId="38" borderId="20" xfId="0" applyFont="1" applyFill="1" applyBorder="1" applyAlignment="1">
      <alignment horizontal="left" vertical="center" wrapText="1"/>
    </xf>
    <xf numFmtId="0" fontId="0" fillId="38" borderId="21" xfId="0" applyFont="1" applyFill="1" applyBorder="1" applyAlignment="1">
      <alignment horizontal="left" vertical="center" wrapText="1"/>
    </xf>
    <xf numFmtId="0" fontId="0" fillId="38" borderId="24" xfId="0" applyFont="1" applyFill="1" applyBorder="1" applyAlignment="1">
      <alignment horizontal="left" vertical="center" wrapText="1"/>
    </xf>
    <xf numFmtId="0" fontId="0" fillId="38" borderId="22" xfId="0" applyFont="1" applyFill="1" applyBorder="1" applyAlignment="1">
      <alignment horizontal="left" vertical="center" wrapText="1"/>
    </xf>
    <xf numFmtId="0" fontId="2" fillId="48" borderId="49" xfId="58" applyFont="1" applyFill="1" applyBorder="1" applyAlignment="1" applyProtection="1">
      <alignment horizontal="center" vertical="center" wrapText="1"/>
      <protection/>
    </xf>
    <xf numFmtId="0" fontId="2" fillId="48" borderId="51" xfId="58" applyFont="1" applyFill="1" applyBorder="1" applyAlignment="1" applyProtection="1">
      <alignment horizontal="center" vertical="center" wrapText="1"/>
      <protection/>
    </xf>
    <xf numFmtId="0" fontId="0" fillId="33" borderId="71" xfId="0" applyFill="1" applyBorder="1" applyAlignment="1" applyProtection="1">
      <alignment horizontal="center" vertical="center"/>
      <protection/>
    </xf>
    <xf numFmtId="0" fontId="0" fillId="33" borderId="46" xfId="0" applyFill="1" applyBorder="1" applyAlignment="1" applyProtection="1">
      <alignment horizontal="center" vertical="center"/>
      <protection/>
    </xf>
    <xf numFmtId="0" fontId="0" fillId="33" borderId="72" xfId="0" applyFill="1" applyBorder="1" applyAlignment="1" applyProtection="1">
      <alignment horizontal="center" vertical="center"/>
      <protection/>
    </xf>
    <xf numFmtId="38" fontId="33" fillId="44" borderId="44" xfId="0" applyNumberFormat="1" applyFont="1" applyFill="1" applyBorder="1" applyAlignment="1" applyProtection="1">
      <alignment horizontal="center" vertical="center" wrapText="1"/>
      <protection/>
    </xf>
    <xf numFmtId="38" fontId="33" fillId="44" borderId="83" xfId="0" applyNumberFormat="1" applyFont="1" applyFill="1" applyBorder="1" applyAlignment="1" applyProtection="1">
      <alignment horizontal="center" vertical="center" wrapText="1"/>
      <protection/>
    </xf>
    <xf numFmtId="0" fontId="2" fillId="35" borderId="49" xfId="0" applyFont="1" applyFill="1" applyBorder="1" applyAlignment="1" applyProtection="1">
      <alignment horizontal="left"/>
      <protection/>
    </xf>
    <xf numFmtId="0" fontId="2" fillId="35" borderId="50" xfId="0" applyFont="1" applyFill="1" applyBorder="1" applyAlignment="1" applyProtection="1">
      <alignment horizontal="left"/>
      <protection/>
    </xf>
    <xf numFmtId="0" fontId="2" fillId="35" borderId="51" xfId="0" applyFont="1" applyFill="1" applyBorder="1" applyAlignment="1" applyProtection="1">
      <alignment horizontal="left"/>
      <protection/>
    </xf>
    <xf numFmtId="0" fontId="7" fillId="37" borderId="36" xfId="0" applyFont="1" applyFill="1" applyBorder="1" applyAlignment="1" applyProtection="1">
      <alignment horizontal="center" vertical="center" wrapText="1"/>
      <protection/>
    </xf>
    <xf numFmtId="0" fontId="7" fillId="37" borderId="37" xfId="0" applyFont="1" applyFill="1" applyBorder="1" applyAlignment="1" applyProtection="1">
      <alignment horizontal="center" vertical="center" wrapText="1"/>
      <protection/>
    </xf>
    <xf numFmtId="0" fontId="7" fillId="37" borderId="38" xfId="0" applyFont="1" applyFill="1" applyBorder="1" applyAlignment="1" applyProtection="1">
      <alignment horizontal="center" vertical="center" wrapText="1"/>
      <protection/>
    </xf>
    <xf numFmtId="0" fontId="2" fillId="52" borderId="58" xfId="0" applyFont="1" applyFill="1" applyBorder="1" applyAlignment="1" applyProtection="1">
      <alignment horizontal="center" vertical="center"/>
      <protection/>
    </xf>
    <xf numFmtId="0" fontId="2" fillId="52" borderId="34" xfId="0" applyFont="1" applyFill="1" applyBorder="1" applyAlignment="1" applyProtection="1">
      <alignment horizontal="center" vertical="center"/>
      <protection/>
    </xf>
    <xf numFmtId="0" fontId="0" fillId="52" borderId="76" xfId="0" applyFill="1" applyBorder="1" applyAlignment="1" applyProtection="1">
      <alignment horizontal="center" vertical="center"/>
      <protection/>
    </xf>
    <xf numFmtId="0" fontId="0" fillId="52" borderId="35" xfId="0" applyFill="1" applyBorder="1" applyAlignment="1" applyProtection="1">
      <alignment horizontal="center" vertical="center"/>
      <protection/>
    </xf>
    <xf numFmtId="0" fontId="89" fillId="45" borderId="0" xfId="0" applyFont="1" applyFill="1" applyAlignment="1" applyProtection="1">
      <alignment horizontal="center"/>
      <protection/>
    </xf>
    <xf numFmtId="0" fontId="1" fillId="33" borderId="25" xfId="0" applyFont="1" applyFill="1" applyBorder="1" applyAlignment="1" applyProtection="1">
      <alignment horizontal="center" wrapText="1"/>
      <protection/>
    </xf>
    <xf numFmtId="0" fontId="1" fillId="33" borderId="15" xfId="0" applyFont="1" applyFill="1" applyBorder="1" applyAlignment="1" applyProtection="1">
      <alignment horizontal="center" wrapText="1"/>
      <protection/>
    </xf>
    <xf numFmtId="0" fontId="1" fillId="33" borderId="16" xfId="0" applyFont="1" applyFill="1" applyBorder="1" applyAlignment="1" applyProtection="1">
      <alignment horizontal="center"/>
      <protection/>
    </xf>
    <xf numFmtId="0" fontId="1" fillId="33" borderId="17" xfId="0" applyFont="1" applyFill="1" applyBorder="1" applyAlignment="1" applyProtection="1">
      <alignment horizontal="center"/>
      <protection/>
    </xf>
    <xf numFmtId="0" fontId="1" fillId="33" borderId="18" xfId="0" applyFont="1" applyFill="1" applyBorder="1" applyAlignment="1" applyProtection="1">
      <alignment horizontal="center"/>
      <protection/>
    </xf>
    <xf numFmtId="0" fontId="1" fillId="0" borderId="25" xfId="0" applyFont="1" applyFill="1" applyBorder="1" applyAlignment="1" applyProtection="1">
      <alignment horizontal="center" wrapText="1"/>
      <protection/>
    </xf>
    <xf numFmtId="0" fontId="1" fillId="0" borderId="15" xfId="0" applyFont="1" applyFill="1" applyBorder="1" applyAlignment="1" applyProtection="1">
      <alignment horizontal="center" wrapText="1"/>
      <protection/>
    </xf>
    <xf numFmtId="0" fontId="1" fillId="33" borderId="25" xfId="0" applyFont="1" applyFill="1" applyBorder="1" applyAlignment="1" applyProtection="1">
      <alignment horizontal="center"/>
      <protection/>
    </xf>
    <xf numFmtId="0" fontId="1" fillId="33" borderId="15" xfId="0" applyFont="1" applyFill="1" applyBorder="1" applyAlignment="1" applyProtection="1">
      <alignment horizontal="center"/>
      <protection/>
    </xf>
    <xf numFmtId="0" fontId="0" fillId="38" borderId="49" xfId="0" applyFill="1" applyBorder="1" applyAlignment="1" applyProtection="1">
      <alignment horizontal="center"/>
      <protection/>
    </xf>
    <xf numFmtId="0" fontId="0" fillId="38" borderId="50" xfId="0" applyFill="1" applyBorder="1" applyAlignment="1" applyProtection="1">
      <alignment horizontal="center"/>
      <protection/>
    </xf>
    <xf numFmtId="0" fontId="0" fillId="38" borderId="51" xfId="0" applyFill="1" applyBorder="1" applyAlignment="1" applyProtection="1">
      <alignment horizontal="center"/>
      <protection/>
    </xf>
    <xf numFmtId="0" fontId="2" fillId="33" borderId="44"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2" fillId="33" borderId="63" xfId="0" applyFont="1" applyFill="1" applyBorder="1" applyAlignment="1" applyProtection="1">
      <alignment horizontal="center"/>
      <protection/>
    </xf>
    <xf numFmtId="0" fontId="2" fillId="43" borderId="65" xfId="0" applyFont="1" applyFill="1" applyBorder="1" applyAlignment="1" applyProtection="1">
      <alignment horizontal="center"/>
      <protection/>
    </xf>
    <xf numFmtId="0" fontId="2" fillId="43" borderId="78" xfId="0" applyFont="1" applyFill="1" applyBorder="1" applyAlignment="1" applyProtection="1">
      <alignment horizontal="center"/>
      <protection/>
    </xf>
    <xf numFmtId="0" fontId="2" fillId="38" borderId="79" xfId="0" applyFont="1" applyFill="1" applyBorder="1" applyAlignment="1" applyProtection="1">
      <alignment horizontal="center"/>
      <protection/>
    </xf>
    <xf numFmtId="38" fontId="33" fillId="44" borderId="80" xfId="0" applyNumberFormat="1" applyFont="1" applyFill="1" applyBorder="1" applyAlignment="1" applyProtection="1">
      <alignment horizontal="center" vertical="center" wrapText="1"/>
      <protection/>
    </xf>
    <xf numFmtId="38" fontId="33" fillId="44" borderId="82" xfId="0" applyNumberFormat="1" applyFont="1" applyFill="1" applyBorder="1" applyAlignment="1" applyProtection="1">
      <alignment horizontal="center" vertical="center" wrapText="1"/>
      <protection/>
    </xf>
    <xf numFmtId="0" fontId="7" fillId="37" borderId="36" xfId="0" applyFont="1" applyFill="1" applyBorder="1" applyAlignment="1" applyProtection="1">
      <alignment horizontal="center" vertical="center"/>
      <protection/>
    </xf>
    <xf numFmtId="0" fontId="7" fillId="37" borderId="37" xfId="0" applyFont="1" applyFill="1" applyBorder="1" applyAlignment="1" applyProtection="1">
      <alignment horizontal="center" vertical="center"/>
      <protection/>
    </xf>
    <xf numFmtId="0" fontId="7" fillId="37" borderId="54" xfId="0" applyFont="1" applyFill="1" applyBorder="1" applyAlignment="1" applyProtection="1">
      <alignment horizontal="center" vertical="center"/>
      <protection/>
    </xf>
    <xf numFmtId="0" fontId="2" fillId="37" borderId="79" xfId="0" applyFont="1" applyFill="1" applyBorder="1" applyAlignment="1" applyProtection="1">
      <alignment horizontal="center"/>
      <protection/>
    </xf>
    <xf numFmtId="0" fontId="2" fillId="37" borderId="78" xfId="0" applyFont="1" applyFill="1" applyBorder="1" applyAlignment="1" applyProtection="1">
      <alignment horizontal="center"/>
      <protection/>
    </xf>
    <xf numFmtId="0" fontId="6" fillId="33" borderId="12" xfId="0" applyFont="1" applyFill="1" applyBorder="1" applyAlignment="1" applyProtection="1">
      <alignment horizontal="left"/>
      <protection/>
    </xf>
    <xf numFmtId="0" fontId="6" fillId="37" borderId="12" xfId="0" applyFont="1" applyFill="1" applyBorder="1" applyAlignment="1" applyProtection="1">
      <alignment horizontal="left"/>
      <protection/>
    </xf>
    <xf numFmtId="4" fontId="7" fillId="37" borderId="80" xfId="0" applyNumberFormat="1" applyFont="1" applyFill="1" applyBorder="1" applyAlignment="1" applyProtection="1">
      <alignment horizontal="center" vertical="center" wrapText="1"/>
      <protection/>
    </xf>
    <xf numFmtId="0" fontId="6" fillId="37" borderId="62" xfId="0" applyFont="1" applyFill="1" applyBorder="1" applyAlignment="1" applyProtection="1">
      <alignment horizontal="center" vertical="center"/>
      <protection/>
    </xf>
    <xf numFmtId="0" fontId="6" fillId="33" borderId="12" xfId="0" applyFont="1" applyFill="1" applyBorder="1" applyAlignment="1" applyProtection="1">
      <alignment horizontal="center"/>
      <protection/>
    </xf>
    <xf numFmtId="0" fontId="6" fillId="0" borderId="12" xfId="0" applyFont="1" applyFill="1" applyBorder="1" applyAlignment="1" applyProtection="1">
      <alignment horizontal="left"/>
      <protection/>
    </xf>
    <xf numFmtId="0" fontId="0" fillId="33" borderId="12" xfId="0" applyFill="1" applyBorder="1" applyAlignment="1" applyProtection="1">
      <alignment horizontal="center" vertical="center"/>
      <protection/>
    </xf>
    <xf numFmtId="0" fontId="0" fillId="33" borderId="31" xfId="0" applyFill="1" applyBorder="1" applyAlignment="1" applyProtection="1">
      <alignment horizontal="left"/>
      <protection/>
    </xf>
    <xf numFmtId="0" fontId="0" fillId="33" borderId="11" xfId="0" applyFill="1" applyBorder="1" applyAlignment="1" applyProtection="1">
      <alignment horizontal="left"/>
      <protection/>
    </xf>
    <xf numFmtId="0" fontId="2" fillId="35" borderId="50" xfId="0" applyFont="1" applyFill="1" applyBorder="1" applyAlignment="1" applyProtection="1">
      <alignment horizontal="center"/>
      <protection/>
    </xf>
    <xf numFmtId="0" fontId="2" fillId="35" borderId="51" xfId="0" applyFont="1" applyFill="1" applyBorder="1" applyAlignment="1" applyProtection="1">
      <alignment horizontal="center"/>
      <protection/>
    </xf>
    <xf numFmtId="0" fontId="6" fillId="35" borderId="50" xfId="0" applyFont="1" applyFill="1" applyBorder="1" applyAlignment="1" applyProtection="1">
      <alignment horizontal="center"/>
      <protection/>
    </xf>
    <xf numFmtId="0" fontId="6" fillId="35" borderId="51" xfId="0" applyFont="1" applyFill="1" applyBorder="1" applyAlignment="1" applyProtection="1">
      <alignment horizontal="center"/>
      <protection/>
    </xf>
    <xf numFmtId="0" fontId="2" fillId="38" borderId="65" xfId="0" applyFont="1" applyFill="1" applyBorder="1" applyAlignment="1" applyProtection="1">
      <alignment horizontal="center"/>
      <protection/>
    </xf>
    <xf numFmtId="0" fontId="2" fillId="38" borderId="78" xfId="0" applyFont="1" applyFill="1" applyBorder="1" applyAlignment="1" applyProtection="1">
      <alignment horizontal="center"/>
      <protection/>
    </xf>
    <xf numFmtId="0" fontId="0" fillId="37" borderId="12" xfId="0" applyFill="1" applyBorder="1" applyAlignment="1" applyProtection="1">
      <alignment horizontal="left"/>
      <protection/>
    </xf>
    <xf numFmtId="0" fontId="0" fillId="33" borderId="12" xfId="0" applyFill="1" applyBorder="1" applyAlignment="1" applyProtection="1">
      <alignment horizontal="left"/>
      <protection/>
    </xf>
    <xf numFmtId="0" fontId="2" fillId="35" borderId="81" xfId="0" applyFont="1" applyFill="1" applyBorder="1" applyAlignment="1" applyProtection="1">
      <alignment horizontal="left"/>
      <protection/>
    </xf>
    <xf numFmtId="0" fontId="1" fillId="33" borderId="31" xfId="0" applyFont="1" applyFill="1" applyBorder="1" applyAlignment="1" applyProtection="1">
      <alignment horizontal="center"/>
      <protection/>
    </xf>
    <xf numFmtId="0" fontId="1" fillId="33" borderId="70" xfId="0" applyFont="1" applyFill="1" applyBorder="1" applyAlignment="1" applyProtection="1">
      <alignment horizontal="center"/>
      <protection/>
    </xf>
    <xf numFmtId="0" fontId="1" fillId="33" borderId="11" xfId="0" applyFont="1" applyFill="1" applyBorder="1" applyAlignment="1" applyProtection="1">
      <alignment horizontal="center"/>
      <protection/>
    </xf>
    <xf numFmtId="0" fontId="1" fillId="37" borderId="31" xfId="0" applyFont="1" applyFill="1" applyBorder="1" applyAlignment="1" applyProtection="1">
      <alignment horizontal="center"/>
      <protection/>
    </xf>
    <xf numFmtId="0" fontId="1" fillId="37" borderId="70" xfId="0" applyFont="1" applyFill="1" applyBorder="1" applyAlignment="1" applyProtection="1">
      <alignment horizontal="center"/>
      <protection/>
    </xf>
    <xf numFmtId="0" fontId="1" fillId="37" borderId="11" xfId="0" applyFont="1" applyFill="1" applyBorder="1" applyAlignment="1" applyProtection="1">
      <alignment horizontal="center"/>
      <protection/>
    </xf>
    <xf numFmtId="0" fontId="1" fillId="37" borderId="25" xfId="0" applyFont="1" applyFill="1" applyBorder="1" applyAlignment="1" applyProtection="1">
      <alignment horizontal="center" wrapText="1"/>
      <protection/>
    </xf>
    <xf numFmtId="0" fontId="1" fillId="37" borderId="15" xfId="0" applyFont="1" applyFill="1" applyBorder="1" applyAlignment="1" applyProtection="1">
      <alignment horizontal="center" wrapText="1"/>
      <protection/>
    </xf>
    <xf numFmtId="0" fontId="1" fillId="37" borderId="23" xfId="0" applyFont="1" applyFill="1" applyBorder="1" applyAlignment="1" applyProtection="1">
      <alignment horizontal="center" wrapText="1"/>
      <protection/>
    </xf>
    <xf numFmtId="38" fontId="33" fillId="44" borderId="62" xfId="0" applyNumberFormat="1" applyFont="1" applyFill="1" applyBorder="1" applyAlignment="1" applyProtection="1">
      <alignment horizontal="center" vertical="center" wrapText="1"/>
      <protection/>
    </xf>
    <xf numFmtId="38" fontId="33" fillId="44" borderId="64" xfId="0" applyNumberFormat="1" applyFont="1" applyFill="1" applyBorder="1" applyAlignment="1" applyProtection="1">
      <alignment horizontal="center" vertical="center" wrapText="1"/>
      <protection/>
    </xf>
    <xf numFmtId="0" fontId="1" fillId="33" borderId="21" xfId="0" applyFont="1" applyFill="1" applyBorder="1" applyAlignment="1" applyProtection="1">
      <alignment horizontal="center"/>
      <protection/>
    </xf>
    <xf numFmtId="0" fontId="1" fillId="33" borderId="24" xfId="0" applyFont="1" applyFill="1" applyBorder="1" applyAlignment="1" applyProtection="1">
      <alignment horizontal="center"/>
      <protection/>
    </xf>
    <xf numFmtId="0" fontId="1" fillId="33" borderId="22" xfId="0"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rine SI Template_DRAFT_8-10-09_UNLOCKED" xfId="57"/>
    <cellStyle name="Normal_Marine SI Template_DRAFT_9-8-09_UNLOCKED"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9</xdr:row>
      <xdr:rowOff>76200</xdr:rowOff>
    </xdr:from>
    <xdr:to>
      <xdr:col>16</xdr:col>
      <xdr:colOff>781050</xdr:colOff>
      <xdr:row>126</xdr:row>
      <xdr:rowOff>123825</xdr:rowOff>
    </xdr:to>
    <xdr:sp>
      <xdr:nvSpPr>
        <xdr:cNvPr id="1" name="Text Box 1"/>
        <xdr:cNvSpPr txBox="1">
          <a:spLocks noChangeArrowheads="1"/>
        </xdr:cNvSpPr>
      </xdr:nvSpPr>
      <xdr:spPr>
        <a:xfrm>
          <a:off x="95250" y="1924050"/>
          <a:ext cx="8915400" cy="189928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About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A major component of the Locomotive final rule is the averaging, banking and trading (ABT) program for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 HC, and PM (40 CFR §92.301 through §92.310 and 40 CFR §1033.701 through §1033.745).  Manufacturers must track the implementation of these provisions based on the model year, engine type (line-haul or switch), Tier, and the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and PM levels to which the engine family is certified.  In order to help streamline and standardize the process by which manufacturers submit information related to credits under the ABT program, EPA has created an Excel-based template to assist manufacturers with the organization, presentation, and submittal of their data.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II.  General Information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Before entering data, it is important to ensure that the Excel file is set up to automatically calculate the data.  To ensure that the data are calculated immediately upon entry, go to the Tools menu and select Options.  In the window that appears, select the Calculations tab.  In this tab, the option "Automatic" should be selected.  In Excel 2007, this is found by clicking the Microsoft Office Button, then clicking the Excel Options button.  Select the Formulas category and verify that the "Automatic" radio button is selected under the Calculation Options: Workbook Calculation section.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Also, note that the drag and drop option should not be used to copy or move data entered in the worksheet since doing so will change how the cells are referenced in the formulas and may lead to erroneous calculations.  In order to prevent this from occurring inadvertently, go to the Tools menu and select Options.  In the window that appears, select the "Edit" tab and remove the check mark from the "Allow cell drag and drop" box.  In Excel 2007, this option is found by clicking the Microsoft Office Button, then clicking the Excel Options button.  Select the Advanced category and remove the check mark from the "Enable fill handle and cell drag-and-drop" box under the "Editing options" section.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International users should ensure that the settings for number handling are consistent with the template.  If your system is currently set up to use a comma for the decimal separator and a period for the thousands separator, you must temporarily modify the settings for number handling to avoid errors within the automatic calculations.  To modify these settings, go to the Tools menu and select Options.  In the window that appears, select the International tab.  Within this tab, remove the check mark within the "Use system separators" box in the section at the top entitled "Number handling."  At this point, you may insert a period as the decimal separator and a comma as the thousands separator.  In Excel 2007, this option is found by clicking the Microsoft Office button, then clicking the Excel Options button.  Select the Advanced category and remove the check mark from the "Use system separators" box under the "Editing options" section.  At this point, you may insert a period as the Decimal separator and a comma as the Thousands separator.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worksheets are protected and as a result, you may navigate around the unlocked (i.e., data entry) cells using the arrow keys on your keyboard.  However, to view the entire spreadsheet including the calculated cells and the credit totals below the data entry rows, you should navigate using the scroll bars at the bottom and right side of the worksheet.  Using the scroll bars will allow you to view cells that cannot be selected.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III. Reporting Template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Excel file contains six worksheets:  "Current MY Credit Calc," "Current MY Credit Calc- MANUAL," "Field Descriptions," "Power Rating Calc," "Proration Factors," and "Credit Summary."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Current MY Credit Calc:  </a:t>
          </a:r>
          <a:r>
            <a:rPr lang="en-US" cap="none" sz="1100" b="0" i="0" u="none" baseline="0">
              <a:solidFill>
                <a:srgbClr val="000000"/>
              </a:solidFill>
              <a:latin typeface="Calibri"/>
              <a:ea typeface="Calibri"/>
              <a:cs typeface="Calibri"/>
            </a:rPr>
            <a:t>This worksheet contains 16 fields, which apply to all of the information required to track credit balances for the Locomotive averaging sets.  The first eleven columns (with the exception of the third column) are the fields that require data entry or input from the manufacturer.  The next four columns (as well as the third column, "Remanufactured? (Yes/No)") are preset or calculated values based on the data entered and cannot be modified manually.  The "Messages" field is automatically populated with a brief note if the data entered are either inconsistent with certain requirements or subject to limitations (e.g., if the FEL entered exceeds the FEL cap). There is one additional column, the "Comments" field, to the right of these calculated fields which allows for the entry of any additional comments or notes that may apply to the data or credit calculation associated with the engine family.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Current MY Credit Calc-MANUAL:  </a:t>
          </a:r>
          <a:r>
            <a:rPr lang="en-US" cap="none" sz="1100" b="0" i="0" u="none" baseline="0">
              <a:solidFill>
                <a:srgbClr val="000000"/>
              </a:solidFill>
              <a:latin typeface="Calibri"/>
              <a:ea typeface="Calibri"/>
              <a:cs typeface="Calibri"/>
            </a:rPr>
            <a:t>This worksheet contains the same fields and format as the Current MY Credit Calc worksheet, but does not incorporate automatic calculations or preset values for any of the data needed to calculate a credit balance.  This worksheet should be used only when there are unique circumstances that the automatic calculations in the Current MY Credit Calc worksheet are unable to process accurately.  In this worksheet, with the exception of the 'Credit Balance' column, all 15 columns allow for data entry or input from the user. The totals in the summary section below the data entry cells are also automatically calculated.  The totals entered in this worksheet will be automatically reflected in the Credit Summary sheet totals for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 HC, and PM.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Field Descriptions:  </a:t>
          </a:r>
          <a:r>
            <a:rPr lang="en-US" cap="none" sz="1100" b="0" i="0" u="none" baseline="0">
              <a:solidFill>
                <a:srgbClr val="000000"/>
              </a:solidFill>
              <a:latin typeface="Calibri"/>
              <a:ea typeface="Calibri"/>
              <a:cs typeface="Calibri"/>
            </a:rPr>
            <a:t>This worksheet contains detailed notes on each of the 16 fields in the first two worksheets, including a description of the required data or information, how the data should be entered, the existence of any drop-down menus, and any other information that would be relevant to that field (including whether the field is a calculated value based on preceding entries in the spreadsheet).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Power Rating Calc:</a:t>
          </a:r>
          <a:r>
            <a:rPr lang="en-US" cap="none" sz="1100" b="0" i="0" u="none" baseline="0">
              <a:solidFill>
                <a:srgbClr val="000000"/>
              </a:solidFill>
              <a:latin typeface="Calibri"/>
              <a:ea typeface="Calibri"/>
              <a:cs typeface="Calibri"/>
            </a:rPr>
            <a:t>  This worksheet allows for the calculation of production-weighted average power for locomotive engines.  The first four columns are the fields that require data entry or input from the manufacturer.  The last two columns are preset or calculated values based on the data entered and cannot be modified manually.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Proration Factors:  </a:t>
          </a:r>
          <a:r>
            <a:rPr lang="en-US" cap="none" sz="1100" b="0" i="0" u="none" baseline="0">
              <a:solidFill>
                <a:srgbClr val="000000"/>
              </a:solidFill>
              <a:latin typeface="Calibri"/>
              <a:ea typeface="Calibri"/>
              <a:cs typeface="Calibri"/>
            </a:rPr>
            <a:t>This worksheet provides three tables containing the proration factors for locomotive engines certified under 40 CFR Part 92 or 1033.  This worksheet allows the user to look up the applicable proration factor based on the applicable Part (92 or 1033) and Engine Type (Switch or Line-Haul) that corresponds to the age.  Age is the number of years from the date of manufacture to the date the remanufacture is completed (rounded to the next highest year).  Note that for replacement or repower engines, the proration factor should be determined based on the age of the locomotive chassis, not the age of the engine.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Credit Summary:  </a:t>
          </a:r>
          <a:r>
            <a:rPr lang="en-US" cap="none" sz="1100" b="0" i="0" u="none" baseline="0">
              <a:solidFill>
                <a:srgbClr val="000000"/>
              </a:solidFill>
              <a:latin typeface="Calibri"/>
              <a:ea typeface="Calibri"/>
              <a:cs typeface="Calibri"/>
            </a:rPr>
            <a:t>This worksheet provides an overall summary of the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+HC, and PM credits that have been calculated from the first two worksheets, categorized by the applicable 40 CFR Part.  There is also a table that allows the manufacturer to enter in credit trades and credits from previous model years so that these credits can be properly applied and compared to current model year credits.  This worksheet allows the manufacturer to outline how credits will be used to document compliance with the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+HC, and PM standards.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IV.  </a:t>
          </a:r>
          <a:r>
            <a:rPr lang="en-US" cap="none" sz="1100" b="1" i="0" u="none" baseline="0">
              <a:solidFill>
                <a:srgbClr val="000000"/>
              </a:solidFill>
              <a:latin typeface="Calibri"/>
              <a:ea typeface="Calibri"/>
              <a:cs typeface="Calibri"/>
            </a:rPr>
            <a:t>Entering Data for the Current Model Year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1:  </a:t>
          </a:r>
          <a:r>
            <a:rPr lang="en-US" cap="none" sz="1100" b="0" i="0" u="none" baseline="0">
              <a:solidFill>
                <a:srgbClr val="000000"/>
              </a:solidFill>
              <a:latin typeface="Calibri"/>
              <a:ea typeface="Calibri"/>
              <a:cs typeface="Calibri"/>
            </a:rPr>
            <a:t>Using the third worksheet ("Field Descriptions") as a guide, enter in the appropriate information for each data element in the first 11 columns of the "Current MY Credit Calc" worksheet (with the exception of the third column, "Remanufactured?").  The next three columns for the proration factor, the applicable standard, and the credit balance are automatically populated based on the information and data entered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credit balances are divided into six averaging sets: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Line-Haul,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Switch, PM Line-Haul, PM Switch, Tier 4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 HC Line-Haul, and Tier 4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 HC Switch.  Each engine family (or portion of each engine family) that is subject to a specific standard or averaging set, should have its own separate line item entry.  Some fields have drop-down menus that provide specific choices.  Note that as stated above, a brief note will appear in the "Messages" column if the data entered are either inconsistent with certain requirements or subject to limitations (e.g., if the FEL entered exceeds the FEL cap).  If necessary, any relevant observations or information may be entered into the "Comments" field.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2:</a:t>
          </a:r>
          <a:r>
            <a:rPr lang="en-US" cap="none" sz="1100" b="0" i="0" u="none" baseline="0">
              <a:solidFill>
                <a:srgbClr val="000000"/>
              </a:solidFill>
              <a:latin typeface="Calibri"/>
              <a:ea typeface="Calibri"/>
              <a:cs typeface="Calibri"/>
            </a:rPr>
            <a:t>  If necessary, the "Power Rating Calc" worksheet can be used to calculate the production-weighted average power for each engine family.  The average power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value corresponding to the final configuration for a particular engine family is the power value used in the emission credit calculation.  Enter in the appropriate information for each data element in the first four columns.   The last two columns for cumulative production volume and average power in kW are automatically calculated based on the data entered in the first four columns.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that any extra rows that do not contain any data, can be left blank.  If additional rows are needed, please contact EPA for a revised form and specify how many entries/rows will be required.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  Summary of NO</a:t>
          </a:r>
          <a:r>
            <a:rPr lang="en-US" cap="none" sz="1100" b="1" i="0" u="none" baseline="-25000">
              <a:solidFill>
                <a:srgbClr val="000000"/>
              </a:solidFill>
              <a:latin typeface="Calibri"/>
              <a:ea typeface="Calibri"/>
              <a:cs typeface="Calibri"/>
            </a:rPr>
            <a:t>x</a:t>
          </a:r>
          <a:r>
            <a:rPr lang="en-US" cap="none" sz="1100" b="1" i="0" u="none" baseline="0">
              <a:solidFill>
                <a:srgbClr val="000000"/>
              </a:solidFill>
              <a:latin typeface="Calibri"/>
              <a:ea typeface="Calibri"/>
              <a:cs typeface="Calibri"/>
            </a:rPr>
            <a:t>, NO</a:t>
          </a:r>
          <a:r>
            <a:rPr lang="en-US" cap="none" sz="1100" b="1" i="0" u="none" baseline="-25000">
              <a:solidFill>
                <a:srgbClr val="000000"/>
              </a:solidFill>
              <a:latin typeface="Calibri"/>
              <a:ea typeface="Calibri"/>
              <a:cs typeface="Calibri"/>
            </a:rPr>
            <a:t>x</a:t>
          </a:r>
          <a:r>
            <a:rPr lang="en-US" cap="none" sz="1100" b="1" i="0" u="none" baseline="0">
              <a:solidFill>
                <a:srgbClr val="000000"/>
              </a:solidFill>
              <a:latin typeface="Calibri"/>
              <a:ea typeface="Calibri"/>
              <a:cs typeface="Calibri"/>
            </a:rPr>
            <a:t> + HC, and PM Credits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"Credit Summary" worksheet contains a summary of all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 HC, and PM credits (banked, traded, transferred, and current model year credits) and allows for the application of these credits to current model year balances.  As with the "Current MY Credit Calc" and "Current MY Credit Calc - MANUAL" worksheets, all credit balances are divided into six averaging sets: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Line-Haul,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Switch, Tier 4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 HC Line-Haul, Tier 4 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 HC Switch, and PM Line-Haul, PM Switch.  The initial step requires the entry of carryover (banked),  traded, or transferred credit balances.  The application and averaging of these existing credits with current model year credits is summarized in the second step below.  In this worksheet, any cells that are highlighted in color are automatically populated based on information in the "Current MY Credit Calc" or "Current MY Credit Calc - MANUAL" worksheets or from the application of credits within the "Credit Summary" worksheet.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1:</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Credit Balances Before Averaging</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any carryover (banked), traded, and/or transferred credit balances.  Note that current model year credits are automatically populated in this summary sheet based on data entered and calculated within the "Current MY Credit Calc" or "Current MY Credit Calc - MANUAL" worksheets.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2:</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Credit Usage and Averaging</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Using the existing balances (as included in the "Credit Balances before Averaging" section), indicate the number of traded credits, banked credits, transferred credits.  Ensure that credits are applied within the corresponding averaging set.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"Credit Balances after Averaging" section of the worksheet is automatically populated with the credit balances based on the application of credits within the "Credit Usage and Averaging" section.  The final credit totals include current MY, banked, traded, and transferred credit balances after averaging.
</a:t>
          </a:r>
        </a:p>
      </xdr:txBody>
    </xdr:sp>
    <xdr:clientData/>
  </xdr:twoCellAnchor>
  <xdr:twoCellAnchor editAs="oneCell">
    <xdr:from>
      <xdr:col>0</xdr:col>
      <xdr:colOff>142875</xdr:colOff>
      <xdr:row>0</xdr:row>
      <xdr:rowOff>123825</xdr:rowOff>
    </xdr:from>
    <xdr:to>
      <xdr:col>2</xdr:col>
      <xdr:colOff>57150</xdr:colOff>
      <xdr:row>5</xdr:row>
      <xdr:rowOff>28575</xdr:rowOff>
    </xdr:to>
    <xdr:pic>
      <xdr:nvPicPr>
        <xdr:cNvPr id="2" name="Picture 1" descr="epa_seal_small_trim"/>
        <xdr:cNvPicPr preferRelativeResize="1">
          <a:picLocks noChangeAspect="0"/>
        </xdr:cNvPicPr>
      </xdr:nvPicPr>
      <xdr:blipFill>
        <a:blip r:embed="rId1"/>
        <a:stretch>
          <a:fillRect/>
        </a:stretch>
      </xdr:blipFill>
      <xdr:spPr>
        <a:xfrm>
          <a:off x="142875" y="123825"/>
          <a:ext cx="942975" cy="942975"/>
        </a:xfrm>
        <a:prstGeom prst="rect">
          <a:avLst/>
        </a:prstGeom>
        <a:noFill/>
        <a:ln w="9525" cmpd="sng">
          <a:noFill/>
        </a:ln>
      </xdr:spPr>
    </xdr:pic>
    <xdr:clientData/>
  </xdr:twoCellAnchor>
  <xdr:twoCellAnchor>
    <xdr:from>
      <xdr:col>15</xdr:col>
      <xdr:colOff>0</xdr:colOff>
      <xdr:row>127</xdr:row>
      <xdr:rowOff>0</xdr:rowOff>
    </xdr:from>
    <xdr:to>
      <xdr:col>16</xdr:col>
      <xdr:colOff>762000</xdr:colOff>
      <xdr:row>131</xdr:row>
      <xdr:rowOff>28575</xdr:rowOff>
    </xdr:to>
    <xdr:sp>
      <xdr:nvSpPr>
        <xdr:cNvPr id="3" name="Text Box 922"/>
        <xdr:cNvSpPr txBox="1">
          <a:spLocks noChangeArrowheads="1"/>
        </xdr:cNvSpPr>
      </xdr:nvSpPr>
      <xdr:spPr>
        <a:xfrm>
          <a:off x="7715250" y="20955000"/>
          <a:ext cx="1276350" cy="6762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OMB No. 2060-0392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2/28/2013
</a:t>
          </a:r>
          <a:r>
            <a:rPr lang="en-US" cap="none" sz="800" b="0" i="0" u="none" baseline="0">
              <a:solidFill>
                <a:srgbClr val="000000"/>
              </a:solidFill>
              <a:latin typeface="Arial"/>
              <a:ea typeface="Arial"/>
              <a:cs typeface="Arial"/>
            </a:rPr>
            <a:t>EPA Form 5900-274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0</xdr:row>
      <xdr:rowOff>114300</xdr:rowOff>
    </xdr:from>
    <xdr:to>
      <xdr:col>3</xdr:col>
      <xdr:colOff>1019175</xdr:colOff>
      <xdr:row>5</xdr:row>
      <xdr:rowOff>85725</xdr:rowOff>
    </xdr:to>
    <xdr:pic>
      <xdr:nvPicPr>
        <xdr:cNvPr id="1" name="Picture 1" descr="epa_seal_small_trim"/>
        <xdr:cNvPicPr preferRelativeResize="1">
          <a:picLocks noChangeAspect="1"/>
        </xdr:cNvPicPr>
      </xdr:nvPicPr>
      <xdr:blipFill>
        <a:blip r:embed="rId1"/>
        <a:stretch>
          <a:fillRect/>
        </a:stretch>
      </xdr:blipFill>
      <xdr:spPr>
        <a:xfrm>
          <a:off x="2647950" y="114300"/>
          <a:ext cx="962025" cy="962025"/>
        </a:xfrm>
        <a:prstGeom prst="rect">
          <a:avLst/>
        </a:prstGeom>
        <a:noFill/>
        <a:ln w="9525" cmpd="sng">
          <a:noFill/>
        </a:ln>
      </xdr:spPr>
    </xdr:pic>
    <xdr:clientData/>
  </xdr:twoCellAnchor>
  <xdr:oneCellAnchor>
    <xdr:from>
      <xdr:col>15</xdr:col>
      <xdr:colOff>6981825</xdr:colOff>
      <xdr:row>7</xdr:row>
      <xdr:rowOff>57150</xdr:rowOff>
    </xdr:from>
    <xdr:ext cx="1152525" cy="266700"/>
    <xdr:sp fLocksText="0">
      <xdr:nvSpPr>
        <xdr:cNvPr id="2" name="TextBox 3"/>
        <xdr:cNvSpPr txBox="1">
          <a:spLocks noChangeArrowheads="1"/>
        </xdr:cNvSpPr>
      </xdr:nvSpPr>
      <xdr:spPr>
        <a:xfrm>
          <a:off x="20459700" y="154305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771525</xdr:colOff>
      <xdr:row>7</xdr:row>
      <xdr:rowOff>66675</xdr:rowOff>
    </xdr:from>
    <xdr:to>
      <xdr:col>14</xdr:col>
      <xdr:colOff>9525</xdr:colOff>
      <xdr:row>9</xdr:row>
      <xdr:rowOff>0</xdr:rowOff>
    </xdr:to>
    <xdr:sp fLocksText="0">
      <xdr:nvSpPr>
        <xdr:cNvPr id="3" name="Text Box 920"/>
        <xdr:cNvSpPr txBox="1">
          <a:spLocks noChangeArrowheads="1"/>
        </xdr:cNvSpPr>
      </xdr:nvSpPr>
      <xdr:spPr>
        <a:xfrm>
          <a:off x="12172950" y="1552575"/>
          <a:ext cx="9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0</xdr:rowOff>
    </xdr:from>
    <xdr:to>
      <xdr:col>2</xdr:col>
      <xdr:colOff>590550</xdr:colOff>
      <xdr:row>4</xdr:row>
      <xdr:rowOff>114300</xdr:rowOff>
    </xdr:to>
    <xdr:pic>
      <xdr:nvPicPr>
        <xdr:cNvPr id="1" name="Picture 1" descr="epa_seal_small_trim"/>
        <xdr:cNvPicPr preferRelativeResize="1">
          <a:picLocks noChangeAspect="1"/>
        </xdr:cNvPicPr>
      </xdr:nvPicPr>
      <xdr:blipFill>
        <a:blip r:embed="rId1"/>
        <a:stretch>
          <a:fillRect/>
        </a:stretch>
      </xdr:blipFill>
      <xdr:spPr>
        <a:xfrm>
          <a:off x="1333500" y="142875"/>
          <a:ext cx="838200" cy="838200"/>
        </a:xfrm>
        <a:prstGeom prst="rect">
          <a:avLst/>
        </a:prstGeom>
        <a:noFill/>
        <a:ln w="9525" cmpd="sng">
          <a:noFill/>
        </a:ln>
      </xdr:spPr>
    </xdr:pic>
    <xdr:clientData/>
  </xdr:twoCellAnchor>
  <xdr:oneCellAnchor>
    <xdr:from>
      <xdr:col>15</xdr:col>
      <xdr:colOff>2828925</xdr:colOff>
      <xdr:row>7</xdr:row>
      <xdr:rowOff>57150</xdr:rowOff>
    </xdr:from>
    <xdr:ext cx="1152525" cy="266700"/>
    <xdr:sp fLocksText="0">
      <xdr:nvSpPr>
        <xdr:cNvPr id="2" name="TextBox 11"/>
        <xdr:cNvSpPr txBox="1">
          <a:spLocks noChangeArrowheads="1"/>
        </xdr:cNvSpPr>
      </xdr:nvSpPr>
      <xdr:spPr>
        <a:xfrm>
          <a:off x="15935325" y="1543050"/>
          <a:ext cx="11525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771525</xdr:colOff>
      <xdr:row>7</xdr:row>
      <xdr:rowOff>66675</xdr:rowOff>
    </xdr:from>
    <xdr:to>
      <xdr:col>14</xdr:col>
      <xdr:colOff>9525</xdr:colOff>
      <xdr:row>9</xdr:row>
      <xdr:rowOff>0</xdr:rowOff>
    </xdr:to>
    <xdr:sp fLocksText="0">
      <xdr:nvSpPr>
        <xdr:cNvPr id="3" name="Text Box 920"/>
        <xdr:cNvSpPr txBox="1">
          <a:spLocks noChangeArrowheads="1"/>
        </xdr:cNvSpPr>
      </xdr:nvSpPr>
      <xdr:spPr>
        <a:xfrm>
          <a:off x="12325350" y="1552575"/>
          <a:ext cx="9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142875</xdr:rowOff>
    </xdr:from>
    <xdr:to>
      <xdr:col>2</xdr:col>
      <xdr:colOff>219075</xdr:colOff>
      <xdr:row>5</xdr:row>
      <xdr:rowOff>19050</xdr:rowOff>
    </xdr:to>
    <xdr:pic>
      <xdr:nvPicPr>
        <xdr:cNvPr id="1" name="Picture 1" descr="epa_seal_small_trim"/>
        <xdr:cNvPicPr preferRelativeResize="1">
          <a:picLocks noChangeAspect="1"/>
        </xdr:cNvPicPr>
      </xdr:nvPicPr>
      <xdr:blipFill>
        <a:blip r:embed="rId1"/>
        <a:stretch>
          <a:fillRect/>
        </a:stretch>
      </xdr:blipFill>
      <xdr:spPr>
        <a:xfrm>
          <a:off x="133350" y="142875"/>
          <a:ext cx="914400" cy="914400"/>
        </a:xfrm>
        <a:prstGeom prst="rect">
          <a:avLst/>
        </a:prstGeom>
        <a:noFill/>
        <a:ln w="9525" cmpd="sng">
          <a:noFill/>
        </a:ln>
      </xdr:spPr>
    </xdr:pic>
    <xdr:clientData/>
  </xdr:twoCellAnchor>
  <xdr:twoCellAnchor>
    <xdr:from>
      <xdr:col>1</xdr:col>
      <xdr:colOff>600075</xdr:colOff>
      <xdr:row>30</xdr:row>
      <xdr:rowOff>9525</xdr:rowOff>
    </xdr:from>
    <xdr:to>
      <xdr:col>2</xdr:col>
      <xdr:colOff>1266825</xdr:colOff>
      <xdr:row>34</xdr:row>
      <xdr:rowOff>38100</xdr:rowOff>
    </xdr:to>
    <xdr:sp>
      <xdr:nvSpPr>
        <xdr:cNvPr id="2" name="Text Box 922"/>
        <xdr:cNvSpPr txBox="1">
          <a:spLocks noChangeArrowheads="1"/>
        </xdr:cNvSpPr>
      </xdr:nvSpPr>
      <xdr:spPr>
        <a:xfrm>
          <a:off x="819150" y="12763500"/>
          <a:ext cx="1276350" cy="6762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OMB No. 2060-0392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 2/28/2013
</a:t>
          </a:r>
          <a:r>
            <a:rPr lang="en-US" cap="none" sz="800" b="0" i="0" u="none" baseline="0">
              <a:solidFill>
                <a:srgbClr val="000000"/>
              </a:solidFill>
              <a:latin typeface="Arial"/>
              <a:ea typeface="Arial"/>
              <a:cs typeface="Arial"/>
            </a:rPr>
            <a:t>EPA Form 5900-274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0</xdr:row>
      <xdr:rowOff>38100</xdr:rowOff>
    </xdr:from>
    <xdr:to>
      <xdr:col>1</xdr:col>
      <xdr:colOff>1400175</xdr:colOff>
      <xdr:row>5</xdr:row>
      <xdr:rowOff>0</xdr:rowOff>
    </xdr:to>
    <xdr:pic>
      <xdr:nvPicPr>
        <xdr:cNvPr id="1" name="Picture 1" descr="epa_seal_small_trim"/>
        <xdr:cNvPicPr preferRelativeResize="1">
          <a:picLocks noChangeAspect="1"/>
        </xdr:cNvPicPr>
      </xdr:nvPicPr>
      <xdr:blipFill>
        <a:blip r:embed="rId1"/>
        <a:stretch>
          <a:fillRect/>
        </a:stretch>
      </xdr:blipFill>
      <xdr:spPr>
        <a:xfrm>
          <a:off x="619125" y="38100"/>
          <a:ext cx="1000125" cy="1000125"/>
        </a:xfrm>
        <a:prstGeom prst="rect">
          <a:avLst/>
        </a:prstGeom>
        <a:noFill/>
        <a:ln w="9525" cmpd="sng">
          <a:noFill/>
        </a:ln>
      </xdr:spPr>
    </xdr:pic>
    <xdr:clientData/>
  </xdr:twoCellAnchor>
  <xdr:twoCellAnchor>
    <xdr:from>
      <xdr:col>1</xdr:col>
      <xdr:colOff>1219200</xdr:colOff>
      <xdr:row>79</xdr:row>
      <xdr:rowOff>0</xdr:rowOff>
    </xdr:from>
    <xdr:to>
      <xdr:col>2</xdr:col>
      <xdr:colOff>1047750</xdr:colOff>
      <xdr:row>83</xdr:row>
      <xdr:rowOff>28575</xdr:rowOff>
    </xdr:to>
    <xdr:sp>
      <xdr:nvSpPr>
        <xdr:cNvPr id="2" name="Text Box 922"/>
        <xdr:cNvSpPr txBox="1">
          <a:spLocks noChangeArrowheads="1"/>
        </xdr:cNvSpPr>
      </xdr:nvSpPr>
      <xdr:spPr>
        <a:xfrm>
          <a:off x="1438275" y="13506450"/>
          <a:ext cx="1276350" cy="6762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OMB No. 2060-0392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2/28/2013
</a:t>
          </a:r>
          <a:r>
            <a:rPr lang="en-US" cap="none" sz="800" b="0" i="0" u="none" baseline="0">
              <a:solidFill>
                <a:srgbClr val="000000"/>
              </a:solidFill>
              <a:latin typeface="Arial"/>
              <a:ea typeface="Arial"/>
              <a:cs typeface="Arial"/>
            </a:rPr>
            <a:t>EPA Form 5900-274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114300</xdr:rowOff>
    </xdr:from>
    <xdr:to>
      <xdr:col>1</xdr:col>
      <xdr:colOff>1304925</xdr:colOff>
      <xdr:row>6</xdr:row>
      <xdr:rowOff>0</xdr:rowOff>
    </xdr:to>
    <xdr:pic>
      <xdr:nvPicPr>
        <xdr:cNvPr id="1" name="Picture 1" descr="epa_seal_small_trim"/>
        <xdr:cNvPicPr preferRelativeResize="1">
          <a:picLocks noChangeAspect="1"/>
        </xdr:cNvPicPr>
      </xdr:nvPicPr>
      <xdr:blipFill>
        <a:blip r:embed="rId1"/>
        <a:stretch>
          <a:fillRect/>
        </a:stretch>
      </xdr:blipFill>
      <xdr:spPr>
        <a:xfrm>
          <a:off x="304800" y="114300"/>
          <a:ext cx="1219200" cy="1219200"/>
        </a:xfrm>
        <a:prstGeom prst="rect">
          <a:avLst/>
        </a:prstGeom>
        <a:noFill/>
        <a:ln w="9525" cmpd="sng">
          <a:noFill/>
        </a:ln>
      </xdr:spPr>
    </xdr:pic>
    <xdr:clientData/>
  </xdr:twoCellAnchor>
  <xdr:twoCellAnchor>
    <xdr:from>
      <xdr:col>2</xdr:col>
      <xdr:colOff>171450</xdr:colOff>
      <xdr:row>60</xdr:row>
      <xdr:rowOff>0</xdr:rowOff>
    </xdr:from>
    <xdr:to>
      <xdr:col>3</xdr:col>
      <xdr:colOff>0</xdr:colOff>
      <xdr:row>64</xdr:row>
      <xdr:rowOff>28575</xdr:rowOff>
    </xdr:to>
    <xdr:sp>
      <xdr:nvSpPr>
        <xdr:cNvPr id="2" name="Text Box 922"/>
        <xdr:cNvSpPr txBox="1">
          <a:spLocks noChangeArrowheads="1"/>
        </xdr:cNvSpPr>
      </xdr:nvSpPr>
      <xdr:spPr>
        <a:xfrm>
          <a:off x="1838325" y="10391775"/>
          <a:ext cx="1276350" cy="6762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OMB No. 2060-0392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2/28/2013
</a:t>
          </a:r>
          <a:r>
            <a:rPr lang="en-US" cap="none" sz="800" b="0" i="0" u="none" baseline="0">
              <a:solidFill>
                <a:srgbClr val="000000"/>
              </a:solidFill>
              <a:latin typeface="Arial"/>
              <a:ea typeface="Arial"/>
              <a:cs typeface="Arial"/>
            </a:rPr>
            <a:t>EPA Form 5900-274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895350</xdr:colOff>
      <xdr:row>0</xdr:row>
      <xdr:rowOff>104775</xdr:rowOff>
    </xdr:from>
    <xdr:to>
      <xdr:col>4</xdr:col>
      <xdr:colOff>123825</xdr:colOff>
      <xdr:row>5</xdr:row>
      <xdr:rowOff>285750</xdr:rowOff>
    </xdr:to>
    <xdr:pic>
      <xdr:nvPicPr>
        <xdr:cNvPr id="1" name="Picture 1" descr="epa_seal_small_trim"/>
        <xdr:cNvPicPr preferRelativeResize="1">
          <a:picLocks noChangeAspect="1"/>
        </xdr:cNvPicPr>
      </xdr:nvPicPr>
      <xdr:blipFill>
        <a:blip r:embed="rId1"/>
        <a:stretch>
          <a:fillRect/>
        </a:stretch>
      </xdr:blipFill>
      <xdr:spPr>
        <a:xfrm>
          <a:off x="1114425" y="104775"/>
          <a:ext cx="1219200" cy="1219200"/>
        </a:xfrm>
        <a:prstGeom prst="rect">
          <a:avLst/>
        </a:prstGeom>
        <a:noFill/>
        <a:ln w="9525" cmpd="sng">
          <a:noFill/>
        </a:ln>
      </xdr:spPr>
    </xdr:pic>
    <xdr:clientData/>
  </xdr:twoCellAnchor>
  <xdr:twoCellAnchor>
    <xdr:from>
      <xdr:col>10</xdr:col>
      <xdr:colOff>266700</xdr:colOff>
      <xdr:row>62</xdr:row>
      <xdr:rowOff>9525</xdr:rowOff>
    </xdr:from>
    <xdr:to>
      <xdr:col>12</xdr:col>
      <xdr:colOff>266700</xdr:colOff>
      <xdr:row>66</xdr:row>
      <xdr:rowOff>38100</xdr:rowOff>
    </xdr:to>
    <xdr:sp>
      <xdr:nvSpPr>
        <xdr:cNvPr id="2" name="Text Box 922"/>
        <xdr:cNvSpPr txBox="1">
          <a:spLocks noChangeArrowheads="1"/>
        </xdr:cNvSpPr>
      </xdr:nvSpPr>
      <xdr:spPr>
        <a:xfrm>
          <a:off x="6315075" y="10629900"/>
          <a:ext cx="1276350" cy="6762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OMB No. 2060-0392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2/28/2013
</a:t>
          </a:r>
          <a:r>
            <a:rPr lang="en-US" cap="none" sz="800" b="0" i="0" u="none" baseline="0">
              <a:solidFill>
                <a:srgbClr val="000000"/>
              </a:solidFill>
              <a:latin typeface="Arial"/>
              <a:ea typeface="Arial"/>
              <a:cs typeface="Arial"/>
            </a:rPr>
            <a:t>EPA Form 5900-274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Q155"/>
  <sheetViews>
    <sheetView tabSelected="1" zoomScalePageLayoutView="0" workbookViewId="0" topLeftCell="A1">
      <selection activeCell="A3" sqref="A3:Q3"/>
    </sheetView>
  </sheetViews>
  <sheetFormatPr defaultColWidth="9.140625" defaultRowHeight="12.75"/>
  <cols>
    <col min="1" max="16" width="7.7109375" style="0" customWidth="1"/>
    <col min="17" max="17" width="13.28125" style="0" customWidth="1"/>
  </cols>
  <sheetData>
    <row r="1" spans="1:17" ht="12.75">
      <c r="A1" s="360"/>
      <c r="B1" s="360"/>
      <c r="C1" s="360"/>
      <c r="D1" s="360"/>
      <c r="E1" s="360"/>
      <c r="F1" s="360"/>
      <c r="G1" s="360"/>
      <c r="H1" s="360"/>
      <c r="I1" s="360"/>
      <c r="J1" s="360"/>
      <c r="K1" s="360"/>
      <c r="L1" s="360"/>
      <c r="M1" s="360"/>
      <c r="N1" s="360"/>
      <c r="O1" s="360"/>
      <c r="P1" s="360"/>
      <c r="Q1" s="360"/>
    </row>
    <row r="2" spans="1:17" ht="18">
      <c r="A2" s="503" t="s">
        <v>253</v>
      </c>
      <c r="B2" s="503"/>
      <c r="C2" s="503"/>
      <c r="D2" s="503"/>
      <c r="E2" s="503"/>
      <c r="F2" s="503"/>
      <c r="G2" s="503"/>
      <c r="H2" s="503"/>
      <c r="I2" s="503"/>
      <c r="J2" s="503"/>
      <c r="K2" s="503"/>
      <c r="L2" s="503"/>
      <c r="M2" s="503"/>
      <c r="N2" s="503"/>
      <c r="O2" s="503"/>
      <c r="P2" s="503"/>
      <c r="Q2" s="503"/>
    </row>
    <row r="3" spans="1:17" ht="20.25">
      <c r="A3" s="504" t="s">
        <v>254</v>
      </c>
      <c r="B3" s="504"/>
      <c r="C3" s="504"/>
      <c r="D3" s="504"/>
      <c r="E3" s="504"/>
      <c r="F3" s="504"/>
      <c r="G3" s="504"/>
      <c r="H3" s="504"/>
      <c r="I3" s="504"/>
      <c r="J3" s="504"/>
      <c r="K3" s="504"/>
      <c r="L3" s="504"/>
      <c r="M3" s="504"/>
      <c r="N3" s="504"/>
      <c r="O3" s="504"/>
      <c r="P3" s="504"/>
      <c r="Q3" s="504"/>
    </row>
    <row r="4" spans="1:17" ht="18">
      <c r="A4" s="503" t="s">
        <v>287</v>
      </c>
      <c r="B4" s="503"/>
      <c r="C4" s="503"/>
      <c r="D4" s="503"/>
      <c r="E4" s="503"/>
      <c r="F4" s="503"/>
      <c r="G4" s="503"/>
      <c r="H4" s="503"/>
      <c r="I4" s="503"/>
      <c r="J4" s="503"/>
      <c r="K4" s="503"/>
      <c r="L4" s="503"/>
      <c r="M4" s="503"/>
      <c r="N4" s="503"/>
      <c r="O4" s="503"/>
      <c r="P4" s="503"/>
      <c r="Q4" s="503"/>
    </row>
    <row r="5" spans="1:17" ht="12.75">
      <c r="A5" s="367"/>
      <c r="B5" s="367"/>
      <c r="C5" s="367"/>
      <c r="D5" s="367"/>
      <c r="E5" s="367"/>
      <c r="F5" s="367"/>
      <c r="G5" s="367"/>
      <c r="H5" s="367"/>
      <c r="I5" s="367"/>
      <c r="J5" s="367"/>
      <c r="K5" s="367"/>
      <c r="L5" s="367"/>
      <c r="M5" s="367"/>
      <c r="N5" s="367"/>
      <c r="O5" s="367"/>
      <c r="P5" s="367"/>
      <c r="Q5" s="367"/>
    </row>
    <row r="6" spans="1:17" ht="20.25" customHeight="1">
      <c r="A6" s="505" t="s">
        <v>256</v>
      </c>
      <c r="B6" s="505"/>
      <c r="C6" s="505"/>
      <c r="D6" s="505"/>
      <c r="E6" s="505"/>
      <c r="F6" s="505"/>
      <c r="G6" s="505"/>
      <c r="H6" s="505"/>
      <c r="I6" s="505"/>
      <c r="J6" s="505"/>
      <c r="K6" s="505"/>
      <c r="L6" s="505"/>
      <c r="M6" s="505"/>
      <c r="N6" s="505"/>
      <c r="O6" s="505"/>
      <c r="P6" s="505"/>
      <c r="Q6" s="505"/>
    </row>
    <row r="7" spans="1:17" ht="12.75">
      <c r="A7" s="502" t="s">
        <v>288</v>
      </c>
      <c r="B7" s="502"/>
      <c r="C7" s="502"/>
      <c r="D7" s="502"/>
      <c r="E7" s="502"/>
      <c r="F7" s="502"/>
      <c r="G7" s="502"/>
      <c r="H7" s="502"/>
      <c r="I7" s="502"/>
      <c r="J7" s="502"/>
      <c r="K7" s="502"/>
      <c r="L7" s="502"/>
      <c r="M7" s="502"/>
      <c r="N7" s="502"/>
      <c r="O7" s="502"/>
      <c r="P7" s="502"/>
      <c r="Q7" s="502"/>
    </row>
    <row r="8" spans="1:17" ht="12.75">
      <c r="A8" s="370"/>
      <c r="B8" s="370"/>
      <c r="C8" s="370"/>
      <c r="D8" s="370"/>
      <c r="E8" s="370"/>
      <c r="F8" s="370"/>
      <c r="G8" s="370"/>
      <c r="H8" s="370"/>
      <c r="I8" s="370"/>
      <c r="J8" s="370"/>
      <c r="K8" s="370"/>
      <c r="L8" s="370"/>
      <c r="M8" s="370"/>
      <c r="N8" s="370"/>
      <c r="O8" s="370"/>
      <c r="P8" s="370"/>
      <c r="Q8" s="370"/>
    </row>
    <row r="9" spans="1:17" ht="18">
      <c r="A9" s="372" t="s">
        <v>284</v>
      </c>
      <c r="B9" s="373"/>
      <c r="C9" s="373"/>
      <c r="D9" s="374"/>
      <c r="E9" s="375"/>
      <c r="F9" s="375"/>
      <c r="G9" s="376"/>
      <c r="H9" s="375"/>
      <c r="I9" s="375"/>
      <c r="J9" s="375"/>
      <c r="K9" s="375"/>
      <c r="L9" s="375"/>
      <c r="M9" s="375"/>
      <c r="N9" s="375"/>
      <c r="O9" s="375"/>
      <c r="P9" s="375"/>
      <c r="Q9" s="375"/>
    </row>
    <row r="10" spans="1:17" ht="12.75">
      <c r="A10" s="493"/>
      <c r="B10" s="493"/>
      <c r="C10" s="493"/>
      <c r="D10" s="493"/>
      <c r="E10" s="493"/>
      <c r="F10" s="493"/>
      <c r="G10" s="493"/>
      <c r="H10" s="493"/>
      <c r="I10" s="493"/>
      <c r="J10" s="493"/>
      <c r="K10" s="493"/>
      <c r="L10" s="493"/>
      <c r="M10" s="493"/>
      <c r="N10" s="493"/>
      <c r="O10" s="493"/>
      <c r="P10" s="493"/>
      <c r="Q10" s="493"/>
    </row>
    <row r="11" spans="1:17" ht="12.75">
      <c r="A11" s="493"/>
      <c r="B11" s="493"/>
      <c r="C11" s="493"/>
      <c r="D11" s="493"/>
      <c r="E11" s="493"/>
      <c r="F11" s="493"/>
      <c r="G11" s="493"/>
      <c r="H11" s="493"/>
      <c r="I11" s="493"/>
      <c r="J11" s="493"/>
      <c r="K11" s="493"/>
      <c r="L11" s="493"/>
      <c r="M11" s="493"/>
      <c r="N11" s="493"/>
      <c r="O11" s="493"/>
      <c r="P11" s="493"/>
      <c r="Q11" s="493"/>
    </row>
    <row r="12" spans="1:17" ht="12.75">
      <c r="A12" s="493"/>
      <c r="B12" s="493"/>
      <c r="C12" s="493"/>
      <c r="D12" s="493"/>
      <c r="E12" s="493"/>
      <c r="F12" s="493"/>
      <c r="G12" s="493"/>
      <c r="H12" s="493"/>
      <c r="I12" s="493"/>
      <c r="J12" s="493"/>
      <c r="K12" s="493"/>
      <c r="L12" s="493"/>
      <c r="M12" s="493"/>
      <c r="N12" s="493"/>
      <c r="O12" s="493"/>
      <c r="P12" s="493"/>
      <c r="Q12" s="493"/>
    </row>
    <row r="13" spans="1:17" ht="12.75">
      <c r="A13" s="493"/>
      <c r="B13" s="493"/>
      <c r="C13" s="493"/>
      <c r="D13" s="493"/>
      <c r="E13" s="493"/>
      <c r="F13" s="493"/>
      <c r="G13" s="493"/>
      <c r="H13" s="493"/>
      <c r="I13" s="493"/>
      <c r="J13" s="493"/>
      <c r="K13" s="493"/>
      <c r="L13" s="493"/>
      <c r="M13" s="493"/>
      <c r="N13" s="493"/>
      <c r="O13" s="493"/>
      <c r="P13" s="493"/>
      <c r="Q13" s="493"/>
    </row>
    <row r="14" spans="1:17" ht="12.75">
      <c r="A14" s="493"/>
      <c r="B14" s="493"/>
      <c r="C14" s="493"/>
      <c r="D14" s="493"/>
      <c r="E14" s="493"/>
      <c r="F14" s="493"/>
      <c r="G14" s="493"/>
      <c r="H14" s="493"/>
      <c r="I14" s="493"/>
      <c r="J14" s="493"/>
      <c r="K14" s="493"/>
      <c r="L14" s="493"/>
      <c r="M14" s="493"/>
      <c r="N14" s="493"/>
      <c r="O14" s="493"/>
      <c r="P14" s="493"/>
      <c r="Q14" s="493"/>
    </row>
    <row r="15" spans="1:17" ht="12.75">
      <c r="A15" s="493"/>
      <c r="B15" s="493"/>
      <c r="C15" s="493"/>
      <c r="D15" s="493"/>
      <c r="E15" s="493"/>
      <c r="F15" s="493"/>
      <c r="G15" s="493"/>
      <c r="H15" s="493"/>
      <c r="I15" s="493"/>
      <c r="J15" s="493"/>
      <c r="K15" s="493"/>
      <c r="L15" s="493"/>
      <c r="M15" s="493"/>
      <c r="N15" s="493"/>
      <c r="O15" s="493"/>
      <c r="P15" s="493"/>
      <c r="Q15" s="493"/>
    </row>
    <row r="16" spans="1:17" ht="12.75">
      <c r="A16" s="493"/>
      <c r="B16" s="493"/>
      <c r="C16" s="493"/>
      <c r="D16" s="493"/>
      <c r="E16" s="493"/>
      <c r="F16" s="493"/>
      <c r="G16" s="493"/>
      <c r="H16" s="493"/>
      <c r="I16" s="493"/>
      <c r="J16" s="493"/>
      <c r="K16" s="493"/>
      <c r="L16" s="493"/>
      <c r="M16" s="493"/>
      <c r="N16" s="493"/>
      <c r="O16" s="493"/>
      <c r="P16" s="493"/>
      <c r="Q16" s="493"/>
    </row>
    <row r="17" spans="1:17" ht="12.75">
      <c r="A17" s="493"/>
      <c r="B17" s="493"/>
      <c r="C17" s="493"/>
      <c r="D17" s="493"/>
      <c r="E17" s="493"/>
      <c r="F17" s="493"/>
      <c r="G17" s="493"/>
      <c r="H17" s="493"/>
      <c r="I17" s="493"/>
      <c r="J17" s="493"/>
      <c r="K17" s="493"/>
      <c r="L17" s="493"/>
      <c r="M17" s="493"/>
      <c r="N17" s="493"/>
      <c r="O17" s="493"/>
      <c r="P17" s="493"/>
      <c r="Q17" s="493"/>
    </row>
    <row r="18" spans="1:17" ht="12.75">
      <c r="A18" s="493"/>
      <c r="B18" s="493"/>
      <c r="C18" s="493"/>
      <c r="D18" s="493"/>
      <c r="E18" s="493"/>
      <c r="F18" s="493"/>
      <c r="G18" s="493"/>
      <c r="H18" s="493"/>
      <c r="I18" s="493"/>
      <c r="J18" s="493"/>
      <c r="K18" s="493"/>
      <c r="L18" s="493"/>
      <c r="M18" s="493"/>
      <c r="N18" s="493"/>
      <c r="O18" s="493"/>
      <c r="P18" s="493"/>
      <c r="Q18" s="493"/>
    </row>
    <row r="19" spans="1:17" ht="12.75">
      <c r="A19" s="493"/>
      <c r="B19" s="493"/>
      <c r="C19" s="493"/>
      <c r="D19" s="493"/>
      <c r="E19" s="493"/>
      <c r="F19" s="493"/>
      <c r="G19" s="493"/>
      <c r="H19" s="493"/>
      <c r="I19" s="493"/>
      <c r="J19" s="493"/>
      <c r="K19" s="493"/>
      <c r="L19" s="493"/>
      <c r="M19" s="493"/>
      <c r="N19" s="493"/>
      <c r="O19" s="493"/>
      <c r="P19" s="493"/>
      <c r="Q19" s="493"/>
    </row>
    <row r="20" spans="1:17" ht="12.75">
      <c r="A20" s="493"/>
      <c r="B20" s="493"/>
      <c r="C20" s="493"/>
      <c r="D20" s="493"/>
      <c r="E20" s="493"/>
      <c r="F20" s="493"/>
      <c r="G20" s="493"/>
      <c r="H20" s="493"/>
      <c r="I20" s="493"/>
      <c r="J20" s="493"/>
      <c r="K20" s="493"/>
      <c r="L20" s="493"/>
      <c r="M20" s="493"/>
      <c r="N20" s="493"/>
      <c r="O20" s="493"/>
      <c r="P20" s="493"/>
      <c r="Q20" s="493"/>
    </row>
    <row r="21" spans="1:17" ht="12.75">
      <c r="A21" s="493"/>
      <c r="B21" s="493"/>
      <c r="C21" s="493"/>
      <c r="D21" s="493"/>
      <c r="E21" s="493"/>
      <c r="F21" s="493"/>
      <c r="G21" s="493"/>
      <c r="H21" s="493"/>
      <c r="I21" s="493"/>
      <c r="J21" s="493"/>
      <c r="K21" s="493"/>
      <c r="L21" s="493"/>
      <c r="M21" s="493"/>
      <c r="N21" s="493"/>
      <c r="O21" s="493"/>
      <c r="P21" s="493"/>
      <c r="Q21" s="493"/>
    </row>
    <row r="22" spans="1:17" ht="12.75">
      <c r="A22" s="493"/>
      <c r="B22" s="493"/>
      <c r="C22" s="493"/>
      <c r="D22" s="493"/>
      <c r="E22" s="493"/>
      <c r="F22" s="493"/>
      <c r="G22" s="493"/>
      <c r="H22" s="493"/>
      <c r="I22" s="493"/>
      <c r="J22" s="493"/>
      <c r="K22" s="493"/>
      <c r="L22" s="493"/>
      <c r="M22" s="493"/>
      <c r="N22" s="493"/>
      <c r="O22" s="493"/>
      <c r="P22" s="493"/>
      <c r="Q22" s="493"/>
    </row>
    <row r="23" spans="1:17" ht="12.75">
      <c r="A23" s="493"/>
      <c r="B23" s="493"/>
      <c r="C23" s="493"/>
      <c r="D23" s="493"/>
      <c r="E23" s="493"/>
      <c r="F23" s="493"/>
      <c r="G23" s="493"/>
      <c r="H23" s="493"/>
      <c r="I23" s="493"/>
      <c r="J23" s="493"/>
      <c r="K23" s="493"/>
      <c r="L23" s="493"/>
      <c r="M23" s="493"/>
      <c r="N23" s="493"/>
      <c r="O23" s="493"/>
      <c r="P23" s="493"/>
      <c r="Q23" s="493"/>
    </row>
    <row r="24" spans="1:17" ht="12.75">
      <c r="A24" s="493"/>
      <c r="B24" s="493"/>
      <c r="C24" s="493"/>
      <c r="D24" s="493"/>
      <c r="E24" s="493"/>
      <c r="F24" s="493"/>
      <c r="G24" s="493"/>
      <c r="H24" s="493"/>
      <c r="I24" s="493"/>
      <c r="J24" s="493"/>
      <c r="K24" s="493"/>
      <c r="L24" s="493"/>
      <c r="M24" s="493"/>
      <c r="N24" s="493"/>
      <c r="O24" s="493"/>
      <c r="P24" s="493"/>
      <c r="Q24" s="493"/>
    </row>
    <row r="25" spans="1:17" ht="12.75">
      <c r="A25" s="493"/>
      <c r="B25" s="493"/>
      <c r="C25" s="493"/>
      <c r="D25" s="493"/>
      <c r="E25" s="493"/>
      <c r="F25" s="493"/>
      <c r="G25" s="493"/>
      <c r="H25" s="493"/>
      <c r="I25" s="493"/>
      <c r="J25" s="493"/>
      <c r="K25" s="493"/>
      <c r="L25" s="493"/>
      <c r="M25" s="493"/>
      <c r="N25" s="493"/>
      <c r="O25" s="493"/>
      <c r="P25" s="493"/>
      <c r="Q25" s="493"/>
    </row>
    <row r="26" spans="1:17" ht="12.75">
      <c r="A26" s="493"/>
      <c r="B26" s="493"/>
      <c r="C26" s="493"/>
      <c r="D26" s="493"/>
      <c r="E26" s="493"/>
      <c r="F26" s="493"/>
      <c r="G26" s="493"/>
      <c r="H26" s="493"/>
      <c r="I26" s="493"/>
      <c r="J26" s="493"/>
      <c r="K26" s="493"/>
      <c r="L26" s="493"/>
      <c r="M26" s="493"/>
      <c r="N26" s="493"/>
      <c r="O26" s="493"/>
      <c r="P26" s="493"/>
      <c r="Q26" s="493"/>
    </row>
    <row r="27" spans="1:17" ht="12.75">
      <c r="A27" s="493"/>
      <c r="B27" s="493"/>
      <c r="C27" s="493"/>
      <c r="D27" s="493"/>
      <c r="E27" s="493"/>
      <c r="F27" s="493"/>
      <c r="G27" s="493"/>
      <c r="H27" s="493"/>
      <c r="I27" s="493"/>
      <c r="J27" s="493"/>
      <c r="K27" s="493"/>
      <c r="L27" s="493"/>
      <c r="M27" s="493"/>
      <c r="N27" s="493"/>
      <c r="O27" s="493"/>
      <c r="P27" s="493"/>
      <c r="Q27" s="493"/>
    </row>
    <row r="28" spans="1:17" ht="12.75">
      <c r="A28" s="493"/>
      <c r="B28" s="493"/>
      <c r="C28" s="493"/>
      <c r="D28" s="493"/>
      <c r="E28" s="493"/>
      <c r="F28" s="493"/>
      <c r="G28" s="493"/>
      <c r="H28" s="493"/>
      <c r="I28" s="493"/>
      <c r="J28" s="493"/>
      <c r="K28" s="493"/>
      <c r="L28" s="493"/>
      <c r="M28" s="493"/>
      <c r="N28" s="493"/>
      <c r="O28" s="493"/>
      <c r="P28" s="493"/>
      <c r="Q28" s="493"/>
    </row>
    <row r="29" spans="1:17" ht="12.75">
      <c r="A29" s="493"/>
      <c r="B29" s="493"/>
      <c r="C29" s="493"/>
      <c r="D29" s="493"/>
      <c r="E29" s="493"/>
      <c r="F29" s="493"/>
      <c r="G29" s="493"/>
      <c r="H29" s="493"/>
      <c r="I29" s="493"/>
      <c r="J29" s="493"/>
      <c r="K29" s="493"/>
      <c r="L29" s="493"/>
      <c r="M29" s="493"/>
      <c r="N29" s="493"/>
      <c r="O29" s="493"/>
      <c r="P29" s="493"/>
      <c r="Q29" s="493"/>
    </row>
    <row r="30" spans="1:17" ht="12.75">
      <c r="A30" s="493"/>
      <c r="B30" s="493"/>
      <c r="C30" s="493"/>
      <c r="D30" s="493"/>
      <c r="E30" s="493"/>
      <c r="F30" s="493"/>
      <c r="G30" s="493"/>
      <c r="H30" s="493"/>
      <c r="I30" s="493"/>
      <c r="J30" s="493"/>
      <c r="K30" s="493"/>
      <c r="L30" s="493"/>
      <c r="M30" s="493"/>
      <c r="N30" s="493"/>
      <c r="O30" s="493"/>
      <c r="P30" s="493"/>
      <c r="Q30" s="493"/>
    </row>
    <row r="31" spans="1:17" ht="12.75">
      <c r="A31" s="493"/>
      <c r="B31" s="493"/>
      <c r="C31" s="493"/>
      <c r="D31" s="493"/>
      <c r="E31" s="493"/>
      <c r="F31" s="493"/>
      <c r="G31" s="493"/>
      <c r="H31" s="493"/>
      <c r="I31" s="493"/>
      <c r="J31" s="493"/>
      <c r="K31" s="493"/>
      <c r="L31" s="493"/>
      <c r="M31" s="493"/>
      <c r="N31" s="493"/>
      <c r="O31" s="493"/>
      <c r="P31" s="493"/>
      <c r="Q31" s="493"/>
    </row>
    <row r="32" spans="1:17" ht="12.75">
      <c r="A32" s="493"/>
      <c r="B32" s="493"/>
      <c r="C32" s="493"/>
      <c r="D32" s="493"/>
      <c r="E32" s="493"/>
      <c r="F32" s="493"/>
      <c r="G32" s="493"/>
      <c r="H32" s="493"/>
      <c r="I32" s="493"/>
      <c r="J32" s="493"/>
      <c r="K32" s="493"/>
      <c r="L32" s="493"/>
      <c r="M32" s="493"/>
      <c r="N32" s="493"/>
      <c r="O32" s="493"/>
      <c r="P32" s="493"/>
      <c r="Q32" s="493"/>
    </row>
    <row r="33" spans="1:17" ht="12.75">
      <c r="A33" s="493"/>
      <c r="B33" s="493"/>
      <c r="C33" s="493"/>
      <c r="D33" s="493"/>
      <c r="E33" s="493"/>
      <c r="F33" s="493"/>
      <c r="G33" s="493"/>
      <c r="H33" s="493"/>
      <c r="I33" s="493"/>
      <c r="J33" s="493"/>
      <c r="K33" s="493"/>
      <c r="L33" s="493"/>
      <c r="M33" s="493"/>
      <c r="N33" s="493"/>
      <c r="O33" s="493"/>
      <c r="P33" s="493"/>
      <c r="Q33" s="493"/>
    </row>
    <row r="34" spans="1:17" ht="12.75">
      <c r="A34" s="493"/>
      <c r="B34" s="493"/>
      <c r="C34" s="493"/>
      <c r="D34" s="493"/>
      <c r="E34" s="493"/>
      <c r="F34" s="493"/>
      <c r="G34" s="493"/>
      <c r="H34" s="493"/>
      <c r="I34" s="493"/>
      <c r="J34" s="493"/>
      <c r="K34" s="493"/>
      <c r="L34" s="493"/>
      <c r="M34" s="493"/>
      <c r="N34" s="493"/>
      <c r="O34" s="493"/>
      <c r="P34" s="493"/>
      <c r="Q34" s="493"/>
    </row>
    <row r="35" spans="1:17" ht="12.75">
      <c r="A35" s="493"/>
      <c r="B35" s="493"/>
      <c r="C35" s="493"/>
      <c r="D35" s="493"/>
      <c r="E35" s="493"/>
      <c r="F35" s="493"/>
      <c r="G35" s="493"/>
      <c r="H35" s="493"/>
      <c r="I35" s="493"/>
      <c r="J35" s="493"/>
      <c r="K35" s="493"/>
      <c r="L35" s="493"/>
      <c r="M35" s="493"/>
      <c r="N35" s="493"/>
      <c r="O35" s="493"/>
      <c r="P35" s="493"/>
      <c r="Q35" s="493"/>
    </row>
    <row r="36" spans="1:17" ht="12.75">
      <c r="A36" s="493"/>
      <c r="B36" s="493"/>
      <c r="C36" s="493"/>
      <c r="D36" s="493"/>
      <c r="E36" s="493"/>
      <c r="F36" s="493"/>
      <c r="G36" s="493"/>
      <c r="H36" s="493"/>
      <c r="I36" s="493"/>
      <c r="J36" s="493"/>
      <c r="K36" s="493"/>
      <c r="L36" s="493"/>
      <c r="M36" s="493"/>
      <c r="N36" s="493"/>
      <c r="O36" s="493"/>
      <c r="P36" s="493"/>
      <c r="Q36" s="493"/>
    </row>
    <row r="37" spans="1:17" ht="12.75">
      <c r="A37" s="493"/>
      <c r="B37" s="493"/>
      <c r="C37" s="493"/>
      <c r="D37" s="493"/>
      <c r="E37" s="493"/>
      <c r="F37" s="493"/>
      <c r="G37" s="493"/>
      <c r="H37" s="493"/>
      <c r="I37" s="493"/>
      <c r="J37" s="493"/>
      <c r="K37" s="493"/>
      <c r="L37" s="493"/>
      <c r="M37" s="493"/>
      <c r="N37" s="493"/>
      <c r="O37" s="493"/>
      <c r="P37" s="493"/>
      <c r="Q37" s="493"/>
    </row>
    <row r="38" spans="1:17" ht="12.75">
      <c r="A38" s="493"/>
      <c r="B38" s="493"/>
      <c r="C38" s="493"/>
      <c r="D38" s="493"/>
      <c r="E38" s="493"/>
      <c r="F38" s="493"/>
      <c r="G38" s="493"/>
      <c r="H38" s="493"/>
      <c r="I38" s="493"/>
      <c r="J38" s="493"/>
      <c r="K38" s="493"/>
      <c r="L38" s="493"/>
      <c r="M38" s="493"/>
      <c r="N38" s="493"/>
      <c r="O38" s="493"/>
      <c r="P38" s="493"/>
      <c r="Q38" s="493"/>
    </row>
    <row r="39" spans="1:17" ht="12.75">
      <c r="A39" s="493"/>
      <c r="B39" s="493"/>
      <c r="C39" s="493"/>
      <c r="D39" s="493"/>
      <c r="E39" s="493"/>
      <c r="F39" s="493"/>
      <c r="G39" s="493"/>
      <c r="H39" s="493"/>
      <c r="I39" s="493"/>
      <c r="J39" s="493"/>
      <c r="K39" s="493"/>
      <c r="L39" s="493"/>
      <c r="M39" s="493"/>
      <c r="N39" s="493"/>
      <c r="O39" s="493"/>
      <c r="P39" s="493"/>
      <c r="Q39" s="493"/>
    </row>
    <row r="40" spans="1:17" ht="12.75">
      <c r="A40" s="493"/>
      <c r="B40" s="493"/>
      <c r="C40" s="493"/>
      <c r="D40" s="493"/>
      <c r="E40" s="493"/>
      <c r="F40" s="493"/>
      <c r="G40" s="493"/>
      <c r="H40" s="493"/>
      <c r="I40" s="493"/>
      <c r="J40" s="493"/>
      <c r="K40" s="493"/>
      <c r="L40" s="493"/>
      <c r="M40" s="493"/>
      <c r="N40" s="493"/>
      <c r="O40" s="493"/>
      <c r="P40" s="493"/>
      <c r="Q40" s="493"/>
    </row>
    <row r="41" spans="1:17" ht="12.75">
      <c r="A41" s="493"/>
      <c r="B41" s="493"/>
      <c r="C41" s="493"/>
      <c r="D41" s="493"/>
      <c r="E41" s="493"/>
      <c r="F41" s="493"/>
      <c r="G41" s="493"/>
      <c r="H41" s="493"/>
      <c r="I41" s="493"/>
      <c r="J41" s="493"/>
      <c r="K41" s="493"/>
      <c r="L41" s="493"/>
      <c r="M41" s="493"/>
      <c r="N41" s="493"/>
      <c r="O41" s="493"/>
      <c r="P41" s="493"/>
      <c r="Q41" s="493"/>
    </row>
    <row r="42" spans="1:17" ht="12.75">
      <c r="A42" s="493"/>
      <c r="B42" s="493"/>
      <c r="C42" s="493"/>
      <c r="D42" s="493"/>
      <c r="E42" s="493"/>
      <c r="F42" s="493"/>
      <c r="G42" s="493"/>
      <c r="H42" s="493"/>
      <c r="I42" s="493"/>
      <c r="J42" s="493"/>
      <c r="K42" s="493"/>
      <c r="L42" s="493"/>
      <c r="M42" s="493"/>
      <c r="N42" s="493"/>
      <c r="O42" s="493"/>
      <c r="P42" s="493"/>
      <c r="Q42" s="493"/>
    </row>
    <row r="43" spans="1:17" ht="12.75">
      <c r="A43" s="493"/>
      <c r="B43" s="493"/>
      <c r="C43" s="493"/>
      <c r="D43" s="493"/>
      <c r="E43" s="493"/>
      <c r="F43" s="493"/>
      <c r="G43" s="493"/>
      <c r="H43" s="493"/>
      <c r="I43" s="493"/>
      <c r="J43" s="493"/>
      <c r="K43" s="493"/>
      <c r="L43" s="493"/>
      <c r="M43" s="493"/>
      <c r="N43" s="493"/>
      <c r="O43" s="493"/>
      <c r="P43" s="493"/>
      <c r="Q43" s="493"/>
    </row>
    <row r="44" spans="1:17" ht="12.75">
      <c r="A44" s="493"/>
      <c r="B44" s="493"/>
      <c r="C44" s="493"/>
      <c r="D44" s="493"/>
      <c r="E44" s="493"/>
      <c r="F44" s="493"/>
      <c r="G44" s="493"/>
      <c r="H44" s="493"/>
      <c r="I44" s="493"/>
      <c r="J44" s="493"/>
      <c r="K44" s="493"/>
      <c r="L44" s="493"/>
      <c r="M44" s="493"/>
      <c r="N44" s="493"/>
      <c r="O44" s="493"/>
      <c r="P44" s="493"/>
      <c r="Q44" s="493"/>
    </row>
    <row r="45" spans="1:17" ht="12.75">
      <c r="A45" s="493"/>
      <c r="B45" s="493"/>
      <c r="C45" s="493"/>
      <c r="D45" s="493"/>
      <c r="E45" s="493"/>
      <c r="F45" s="493"/>
      <c r="G45" s="493"/>
      <c r="H45" s="493"/>
      <c r="I45" s="493"/>
      <c r="J45" s="493"/>
      <c r="K45" s="493"/>
      <c r="L45" s="493"/>
      <c r="M45" s="493"/>
      <c r="N45" s="493"/>
      <c r="O45" s="493"/>
      <c r="P45" s="493"/>
      <c r="Q45" s="493"/>
    </row>
    <row r="46" spans="1:17" ht="12.75">
      <c r="A46" s="493"/>
      <c r="B46" s="493"/>
      <c r="C46" s="493"/>
      <c r="D46" s="493"/>
      <c r="E46" s="493"/>
      <c r="F46" s="493"/>
      <c r="G46" s="493"/>
      <c r="H46" s="493"/>
      <c r="I46" s="493"/>
      <c r="J46" s="493"/>
      <c r="K46" s="493"/>
      <c r="L46" s="493"/>
      <c r="M46" s="493"/>
      <c r="N46" s="493"/>
      <c r="O46" s="493"/>
      <c r="P46" s="493"/>
      <c r="Q46" s="493"/>
    </row>
    <row r="47" spans="1:17" ht="12.75">
      <c r="A47" s="493"/>
      <c r="B47" s="493"/>
      <c r="C47" s="493"/>
      <c r="D47" s="493"/>
      <c r="E47" s="493"/>
      <c r="F47" s="493"/>
      <c r="G47" s="493"/>
      <c r="H47" s="493"/>
      <c r="I47" s="493"/>
      <c r="J47" s="493"/>
      <c r="K47" s="493"/>
      <c r="L47" s="493"/>
      <c r="M47" s="493"/>
      <c r="N47" s="493"/>
      <c r="O47" s="493"/>
      <c r="P47" s="493"/>
      <c r="Q47" s="493"/>
    </row>
    <row r="48" spans="1:17" ht="12.75">
      <c r="A48" s="493"/>
      <c r="B48" s="493"/>
      <c r="C48" s="493"/>
      <c r="D48" s="493"/>
      <c r="E48" s="493"/>
      <c r="F48" s="493"/>
      <c r="G48" s="493"/>
      <c r="H48" s="493"/>
      <c r="I48" s="493"/>
      <c r="J48" s="493"/>
      <c r="K48" s="493"/>
      <c r="L48" s="493"/>
      <c r="M48" s="493"/>
      <c r="N48" s="493"/>
      <c r="O48" s="493"/>
      <c r="P48" s="493"/>
      <c r="Q48" s="493"/>
    </row>
    <row r="49" spans="1:17" ht="12.75">
      <c r="A49" s="493"/>
      <c r="B49" s="493"/>
      <c r="C49" s="493"/>
      <c r="D49" s="493"/>
      <c r="E49" s="493"/>
      <c r="F49" s="493"/>
      <c r="G49" s="493"/>
      <c r="H49" s="493"/>
      <c r="I49" s="493"/>
      <c r="J49" s="493"/>
      <c r="K49" s="493"/>
      <c r="L49" s="493"/>
      <c r="M49" s="493"/>
      <c r="N49" s="493"/>
      <c r="O49" s="493"/>
      <c r="P49" s="493"/>
      <c r="Q49" s="493"/>
    </row>
    <row r="50" spans="1:17" ht="12.75">
      <c r="A50" s="493"/>
      <c r="B50" s="493"/>
      <c r="C50" s="493"/>
      <c r="D50" s="493"/>
      <c r="E50" s="493"/>
      <c r="F50" s="493"/>
      <c r="G50" s="493"/>
      <c r="H50" s="493"/>
      <c r="I50" s="493"/>
      <c r="J50" s="493"/>
      <c r="K50" s="493"/>
      <c r="L50" s="493"/>
      <c r="M50" s="493"/>
      <c r="N50" s="493"/>
      <c r="O50" s="493"/>
      <c r="P50" s="493"/>
      <c r="Q50" s="493"/>
    </row>
    <row r="51" spans="1:17" ht="12.75">
      <c r="A51" s="493"/>
      <c r="B51" s="493"/>
      <c r="C51" s="493"/>
      <c r="D51" s="493"/>
      <c r="E51" s="493"/>
      <c r="F51" s="493"/>
      <c r="G51" s="493"/>
      <c r="H51" s="493"/>
      <c r="I51" s="493"/>
      <c r="J51" s="493"/>
      <c r="K51" s="493"/>
      <c r="L51" s="493"/>
      <c r="M51" s="493"/>
      <c r="N51" s="493"/>
      <c r="O51" s="493"/>
      <c r="P51" s="493"/>
      <c r="Q51" s="493"/>
    </row>
    <row r="52" spans="1:17" ht="12.75">
      <c r="A52" s="493"/>
      <c r="B52" s="493"/>
      <c r="C52" s="493"/>
      <c r="D52" s="493"/>
      <c r="E52" s="493"/>
      <c r="F52" s="493"/>
      <c r="G52" s="493"/>
      <c r="H52" s="493"/>
      <c r="I52" s="493"/>
      <c r="J52" s="493"/>
      <c r="K52" s="493"/>
      <c r="L52" s="493"/>
      <c r="M52" s="493"/>
      <c r="N52" s="493"/>
      <c r="O52" s="493"/>
      <c r="P52" s="493"/>
      <c r="Q52" s="493"/>
    </row>
    <row r="53" spans="1:17" ht="12.75">
      <c r="A53" s="493"/>
      <c r="B53" s="493"/>
      <c r="C53" s="493"/>
      <c r="D53" s="493"/>
      <c r="E53" s="493"/>
      <c r="F53" s="493"/>
      <c r="G53" s="493"/>
      <c r="H53" s="493"/>
      <c r="I53" s="493"/>
      <c r="J53" s="493"/>
      <c r="K53" s="493"/>
      <c r="L53" s="493"/>
      <c r="M53" s="493"/>
      <c r="N53" s="493"/>
      <c r="O53" s="493"/>
      <c r="P53" s="493"/>
      <c r="Q53" s="493"/>
    </row>
    <row r="54" spans="1:17" ht="12.75">
      <c r="A54" s="493"/>
      <c r="B54" s="493"/>
      <c r="C54" s="493"/>
      <c r="D54" s="493"/>
      <c r="E54" s="493"/>
      <c r="F54" s="493"/>
      <c r="G54" s="493"/>
      <c r="H54" s="493"/>
      <c r="I54" s="493"/>
      <c r="J54" s="493"/>
      <c r="K54" s="493"/>
      <c r="L54" s="493"/>
      <c r="M54" s="493"/>
      <c r="N54" s="493"/>
      <c r="O54" s="493"/>
      <c r="P54" s="493"/>
      <c r="Q54" s="493"/>
    </row>
    <row r="55" spans="1:17" ht="12.75">
      <c r="A55" s="493"/>
      <c r="B55" s="493"/>
      <c r="C55" s="493"/>
      <c r="D55" s="493"/>
      <c r="E55" s="493"/>
      <c r="F55" s="493"/>
      <c r="G55" s="493"/>
      <c r="H55" s="493"/>
      <c r="I55" s="493"/>
      <c r="J55" s="493"/>
      <c r="K55" s="493"/>
      <c r="L55" s="493"/>
      <c r="M55" s="493"/>
      <c r="N55" s="493"/>
      <c r="O55" s="493"/>
      <c r="P55" s="493"/>
      <c r="Q55" s="493"/>
    </row>
    <row r="56" spans="1:17" ht="12.75">
      <c r="A56" s="493"/>
      <c r="B56" s="493"/>
      <c r="C56" s="493"/>
      <c r="D56" s="493"/>
      <c r="E56" s="493"/>
      <c r="F56" s="493"/>
      <c r="G56" s="493"/>
      <c r="H56" s="493"/>
      <c r="I56" s="493"/>
      <c r="J56" s="493"/>
      <c r="K56" s="493"/>
      <c r="L56" s="493"/>
      <c r="M56" s="493"/>
      <c r="N56" s="493"/>
      <c r="O56" s="493"/>
      <c r="P56" s="493"/>
      <c r="Q56" s="493"/>
    </row>
    <row r="57" spans="1:17" ht="12.75">
      <c r="A57" s="493"/>
      <c r="B57" s="493"/>
      <c r="C57" s="493"/>
      <c r="D57" s="493"/>
      <c r="E57" s="493"/>
      <c r="F57" s="493"/>
      <c r="G57" s="493"/>
      <c r="H57" s="493"/>
      <c r="I57" s="493"/>
      <c r="J57" s="493"/>
      <c r="K57" s="493"/>
      <c r="L57" s="493"/>
      <c r="M57" s="493"/>
      <c r="N57" s="493"/>
      <c r="O57" s="493"/>
      <c r="P57" s="493"/>
      <c r="Q57" s="493"/>
    </row>
    <row r="58" spans="1:17" ht="12.75">
      <c r="A58" s="493"/>
      <c r="B58" s="493"/>
      <c r="C58" s="493"/>
      <c r="D58" s="493"/>
      <c r="E58" s="493"/>
      <c r="F58" s="493"/>
      <c r="G58" s="493"/>
      <c r="H58" s="493"/>
      <c r="I58" s="493"/>
      <c r="J58" s="493"/>
      <c r="K58" s="493"/>
      <c r="L58" s="493"/>
      <c r="M58" s="493"/>
      <c r="N58" s="493"/>
      <c r="O58" s="493"/>
      <c r="P58" s="493"/>
      <c r="Q58" s="493"/>
    </row>
    <row r="59" spans="1:17" ht="12.75">
      <c r="A59" s="493"/>
      <c r="B59" s="493"/>
      <c r="C59" s="493"/>
      <c r="D59" s="493"/>
      <c r="E59" s="493"/>
      <c r="F59" s="493"/>
      <c r="G59" s="493"/>
      <c r="H59" s="493"/>
      <c r="I59" s="493"/>
      <c r="J59" s="493"/>
      <c r="K59" s="493"/>
      <c r="L59" s="493"/>
      <c r="M59" s="493"/>
      <c r="N59" s="493"/>
      <c r="O59" s="493"/>
      <c r="P59" s="493"/>
      <c r="Q59" s="493"/>
    </row>
    <row r="60" spans="1:17" ht="12.75">
      <c r="A60" s="493"/>
      <c r="B60" s="493"/>
      <c r="C60" s="493"/>
      <c r="D60" s="493"/>
      <c r="E60" s="493"/>
      <c r="F60" s="493"/>
      <c r="G60" s="493"/>
      <c r="H60" s="493"/>
      <c r="I60" s="493"/>
      <c r="J60" s="493"/>
      <c r="K60" s="493"/>
      <c r="L60" s="493"/>
      <c r="M60" s="493"/>
      <c r="N60" s="493"/>
      <c r="O60" s="493"/>
      <c r="P60" s="493"/>
      <c r="Q60" s="493"/>
    </row>
    <row r="61" spans="1:17" ht="12.75">
      <c r="A61" s="493"/>
      <c r="B61" s="493"/>
      <c r="C61" s="493"/>
      <c r="D61" s="493"/>
      <c r="E61" s="493"/>
      <c r="F61" s="493"/>
      <c r="G61" s="493"/>
      <c r="H61" s="493"/>
      <c r="I61" s="493"/>
      <c r="J61" s="493"/>
      <c r="K61" s="493"/>
      <c r="L61" s="493"/>
      <c r="M61" s="493"/>
      <c r="N61" s="493"/>
      <c r="O61" s="493"/>
      <c r="P61" s="493"/>
      <c r="Q61" s="493"/>
    </row>
    <row r="62" spans="1:17" ht="12.75">
      <c r="A62" s="493"/>
      <c r="B62" s="493"/>
      <c r="C62" s="493"/>
      <c r="D62" s="493"/>
      <c r="E62" s="493"/>
      <c r="F62" s="493"/>
      <c r="G62" s="493"/>
      <c r="H62" s="493"/>
      <c r="I62" s="493"/>
      <c r="J62" s="493"/>
      <c r="K62" s="493"/>
      <c r="L62" s="493"/>
      <c r="M62" s="493"/>
      <c r="N62" s="493"/>
      <c r="O62" s="493"/>
      <c r="P62" s="493"/>
      <c r="Q62" s="493"/>
    </row>
    <row r="63" spans="1:17" ht="12.75">
      <c r="A63" s="493"/>
      <c r="B63" s="493"/>
      <c r="C63" s="493"/>
      <c r="D63" s="493"/>
      <c r="E63" s="493"/>
      <c r="F63" s="493"/>
      <c r="G63" s="493"/>
      <c r="H63" s="493"/>
      <c r="I63" s="493"/>
      <c r="J63" s="493"/>
      <c r="K63" s="493"/>
      <c r="L63" s="493"/>
      <c r="M63" s="493"/>
      <c r="N63" s="493"/>
      <c r="O63" s="493"/>
      <c r="P63" s="493"/>
      <c r="Q63" s="493"/>
    </row>
    <row r="64" spans="1:17" ht="12.75">
      <c r="A64" s="493"/>
      <c r="B64" s="493"/>
      <c r="C64" s="493"/>
      <c r="D64" s="493"/>
      <c r="E64" s="493"/>
      <c r="F64" s="493"/>
      <c r="G64" s="493"/>
      <c r="H64" s="493"/>
      <c r="I64" s="493"/>
      <c r="J64" s="493"/>
      <c r="K64" s="493"/>
      <c r="L64" s="493"/>
      <c r="M64" s="493"/>
      <c r="N64" s="493"/>
      <c r="O64" s="493"/>
      <c r="P64" s="493"/>
      <c r="Q64" s="493"/>
    </row>
    <row r="65" spans="1:17" ht="12.75">
      <c r="A65" s="493"/>
      <c r="B65" s="493"/>
      <c r="C65" s="493"/>
      <c r="D65" s="493"/>
      <c r="E65" s="493"/>
      <c r="F65" s="493"/>
      <c r="G65" s="493"/>
      <c r="H65" s="493"/>
      <c r="I65" s="493"/>
      <c r="J65" s="493"/>
      <c r="K65" s="493"/>
      <c r="L65" s="493"/>
      <c r="M65" s="493"/>
      <c r="N65" s="493"/>
      <c r="O65" s="493"/>
      <c r="P65" s="493"/>
      <c r="Q65" s="493"/>
    </row>
    <row r="66" spans="1:17" ht="12.75">
      <c r="A66" s="493"/>
      <c r="B66" s="493"/>
      <c r="C66" s="493"/>
      <c r="D66" s="493"/>
      <c r="E66" s="493"/>
      <c r="F66" s="493"/>
      <c r="G66" s="493"/>
      <c r="H66" s="493"/>
      <c r="I66" s="493"/>
      <c r="J66" s="493"/>
      <c r="K66" s="493"/>
      <c r="L66" s="493"/>
      <c r="M66" s="493"/>
      <c r="N66" s="493"/>
      <c r="O66" s="493"/>
      <c r="P66" s="493"/>
      <c r="Q66" s="493"/>
    </row>
    <row r="67" spans="1:17" ht="12.75">
      <c r="A67" s="493"/>
      <c r="B67" s="493"/>
      <c r="C67" s="493"/>
      <c r="D67" s="493"/>
      <c r="E67" s="493"/>
      <c r="F67" s="493"/>
      <c r="G67" s="493"/>
      <c r="H67" s="493"/>
      <c r="I67" s="493"/>
      <c r="J67" s="493"/>
      <c r="K67" s="493"/>
      <c r="L67" s="493"/>
      <c r="M67" s="493"/>
      <c r="N67" s="493"/>
      <c r="O67" s="493"/>
      <c r="P67" s="493"/>
      <c r="Q67" s="493"/>
    </row>
    <row r="68" spans="1:17" ht="12.75">
      <c r="A68" s="493"/>
      <c r="B68" s="493"/>
      <c r="C68" s="493"/>
      <c r="D68" s="493"/>
      <c r="E68" s="493"/>
      <c r="F68" s="493"/>
      <c r="G68" s="493"/>
      <c r="H68" s="493"/>
      <c r="I68" s="493"/>
      <c r="J68" s="493"/>
      <c r="K68" s="493"/>
      <c r="L68" s="493"/>
      <c r="M68" s="493"/>
      <c r="N68" s="493"/>
      <c r="O68" s="493"/>
      <c r="P68" s="493"/>
      <c r="Q68" s="493"/>
    </row>
    <row r="69" spans="1:17" ht="12.75">
      <c r="A69" s="493"/>
      <c r="B69" s="493"/>
      <c r="C69" s="493"/>
      <c r="D69" s="493"/>
      <c r="E69" s="493"/>
      <c r="F69" s="493"/>
      <c r="G69" s="493"/>
      <c r="H69" s="493"/>
      <c r="I69" s="493"/>
      <c r="J69" s="493"/>
      <c r="K69" s="493"/>
      <c r="L69" s="493"/>
      <c r="M69" s="493"/>
      <c r="N69" s="493"/>
      <c r="O69" s="493"/>
      <c r="P69" s="493"/>
      <c r="Q69" s="493"/>
    </row>
    <row r="70" spans="1:17" ht="12.75">
      <c r="A70" s="493"/>
      <c r="B70" s="493"/>
      <c r="C70" s="493"/>
      <c r="D70" s="493"/>
      <c r="E70" s="493"/>
      <c r="F70" s="493"/>
      <c r="G70" s="493"/>
      <c r="H70" s="493"/>
      <c r="I70" s="493"/>
      <c r="J70" s="493"/>
      <c r="K70" s="493"/>
      <c r="L70" s="493"/>
      <c r="M70" s="493"/>
      <c r="N70" s="493"/>
      <c r="O70" s="493"/>
      <c r="P70" s="493"/>
      <c r="Q70" s="493"/>
    </row>
    <row r="71" spans="1:17" ht="12.75">
      <c r="A71" s="493"/>
      <c r="B71" s="493"/>
      <c r="C71" s="493"/>
      <c r="D71" s="493"/>
      <c r="E71" s="493"/>
      <c r="F71" s="493"/>
      <c r="G71" s="493"/>
      <c r="H71" s="493"/>
      <c r="I71" s="493"/>
      <c r="J71" s="493"/>
      <c r="K71" s="493"/>
      <c r="L71" s="493"/>
      <c r="M71" s="493"/>
      <c r="N71" s="493"/>
      <c r="O71" s="493"/>
      <c r="P71" s="493"/>
      <c r="Q71" s="493"/>
    </row>
    <row r="72" spans="1:17" ht="12.75">
      <c r="A72" s="493"/>
      <c r="B72" s="493"/>
      <c r="C72" s="493"/>
      <c r="D72" s="493"/>
      <c r="E72" s="493"/>
      <c r="F72" s="493"/>
      <c r="G72" s="493"/>
      <c r="H72" s="493"/>
      <c r="I72" s="493"/>
      <c r="J72" s="493"/>
      <c r="K72" s="493"/>
      <c r="L72" s="493"/>
      <c r="M72" s="493"/>
      <c r="N72" s="493"/>
      <c r="O72" s="493"/>
      <c r="P72" s="493"/>
      <c r="Q72" s="493"/>
    </row>
    <row r="73" spans="1:17" ht="12.75">
      <c r="A73" s="493"/>
      <c r="B73" s="493"/>
      <c r="C73" s="493"/>
      <c r="D73" s="493"/>
      <c r="E73" s="493"/>
      <c r="F73" s="493"/>
      <c r="G73" s="493"/>
      <c r="H73" s="493"/>
      <c r="I73" s="493"/>
      <c r="J73" s="493"/>
      <c r="K73" s="493"/>
      <c r="L73" s="493"/>
      <c r="M73" s="493"/>
      <c r="N73" s="493"/>
      <c r="O73" s="493"/>
      <c r="P73" s="493"/>
      <c r="Q73" s="493"/>
    </row>
    <row r="74" spans="1:17" ht="12.75">
      <c r="A74" s="493"/>
      <c r="B74" s="493"/>
      <c r="C74" s="493"/>
      <c r="D74" s="493"/>
      <c r="E74" s="493"/>
      <c r="F74" s="493"/>
      <c r="G74" s="493"/>
      <c r="H74" s="493"/>
      <c r="I74" s="493"/>
      <c r="J74" s="493"/>
      <c r="K74" s="493"/>
      <c r="L74" s="493"/>
      <c r="M74" s="493"/>
      <c r="N74" s="493"/>
      <c r="O74" s="493"/>
      <c r="P74" s="493"/>
      <c r="Q74" s="493"/>
    </row>
    <row r="75" spans="1:17" ht="12.75">
      <c r="A75" s="493"/>
      <c r="B75" s="493"/>
      <c r="C75" s="493"/>
      <c r="D75" s="493"/>
      <c r="E75" s="493"/>
      <c r="F75" s="493"/>
      <c r="G75" s="493"/>
      <c r="H75" s="493"/>
      <c r="I75" s="493"/>
      <c r="J75" s="493"/>
      <c r="K75" s="493"/>
      <c r="L75" s="493"/>
      <c r="M75" s="493"/>
      <c r="N75" s="493"/>
      <c r="O75" s="493"/>
      <c r="P75" s="493"/>
      <c r="Q75" s="493"/>
    </row>
    <row r="76" spans="1:17" ht="12.75">
      <c r="A76" s="493"/>
      <c r="B76" s="493"/>
      <c r="C76" s="493"/>
      <c r="D76" s="493"/>
      <c r="E76" s="493"/>
      <c r="F76" s="493"/>
      <c r="G76" s="493"/>
      <c r="H76" s="493"/>
      <c r="I76" s="493"/>
      <c r="J76" s="493"/>
      <c r="K76" s="493"/>
      <c r="L76" s="493"/>
      <c r="M76" s="493"/>
      <c r="N76" s="493"/>
      <c r="O76" s="493"/>
      <c r="P76" s="493"/>
      <c r="Q76" s="493"/>
    </row>
    <row r="77" spans="1:17" ht="12.75">
      <c r="A77" s="493"/>
      <c r="B77" s="493"/>
      <c r="C77" s="493"/>
      <c r="D77" s="493"/>
      <c r="E77" s="493"/>
      <c r="F77" s="493"/>
      <c r="G77" s="493"/>
      <c r="H77" s="493"/>
      <c r="I77" s="493"/>
      <c r="J77" s="493"/>
      <c r="K77" s="493"/>
      <c r="L77" s="493"/>
      <c r="M77" s="493"/>
      <c r="N77" s="493"/>
      <c r="O77" s="493"/>
      <c r="P77" s="493"/>
      <c r="Q77" s="493"/>
    </row>
    <row r="78" spans="1:17" ht="12.75">
      <c r="A78" s="493"/>
      <c r="B78" s="493"/>
      <c r="C78" s="493"/>
      <c r="D78" s="493"/>
      <c r="E78" s="493"/>
      <c r="F78" s="493"/>
      <c r="G78" s="493"/>
      <c r="H78" s="493"/>
      <c r="I78" s="493"/>
      <c r="J78" s="493"/>
      <c r="K78" s="493"/>
      <c r="L78" s="493"/>
      <c r="M78" s="493"/>
      <c r="N78" s="493"/>
      <c r="O78" s="493"/>
      <c r="P78" s="493"/>
      <c r="Q78" s="493"/>
    </row>
    <row r="79" spans="1:17" ht="12.75">
      <c r="A79" s="493"/>
      <c r="B79" s="493"/>
      <c r="C79" s="493"/>
      <c r="D79" s="493"/>
      <c r="E79" s="493"/>
      <c r="F79" s="493"/>
      <c r="G79" s="493"/>
      <c r="H79" s="493"/>
      <c r="I79" s="493"/>
      <c r="J79" s="493"/>
      <c r="K79" s="493"/>
      <c r="L79" s="493"/>
      <c r="M79" s="493"/>
      <c r="N79" s="493"/>
      <c r="O79" s="493"/>
      <c r="P79" s="493"/>
      <c r="Q79" s="493"/>
    </row>
    <row r="80" spans="1:17" ht="12.75">
      <c r="A80" s="493"/>
      <c r="B80" s="493"/>
      <c r="C80" s="493"/>
      <c r="D80" s="493"/>
      <c r="E80" s="493"/>
      <c r="F80" s="493"/>
      <c r="G80" s="493"/>
      <c r="H80" s="493"/>
      <c r="I80" s="493"/>
      <c r="J80" s="493"/>
      <c r="K80" s="493"/>
      <c r="L80" s="493"/>
      <c r="M80" s="493"/>
      <c r="N80" s="493"/>
      <c r="O80" s="493"/>
      <c r="P80" s="493"/>
      <c r="Q80" s="493"/>
    </row>
    <row r="81" spans="1:17" ht="12.75">
      <c r="A81" s="493"/>
      <c r="B81" s="493"/>
      <c r="C81" s="493"/>
      <c r="D81" s="493"/>
      <c r="E81" s="493"/>
      <c r="F81" s="493"/>
      <c r="G81" s="493"/>
      <c r="H81" s="493"/>
      <c r="I81" s="493"/>
      <c r="J81" s="493"/>
      <c r="K81" s="493"/>
      <c r="L81" s="493"/>
      <c r="M81" s="493"/>
      <c r="N81" s="493"/>
      <c r="O81" s="493"/>
      <c r="P81" s="493"/>
      <c r="Q81" s="493"/>
    </row>
    <row r="82" spans="1:17" ht="12.75">
      <c r="A82" s="493"/>
      <c r="B82" s="493"/>
      <c r="C82" s="493"/>
      <c r="D82" s="493"/>
      <c r="E82" s="493"/>
      <c r="F82" s="493"/>
      <c r="G82" s="493"/>
      <c r="H82" s="493"/>
      <c r="I82" s="493"/>
      <c r="J82" s="493"/>
      <c r="K82" s="493"/>
      <c r="L82" s="493"/>
      <c r="M82" s="493"/>
      <c r="N82" s="493"/>
      <c r="O82" s="493"/>
      <c r="P82" s="493"/>
      <c r="Q82" s="493"/>
    </row>
    <row r="83" spans="1:17" ht="12.75">
      <c r="A83" s="493"/>
      <c r="B83" s="493"/>
      <c r="C83" s="493"/>
      <c r="D83" s="493"/>
      <c r="E83" s="493"/>
      <c r="F83" s="493"/>
      <c r="G83" s="493"/>
      <c r="H83" s="493"/>
      <c r="I83" s="493"/>
      <c r="J83" s="493"/>
      <c r="K83" s="493"/>
      <c r="L83" s="493"/>
      <c r="M83" s="493"/>
      <c r="N83" s="493"/>
      <c r="O83" s="493"/>
      <c r="P83" s="493"/>
      <c r="Q83" s="493"/>
    </row>
    <row r="84" spans="1:17" ht="12.75">
      <c r="A84" s="493"/>
      <c r="B84" s="493"/>
      <c r="C84" s="493"/>
      <c r="D84" s="493"/>
      <c r="E84" s="493"/>
      <c r="F84" s="493"/>
      <c r="G84" s="493"/>
      <c r="H84" s="493"/>
      <c r="I84" s="493"/>
      <c r="J84" s="493"/>
      <c r="K84" s="493"/>
      <c r="L84" s="493"/>
      <c r="M84" s="493"/>
      <c r="N84" s="493"/>
      <c r="O84" s="493"/>
      <c r="P84" s="493"/>
      <c r="Q84" s="493"/>
    </row>
    <row r="85" spans="1:17" ht="12.75">
      <c r="A85" s="493"/>
      <c r="B85" s="493"/>
      <c r="C85" s="493"/>
      <c r="D85" s="493"/>
      <c r="E85" s="493"/>
      <c r="F85" s="493"/>
      <c r="G85" s="493"/>
      <c r="H85" s="493"/>
      <c r="I85" s="493"/>
      <c r="J85" s="493"/>
      <c r="K85" s="493"/>
      <c r="L85" s="493"/>
      <c r="M85" s="493"/>
      <c r="N85" s="493"/>
      <c r="O85" s="493"/>
      <c r="P85" s="493"/>
      <c r="Q85" s="493"/>
    </row>
    <row r="86" spans="1:17" ht="12.75">
      <c r="A86" s="493"/>
      <c r="B86" s="493"/>
      <c r="C86" s="493"/>
      <c r="D86" s="493"/>
      <c r="E86" s="493"/>
      <c r="F86" s="493"/>
      <c r="G86" s="493"/>
      <c r="H86" s="493"/>
      <c r="I86" s="493"/>
      <c r="J86" s="493"/>
      <c r="K86" s="493"/>
      <c r="L86" s="493"/>
      <c r="M86" s="493"/>
      <c r="N86" s="493"/>
      <c r="O86" s="493"/>
      <c r="P86" s="493"/>
      <c r="Q86" s="493"/>
    </row>
    <row r="87" spans="1:17" ht="12.75">
      <c r="A87" s="493"/>
      <c r="B87" s="493"/>
      <c r="C87" s="493"/>
      <c r="D87" s="493"/>
      <c r="E87" s="493"/>
      <c r="F87" s="493"/>
      <c r="G87" s="493"/>
      <c r="H87" s="493"/>
      <c r="I87" s="493"/>
      <c r="J87" s="493"/>
      <c r="K87" s="493"/>
      <c r="L87" s="493"/>
      <c r="M87" s="493"/>
      <c r="N87" s="493"/>
      <c r="O87" s="493"/>
      <c r="P87" s="493"/>
      <c r="Q87" s="493"/>
    </row>
    <row r="88" spans="1:17" ht="12.75">
      <c r="A88" s="493"/>
      <c r="B88" s="493"/>
      <c r="C88" s="493"/>
      <c r="D88" s="493"/>
      <c r="E88" s="493"/>
      <c r="F88" s="493"/>
      <c r="G88" s="493"/>
      <c r="H88" s="493"/>
      <c r="I88" s="493"/>
      <c r="J88" s="493"/>
      <c r="K88" s="493"/>
      <c r="L88" s="493"/>
      <c r="M88" s="493"/>
      <c r="N88" s="493"/>
      <c r="O88" s="493"/>
      <c r="P88" s="493"/>
      <c r="Q88" s="493"/>
    </row>
    <row r="89" spans="1:17" ht="12.75">
      <c r="A89" s="493"/>
      <c r="B89" s="493"/>
      <c r="C89" s="493"/>
      <c r="D89" s="493"/>
      <c r="E89" s="493"/>
      <c r="F89" s="493"/>
      <c r="G89" s="493"/>
      <c r="H89" s="493"/>
      <c r="I89" s="493"/>
      <c r="J89" s="493"/>
      <c r="K89" s="493"/>
      <c r="L89" s="493"/>
      <c r="M89" s="493"/>
      <c r="N89" s="493"/>
      <c r="O89" s="493"/>
      <c r="P89" s="493"/>
      <c r="Q89" s="493"/>
    </row>
    <row r="90" spans="1:17" ht="12.75">
      <c r="A90" s="493"/>
      <c r="B90" s="493"/>
      <c r="C90" s="493"/>
      <c r="D90" s="493"/>
      <c r="E90" s="493"/>
      <c r="F90" s="493"/>
      <c r="G90" s="493"/>
      <c r="H90" s="493"/>
      <c r="I90" s="493"/>
      <c r="J90" s="493"/>
      <c r="K90" s="493"/>
      <c r="L90" s="493"/>
      <c r="M90" s="493"/>
      <c r="N90" s="493"/>
      <c r="O90" s="493"/>
      <c r="P90" s="493"/>
      <c r="Q90" s="493"/>
    </row>
    <row r="91" spans="1:17" ht="12.75">
      <c r="A91" s="493"/>
      <c r="B91" s="493"/>
      <c r="C91" s="493"/>
      <c r="D91" s="493"/>
      <c r="E91" s="493"/>
      <c r="F91" s="493"/>
      <c r="G91" s="493"/>
      <c r="H91" s="493"/>
      <c r="I91" s="493"/>
      <c r="J91" s="493"/>
      <c r="K91" s="493"/>
      <c r="L91" s="493"/>
      <c r="M91" s="493"/>
      <c r="N91" s="493"/>
      <c r="O91" s="493"/>
      <c r="P91" s="493"/>
      <c r="Q91" s="493"/>
    </row>
    <row r="92" spans="1:17" ht="12.75">
      <c r="A92" s="493"/>
      <c r="B92" s="493"/>
      <c r="C92" s="493"/>
      <c r="D92" s="493"/>
      <c r="E92" s="493"/>
      <c r="F92" s="493"/>
      <c r="G92" s="493"/>
      <c r="H92" s="493"/>
      <c r="I92" s="493"/>
      <c r="J92" s="493"/>
      <c r="K92" s="493"/>
      <c r="L92" s="493"/>
      <c r="M92" s="493"/>
      <c r="N92" s="493"/>
      <c r="O92" s="493"/>
      <c r="P92" s="493"/>
      <c r="Q92" s="493"/>
    </row>
    <row r="93" spans="1:17" ht="12.75">
      <c r="A93" s="493"/>
      <c r="B93" s="493"/>
      <c r="C93" s="493"/>
      <c r="D93" s="493"/>
      <c r="E93" s="493"/>
      <c r="F93" s="493"/>
      <c r="G93" s="493"/>
      <c r="H93" s="493"/>
      <c r="I93" s="493"/>
      <c r="J93" s="493"/>
      <c r="K93" s="493"/>
      <c r="L93" s="493"/>
      <c r="M93" s="493"/>
      <c r="N93" s="493"/>
      <c r="O93" s="493"/>
      <c r="P93" s="493"/>
      <c r="Q93" s="493"/>
    </row>
    <row r="94" spans="1:17" ht="12.75">
      <c r="A94" s="493"/>
      <c r="B94" s="493"/>
      <c r="C94" s="493"/>
      <c r="D94" s="493"/>
      <c r="E94" s="493"/>
      <c r="F94" s="493"/>
      <c r="G94" s="493"/>
      <c r="H94" s="493"/>
      <c r="I94" s="493"/>
      <c r="J94" s="493"/>
      <c r="K94" s="493"/>
      <c r="L94" s="493"/>
      <c r="M94" s="493"/>
      <c r="N94" s="493"/>
      <c r="O94" s="493"/>
      <c r="P94" s="493"/>
      <c r="Q94" s="493"/>
    </row>
    <row r="95" spans="1:17" ht="12.75">
      <c r="A95" s="493"/>
      <c r="B95" s="493"/>
      <c r="C95" s="493"/>
      <c r="D95" s="493"/>
      <c r="E95" s="493"/>
      <c r="F95" s="493"/>
      <c r="G95" s="493"/>
      <c r="H95" s="493"/>
      <c r="I95" s="493"/>
      <c r="J95" s="493"/>
      <c r="K95" s="493"/>
      <c r="L95" s="493"/>
      <c r="M95" s="493"/>
      <c r="N95" s="493"/>
      <c r="O95" s="493"/>
      <c r="P95" s="493"/>
      <c r="Q95" s="493"/>
    </row>
    <row r="96" spans="1:17" ht="12.75">
      <c r="A96" s="493"/>
      <c r="B96" s="493"/>
      <c r="C96" s="493"/>
      <c r="D96" s="493"/>
      <c r="E96" s="493"/>
      <c r="F96" s="493"/>
      <c r="G96" s="493"/>
      <c r="H96" s="493"/>
      <c r="I96" s="493"/>
      <c r="J96" s="493"/>
      <c r="K96" s="493"/>
      <c r="L96" s="493"/>
      <c r="M96" s="493"/>
      <c r="N96" s="493"/>
      <c r="O96" s="493"/>
      <c r="P96" s="493"/>
      <c r="Q96" s="493"/>
    </row>
    <row r="97" spans="1:17" ht="12.75">
      <c r="A97" s="493"/>
      <c r="B97" s="493"/>
      <c r="C97" s="493"/>
      <c r="D97" s="493"/>
      <c r="E97" s="493"/>
      <c r="F97" s="493"/>
      <c r="G97" s="493"/>
      <c r="H97" s="493"/>
      <c r="I97" s="493"/>
      <c r="J97" s="493"/>
      <c r="K97" s="493"/>
      <c r="L97" s="493"/>
      <c r="M97" s="493"/>
      <c r="N97" s="493"/>
      <c r="O97" s="493"/>
      <c r="P97" s="493"/>
      <c r="Q97" s="493"/>
    </row>
    <row r="98" spans="1:17" ht="12.75">
      <c r="A98" s="493"/>
      <c r="B98" s="493"/>
      <c r="C98" s="493"/>
      <c r="D98" s="493"/>
      <c r="E98" s="493"/>
      <c r="F98" s="493"/>
      <c r="G98" s="493"/>
      <c r="H98" s="493"/>
      <c r="I98" s="493"/>
      <c r="J98" s="493"/>
      <c r="K98" s="493"/>
      <c r="L98" s="493"/>
      <c r="M98" s="493"/>
      <c r="N98" s="493"/>
      <c r="O98" s="493"/>
      <c r="P98" s="493"/>
      <c r="Q98" s="493"/>
    </row>
    <row r="99" spans="1:17" ht="12.75">
      <c r="A99" s="493"/>
      <c r="B99" s="493"/>
      <c r="C99" s="493"/>
      <c r="D99" s="493"/>
      <c r="E99" s="493"/>
      <c r="F99" s="493"/>
      <c r="G99" s="493"/>
      <c r="H99" s="493"/>
      <c r="I99" s="493"/>
      <c r="J99" s="493"/>
      <c r="K99" s="493"/>
      <c r="L99" s="493"/>
      <c r="M99" s="493"/>
      <c r="N99" s="493"/>
      <c r="O99" s="493"/>
      <c r="P99" s="493"/>
      <c r="Q99" s="493"/>
    </row>
    <row r="100" spans="1:17" ht="12.75">
      <c r="A100" s="493"/>
      <c r="B100" s="493"/>
      <c r="C100" s="493"/>
      <c r="D100" s="493"/>
      <c r="E100" s="493"/>
      <c r="F100" s="493"/>
      <c r="G100" s="493"/>
      <c r="H100" s="493"/>
      <c r="I100" s="493"/>
      <c r="J100" s="493"/>
      <c r="K100" s="493"/>
      <c r="L100" s="493"/>
      <c r="M100" s="493"/>
      <c r="N100" s="493"/>
      <c r="O100" s="493"/>
      <c r="P100" s="493"/>
      <c r="Q100" s="493"/>
    </row>
    <row r="101" spans="1:17" ht="12.75">
      <c r="A101" s="493"/>
      <c r="B101" s="493"/>
      <c r="C101" s="493"/>
      <c r="D101" s="493"/>
      <c r="E101" s="493"/>
      <c r="F101" s="493"/>
      <c r="G101" s="493"/>
      <c r="H101" s="493"/>
      <c r="I101" s="493"/>
      <c r="J101" s="493"/>
      <c r="K101" s="493"/>
      <c r="L101" s="493"/>
      <c r="M101" s="493"/>
      <c r="N101" s="493"/>
      <c r="O101" s="493"/>
      <c r="P101" s="493"/>
      <c r="Q101" s="493"/>
    </row>
    <row r="102" spans="1:17" ht="12.75">
      <c r="A102" s="493"/>
      <c r="B102" s="493"/>
      <c r="C102" s="493"/>
      <c r="D102" s="493"/>
      <c r="E102" s="493"/>
      <c r="F102" s="493"/>
      <c r="G102" s="493"/>
      <c r="H102" s="493"/>
      <c r="I102" s="493"/>
      <c r="J102" s="493"/>
      <c r="K102" s="493"/>
      <c r="L102" s="493"/>
      <c r="M102" s="493"/>
      <c r="N102" s="493"/>
      <c r="O102" s="493"/>
      <c r="P102" s="493"/>
      <c r="Q102" s="493"/>
    </row>
    <row r="103" spans="1:17" ht="12.75">
      <c r="A103" s="493"/>
      <c r="B103" s="493"/>
      <c r="C103" s="493"/>
      <c r="D103" s="493"/>
      <c r="E103" s="493"/>
      <c r="F103" s="493"/>
      <c r="G103" s="493"/>
      <c r="H103" s="493"/>
      <c r="I103" s="493"/>
      <c r="J103" s="493"/>
      <c r="K103" s="493"/>
      <c r="L103" s="493"/>
      <c r="M103" s="493"/>
      <c r="N103" s="493"/>
      <c r="O103" s="493"/>
      <c r="P103" s="493"/>
      <c r="Q103" s="493"/>
    </row>
    <row r="104" spans="1:17" ht="12.75">
      <c r="A104" s="493"/>
      <c r="B104" s="493"/>
      <c r="C104" s="493"/>
      <c r="D104" s="493"/>
      <c r="E104" s="493"/>
      <c r="F104" s="493"/>
      <c r="G104" s="493"/>
      <c r="H104" s="493"/>
      <c r="I104" s="493"/>
      <c r="J104" s="493"/>
      <c r="K104" s="493"/>
      <c r="L104" s="493"/>
      <c r="M104" s="493"/>
      <c r="N104" s="493"/>
      <c r="O104" s="493"/>
      <c r="P104" s="493"/>
      <c r="Q104" s="493"/>
    </row>
    <row r="105" spans="1:17" ht="12.75">
      <c r="A105" s="493"/>
      <c r="B105" s="493"/>
      <c r="C105" s="493"/>
      <c r="D105" s="493"/>
      <c r="E105" s="493"/>
      <c r="F105" s="493"/>
      <c r="G105" s="493"/>
      <c r="H105" s="493"/>
      <c r="I105" s="493"/>
      <c r="J105" s="493"/>
      <c r="K105" s="493"/>
      <c r="L105" s="493"/>
      <c r="M105" s="493"/>
      <c r="N105" s="493"/>
      <c r="O105" s="493"/>
      <c r="P105" s="493"/>
      <c r="Q105" s="493"/>
    </row>
    <row r="106" spans="1:17" ht="12.75">
      <c r="A106" s="493"/>
      <c r="B106" s="493"/>
      <c r="C106" s="493"/>
      <c r="D106" s="493"/>
      <c r="E106" s="493"/>
      <c r="F106" s="493"/>
      <c r="G106" s="493"/>
      <c r="H106" s="493"/>
      <c r="I106" s="493"/>
      <c r="J106" s="493"/>
      <c r="K106" s="493"/>
      <c r="L106" s="493"/>
      <c r="M106" s="493"/>
      <c r="N106" s="493"/>
      <c r="O106" s="493"/>
      <c r="P106" s="493"/>
      <c r="Q106" s="493"/>
    </row>
    <row r="107" spans="1:17" ht="12.75">
      <c r="A107" s="493"/>
      <c r="B107" s="493"/>
      <c r="C107" s="493"/>
      <c r="D107" s="493"/>
      <c r="E107" s="493"/>
      <c r="F107" s="493"/>
      <c r="G107" s="493"/>
      <c r="H107" s="493"/>
      <c r="I107" s="493"/>
      <c r="J107" s="493"/>
      <c r="K107" s="493"/>
      <c r="L107" s="493"/>
      <c r="M107" s="493"/>
      <c r="N107" s="493"/>
      <c r="O107" s="493"/>
      <c r="P107" s="493"/>
      <c r="Q107" s="493"/>
    </row>
    <row r="108" spans="1:17" ht="12.75">
      <c r="A108" s="493"/>
      <c r="B108" s="493"/>
      <c r="C108" s="493"/>
      <c r="D108" s="493"/>
      <c r="E108" s="493"/>
      <c r="F108" s="493"/>
      <c r="G108" s="493"/>
      <c r="H108" s="493"/>
      <c r="I108" s="493"/>
      <c r="J108" s="493"/>
      <c r="K108" s="493"/>
      <c r="L108" s="493"/>
      <c r="M108" s="493"/>
      <c r="N108" s="493"/>
      <c r="O108" s="493"/>
      <c r="P108" s="493"/>
      <c r="Q108" s="493"/>
    </row>
    <row r="109" spans="1:17" ht="12.75">
      <c r="A109" s="493"/>
      <c r="B109" s="493"/>
      <c r="C109" s="493"/>
      <c r="D109" s="493"/>
      <c r="E109" s="493"/>
      <c r="F109" s="493"/>
      <c r="G109" s="493"/>
      <c r="H109" s="493"/>
      <c r="I109" s="493"/>
      <c r="J109" s="493"/>
      <c r="K109" s="493"/>
      <c r="L109" s="493"/>
      <c r="M109" s="493"/>
      <c r="N109" s="493"/>
      <c r="O109" s="493"/>
      <c r="P109" s="493"/>
      <c r="Q109" s="493"/>
    </row>
    <row r="110" spans="1:17" ht="12.75">
      <c r="A110" s="493"/>
      <c r="B110" s="493"/>
      <c r="C110" s="493"/>
      <c r="D110" s="493"/>
      <c r="E110" s="493"/>
      <c r="F110" s="493"/>
      <c r="G110" s="493"/>
      <c r="H110" s="493"/>
      <c r="I110" s="493"/>
      <c r="J110" s="493"/>
      <c r="K110" s="493"/>
      <c r="L110" s="493"/>
      <c r="M110" s="493"/>
      <c r="N110" s="493"/>
      <c r="O110" s="493"/>
      <c r="P110" s="493"/>
      <c r="Q110" s="493"/>
    </row>
    <row r="111" spans="1:17" ht="12.75">
      <c r="A111" s="493"/>
      <c r="B111" s="493"/>
      <c r="C111" s="493"/>
      <c r="D111" s="493"/>
      <c r="E111" s="493"/>
      <c r="F111" s="493"/>
      <c r="G111" s="493"/>
      <c r="H111" s="493"/>
      <c r="I111" s="493"/>
      <c r="J111" s="493"/>
      <c r="K111" s="493"/>
      <c r="L111" s="493"/>
      <c r="M111" s="493"/>
      <c r="N111" s="493"/>
      <c r="O111" s="493"/>
      <c r="P111" s="493"/>
      <c r="Q111" s="493"/>
    </row>
    <row r="112" spans="1:17" ht="12.75">
      <c r="A112" s="493"/>
      <c r="B112" s="493"/>
      <c r="C112" s="493"/>
      <c r="D112" s="493"/>
      <c r="E112" s="493"/>
      <c r="F112" s="493"/>
      <c r="G112" s="493"/>
      <c r="H112" s="493"/>
      <c r="I112" s="493"/>
      <c r="J112" s="493"/>
      <c r="K112" s="493"/>
      <c r="L112" s="493"/>
      <c r="M112" s="493"/>
      <c r="N112" s="493"/>
      <c r="O112" s="493"/>
      <c r="P112" s="493"/>
      <c r="Q112" s="493"/>
    </row>
    <row r="113" spans="1:17" ht="12.75">
      <c r="A113" s="493"/>
      <c r="B113" s="493"/>
      <c r="C113" s="493"/>
      <c r="D113" s="493"/>
      <c r="E113" s="493"/>
      <c r="F113" s="493"/>
      <c r="G113" s="493"/>
      <c r="H113" s="493"/>
      <c r="I113" s="493"/>
      <c r="J113" s="493"/>
      <c r="K113" s="493"/>
      <c r="L113" s="493"/>
      <c r="M113" s="493"/>
      <c r="N113" s="493"/>
      <c r="O113" s="493"/>
      <c r="P113" s="493"/>
      <c r="Q113" s="493"/>
    </row>
    <row r="114" spans="1:17" ht="12.75">
      <c r="A114" s="493"/>
      <c r="B114" s="493"/>
      <c r="C114" s="493"/>
      <c r="D114" s="493"/>
      <c r="E114" s="493"/>
      <c r="F114" s="493"/>
      <c r="G114" s="493"/>
      <c r="H114" s="493"/>
      <c r="I114" s="493"/>
      <c r="J114" s="493"/>
      <c r="K114" s="493"/>
      <c r="L114" s="493"/>
      <c r="M114" s="493"/>
      <c r="N114" s="493"/>
      <c r="O114" s="493"/>
      <c r="P114" s="493"/>
      <c r="Q114" s="493"/>
    </row>
    <row r="115" spans="1:17" ht="12.75">
      <c r="A115" s="493"/>
      <c r="B115" s="493"/>
      <c r="C115" s="493"/>
      <c r="D115" s="493"/>
      <c r="E115" s="493"/>
      <c r="F115" s="493"/>
      <c r="G115" s="493"/>
      <c r="H115" s="493"/>
      <c r="I115" s="493"/>
      <c r="J115" s="493"/>
      <c r="K115" s="493"/>
      <c r="L115" s="493"/>
      <c r="M115" s="493"/>
      <c r="N115" s="493"/>
      <c r="O115" s="493"/>
      <c r="P115" s="493"/>
      <c r="Q115" s="493"/>
    </row>
    <row r="116" spans="1:17" ht="12.75">
      <c r="A116" s="493"/>
      <c r="B116" s="493"/>
      <c r="C116" s="493"/>
      <c r="D116" s="493"/>
      <c r="E116" s="493"/>
      <c r="F116" s="493"/>
      <c r="G116" s="493"/>
      <c r="H116" s="493"/>
      <c r="I116" s="493"/>
      <c r="J116" s="493"/>
      <c r="K116" s="493"/>
      <c r="L116" s="493"/>
      <c r="M116" s="493"/>
      <c r="N116" s="493"/>
      <c r="O116" s="493"/>
      <c r="P116" s="493"/>
      <c r="Q116" s="493"/>
    </row>
    <row r="117" spans="1:17" ht="12.75">
      <c r="A117" s="493"/>
      <c r="B117" s="493"/>
      <c r="C117" s="493"/>
      <c r="D117" s="493"/>
      <c r="E117" s="493"/>
      <c r="F117" s="493"/>
      <c r="G117" s="493"/>
      <c r="H117" s="493"/>
      <c r="I117" s="493"/>
      <c r="J117" s="493"/>
      <c r="K117" s="493"/>
      <c r="L117" s="493"/>
      <c r="M117" s="493"/>
      <c r="N117" s="493"/>
      <c r="O117" s="493"/>
      <c r="P117" s="493"/>
      <c r="Q117" s="493"/>
    </row>
    <row r="118" spans="1:17" ht="12.75">
      <c r="A118" s="493"/>
      <c r="B118" s="493"/>
      <c r="C118" s="493"/>
      <c r="D118" s="493"/>
      <c r="E118" s="493"/>
      <c r="F118" s="493"/>
      <c r="G118" s="493"/>
      <c r="H118" s="493"/>
      <c r="I118" s="493"/>
      <c r="J118" s="493"/>
      <c r="K118" s="493"/>
      <c r="L118" s="493"/>
      <c r="M118" s="493"/>
      <c r="N118" s="493"/>
      <c r="O118" s="493"/>
      <c r="P118" s="493"/>
      <c r="Q118" s="493"/>
    </row>
    <row r="119" spans="1:17" ht="12.75">
      <c r="A119" s="493"/>
      <c r="B119" s="493"/>
      <c r="C119" s="493"/>
      <c r="D119" s="493"/>
      <c r="E119" s="493"/>
      <c r="F119" s="493"/>
      <c r="G119" s="493"/>
      <c r="H119" s="493"/>
      <c r="I119" s="493"/>
      <c r="J119" s="493"/>
      <c r="K119" s="493"/>
      <c r="L119" s="493"/>
      <c r="M119" s="493"/>
      <c r="N119" s="493"/>
      <c r="O119" s="493"/>
      <c r="P119" s="493"/>
      <c r="Q119" s="493"/>
    </row>
    <row r="120" spans="1:17" ht="12.75">
      <c r="A120" s="493"/>
      <c r="B120" s="493"/>
      <c r="C120" s="493"/>
      <c r="D120" s="493"/>
      <c r="E120" s="493"/>
      <c r="F120" s="493"/>
      <c r="G120" s="493"/>
      <c r="H120" s="493"/>
      <c r="I120" s="493"/>
      <c r="J120" s="493"/>
      <c r="K120" s="493"/>
      <c r="L120" s="493"/>
      <c r="M120" s="493"/>
      <c r="N120" s="493"/>
      <c r="O120" s="493"/>
      <c r="P120" s="493"/>
      <c r="Q120" s="493"/>
    </row>
    <row r="121" spans="1:17" ht="12.75">
      <c r="A121" s="493"/>
      <c r="B121" s="493"/>
      <c r="C121" s="493"/>
      <c r="D121" s="493"/>
      <c r="E121" s="493"/>
      <c r="F121" s="493"/>
      <c r="G121" s="493"/>
      <c r="H121" s="493"/>
      <c r="I121" s="493"/>
      <c r="J121" s="493"/>
      <c r="K121" s="493"/>
      <c r="L121" s="493"/>
      <c r="M121" s="493"/>
      <c r="N121" s="493"/>
      <c r="O121" s="493"/>
      <c r="P121" s="493"/>
      <c r="Q121" s="493"/>
    </row>
    <row r="122" spans="1:17" ht="12.75">
      <c r="A122" s="493"/>
      <c r="B122" s="493"/>
      <c r="C122" s="493"/>
      <c r="D122" s="493"/>
      <c r="E122" s="493"/>
      <c r="F122" s="493"/>
      <c r="G122" s="493"/>
      <c r="H122" s="493"/>
      <c r="I122" s="493"/>
      <c r="J122" s="493"/>
      <c r="K122" s="493"/>
      <c r="L122" s="493"/>
      <c r="M122" s="493"/>
      <c r="N122" s="493"/>
      <c r="O122" s="493"/>
      <c r="P122" s="493"/>
      <c r="Q122" s="493"/>
    </row>
    <row r="123" spans="1:17" ht="12.75">
      <c r="A123" s="493"/>
      <c r="B123" s="493"/>
      <c r="C123" s="493"/>
      <c r="D123" s="493"/>
      <c r="E123" s="493"/>
      <c r="F123" s="493"/>
      <c r="G123" s="493"/>
      <c r="H123" s="493"/>
      <c r="I123" s="493"/>
      <c r="J123" s="493"/>
      <c r="K123" s="493"/>
      <c r="L123" s="493"/>
      <c r="M123" s="493"/>
      <c r="N123" s="493"/>
      <c r="O123" s="493"/>
      <c r="P123" s="493"/>
      <c r="Q123" s="493"/>
    </row>
    <row r="124" spans="1:17" ht="12.75">
      <c r="A124" s="493"/>
      <c r="B124" s="493"/>
      <c r="C124" s="493"/>
      <c r="D124" s="493"/>
      <c r="E124" s="493"/>
      <c r="F124" s="493"/>
      <c r="G124" s="493"/>
      <c r="H124" s="493"/>
      <c r="I124" s="493"/>
      <c r="J124" s="493"/>
      <c r="K124" s="493"/>
      <c r="L124" s="493"/>
      <c r="M124" s="493"/>
      <c r="N124" s="493"/>
      <c r="O124" s="493"/>
      <c r="P124" s="493"/>
      <c r="Q124" s="493"/>
    </row>
    <row r="125" spans="1:17" ht="12.75">
      <c r="A125" s="493"/>
      <c r="B125" s="493"/>
      <c r="C125" s="493"/>
      <c r="D125" s="493"/>
      <c r="E125" s="493"/>
      <c r="F125" s="493"/>
      <c r="G125" s="493"/>
      <c r="H125" s="493"/>
      <c r="I125" s="493"/>
      <c r="J125" s="493"/>
      <c r="K125" s="493"/>
      <c r="L125" s="493"/>
      <c r="M125" s="493"/>
      <c r="N125" s="493"/>
      <c r="O125" s="493"/>
      <c r="P125" s="493"/>
      <c r="Q125" s="493"/>
    </row>
    <row r="126" spans="1:17" ht="12.75">
      <c r="A126" s="493"/>
      <c r="B126" s="493"/>
      <c r="C126" s="493"/>
      <c r="D126" s="493"/>
      <c r="E126" s="493"/>
      <c r="F126" s="493"/>
      <c r="G126" s="493"/>
      <c r="H126" s="493"/>
      <c r="I126" s="493"/>
      <c r="J126" s="493"/>
      <c r="K126" s="493"/>
      <c r="L126" s="493"/>
      <c r="M126" s="493"/>
      <c r="N126" s="493"/>
      <c r="O126" s="493"/>
      <c r="P126" s="493"/>
      <c r="Q126" s="493"/>
    </row>
    <row r="127" spans="1:16" ht="12.75">
      <c r="A127" s="493"/>
      <c r="B127" s="493"/>
      <c r="C127" s="493"/>
      <c r="D127" s="493"/>
      <c r="E127" s="493"/>
      <c r="F127" s="493"/>
      <c r="G127" s="493"/>
      <c r="H127" s="493"/>
      <c r="I127" s="493"/>
      <c r="J127" s="493"/>
      <c r="K127" s="493"/>
      <c r="L127" s="493"/>
      <c r="M127" s="493"/>
      <c r="N127" s="493"/>
      <c r="O127" s="493"/>
      <c r="P127" s="493"/>
    </row>
    <row r="128" spans="1:17" ht="12.75">
      <c r="A128" s="493"/>
      <c r="B128" s="515" t="s">
        <v>260</v>
      </c>
      <c r="C128" s="515"/>
      <c r="D128" s="515"/>
      <c r="E128" s="515"/>
      <c r="F128" s="515"/>
      <c r="G128" s="515"/>
      <c r="H128" s="515"/>
      <c r="I128" s="515"/>
      <c r="J128" s="515"/>
      <c r="K128" s="515"/>
      <c r="L128" s="515"/>
      <c r="M128" s="515"/>
      <c r="N128" s="515"/>
      <c r="O128" s="493"/>
      <c r="P128" s="516"/>
      <c r="Q128" s="516"/>
    </row>
    <row r="129" spans="2:17" ht="12.75" customHeight="1">
      <c r="B129" s="506" t="s">
        <v>261</v>
      </c>
      <c r="C129" s="507"/>
      <c r="D129" s="507"/>
      <c r="E129" s="507"/>
      <c r="F129" s="507"/>
      <c r="G129" s="507"/>
      <c r="H129" s="507"/>
      <c r="I129" s="507"/>
      <c r="J129" s="507"/>
      <c r="K129" s="507"/>
      <c r="L129" s="507"/>
      <c r="M129" s="507"/>
      <c r="N129" s="508"/>
      <c r="P129" s="516"/>
      <c r="Q129" s="516"/>
    </row>
    <row r="130" spans="1:17" ht="12.75">
      <c r="A130" s="494"/>
      <c r="B130" s="509"/>
      <c r="C130" s="510"/>
      <c r="D130" s="510"/>
      <c r="E130" s="510"/>
      <c r="F130" s="510"/>
      <c r="G130" s="510"/>
      <c r="H130" s="510"/>
      <c r="I130" s="510"/>
      <c r="J130" s="510"/>
      <c r="K130" s="510"/>
      <c r="L130" s="510"/>
      <c r="M130" s="510"/>
      <c r="N130" s="511"/>
      <c r="O130" s="494"/>
      <c r="P130" s="517"/>
      <c r="Q130" s="517"/>
    </row>
    <row r="131" spans="1:17" ht="12.75">
      <c r="A131" s="493"/>
      <c r="B131" s="509"/>
      <c r="C131" s="510"/>
      <c r="D131" s="510"/>
      <c r="E131" s="510"/>
      <c r="F131" s="510"/>
      <c r="G131" s="510"/>
      <c r="H131" s="510"/>
      <c r="I131" s="510"/>
      <c r="J131" s="510"/>
      <c r="K131" s="510"/>
      <c r="L131" s="510"/>
      <c r="M131" s="510"/>
      <c r="N131" s="511"/>
      <c r="O131" s="493"/>
      <c r="P131" s="516"/>
      <c r="Q131" s="516"/>
    </row>
    <row r="132" spans="1:17" ht="12.75">
      <c r="A132" s="493"/>
      <c r="B132" s="509"/>
      <c r="C132" s="510"/>
      <c r="D132" s="510"/>
      <c r="E132" s="510"/>
      <c r="F132" s="510"/>
      <c r="G132" s="510"/>
      <c r="H132" s="510"/>
      <c r="I132" s="510"/>
      <c r="J132" s="510"/>
      <c r="K132" s="510"/>
      <c r="L132" s="510"/>
      <c r="M132" s="510"/>
      <c r="N132" s="511"/>
      <c r="O132" s="493"/>
      <c r="P132" s="495"/>
      <c r="Q132" s="495"/>
    </row>
    <row r="133" spans="1:15" ht="12.75">
      <c r="A133" s="493"/>
      <c r="B133" s="512"/>
      <c r="C133" s="513"/>
      <c r="D133" s="513"/>
      <c r="E133" s="513"/>
      <c r="F133" s="513"/>
      <c r="G133" s="513"/>
      <c r="H133" s="513"/>
      <c r="I133" s="513"/>
      <c r="J133" s="513"/>
      <c r="K133" s="513"/>
      <c r="L133" s="513"/>
      <c r="M133" s="513"/>
      <c r="N133" s="514"/>
      <c r="O133" s="493"/>
    </row>
    <row r="134" spans="1:15" ht="12.75">
      <c r="A134" s="493"/>
      <c r="B134" s="497"/>
      <c r="C134" s="497"/>
      <c r="D134" s="497"/>
      <c r="E134" s="497"/>
      <c r="F134" s="497"/>
      <c r="G134" s="497"/>
      <c r="H134" s="497"/>
      <c r="I134" s="496"/>
      <c r="J134" s="496"/>
      <c r="K134" s="496"/>
      <c r="L134" s="496"/>
      <c r="M134" s="496"/>
      <c r="N134" s="496"/>
      <c r="O134" s="493"/>
    </row>
    <row r="135" spans="1:15" ht="12.75">
      <c r="A135" s="493"/>
      <c r="B135" s="493"/>
      <c r="C135" s="493"/>
      <c r="D135" s="493"/>
      <c r="E135" s="493"/>
      <c r="F135" s="493"/>
      <c r="G135" s="493"/>
      <c r="H135" s="493"/>
      <c r="I135" s="493"/>
      <c r="J135" s="493"/>
      <c r="K135" s="493"/>
      <c r="L135" s="493"/>
      <c r="M135" s="493"/>
      <c r="N135" s="493"/>
      <c r="O135" s="493"/>
    </row>
    <row r="136" spans="1:15" ht="12.75">
      <c r="A136" s="493"/>
      <c r="B136" s="493"/>
      <c r="C136" s="493"/>
      <c r="D136" s="493"/>
      <c r="E136" s="493"/>
      <c r="F136" s="493"/>
      <c r="G136" s="493"/>
      <c r="H136" s="493"/>
      <c r="I136" s="493"/>
      <c r="J136" s="493"/>
      <c r="K136" s="493"/>
      <c r="L136" s="493"/>
      <c r="M136" s="493"/>
      <c r="N136" s="493"/>
      <c r="O136" s="493"/>
    </row>
    <row r="137" spans="1:17" ht="12.75">
      <c r="A137" s="493"/>
      <c r="B137" s="493"/>
      <c r="C137" s="493"/>
      <c r="D137" s="493"/>
      <c r="E137" s="493"/>
      <c r="F137" s="493"/>
      <c r="G137" s="493"/>
      <c r="H137" s="493"/>
      <c r="I137" s="493"/>
      <c r="J137" s="493"/>
      <c r="K137" s="493"/>
      <c r="L137" s="493"/>
      <c r="M137" s="493"/>
      <c r="N137" s="493"/>
      <c r="O137" s="493"/>
      <c r="P137" s="493"/>
      <c r="Q137" s="493"/>
    </row>
    <row r="138" spans="1:17" ht="12.75">
      <c r="A138" s="493"/>
      <c r="B138" s="493"/>
      <c r="C138" s="493"/>
      <c r="D138" s="493"/>
      <c r="E138" s="493"/>
      <c r="F138" s="493"/>
      <c r="G138" s="493"/>
      <c r="H138" s="493"/>
      <c r="I138" s="493"/>
      <c r="J138" s="493"/>
      <c r="K138" s="493"/>
      <c r="L138" s="493"/>
      <c r="M138" s="493"/>
      <c r="N138" s="493"/>
      <c r="O138" s="493"/>
      <c r="P138" s="493"/>
      <c r="Q138" s="493"/>
    </row>
    <row r="139" spans="1:17" ht="12.75">
      <c r="A139" s="493"/>
      <c r="B139" s="493"/>
      <c r="C139" s="493"/>
      <c r="D139" s="493"/>
      <c r="E139" s="493"/>
      <c r="F139" s="493"/>
      <c r="G139" s="493"/>
      <c r="H139" s="493"/>
      <c r="I139" s="493"/>
      <c r="J139" s="493"/>
      <c r="K139" s="493"/>
      <c r="L139" s="493"/>
      <c r="M139" s="493"/>
      <c r="N139" s="493"/>
      <c r="O139" s="493"/>
      <c r="P139" s="493"/>
      <c r="Q139" s="493"/>
    </row>
    <row r="140" spans="1:17" ht="12.75">
      <c r="A140" s="493"/>
      <c r="B140" s="493"/>
      <c r="C140" s="493"/>
      <c r="D140" s="493"/>
      <c r="E140" s="493"/>
      <c r="F140" s="493"/>
      <c r="G140" s="493"/>
      <c r="H140" s="493"/>
      <c r="I140" s="493"/>
      <c r="J140" s="493"/>
      <c r="K140" s="493"/>
      <c r="L140" s="493"/>
      <c r="M140" s="493"/>
      <c r="N140" s="493"/>
      <c r="O140" s="493"/>
      <c r="P140" s="493"/>
      <c r="Q140" s="493"/>
    </row>
    <row r="141" spans="1:17" ht="12.75">
      <c r="A141" s="493"/>
      <c r="B141" s="493"/>
      <c r="C141" s="493"/>
      <c r="D141" s="493"/>
      <c r="E141" s="493"/>
      <c r="F141" s="493"/>
      <c r="G141" s="493"/>
      <c r="H141" s="493"/>
      <c r="I141" s="493"/>
      <c r="J141" s="493"/>
      <c r="K141" s="493"/>
      <c r="L141" s="493"/>
      <c r="M141" s="493"/>
      <c r="N141" s="493"/>
      <c r="O141" s="493"/>
      <c r="P141" s="493"/>
      <c r="Q141" s="493"/>
    </row>
    <row r="142" spans="1:17" ht="12.75">
      <c r="A142" s="493"/>
      <c r="B142" s="493"/>
      <c r="C142" s="493"/>
      <c r="D142" s="493"/>
      <c r="E142" s="493"/>
      <c r="F142" s="493"/>
      <c r="G142" s="493"/>
      <c r="H142" s="493"/>
      <c r="I142" s="493"/>
      <c r="J142" s="493"/>
      <c r="K142" s="493"/>
      <c r="L142" s="493"/>
      <c r="M142" s="493"/>
      <c r="N142" s="493"/>
      <c r="O142" s="493"/>
      <c r="P142" s="493"/>
      <c r="Q142" s="493"/>
    </row>
    <row r="143" spans="1:17" ht="12.75">
      <c r="A143" s="493"/>
      <c r="B143" s="493"/>
      <c r="C143" s="493"/>
      <c r="D143" s="493"/>
      <c r="E143" s="493"/>
      <c r="F143" s="493"/>
      <c r="G143" s="493"/>
      <c r="H143" s="493"/>
      <c r="I143" s="493"/>
      <c r="J143" s="493"/>
      <c r="K143" s="493"/>
      <c r="L143" s="493"/>
      <c r="M143" s="493"/>
      <c r="N143" s="493"/>
      <c r="O143" s="493"/>
      <c r="P143" s="493"/>
      <c r="Q143" s="493"/>
    </row>
    <row r="144" spans="1:17" ht="12.75">
      <c r="A144" s="493"/>
      <c r="B144" s="493"/>
      <c r="C144" s="493"/>
      <c r="D144" s="493"/>
      <c r="E144" s="493"/>
      <c r="F144" s="493"/>
      <c r="G144" s="493"/>
      <c r="H144" s="493"/>
      <c r="I144" s="493"/>
      <c r="J144" s="493"/>
      <c r="K144" s="493"/>
      <c r="L144" s="493"/>
      <c r="M144" s="493"/>
      <c r="N144" s="493"/>
      <c r="O144" s="493"/>
      <c r="P144" s="493"/>
      <c r="Q144" s="493"/>
    </row>
    <row r="145" spans="1:17" ht="12.75">
      <c r="A145" s="493"/>
      <c r="B145" s="493"/>
      <c r="C145" s="493"/>
      <c r="D145" s="493"/>
      <c r="E145" s="493"/>
      <c r="F145" s="493"/>
      <c r="G145" s="493"/>
      <c r="H145" s="493"/>
      <c r="I145" s="493"/>
      <c r="J145" s="493"/>
      <c r="K145" s="493"/>
      <c r="L145" s="493"/>
      <c r="M145" s="493"/>
      <c r="N145" s="493"/>
      <c r="O145" s="493"/>
      <c r="P145" s="493"/>
      <c r="Q145" s="493"/>
    </row>
    <row r="146" spans="1:17" ht="12.75">
      <c r="A146" s="493"/>
      <c r="B146" s="493"/>
      <c r="C146" s="493"/>
      <c r="D146" s="493"/>
      <c r="E146" s="493"/>
      <c r="F146" s="493"/>
      <c r="G146" s="493"/>
      <c r="H146" s="493"/>
      <c r="I146" s="493"/>
      <c r="J146" s="493"/>
      <c r="K146" s="493"/>
      <c r="L146" s="493"/>
      <c r="M146" s="493"/>
      <c r="N146" s="493"/>
      <c r="O146" s="493"/>
      <c r="P146" s="493"/>
      <c r="Q146" s="493"/>
    </row>
    <row r="147" spans="1:17" ht="12.75">
      <c r="A147" s="493"/>
      <c r="B147" s="493"/>
      <c r="C147" s="493"/>
      <c r="D147" s="493"/>
      <c r="E147" s="493"/>
      <c r="F147" s="493"/>
      <c r="G147" s="493"/>
      <c r="H147" s="493"/>
      <c r="I147" s="493"/>
      <c r="J147" s="493"/>
      <c r="K147" s="493"/>
      <c r="L147" s="493"/>
      <c r="M147" s="493"/>
      <c r="N147" s="493"/>
      <c r="O147" s="493"/>
      <c r="P147" s="493"/>
      <c r="Q147" s="493"/>
    </row>
    <row r="148" spans="1:17" ht="12.75">
      <c r="A148" s="493"/>
      <c r="B148" s="493"/>
      <c r="C148" s="493"/>
      <c r="D148" s="493"/>
      <c r="E148" s="493"/>
      <c r="F148" s="493"/>
      <c r="G148" s="493"/>
      <c r="H148" s="493"/>
      <c r="I148" s="493"/>
      <c r="J148" s="493"/>
      <c r="K148" s="493"/>
      <c r="L148" s="493"/>
      <c r="M148" s="493"/>
      <c r="N148" s="493"/>
      <c r="O148" s="493"/>
      <c r="P148" s="493"/>
      <c r="Q148" s="493"/>
    </row>
    <row r="149" spans="1:17" ht="12.75">
      <c r="A149" s="493"/>
      <c r="B149" s="493"/>
      <c r="C149" s="493"/>
      <c r="D149" s="493"/>
      <c r="E149" s="493"/>
      <c r="F149" s="493"/>
      <c r="G149" s="493"/>
      <c r="H149" s="493"/>
      <c r="I149" s="493"/>
      <c r="J149" s="493"/>
      <c r="K149" s="493"/>
      <c r="L149" s="493"/>
      <c r="M149" s="493"/>
      <c r="N149" s="493"/>
      <c r="O149" s="493"/>
      <c r="P149" s="493"/>
      <c r="Q149" s="493"/>
    </row>
    <row r="150" spans="1:17" ht="12.75">
      <c r="A150" s="493"/>
      <c r="B150" s="493"/>
      <c r="C150" s="493"/>
      <c r="D150" s="493"/>
      <c r="E150" s="493"/>
      <c r="F150" s="493"/>
      <c r="G150" s="493"/>
      <c r="H150" s="493"/>
      <c r="I150" s="493"/>
      <c r="J150" s="493"/>
      <c r="K150" s="493"/>
      <c r="L150" s="493"/>
      <c r="M150" s="493"/>
      <c r="N150" s="493"/>
      <c r="O150" s="493"/>
      <c r="P150" s="493"/>
      <c r="Q150" s="493"/>
    </row>
    <row r="151" spans="1:17" ht="12.75">
      <c r="A151" s="493"/>
      <c r="B151" s="493"/>
      <c r="C151" s="493"/>
      <c r="D151" s="493"/>
      <c r="E151" s="493"/>
      <c r="F151" s="493"/>
      <c r="G151" s="493"/>
      <c r="H151" s="493"/>
      <c r="I151" s="493"/>
      <c r="J151" s="493"/>
      <c r="K151" s="493"/>
      <c r="L151" s="493"/>
      <c r="M151" s="493"/>
      <c r="N151" s="493"/>
      <c r="O151" s="493"/>
      <c r="P151" s="493"/>
      <c r="Q151" s="493"/>
    </row>
    <row r="152" spans="1:17" ht="12.75">
      <c r="A152" s="493"/>
      <c r="B152" s="493"/>
      <c r="C152" s="493"/>
      <c r="D152" s="493"/>
      <c r="E152" s="493"/>
      <c r="F152" s="493"/>
      <c r="G152" s="493"/>
      <c r="H152" s="493"/>
      <c r="I152" s="493"/>
      <c r="J152" s="493"/>
      <c r="K152" s="493"/>
      <c r="L152" s="493"/>
      <c r="M152" s="493"/>
      <c r="N152" s="493"/>
      <c r="O152" s="493"/>
      <c r="P152" s="493"/>
      <c r="Q152" s="493"/>
    </row>
    <row r="153" spans="1:17" ht="12.75">
      <c r="A153" s="493"/>
      <c r="B153" s="493"/>
      <c r="C153" s="493"/>
      <c r="D153" s="493"/>
      <c r="E153" s="493"/>
      <c r="F153" s="493"/>
      <c r="G153" s="493"/>
      <c r="H153" s="493"/>
      <c r="I153" s="493"/>
      <c r="J153" s="493"/>
      <c r="K153" s="493"/>
      <c r="L153" s="493"/>
      <c r="M153" s="493"/>
      <c r="N153" s="493"/>
      <c r="O153" s="493"/>
      <c r="P153" s="493"/>
      <c r="Q153" s="493"/>
    </row>
    <row r="154" spans="1:17" ht="12.75">
      <c r="A154" s="493"/>
      <c r="B154" s="493"/>
      <c r="C154" s="493"/>
      <c r="D154" s="493"/>
      <c r="E154" s="493"/>
      <c r="F154" s="493"/>
      <c r="G154" s="493"/>
      <c r="H154" s="493"/>
      <c r="I154" s="493"/>
      <c r="J154" s="493"/>
      <c r="K154" s="493"/>
      <c r="L154" s="493"/>
      <c r="M154" s="493"/>
      <c r="N154" s="493"/>
      <c r="O154" s="493"/>
      <c r="P154" s="493"/>
      <c r="Q154" s="493"/>
    </row>
    <row r="155" spans="1:17" ht="12.75">
      <c r="A155" s="493"/>
      <c r="B155" s="493"/>
      <c r="C155" s="493"/>
      <c r="D155" s="493"/>
      <c r="E155" s="493"/>
      <c r="F155" s="493"/>
      <c r="G155" s="493"/>
      <c r="H155" s="493"/>
      <c r="I155" s="493"/>
      <c r="J155" s="493"/>
      <c r="K155" s="493"/>
      <c r="L155" s="493"/>
      <c r="M155" s="493"/>
      <c r="N155" s="493"/>
      <c r="O155" s="493"/>
      <c r="P155" s="493"/>
      <c r="Q155" s="493"/>
    </row>
  </sheetData>
  <sheetProtection password="E3E4" sheet="1" objects="1" scenarios="1"/>
  <mergeCells count="11">
    <mergeCell ref="P131:Q131"/>
    <mergeCell ref="A7:Q7"/>
    <mergeCell ref="A2:Q2"/>
    <mergeCell ref="A3:Q3"/>
    <mergeCell ref="A4:Q4"/>
    <mergeCell ref="A6:Q6"/>
    <mergeCell ref="B129:N133"/>
    <mergeCell ref="B128:N128"/>
    <mergeCell ref="P128:Q128"/>
    <mergeCell ref="P129:Q129"/>
    <mergeCell ref="P130:Q130"/>
  </mergeCells>
  <printOptions/>
  <pageMargins left="0.7" right="0.7" top="0.75" bottom="0.75" header="0.3" footer="0.3"/>
  <pageSetup fitToHeight="3" fitToWidth="1" horizontalDpi="600" verticalDpi="600" orientation="portrait" scale="67" r:id="rId2"/>
  <headerFooter>
    <oddFooter>&amp;RPage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F196"/>
  <sheetViews>
    <sheetView zoomScale="75" zoomScaleNormal="75" zoomScalePageLayoutView="0" workbookViewId="0" topLeftCell="A1">
      <selection activeCell="E59" sqref="E59"/>
    </sheetView>
  </sheetViews>
  <sheetFormatPr defaultColWidth="9.140625" defaultRowHeight="12.75"/>
  <cols>
    <col min="1" max="1" width="3.28125" style="449" customWidth="1"/>
    <col min="2" max="2" width="20.421875" style="48" customWidth="1"/>
    <col min="3" max="3" width="15.140625" style="48" customWidth="1"/>
    <col min="4" max="4" width="20.00390625" style="47" customWidth="1"/>
    <col min="5" max="6" width="13.00390625" style="47" customWidth="1"/>
    <col min="7" max="7" width="10.00390625" style="47" customWidth="1"/>
    <col min="8" max="8" width="9.7109375" style="47" customWidth="1"/>
    <col min="9" max="13" width="13.28125" style="47" customWidth="1"/>
    <col min="14" max="14" width="11.57421875" style="108" customWidth="1"/>
    <col min="15" max="15" width="19.57421875" style="48" customWidth="1"/>
    <col min="16" max="16" width="106.140625" style="48" customWidth="1"/>
    <col min="17" max="17" width="42.421875" style="48" customWidth="1"/>
    <col min="18" max="19" width="14.7109375" style="48" customWidth="1"/>
    <col min="20" max="20" width="20.28125" style="48" hidden="1" customWidth="1"/>
    <col min="21" max="21" width="6.00390625" style="48" hidden="1" customWidth="1"/>
    <col min="22" max="23" width="9.7109375" style="48" hidden="1" customWidth="1"/>
    <col min="24" max="24" width="16.00390625" style="48" hidden="1" customWidth="1"/>
    <col min="25" max="25" width="5.57421875" style="48" hidden="1" customWidth="1"/>
    <col min="26" max="26" width="7.140625" style="48" hidden="1" customWidth="1"/>
    <col min="27" max="27" width="5.7109375" style="48" hidden="1" customWidth="1"/>
    <col min="28" max="28" width="7.140625" style="48" hidden="1" customWidth="1"/>
    <col min="29" max="29" width="6.140625" style="48" hidden="1" customWidth="1"/>
    <col min="30" max="31" width="8.140625" style="48" hidden="1" customWidth="1"/>
    <col min="32" max="32" width="7.8515625" style="48" hidden="1" customWidth="1"/>
    <col min="33" max="33" width="8.8515625" style="48" hidden="1" customWidth="1"/>
    <col min="34" max="34" width="88.28125" style="48" hidden="1" customWidth="1"/>
    <col min="35" max="39" width="2.00390625" style="48" hidden="1" customWidth="1"/>
    <col min="40" max="40" width="4.140625" style="48" hidden="1" customWidth="1"/>
    <col min="41" max="42" width="5.00390625" style="48" hidden="1" customWidth="1"/>
    <col min="43" max="43" width="6.00390625" style="48" hidden="1" customWidth="1"/>
    <col min="44" max="44" width="3.421875" style="48" hidden="1" customWidth="1"/>
    <col min="45" max="45" width="4.7109375" style="48" hidden="1" customWidth="1"/>
    <col min="46" max="46" width="8.28125" style="48" hidden="1" customWidth="1"/>
    <col min="47" max="48" width="9.140625" style="48" hidden="1" customWidth="1"/>
    <col min="49" max="49" width="10.8515625" style="48" hidden="1" customWidth="1"/>
    <col min="50" max="50" width="10.00390625" style="48" hidden="1" customWidth="1"/>
    <col min="51" max="51" width="9.00390625" style="48" hidden="1" customWidth="1"/>
    <col min="52" max="52" width="9.140625" style="48" hidden="1" customWidth="1"/>
    <col min="53" max="53" width="9.57421875" style="48" hidden="1" customWidth="1"/>
    <col min="54" max="55" width="9.140625" style="48" hidden="1" customWidth="1"/>
    <col min="56" max="56" width="7.140625" style="48" hidden="1" customWidth="1"/>
    <col min="57" max="57" width="7.00390625" style="48" hidden="1" customWidth="1"/>
    <col min="58" max="58" width="138.421875" style="48" hidden="1" customWidth="1"/>
    <col min="59" max="59" width="9.140625" style="48" hidden="1" customWidth="1"/>
    <col min="60" max="16384" width="9.140625" style="48" customWidth="1"/>
  </cols>
  <sheetData>
    <row r="1" spans="1:19" s="362" customFormat="1" ht="11.25">
      <c r="A1" s="359"/>
      <c r="B1" s="367"/>
      <c r="C1" s="367"/>
      <c r="D1" s="367"/>
      <c r="E1" s="367"/>
      <c r="F1" s="367"/>
      <c r="G1" s="367"/>
      <c r="H1" s="367"/>
      <c r="I1" s="367"/>
      <c r="J1" s="367"/>
      <c r="K1" s="367"/>
      <c r="L1" s="367"/>
      <c r="M1" s="367"/>
      <c r="N1" s="367"/>
      <c r="O1" s="367"/>
      <c r="P1" s="367"/>
      <c r="Q1" s="367"/>
      <c r="R1" s="361"/>
      <c r="S1" s="361"/>
    </row>
    <row r="2" spans="1:19" s="362" customFormat="1" ht="17.25" customHeight="1">
      <c r="A2" s="359"/>
      <c r="B2" s="503" t="s">
        <v>253</v>
      </c>
      <c r="C2" s="503"/>
      <c r="D2" s="503"/>
      <c r="E2" s="503"/>
      <c r="F2" s="503"/>
      <c r="G2" s="503"/>
      <c r="H2" s="503"/>
      <c r="I2" s="503"/>
      <c r="J2" s="503"/>
      <c r="K2" s="503"/>
      <c r="L2" s="503"/>
      <c r="M2" s="503"/>
      <c r="N2" s="503"/>
      <c r="O2" s="503"/>
      <c r="P2" s="503"/>
      <c r="Q2" s="503"/>
      <c r="R2" s="364"/>
      <c r="S2" s="364"/>
    </row>
    <row r="3" spans="1:57" s="362" customFormat="1" ht="20.25">
      <c r="A3" s="359"/>
      <c r="B3" s="504" t="s">
        <v>254</v>
      </c>
      <c r="C3" s="504"/>
      <c r="D3" s="504"/>
      <c r="E3" s="504"/>
      <c r="F3" s="504"/>
      <c r="G3" s="504"/>
      <c r="H3" s="504"/>
      <c r="I3" s="504"/>
      <c r="J3" s="504"/>
      <c r="K3" s="504"/>
      <c r="L3" s="504"/>
      <c r="M3" s="504"/>
      <c r="N3" s="504"/>
      <c r="O3" s="504"/>
      <c r="P3" s="504"/>
      <c r="Q3" s="504"/>
      <c r="R3" s="365"/>
      <c r="S3" s="365"/>
      <c r="BC3" s="577"/>
      <c r="BD3" s="577"/>
      <c r="BE3" s="366"/>
    </row>
    <row r="4" spans="1:19" s="362" customFormat="1" ht="19.5" customHeight="1">
      <c r="A4" s="359"/>
      <c r="B4" s="503" t="s">
        <v>287</v>
      </c>
      <c r="C4" s="503"/>
      <c r="D4" s="503"/>
      <c r="E4" s="503"/>
      <c r="F4" s="503"/>
      <c r="G4" s="503"/>
      <c r="H4" s="503"/>
      <c r="I4" s="503"/>
      <c r="J4" s="503"/>
      <c r="K4" s="503"/>
      <c r="L4" s="503"/>
      <c r="M4" s="503"/>
      <c r="N4" s="503"/>
      <c r="O4" s="503"/>
      <c r="P4" s="503"/>
      <c r="Q4" s="503"/>
      <c r="R4" s="364"/>
      <c r="S4" s="364"/>
    </row>
    <row r="5" spans="1:19" s="362" customFormat="1" ht="9.75" customHeight="1">
      <c r="A5" s="359"/>
      <c r="B5" s="367"/>
      <c r="C5" s="367"/>
      <c r="D5" s="367"/>
      <c r="E5" s="367"/>
      <c r="F5" s="367"/>
      <c r="G5" s="367"/>
      <c r="H5" s="367"/>
      <c r="I5" s="367"/>
      <c r="J5" s="367"/>
      <c r="K5" s="367"/>
      <c r="L5" s="367"/>
      <c r="M5" s="367"/>
      <c r="N5" s="367"/>
      <c r="O5" s="367"/>
      <c r="P5" s="367"/>
      <c r="Q5" s="367"/>
      <c r="R5" s="361"/>
      <c r="S5" s="361"/>
    </row>
    <row r="6" spans="1:19" s="362" customFormat="1" ht="19.5" customHeight="1">
      <c r="A6" s="359"/>
      <c r="B6" s="505" t="s">
        <v>256</v>
      </c>
      <c r="C6" s="505"/>
      <c r="D6" s="505"/>
      <c r="E6" s="505"/>
      <c r="F6" s="505"/>
      <c r="G6" s="505"/>
      <c r="H6" s="505"/>
      <c r="I6" s="505"/>
      <c r="J6" s="505"/>
      <c r="K6" s="505"/>
      <c r="L6" s="505"/>
      <c r="M6" s="505"/>
      <c r="N6" s="505"/>
      <c r="O6" s="505"/>
      <c r="P6" s="505"/>
      <c r="Q6" s="505"/>
      <c r="R6" s="368"/>
      <c r="S6" s="368"/>
    </row>
    <row r="7" spans="1:19" s="362" customFormat="1" ht="19.5" customHeight="1">
      <c r="A7" s="359"/>
      <c r="B7" s="502" t="s">
        <v>288</v>
      </c>
      <c r="C7" s="502"/>
      <c r="D7" s="502"/>
      <c r="E7" s="502"/>
      <c r="F7" s="502"/>
      <c r="G7" s="502"/>
      <c r="H7" s="502"/>
      <c r="I7" s="502"/>
      <c r="J7" s="502"/>
      <c r="K7" s="502"/>
      <c r="L7" s="502"/>
      <c r="M7" s="502"/>
      <c r="N7" s="502"/>
      <c r="O7" s="502"/>
      <c r="P7" s="502"/>
      <c r="Q7" s="502"/>
      <c r="R7" s="361"/>
      <c r="S7" s="361"/>
    </row>
    <row r="8" spans="1:19" s="371" customFormat="1" ht="6" customHeight="1">
      <c r="A8" s="450"/>
      <c r="B8" s="370"/>
      <c r="C8" s="370"/>
      <c r="D8" s="370"/>
      <c r="E8" s="370"/>
      <c r="F8" s="370"/>
      <c r="G8" s="370"/>
      <c r="H8" s="370"/>
      <c r="I8" s="370"/>
      <c r="J8" s="370"/>
      <c r="K8" s="370"/>
      <c r="L8" s="370"/>
      <c r="M8" s="370"/>
      <c r="N8" s="370"/>
      <c r="O8" s="370"/>
      <c r="P8" s="370"/>
      <c r="Q8" s="370"/>
      <c r="R8" s="361"/>
      <c r="S8" s="361"/>
    </row>
    <row r="9" spans="1:19" s="362" customFormat="1" ht="18">
      <c r="A9" s="451"/>
      <c r="B9" s="372" t="s">
        <v>257</v>
      </c>
      <c r="C9" s="373"/>
      <c r="D9" s="373"/>
      <c r="E9" s="374"/>
      <c r="F9" s="375"/>
      <c r="G9" s="375"/>
      <c r="H9" s="376"/>
      <c r="I9" s="375"/>
      <c r="J9" s="375"/>
      <c r="K9" s="375"/>
      <c r="L9" s="375"/>
      <c r="M9" s="485" t="s">
        <v>275</v>
      </c>
      <c r="N9" s="375"/>
      <c r="O9" s="486"/>
      <c r="P9" s="377"/>
      <c r="Q9" s="375"/>
      <c r="R9" s="378"/>
      <c r="S9" s="378"/>
    </row>
    <row r="10" spans="1:18" s="36" customFormat="1" ht="12.75" thickBot="1">
      <c r="A10" s="452"/>
      <c r="B10" s="379"/>
      <c r="C10" s="379"/>
      <c r="D10" s="379"/>
      <c r="E10" s="452"/>
      <c r="F10" s="452"/>
      <c r="G10" s="452"/>
      <c r="H10" s="452"/>
      <c r="I10" s="452"/>
      <c r="J10" s="452"/>
      <c r="K10" s="452"/>
      <c r="L10" s="452"/>
      <c r="M10" s="452"/>
      <c r="N10" s="452"/>
      <c r="O10" s="452"/>
      <c r="P10" s="452"/>
      <c r="Q10" s="452"/>
      <c r="R10" s="204"/>
    </row>
    <row r="11" spans="1:41" ht="13.5" thickBot="1">
      <c r="A11" s="453"/>
      <c r="B11" s="381" t="s">
        <v>143</v>
      </c>
      <c r="C11" s="560"/>
      <c r="D11" s="561"/>
      <c r="E11" s="452"/>
      <c r="F11" s="452"/>
      <c r="G11" s="452"/>
      <c r="H11" s="452"/>
      <c r="I11" s="452"/>
      <c r="J11" s="452"/>
      <c r="K11" s="452"/>
      <c r="L11" s="452"/>
      <c r="M11" s="452"/>
      <c r="N11" s="452"/>
      <c r="O11" s="452"/>
      <c r="P11" s="452"/>
      <c r="Q11" s="452"/>
      <c r="R11" s="203"/>
      <c r="V11" s="29"/>
      <c r="W11" s="29"/>
      <c r="X11" s="29"/>
      <c r="Y11" s="29"/>
      <c r="Z11" s="29"/>
      <c r="AA11" s="29"/>
      <c r="AB11" s="29"/>
      <c r="AC11" s="29"/>
      <c r="AD11" s="29"/>
      <c r="AE11" s="29"/>
      <c r="AF11" s="29"/>
      <c r="AG11" s="29"/>
      <c r="AH11" s="29"/>
      <c r="AI11" s="29"/>
      <c r="AJ11" s="29"/>
      <c r="AK11" s="29"/>
      <c r="AL11" s="29"/>
      <c r="AM11" s="22"/>
      <c r="AN11" s="22"/>
      <c r="AO11" s="22"/>
    </row>
    <row r="12" spans="1:58" ht="12.75" customHeight="1" thickBot="1">
      <c r="A12" s="453"/>
      <c r="B12" s="381" t="s">
        <v>19</v>
      </c>
      <c r="C12" s="560"/>
      <c r="D12" s="561"/>
      <c r="E12" s="452"/>
      <c r="F12" s="452"/>
      <c r="G12" s="452"/>
      <c r="H12" s="452"/>
      <c r="I12" s="452"/>
      <c r="J12" s="452"/>
      <c r="K12" s="452"/>
      <c r="L12" s="452"/>
      <c r="M12" s="452"/>
      <c r="N12" s="452"/>
      <c r="O12" s="452"/>
      <c r="P12" s="452"/>
      <c r="Q12" s="452"/>
      <c r="R12" s="203"/>
      <c r="T12" s="541" t="s">
        <v>124</v>
      </c>
      <c r="U12" s="533" t="s">
        <v>123</v>
      </c>
      <c r="V12" s="528" t="s">
        <v>245</v>
      </c>
      <c r="W12" s="528" t="s">
        <v>246</v>
      </c>
      <c r="X12" s="581" t="s">
        <v>107</v>
      </c>
      <c r="Y12" s="534" t="s">
        <v>106</v>
      </c>
      <c r="Z12" s="535"/>
      <c r="AA12" s="536"/>
      <c r="AB12" s="534" t="s">
        <v>126</v>
      </c>
      <c r="AC12" s="536"/>
      <c r="AD12" s="544" t="s">
        <v>110</v>
      </c>
      <c r="AE12" s="544" t="s">
        <v>135</v>
      </c>
      <c r="AF12" s="541" t="s">
        <v>119</v>
      </c>
      <c r="AG12" s="541" t="s">
        <v>122</v>
      </c>
      <c r="AH12" s="544" t="s">
        <v>128</v>
      </c>
      <c r="AI12" s="547" t="s">
        <v>136</v>
      </c>
      <c r="AJ12" s="580"/>
      <c r="AK12" s="580"/>
      <c r="AL12" s="580"/>
      <c r="AM12" s="580"/>
      <c r="AN12" s="580"/>
      <c r="AO12" s="580"/>
      <c r="AP12" s="580"/>
      <c r="AQ12" s="580"/>
      <c r="AR12" s="580"/>
      <c r="AS12" s="580"/>
      <c r="AT12" s="548"/>
      <c r="AU12" s="547" t="s">
        <v>220</v>
      </c>
      <c r="AV12" s="548"/>
      <c r="AW12" s="530" t="s">
        <v>221</v>
      </c>
      <c r="AX12" s="532"/>
      <c r="AY12" s="530" t="s">
        <v>199</v>
      </c>
      <c r="AZ12" s="531"/>
      <c r="BA12" s="531"/>
      <c r="BB12" s="531"/>
      <c r="BC12" s="532"/>
      <c r="BD12" s="541" t="s">
        <v>197</v>
      </c>
      <c r="BE12" s="541" t="s">
        <v>198</v>
      </c>
      <c r="BF12" s="541" t="s">
        <v>200</v>
      </c>
    </row>
    <row r="13" spans="1:58" ht="12.75" customHeight="1" thickBot="1">
      <c r="A13" s="453"/>
      <c r="B13" s="489"/>
      <c r="C13" s="490"/>
      <c r="D13" s="489"/>
      <c r="E13" s="491"/>
      <c r="F13" s="453"/>
      <c r="G13" s="453"/>
      <c r="H13" s="453"/>
      <c r="I13" s="453"/>
      <c r="J13" s="453"/>
      <c r="K13" s="453"/>
      <c r="L13" s="453"/>
      <c r="M13" s="453"/>
      <c r="N13" s="453"/>
      <c r="O13" s="453"/>
      <c r="P13" s="453"/>
      <c r="Q13" s="453"/>
      <c r="R13" s="203"/>
      <c r="T13" s="542"/>
      <c r="U13" s="533"/>
      <c r="V13" s="529"/>
      <c r="W13" s="529"/>
      <c r="X13" s="582"/>
      <c r="Y13" s="353"/>
      <c r="Z13" s="355"/>
      <c r="AA13" s="356"/>
      <c r="AB13" s="353"/>
      <c r="AC13" s="356"/>
      <c r="AD13" s="545"/>
      <c r="AE13" s="545"/>
      <c r="AF13" s="542"/>
      <c r="AG13" s="542"/>
      <c r="AH13" s="545"/>
      <c r="AI13" s="51"/>
      <c r="AJ13" s="358"/>
      <c r="AK13" s="358"/>
      <c r="AL13" s="358"/>
      <c r="AM13" s="358"/>
      <c r="AN13" s="358"/>
      <c r="AO13" s="358"/>
      <c r="AP13" s="358"/>
      <c r="AQ13" s="358"/>
      <c r="AR13" s="358"/>
      <c r="AS13" s="358"/>
      <c r="AT13" s="358"/>
      <c r="AU13" s="51"/>
      <c r="AV13" s="354"/>
      <c r="AW13" s="55"/>
      <c r="AX13" s="52"/>
      <c r="AY13" s="56"/>
      <c r="AZ13" s="57"/>
      <c r="BA13" s="57"/>
      <c r="BB13" s="56"/>
      <c r="BC13" s="58"/>
      <c r="BD13" s="542"/>
      <c r="BE13" s="542"/>
      <c r="BF13" s="542"/>
    </row>
    <row r="14" spans="1:58" s="59" customFormat="1" ht="48.75" thickBot="1">
      <c r="A14" s="453"/>
      <c r="B14" s="382" t="s">
        <v>12</v>
      </c>
      <c r="C14" s="382" t="s">
        <v>84</v>
      </c>
      <c r="D14" s="382" t="s">
        <v>150</v>
      </c>
      <c r="E14" s="382" t="s">
        <v>250</v>
      </c>
      <c r="F14" s="382" t="s">
        <v>158</v>
      </c>
      <c r="G14" s="382" t="s">
        <v>7</v>
      </c>
      <c r="H14" s="382" t="s">
        <v>0</v>
      </c>
      <c r="I14" s="382" t="s">
        <v>104</v>
      </c>
      <c r="J14" s="382" t="s">
        <v>13</v>
      </c>
      <c r="K14" s="382" t="s">
        <v>1</v>
      </c>
      <c r="L14" s="382" t="s">
        <v>255</v>
      </c>
      <c r="M14" s="382" t="s">
        <v>105</v>
      </c>
      <c r="N14" s="382" t="s">
        <v>39</v>
      </c>
      <c r="O14" s="382" t="s">
        <v>102</v>
      </c>
      <c r="P14" s="382" t="s">
        <v>31</v>
      </c>
      <c r="Q14" s="382" t="s">
        <v>35</v>
      </c>
      <c r="R14" s="203"/>
      <c r="S14" s="48"/>
      <c r="T14" s="542"/>
      <c r="U14" s="533"/>
      <c r="V14" s="529"/>
      <c r="W14" s="529"/>
      <c r="X14" s="583"/>
      <c r="Y14" s="33" t="s">
        <v>111</v>
      </c>
      <c r="Z14" s="33" t="s">
        <v>86</v>
      </c>
      <c r="AA14" s="33" t="s">
        <v>112</v>
      </c>
      <c r="AB14" s="33" t="s">
        <v>86</v>
      </c>
      <c r="AC14" s="33" t="s">
        <v>85</v>
      </c>
      <c r="AD14" s="546"/>
      <c r="AE14" s="545"/>
      <c r="AF14" s="542"/>
      <c r="AG14" s="542"/>
      <c r="AH14" s="545"/>
      <c r="AI14" s="49">
        <v>0</v>
      </c>
      <c r="AJ14" s="49">
        <v>1</v>
      </c>
      <c r="AK14" s="49">
        <v>2</v>
      </c>
      <c r="AL14" s="49">
        <v>3</v>
      </c>
      <c r="AM14" s="49">
        <v>4</v>
      </c>
      <c r="AN14" s="50" t="s">
        <v>85</v>
      </c>
      <c r="AO14" s="50" t="s">
        <v>86</v>
      </c>
      <c r="AP14" s="50" t="s">
        <v>131</v>
      </c>
      <c r="AQ14" s="49" t="s">
        <v>132</v>
      </c>
      <c r="AR14" s="49" t="s">
        <v>5</v>
      </c>
      <c r="AS14" s="49" t="s">
        <v>133</v>
      </c>
      <c r="AT14" s="51" t="s">
        <v>134</v>
      </c>
      <c r="AU14" s="53" t="s">
        <v>217</v>
      </c>
      <c r="AV14" s="54" t="s">
        <v>1</v>
      </c>
      <c r="AW14" s="55" t="s">
        <v>219</v>
      </c>
      <c r="AX14" s="52" t="s">
        <v>218</v>
      </c>
      <c r="AY14" s="56" t="s">
        <v>30</v>
      </c>
      <c r="AZ14" s="57" t="s">
        <v>201</v>
      </c>
      <c r="BA14" s="57" t="s">
        <v>202</v>
      </c>
      <c r="BB14" s="56" t="s">
        <v>203</v>
      </c>
      <c r="BC14" s="58" t="s">
        <v>124</v>
      </c>
      <c r="BD14" s="543"/>
      <c r="BE14" s="542"/>
      <c r="BF14" s="542"/>
    </row>
    <row r="15" spans="1:58" ht="12">
      <c r="A15" s="452"/>
      <c r="B15" s="3"/>
      <c r="C15" s="3"/>
      <c r="D15" s="387">
        <f>IF(ISBLANK(B15),"",(IF(MID(B15,5,1)="G","No",IF(MID(B15,5,1)="K","Yes","N/A"))))</f>
      </c>
      <c r="E15" s="357"/>
      <c r="F15" s="3"/>
      <c r="G15" s="3"/>
      <c r="H15" s="4"/>
      <c r="I15" s="9"/>
      <c r="J15" s="9"/>
      <c r="K15" s="501"/>
      <c r="L15" s="8"/>
      <c r="M15" s="388">
        <f>IF(D15="No",1,(IF(AND(C15="Part 1033",D15="Yes",H15="Line-Haul"),IF(E15&gt;=20,0.27,(VLOOKUP(E15,'Proration Factors'!$E$14:$F$33,2,FALSE))),(IF(AND(C15="Part 1033",D15="Yes",H15="Switch"),IF(E15&gt;=40,0.2,(VLOOKUP(E15,'Proration Factors'!$H$14:$I$53,2,FALSE))),(IF(AND(C15="Part 92",D15="Yes"),IF(E15&gt;=32,0.143,(VLOOKUP(E15,'Proration Factors'!$B$14:$C$45,2,FALSE))),"")))))))</f>
      </c>
      <c r="N15" s="389">
        <f>IF(Y15&lt;&gt;"",Y15,IF(Z15&lt;&gt;"",Z15,IF(AA15&lt;&gt;"",AA15,"")))</f>
      </c>
      <c r="O15" s="390">
        <f>IF(D15="N/A","",(IF(AND(T15=0,U15=1),(N15-L15)*1.341*J15*K17*M15*10^-3,"")))</f>
      </c>
      <c r="P15" s="391">
        <f aca="true" t="shared" si="0" ref="P15:P46">IF(BF15&lt;&gt;"",BF15,AH15)</f>
      </c>
      <c r="Q15" s="3"/>
      <c r="R15" s="205"/>
      <c r="S15" s="60"/>
      <c r="T15" s="61">
        <f>IF(OR(P15=$B$129,P15=$B$130,P15=$B$131,P15=$B$132,P15=$B$133,P15=$B$134,P15=$B$135),1,0)</f>
        <v>0</v>
      </c>
      <c r="U15" s="23">
        <f>IF(NOT(OR(ISBLANK($C$11),ISBLANK(B15),ISBLANK(C15),ISBLANK(D15),ISBLANK(F15),ISBLANK(G15),ISBLANK(H15),ISBLANK(I15),ISBLANK(J15),ISBLANK(M15),ISBLANK(K15),ISBLANK(L15))),1,0)</f>
        <v>0</v>
      </c>
      <c r="V15" s="23">
        <f aca="true" t="shared" si="1" ref="V15:V46">IF(ISBLANK(G15),0,IF(AND($C$11&gt;2014,D15=$C$124,G15&lt;&gt;$E$127),1,IF(AND(G15&lt;&gt;$E$126,D15=$C$124,$C$11&lt;2015,OR(AND(H15=$F$126,$C$11&gt;2011),AND(H15=$F$127,$C$11&gt;2010))),1,0)))</f>
        <v>0</v>
      </c>
      <c r="W15" s="35">
        <f aca="true" t="shared" si="2" ref="W15:W46">IF(AND(G15&lt;&gt;$E$125,D15=$C$124,C15=$B$123,$C$11&gt;2005,OR(AND(H15=$F$126,$C$11&lt;2012),AND(H15=$F$127,$C$11&lt;2011))),1,IF(AND(G15=$E$125,D15=$C$124,C15&lt;&gt;$B$123,$C$11&gt;2005,OR(AND(H15=$F$126,$C$11&lt;2012),AND(H15=$F$127,$C$11&lt;2011))),1,0))</f>
        <v>0</v>
      </c>
      <c r="X15" s="42">
        <f aca="true" t="shared" si="3" ref="X15:X46">G15&amp;F15&amp;H15</f>
      </c>
      <c r="Y15" s="23">
        <f aca="true" t="shared" si="4" ref="Y15:Y46">IF(AND(C15=$B$124,D15=$C$123,G15=$E$125,F15=$D$124,$C$11&lt;2013,H15=$F$126),0.2,IF(AND(C15=$B$124,F15=$D$124,G15=$E$125,H15=$F$127,$C$11&lt;2013),0.24,""))</f>
      </c>
      <c r="Z15" s="24">
        <f aca="true" t="shared" si="5" ref="Z15:Z46">IF(AND(U15&lt;&gt;0,C15=$B$124,Y15=""),IF(VLOOKUP(X15,$T$68:$AB$102,5,FALSE)&lt;&gt;0,VLOOKUP(X15,$T$68:$AB$102,5,FALSE),""),"")</f>
      </c>
      <c r="AA15" s="24">
        <f aca="true" t="shared" si="6" ref="AA15:AA46">IF(AND(U15&lt;&gt;0,C15=$B$123,Y15=""),IF(VLOOKUP(X15,$T$68:$AB$102,7,FALSE)&lt;&gt;0,VLOOKUP(X15,$T$68:$AB$102,7,FALSE),""),"")</f>
      </c>
      <c r="AB15" s="23">
        <f aca="true" t="shared" si="7" ref="AB15:AB46">IF(AND(U15&lt;&gt;0,C15=$B$124),VLOOKUP(X15,$T$68:$AB$102,6,FALSE),"")</f>
      </c>
      <c r="AC15" s="25">
        <f aca="true" t="shared" si="8" ref="AC15:AC46">IF(AND(U15&lt;&gt;0,C15=$B$123),VLOOKUP(X15,$T$68:$AB$102,8,FALSE),"")</f>
      </c>
      <c r="AD15" s="62">
        <f aca="true" t="shared" si="9" ref="AD15:AD46">IF(AND(AB15="",AC15=""),"",IF(OR(AB15=0,AC15=0),0,IF(OR(L15&gt;AB15,L15&gt;AC15),1,0)))</f>
      </c>
      <c r="AE15" s="63">
        <f>IF(B15=B14,(IF(AND(C15=C14,D15=D14,I15=I14,K15=K14),0,1)),0)</f>
        <v>0</v>
      </c>
      <c r="AF15" s="64">
        <f aca="true" t="shared" si="10" ref="AF15:AF46">IF(C15=$B$123,IF(H15=$F$126,$B$144,$B$143),IF(AND(H15=$F$127,G15=$E$124),$B$142,IF(AND(H15=$F$127,G15=$E$125),$B$141,"")))</f>
      </c>
      <c r="AG15" s="64">
        <f aca="true" t="shared" si="11" ref="AG15:AG46">IF(AND(C15=$B$124,H15=$F$126),IF(G15=$E$123,$B$140,IF(G15=$E$124,$B$139,IF(G15=$E$125,$B$138,IF(G15=$E$126,$B$137,"")))),"")</f>
      </c>
      <c r="AH15" s="65">
        <f>IF(AF15&lt;&gt;"",AF15,AG15)</f>
      </c>
      <c r="AI15" s="62">
        <f aca="true" t="shared" si="12" ref="AI15:AI46">IF(G15=$E$123,1,0)</f>
        <v>0</v>
      </c>
      <c r="AJ15" s="63">
        <f aca="true" t="shared" si="13" ref="AJ15:AJ46">IF(G15=$E$124,1,0)</f>
        <v>0</v>
      </c>
      <c r="AK15" s="63">
        <f aca="true" t="shared" si="14" ref="AK15:AK46">IF(G15=$E$125,1,0)</f>
        <v>0</v>
      </c>
      <c r="AL15" s="63">
        <f aca="true" t="shared" si="15" ref="AL15:AL46">IF(G15=$E$126,1,0)</f>
        <v>0</v>
      </c>
      <c r="AM15" s="63">
        <f aca="true" t="shared" si="16" ref="AM15:AM46">IF(G15=$E$127,1,0)</f>
        <v>0</v>
      </c>
      <c r="AN15" s="63">
        <f aca="true" t="shared" si="17" ref="AN15:AN46">IF(C15=$B$123,1,0)</f>
        <v>0</v>
      </c>
      <c r="AO15" s="63">
        <f aca="true" t="shared" si="18" ref="AO15:AO46">IF(C15=$B$124,1,0)</f>
        <v>0</v>
      </c>
      <c r="AP15" s="63">
        <f aca="true" t="shared" si="19" ref="AP15:AP46">IF(H15=$F$126,1,0)</f>
        <v>0</v>
      </c>
      <c r="AQ15" s="63">
        <f aca="true" t="shared" si="20" ref="AQ15:AQ46">IF(H15=$F$127,1,0)</f>
        <v>0</v>
      </c>
      <c r="AR15" s="63">
        <f aca="true" t="shared" si="21" ref="AR15:AR46">IF(F15=$D$124,1,0)</f>
        <v>0</v>
      </c>
      <c r="AS15" s="63">
        <f aca="true" t="shared" si="22" ref="AS15:AS46">IF(F15=$D$123,1,0)</f>
        <v>0</v>
      </c>
      <c r="AT15" s="63">
        <f aca="true" t="shared" si="23" ref="AT15:AT46">IF(F15=$D$125,1,0)</f>
        <v>0</v>
      </c>
      <c r="AU15" s="61">
        <f>IF(AND(G15=$E$127,O15&lt;0),K17,0)</f>
        <v>0</v>
      </c>
      <c r="AV15" s="61">
        <f>IF(AND(O15&lt;&gt;"",G15=$E$127),K17,0)</f>
        <v>0</v>
      </c>
      <c r="AW15" s="62">
        <f>IF(AND(D15=$C$124,F15=$D$123,C15=$B$123,O15&lt;0,O15&lt;&gt;""),K17,"")</f>
      </c>
      <c r="AX15" s="61">
        <f>IF(AND(D15=$C$124,C15=$B$123,F15=$D$123,O15&lt;&gt;""),K17,"")</f>
      </c>
      <c r="AY15" s="66">
        <f>IF(AND(U15=1,C15=$B$124,N15&lt;&gt;""),(N15-L15)*1.341*J15*K17*M15*10^-3,"")</f>
      </c>
      <c r="AZ15" s="61">
        <f>IF(AND(AY15&lt;&gt;"",AY15&lt;0),B15,"")</f>
      </c>
      <c r="BA15" s="62">
        <f>IF(AND(AY15&lt;&gt;"",AY15&gt;0),B15,IF(AZ15&lt;&gt;"","Using",""))</f>
      </c>
      <c r="BB15" s="61">
        <f>IF(AND(U15=1,AY15&lt;&gt;0,AY15&lt;&gt;""),MATCH(BA15,$AZ$14:$AZ$64,0),0)</f>
        <v>0</v>
      </c>
      <c r="BC15" s="67">
        <f>IF(ISERROR(BB15),0,IF(BB15&gt;1,1,""))</f>
      </c>
      <c r="BD15" s="62">
        <f aca="true" t="shared" si="24" ref="BD15:BD46">IF(AND(F15=$D$125,OR(G15&lt;&gt;$E$127,C15&lt;&gt;$B$124)),$B$130,IF(AND(C15=$B$123,OR(G15=$E$126,G15=$E$127)),$B$134,IF(AD15=1,$B$131,IF(BC15=1,$B$135,""))))</f>
      </c>
      <c r="BE15" s="61">
        <f>IF(AND(D15=$C$124,M15&lt;&gt;"",M15&lt;1),$B$129,IF(F147=0,"",IF(AE15=1,$B$132,IF(OR(V15=1,W15=1),$B$136,""))))</f>
      </c>
      <c r="BF15" s="66">
        <f>IF(BD15&lt;&gt;"",BD15,BE15)</f>
      </c>
    </row>
    <row r="16" spans="1:58" ht="12">
      <c r="A16" s="452"/>
      <c r="B16" s="3"/>
      <c r="C16" s="3"/>
      <c r="D16" s="387">
        <f aca="true" t="shared" si="25" ref="D16:D64">IF(ISBLANK(B16),"",(IF(MID(B16,5,1)="G","No",IF(MID(B16,5,1)="K","Yes","N/A"))))</f>
      </c>
      <c r="E16" s="357"/>
      <c r="F16" s="3"/>
      <c r="G16" s="3"/>
      <c r="H16" s="4"/>
      <c r="I16" s="9"/>
      <c r="J16" s="9"/>
      <c r="K16" s="9"/>
      <c r="L16" s="8"/>
      <c r="M16" s="388">
        <f>IF(D16="No",1,(IF(AND(C16="Part 1033",D16="Yes",H16="Line-Haul"),IF(E16&gt;=20,0.27,(VLOOKUP(E16,'Proration Factors'!$E$14:$F$33,2,FALSE))),(IF(AND(C16="Part 1033",D16="Yes",H16="Switch"),IF(E16&gt;=40,0.2,(VLOOKUP(E16,'Proration Factors'!$H$14:$I$53,2,FALSE))),(IF(AND(C16="Part 92",D16="Yes"),IF(E16&gt;=32,0.143,(VLOOKUP(E16,'Proration Factors'!$B$14:$C$45,2,FALSE))),"")))))))</f>
      </c>
      <c r="N16" s="389">
        <f>IF(Y16&lt;&gt;"",Y16,IF(Z16&lt;&gt;"",Z16,IF(AA16&lt;&gt;"",AA16,"")))</f>
      </c>
      <c r="O16" s="390">
        <f>IF(D16="N/A","",(IF(AND(T16=0,U16=1),(N16-L16)*1.341*J16*K16*M16*10^-3,"")))</f>
      </c>
      <c r="P16" s="391">
        <f t="shared" si="0"/>
      </c>
      <c r="Q16" s="3"/>
      <c r="R16" s="205"/>
      <c r="S16" s="60"/>
      <c r="T16" s="68">
        <f aca="true" t="shared" si="26" ref="T16:T64">IF(OR(P16=$B$129,P16=$B$130,P16=$B$131,P16=$B$132,P16=$B$133,P16=$B$134,P16=$B$135),1,0)</f>
        <v>0</v>
      </c>
      <c r="U16" s="26">
        <f>IF(NOT(OR(ISBLANK($C$11),ISBLANK(B16),ISBLANK(C16),ISBLANK(D16),ISBLANK(F16),ISBLANK(G16),ISBLANK(H16),ISBLANK(I16),ISBLANK(J16),ISBLANK(M16),ISBLANK(K16),ISBLANK(L16))),1,0)</f>
        <v>0</v>
      </c>
      <c r="V16" s="26">
        <f t="shared" si="1"/>
        <v>0</v>
      </c>
      <c r="W16" s="21">
        <f t="shared" si="2"/>
        <v>0</v>
      </c>
      <c r="X16" s="42">
        <f t="shared" si="3"/>
      </c>
      <c r="Y16" s="26">
        <f t="shared" si="4"/>
      </c>
      <c r="Z16" s="22">
        <f t="shared" si="5"/>
      </c>
      <c r="AA16" s="22">
        <f>IF(AND(U16&lt;&gt;0,C16=$B$123,Y16=""),IF(VLOOKUP(X16,$T$68:$AB$102,7,FALSE)&lt;&gt;0,VLOOKUP(X16,$T$68:$AB$102,7,FALSE),""),"")</f>
      </c>
      <c r="AB16" s="26">
        <f t="shared" si="7"/>
      </c>
      <c r="AC16" s="27">
        <f t="shared" si="8"/>
      </c>
      <c r="AD16" s="69">
        <f t="shared" si="9"/>
      </c>
      <c r="AE16" s="63">
        <f>IF(B16=B15,(IF(AND(C16=C15,D16=D15,I16=I15,K16=K15),0,1)),0)</f>
        <v>0</v>
      </c>
      <c r="AF16" s="70">
        <f t="shared" si="10"/>
      </c>
      <c r="AG16" s="70">
        <f t="shared" si="11"/>
      </c>
      <c r="AH16" s="71">
        <f aca="true" t="shared" si="27" ref="AH16:AH64">IF(AF16&lt;&gt;"",AF16,AG16)</f>
      </c>
      <c r="AI16" s="69">
        <f t="shared" si="12"/>
        <v>0</v>
      </c>
      <c r="AJ16" s="60">
        <f t="shared" si="13"/>
        <v>0</v>
      </c>
      <c r="AK16" s="60">
        <f t="shared" si="14"/>
        <v>0</v>
      </c>
      <c r="AL16" s="60">
        <f t="shared" si="15"/>
        <v>0</v>
      </c>
      <c r="AM16" s="60">
        <f t="shared" si="16"/>
        <v>0</v>
      </c>
      <c r="AN16" s="60">
        <f t="shared" si="17"/>
        <v>0</v>
      </c>
      <c r="AO16" s="60">
        <f t="shared" si="18"/>
        <v>0</v>
      </c>
      <c r="AP16" s="60">
        <f t="shared" si="19"/>
        <v>0</v>
      </c>
      <c r="AQ16" s="60">
        <f t="shared" si="20"/>
        <v>0</v>
      </c>
      <c r="AR16" s="60">
        <f t="shared" si="21"/>
        <v>0</v>
      </c>
      <c r="AS16" s="60">
        <f t="shared" si="22"/>
        <v>0</v>
      </c>
      <c r="AT16" s="60">
        <f t="shared" si="23"/>
        <v>0</v>
      </c>
      <c r="AU16" s="68">
        <f aca="true" t="shared" si="28" ref="AU16:AU46">IF(AND(G16=$E$127,O16&lt;0),K16,0)</f>
        <v>0</v>
      </c>
      <c r="AV16" s="68">
        <f aca="true" t="shared" si="29" ref="AV16:AV46">IF(AND(O16&lt;&gt;"",G16=$E$127),K16,0)</f>
        <v>0</v>
      </c>
      <c r="AW16" s="69">
        <f aca="true" t="shared" si="30" ref="AW16:AW46">IF(AND(D16=$C$124,F16=$D$123,C16=$B$123,O16&lt;0,O16&lt;&gt;""),K16,"")</f>
      </c>
      <c r="AX16" s="68">
        <f aca="true" t="shared" si="31" ref="AX16:AX46">IF(AND(D16=$C$124,C16=$B$123,F16=$D$123,O16&lt;&gt;""),K16,"")</f>
      </c>
      <c r="AY16" s="67">
        <f aca="true" t="shared" si="32" ref="AY16:AY46">IF(AND(U16=1,C16=$B$124,N16&lt;&gt;""),(N16-L16)*1.341*J16*K16*M16*10^-3,"")</f>
      </c>
      <c r="AZ16" s="68">
        <f aca="true" t="shared" si="33" ref="AZ16:AZ64">IF(AND(AY16&lt;&gt;"",AY16&lt;0),B16,"")</f>
      </c>
      <c r="BA16" s="69">
        <f aca="true" t="shared" si="34" ref="BA16:BA64">IF(AND(AY16&lt;&gt;"",AY16&gt;0),B16,IF(AZ16&lt;&gt;"","Using",""))</f>
      </c>
      <c r="BB16" s="68">
        <f aca="true" t="shared" si="35" ref="BB16:BB64">IF(AND(U16=1,AY16&lt;&gt;0,AY16&lt;&gt;""),MATCH(BA16,$AZ$14:$AZ$64,0),0)</f>
        <v>0</v>
      </c>
      <c r="BC16" s="67">
        <f aca="true" t="shared" si="36" ref="BC16:BC64">IF(ISERROR(BB16),0,IF(BB16&gt;1,1,""))</f>
      </c>
      <c r="BD16" s="69">
        <f t="shared" si="24"/>
      </c>
      <c r="BE16" s="68">
        <f aca="true" t="shared" si="37" ref="BE16:BE64">IF(AND(D16=$C$124,M16&lt;&gt;"",M16&lt;1),$B$129,IF(F148=0,"",IF(AE16=1,$B$132,IF(OR(V16=1,W16=1),$B$136,""))))</f>
      </c>
      <c r="BF16" s="67">
        <f aca="true" t="shared" si="38" ref="BF16:BF64">IF(BD16&lt;&gt;"",BD16,BE16)</f>
      </c>
    </row>
    <row r="17" spans="1:58" ht="12">
      <c r="A17" s="452"/>
      <c r="B17" s="3"/>
      <c r="C17" s="3"/>
      <c r="D17" s="387">
        <f t="shared" si="25"/>
      </c>
      <c r="E17" s="357"/>
      <c r="F17" s="3"/>
      <c r="G17" s="3"/>
      <c r="H17" s="4"/>
      <c r="I17" s="9"/>
      <c r="J17" s="9"/>
      <c r="K17" s="9"/>
      <c r="L17" s="8"/>
      <c r="M17" s="388">
        <f>IF(D17="No",1,(IF(AND(C17="Part 1033",D17="Yes",H17="Line-Haul"),IF(E17&gt;=20,0.27,(VLOOKUP(E17,'Proration Factors'!$E$14:$F$33,2,FALSE))),(IF(AND(C17="Part 1033",D17="Yes",H17="Switch"),IF(E17&gt;=40,0.2,(VLOOKUP(E17,'Proration Factors'!$H$14:$I$53,2,FALSE))),(IF(AND(C17="Part 92",D17="Yes"),IF(E17&gt;=32,0.143,(VLOOKUP(E17,'Proration Factors'!$B$14:$C$45,2,FALSE))),"")))))))</f>
      </c>
      <c r="N17" s="389">
        <f aca="true" t="shared" si="39" ref="N17:N64">IF(Y17&lt;&gt;"",Y17,IF(Z17&lt;&gt;"",Z17,IF(AA17&lt;&gt;"",AA17,"")))</f>
      </c>
      <c r="O17" s="390">
        <f>IF(D17="N/A","",(IF(AND(T17=0,U17=1),(N17-L17)*1.341*J17*K17*M17*10^-3,"")))</f>
      </c>
      <c r="P17" s="391">
        <f t="shared" si="0"/>
      </c>
      <c r="Q17" s="3"/>
      <c r="R17" s="205"/>
      <c r="S17" s="60"/>
      <c r="T17" s="68">
        <f t="shared" si="26"/>
        <v>0</v>
      </c>
      <c r="U17" s="26">
        <f>IF(NOT(OR(ISBLANK($C$11),ISBLANK(B17),ISBLANK(C17),ISBLANK(D17),ISBLANK(F17),ISBLANK(G17),ISBLANK(H17),ISBLANK(I17),ISBLANK(J17),ISBLANK(M17),ISBLANK(K17),ISBLANK(L17))),1,0)</f>
        <v>0</v>
      </c>
      <c r="V17" s="26">
        <f t="shared" si="1"/>
        <v>0</v>
      </c>
      <c r="W17" s="21">
        <f t="shared" si="2"/>
        <v>0</v>
      </c>
      <c r="X17" s="42">
        <f t="shared" si="3"/>
      </c>
      <c r="Y17" s="26">
        <f t="shared" si="4"/>
      </c>
      <c r="Z17" s="22">
        <f t="shared" si="5"/>
      </c>
      <c r="AA17" s="22">
        <f t="shared" si="6"/>
      </c>
      <c r="AB17" s="26">
        <f t="shared" si="7"/>
      </c>
      <c r="AC17" s="27">
        <f t="shared" si="8"/>
      </c>
      <c r="AD17" s="69">
        <f t="shared" si="9"/>
      </c>
      <c r="AE17" s="60">
        <f>IF(B17=B16,(IF(AND(C17=C16,D17=D16,I17=I16,K17=K16),0,1)),0)</f>
        <v>0</v>
      </c>
      <c r="AF17" s="70">
        <f t="shared" si="10"/>
      </c>
      <c r="AG17" s="70">
        <f t="shared" si="11"/>
      </c>
      <c r="AH17" s="71">
        <f t="shared" si="27"/>
      </c>
      <c r="AI17" s="69">
        <f t="shared" si="12"/>
        <v>0</v>
      </c>
      <c r="AJ17" s="60">
        <f t="shared" si="13"/>
        <v>0</v>
      </c>
      <c r="AK17" s="60">
        <f t="shared" si="14"/>
        <v>0</v>
      </c>
      <c r="AL17" s="60">
        <f t="shared" si="15"/>
        <v>0</v>
      </c>
      <c r="AM17" s="60">
        <f t="shared" si="16"/>
        <v>0</v>
      </c>
      <c r="AN17" s="60">
        <f t="shared" si="17"/>
        <v>0</v>
      </c>
      <c r="AO17" s="60">
        <f t="shared" si="18"/>
        <v>0</v>
      </c>
      <c r="AP17" s="60">
        <f t="shared" si="19"/>
        <v>0</v>
      </c>
      <c r="AQ17" s="60">
        <f t="shared" si="20"/>
        <v>0</v>
      </c>
      <c r="AR17" s="60">
        <f t="shared" si="21"/>
        <v>0</v>
      </c>
      <c r="AS17" s="60">
        <f t="shared" si="22"/>
        <v>0</v>
      </c>
      <c r="AT17" s="60">
        <f t="shared" si="23"/>
        <v>0</v>
      </c>
      <c r="AU17" s="68">
        <f>IF(AND(G17=$E$127,O17&lt;0),#REF!,0)</f>
        <v>0</v>
      </c>
      <c r="AV17" s="68">
        <f>IF(AND(O17&lt;&gt;"",G17=$E$127),#REF!,0)</f>
        <v>0</v>
      </c>
      <c r="AW17" s="69">
        <f>IF(AND(D17=$C$124,F17=$D$123,C17=$B$123,O17&lt;0,O17&lt;&gt;""),#REF!,"")</f>
      </c>
      <c r="AX17" s="68">
        <f>IF(AND(D17=$C$124,C17=$B$123,F17=$D$123,O17&lt;&gt;""),#REF!,"")</f>
      </c>
      <c r="AY17" s="67">
        <f>IF(AND(U17=1,C17=$B$124,N17&lt;&gt;""),(N17-L17)*1.341*J17*#REF!*M17*10^-3,"")</f>
      </c>
      <c r="AZ17" s="68">
        <f t="shared" si="33"/>
      </c>
      <c r="BA17" s="69">
        <f t="shared" si="34"/>
      </c>
      <c r="BB17" s="68">
        <f t="shared" si="35"/>
        <v>0</v>
      </c>
      <c r="BC17" s="67">
        <f t="shared" si="36"/>
      </c>
      <c r="BD17" s="69">
        <f t="shared" si="24"/>
      </c>
      <c r="BE17" s="68">
        <f t="shared" si="37"/>
      </c>
      <c r="BF17" s="67">
        <f t="shared" si="38"/>
      </c>
    </row>
    <row r="18" spans="1:58" ht="12">
      <c r="A18" s="452"/>
      <c r="B18" s="3"/>
      <c r="C18" s="3"/>
      <c r="D18" s="387">
        <f t="shared" si="25"/>
      </c>
      <c r="E18" s="357"/>
      <c r="F18" s="3"/>
      <c r="G18" s="3"/>
      <c r="H18" s="4"/>
      <c r="I18" s="9"/>
      <c r="J18" s="9"/>
      <c r="K18" s="9"/>
      <c r="L18" s="8"/>
      <c r="M18" s="388">
        <f>IF(D18="No",1,(IF(AND(C18="Part 1033",D18="Yes",H18="Line-Haul"),IF(E18&gt;=20,0.27,(VLOOKUP(E18,'Proration Factors'!$E$14:$F$33,2,FALSE))),(IF(AND(C18="Part 1033",D18="Yes",H18="Switch"),IF(E18&gt;=40,0.2,(VLOOKUP(E18,'Proration Factors'!$H$14:$I$53,2,FALSE))),(IF(AND(C18="Part 92",D18="Yes"),IF(E18&gt;=32,0.143,(VLOOKUP(E18,'Proration Factors'!$B$14:$C$45,2,FALSE))),"")))))))</f>
      </c>
      <c r="N18" s="389">
        <f t="shared" si="39"/>
      </c>
      <c r="O18" s="390">
        <f>IF(D18="N/A","",(IF(AND(T18=0,U18=1),(N18-L18)*1.341*J18*K18*M18*10^-3,"")))</f>
      </c>
      <c r="P18" s="391">
        <f t="shared" si="0"/>
      </c>
      <c r="Q18" s="3"/>
      <c r="R18" s="205"/>
      <c r="S18" s="60"/>
      <c r="T18" s="68">
        <f t="shared" si="26"/>
        <v>0</v>
      </c>
      <c r="U18" s="26">
        <f aca="true" t="shared" si="40" ref="U18:U46">IF(NOT(OR(ISBLANK($C$11),ISBLANK(B18),ISBLANK(C18),ISBLANK(D18),ISBLANK(F18),ISBLANK(G18),ISBLANK(H18),ISBLANK(I18),ISBLANK(J18),ISBLANK(M18),ISBLANK(K18),ISBLANK(L18))),1,0)</f>
        <v>0</v>
      </c>
      <c r="V18" s="26">
        <f t="shared" si="1"/>
        <v>0</v>
      </c>
      <c r="W18" s="21">
        <f t="shared" si="2"/>
        <v>0</v>
      </c>
      <c r="X18" s="42">
        <f t="shared" si="3"/>
      </c>
      <c r="Y18" s="26">
        <f t="shared" si="4"/>
      </c>
      <c r="Z18" s="22">
        <f t="shared" si="5"/>
      </c>
      <c r="AA18" s="22">
        <f t="shared" si="6"/>
      </c>
      <c r="AB18" s="26">
        <f t="shared" si="7"/>
      </c>
      <c r="AC18" s="27">
        <f t="shared" si="8"/>
      </c>
      <c r="AD18" s="69">
        <f t="shared" si="9"/>
      </c>
      <c r="AE18" s="60">
        <f>IF(B18=B17,(IF(AND(C18=C17,D18=D17,I18=I17,K18=K17),0,1)),0)</f>
        <v>0</v>
      </c>
      <c r="AF18" s="70">
        <f t="shared" si="10"/>
      </c>
      <c r="AG18" s="70">
        <f t="shared" si="11"/>
      </c>
      <c r="AH18" s="71">
        <f t="shared" si="27"/>
      </c>
      <c r="AI18" s="69">
        <f t="shared" si="12"/>
        <v>0</v>
      </c>
      <c r="AJ18" s="60">
        <f t="shared" si="13"/>
        <v>0</v>
      </c>
      <c r="AK18" s="60">
        <f t="shared" si="14"/>
        <v>0</v>
      </c>
      <c r="AL18" s="60">
        <f t="shared" si="15"/>
        <v>0</v>
      </c>
      <c r="AM18" s="60">
        <f t="shared" si="16"/>
        <v>0</v>
      </c>
      <c r="AN18" s="60">
        <f t="shared" si="17"/>
        <v>0</v>
      </c>
      <c r="AO18" s="60">
        <f t="shared" si="18"/>
        <v>0</v>
      </c>
      <c r="AP18" s="60">
        <f t="shared" si="19"/>
        <v>0</v>
      </c>
      <c r="AQ18" s="60">
        <f t="shared" si="20"/>
        <v>0</v>
      </c>
      <c r="AR18" s="60">
        <f t="shared" si="21"/>
        <v>0</v>
      </c>
      <c r="AS18" s="60">
        <f t="shared" si="22"/>
        <v>0</v>
      </c>
      <c r="AT18" s="60">
        <f t="shared" si="23"/>
        <v>0</v>
      </c>
      <c r="AU18" s="68">
        <f t="shared" si="28"/>
        <v>0</v>
      </c>
      <c r="AV18" s="68">
        <f t="shared" si="29"/>
        <v>0</v>
      </c>
      <c r="AW18" s="69">
        <f t="shared" si="30"/>
      </c>
      <c r="AX18" s="68">
        <f t="shared" si="31"/>
      </c>
      <c r="AY18" s="67">
        <f t="shared" si="32"/>
      </c>
      <c r="AZ18" s="68">
        <f t="shared" si="33"/>
      </c>
      <c r="BA18" s="69">
        <f t="shared" si="34"/>
      </c>
      <c r="BB18" s="68">
        <f t="shared" si="35"/>
        <v>0</v>
      </c>
      <c r="BC18" s="67">
        <f t="shared" si="36"/>
      </c>
      <c r="BD18" s="69">
        <f t="shared" si="24"/>
      </c>
      <c r="BE18" s="68">
        <f t="shared" si="37"/>
      </c>
      <c r="BF18" s="67">
        <f t="shared" si="38"/>
      </c>
    </row>
    <row r="19" spans="1:58" ht="12">
      <c r="A19" s="452"/>
      <c r="B19" s="3"/>
      <c r="C19" s="3"/>
      <c r="D19" s="387">
        <f t="shared" si="25"/>
      </c>
      <c r="E19" s="357"/>
      <c r="F19" s="3"/>
      <c r="G19" s="3"/>
      <c r="H19" s="4"/>
      <c r="I19" s="9"/>
      <c r="J19" s="9"/>
      <c r="K19" s="9"/>
      <c r="L19" s="8"/>
      <c r="M19" s="388">
        <f>IF(D19="No",1,(IF(AND(C19="Part 1033",D19="Yes",H19="Line-Haul"),IF(E19&gt;=20,0.27,(VLOOKUP(E19,'Proration Factors'!$E$14:$F$33,2,FALSE))),(IF(AND(C19="Part 1033",D19="Yes",H19="Switch"),IF(E19&gt;=40,0.2,(VLOOKUP(E19,'Proration Factors'!$H$14:$I$53,2,FALSE))),(IF(AND(C19="Part 92",D19="Yes"),IF(E19&gt;=32,0.143,(VLOOKUP(E19,'Proration Factors'!$B$14:$C$45,2,FALSE))),"")))))))</f>
      </c>
      <c r="N19" s="389">
        <f t="shared" si="39"/>
      </c>
      <c r="O19" s="390">
        <f aca="true" t="shared" si="41" ref="O19:O64">IF(D19="N/A","",(IF(AND(T19=0,U19=1),(N19-L19)*1.341*J19*K19*M19*10^-3,"")))</f>
      </c>
      <c r="P19" s="391">
        <f t="shared" si="0"/>
      </c>
      <c r="Q19" s="3"/>
      <c r="R19" s="205"/>
      <c r="S19" s="60"/>
      <c r="T19" s="68">
        <f t="shared" si="26"/>
        <v>0</v>
      </c>
      <c r="U19" s="26">
        <f t="shared" si="40"/>
        <v>0</v>
      </c>
      <c r="V19" s="26">
        <f t="shared" si="1"/>
        <v>0</v>
      </c>
      <c r="W19" s="21">
        <f t="shared" si="2"/>
        <v>0</v>
      </c>
      <c r="X19" s="42">
        <f t="shared" si="3"/>
      </c>
      <c r="Y19" s="26">
        <f t="shared" si="4"/>
      </c>
      <c r="Z19" s="22">
        <f t="shared" si="5"/>
      </c>
      <c r="AA19" s="22">
        <f t="shared" si="6"/>
      </c>
      <c r="AB19" s="26">
        <f t="shared" si="7"/>
      </c>
      <c r="AC19" s="27">
        <f t="shared" si="8"/>
      </c>
      <c r="AD19" s="69">
        <f t="shared" si="9"/>
      </c>
      <c r="AE19" s="60">
        <f aca="true" t="shared" si="42" ref="AE19:AE46">IF(B19=B18,(IF(AND(C19=C18,D19=D18,I19=I18,K19=K18),0,1)),0)</f>
        <v>0</v>
      </c>
      <c r="AF19" s="70">
        <f t="shared" si="10"/>
      </c>
      <c r="AG19" s="70">
        <f t="shared" si="11"/>
      </c>
      <c r="AH19" s="71">
        <f t="shared" si="27"/>
      </c>
      <c r="AI19" s="69">
        <f t="shared" si="12"/>
        <v>0</v>
      </c>
      <c r="AJ19" s="60">
        <f t="shared" si="13"/>
        <v>0</v>
      </c>
      <c r="AK19" s="60">
        <f t="shared" si="14"/>
        <v>0</v>
      </c>
      <c r="AL19" s="60">
        <f t="shared" si="15"/>
        <v>0</v>
      </c>
      <c r="AM19" s="60">
        <f t="shared" si="16"/>
        <v>0</v>
      </c>
      <c r="AN19" s="60">
        <f t="shared" si="17"/>
        <v>0</v>
      </c>
      <c r="AO19" s="60">
        <f t="shared" si="18"/>
        <v>0</v>
      </c>
      <c r="AP19" s="60">
        <f t="shared" si="19"/>
        <v>0</v>
      </c>
      <c r="AQ19" s="60">
        <f t="shared" si="20"/>
        <v>0</v>
      </c>
      <c r="AR19" s="60">
        <f t="shared" si="21"/>
        <v>0</v>
      </c>
      <c r="AS19" s="60">
        <f t="shared" si="22"/>
        <v>0</v>
      </c>
      <c r="AT19" s="60">
        <f t="shared" si="23"/>
        <v>0</v>
      </c>
      <c r="AU19" s="68">
        <f t="shared" si="28"/>
        <v>0</v>
      </c>
      <c r="AV19" s="68">
        <f t="shared" si="29"/>
        <v>0</v>
      </c>
      <c r="AW19" s="69">
        <f t="shared" si="30"/>
      </c>
      <c r="AX19" s="68">
        <f t="shared" si="31"/>
      </c>
      <c r="AY19" s="67">
        <f t="shared" si="32"/>
      </c>
      <c r="AZ19" s="68">
        <f t="shared" si="33"/>
      </c>
      <c r="BA19" s="69">
        <f t="shared" si="34"/>
      </c>
      <c r="BB19" s="68">
        <f t="shared" si="35"/>
        <v>0</v>
      </c>
      <c r="BC19" s="67">
        <f t="shared" si="36"/>
      </c>
      <c r="BD19" s="69">
        <f t="shared" si="24"/>
      </c>
      <c r="BE19" s="68">
        <f t="shared" si="37"/>
      </c>
      <c r="BF19" s="67">
        <f t="shared" si="38"/>
      </c>
    </row>
    <row r="20" spans="1:58" ht="12">
      <c r="A20" s="452"/>
      <c r="B20" s="3"/>
      <c r="C20" s="3"/>
      <c r="D20" s="387">
        <f t="shared" si="25"/>
      </c>
      <c r="E20" s="357"/>
      <c r="F20" s="3"/>
      <c r="G20" s="3"/>
      <c r="H20" s="4"/>
      <c r="I20" s="9"/>
      <c r="J20" s="9"/>
      <c r="K20" s="9"/>
      <c r="L20" s="8"/>
      <c r="M20" s="388">
        <f>IF(D20="No",1,(IF(AND(C20="Part 1033",D20="Yes",H20="Line-Haul"),IF(E20&gt;=20,0.27,(VLOOKUP(E20,'Proration Factors'!$E$14:$F$33,2,FALSE))),(IF(AND(C20="Part 1033",D20="Yes",H20="Switch"),IF(E20&gt;=40,0.2,(VLOOKUP(E20,'Proration Factors'!$H$14:$I$53,2,FALSE))),(IF(AND(C20="Part 92",D20="Yes"),IF(E20&gt;=32,0.143,(VLOOKUP(E20,'Proration Factors'!$B$14:$C$45,2,FALSE))),"")))))))</f>
      </c>
      <c r="N20" s="389">
        <f t="shared" si="39"/>
      </c>
      <c r="O20" s="390">
        <f t="shared" si="41"/>
      </c>
      <c r="P20" s="391">
        <f t="shared" si="0"/>
      </c>
      <c r="Q20" s="3"/>
      <c r="R20" s="205"/>
      <c r="S20" s="60"/>
      <c r="T20" s="68">
        <f t="shared" si="26"/>
        <v>0</v>
      </c>
      <c r="U20" s="26">
        <f t="shared" si="40"/>
        <v>0</v>
      </c>
      <c r="V20" s="26">
        <f t="shared" si="1"/>
        <v>0</v>
      </c>
      <c r="W20" s="21">
        <f t="shared" si="2"/>
        <v>0</v>
      </c>
      <c r="X20" s="42">
        <f t="shared" si="3"/>
      </c>
      <c r="Y20" s="26">
        <f t="shared" si="4"/>
      </c>
      <c r="Z20" s="22">
        <f t="shared" si="5"/>
      </c>
      <c r="AA20" s="22">
        <f t="shared" si="6"/>
      </c>
      <c r="AB20" s="26">
        <f t="shared" si="7"/>
      </c>
      <c r="AC20" s="27">
        <f t="shared" si="8"/>
      </c>
      <c r="AD20" s="69">
        <f t="shared" si="9"/>
      </c>
      <c r="AE20" s="60">
        <f t="shared" si="42"/>
        <v>0</v>
      </c>
      <c r="AF20" s="70">
        <f t="shared" si="10"/>
      </c>
      <c r="AG20" s="70">
        <f t="shared" si="11"/>
      </c>
      <c r="AH20" s="71">
        <f t="shared" si="27"/>
      </c>
      <c r="AI20" s="69">
        <f t="shared" si="12"/>
        <v>0</v>
      </c>
      <c r="AJ20" s="60">
        <f t="shared" si="13"/>
        <v>0</v>
      </c>
      <c r="AK20" s="60">
        <f t="shared" si="14"/>
        <v>0</v>
      </c>
      <c r="AL20" s="60">
        <f t="shared" si="15"/>
        <v>0</v>
      </c>
      <c r="AM20" s="60">
        <f t="shared" si="16"/>
        <v>0</v>
      </c>
      <c r="AN20" s="60">
        <f t="shared" si="17"/>
        <v>0</v>
      </c>
      <c r="AO20" s="60">
        <f t="shared" si="18"/>
        <v>0</v>
      </c>
      <c r="AP20" s="60">
        <f t="shared" si="19"/>
        <v>0</v>
      </c>
      <c r="AQ20" s="60">
        <f t="shared" si="20"/>
        <v>0</v>
      </c>
      <c r="AR20" s="60">
        <f t="shared" si="21"/>
        <v>0</v>
      </c>
      <c r="AS20" s="60">
        <f t="shared" si="22"/>
        <v>0</v>
      </c>
      <c r="AT20" s="60">
        <f t="shared" si="23"/>
        <v>0</v>
      </c>
      <c r="AU20" s="68">
        <f t="shared" si="28"/>
        <v>0</v>
      </c>
      <c r="AV20" s="68">
        <f t="shared" si="29"/>
        <v>0</v>
      </c>
      <c r="AW20" s="69">
        <f t="shared" si="30"/>
      </c>
      <c r="AX20" s="68">
        <f t="shared" si="31"/>
      </c>
      <c r="AY20" s="67">
        <f t="shared" si="32"/>
      </c>
      <c r="AZ20" s="68">
        <f t="shared" si="33"/>
      </c>
      <c r="BA20" s="69">
        <f t="shared" si="34"/>
      </c>
      <c r="BB20" s="68">
        <f t="shared" si="35"/>
        <v>0</v>
      </c>
      <c r="BC20" s="67">
        <f t="shared" si="36"/>
      </c>
      <c r="BD20" s="69">
        <f t="shared" si="24"/>
      </c>
      <c r="BE20" s="68">
        <f t="shared" si="37"/>
      </c>
      <c r="BF20" s="67">
        <f t="shared" si="38"/>
      </c>
    </row>
    <row r="21" spans="1:58" ht="12">
      <c r="A21" s="452"/>
      <c r="B21" s="3"/>
      <c r="C21" s="3"/>
      <c r="D21" s="387">
        <f t="shared" si="25"/>
      </c>
      <c r="E21" s="357"/>
      <c r="F21" s="3"/>
      <c r="G21" s="3"/>
      <c r="H21" s="4"/>
      <c r="I21" s="9"/>
      <c r="J21" s="9"/>
      <c r="K21" s="9"/>
      <c r="L21" s="8"/>
      <c r="M21" s="388">
        <f>IF(D21="No",1,(IF(AND(C21="Part 1033",D21="Yes",H21="Line-Haul"),IF(E21&gt;=20,0.27,(VLOOKUP(E21,'Proration Factors'!$E$14:$F$33,2,FALSE))),(IF(AND(C21="Part 1033",D21="Yes",H21="Switch"),IF(E21&gt;=40,0.2,(VLOOKUP(E21,'Proration Factors'!$H$14:$I$53,2,FALSE))),(IF(AND(C21="Part 92",D21="Yes"),IF(E21&gt;=32,0.143,(VLOOKUP(E21,'Proration Factors'!$B$14:$C$45,2,FALSE))),"")))))))</f>
      </c>
      <c r="N21" s="389">
        <f t="shared" si="39"/>
      </c>
      <c r="O21" s="390">
        <f t="shared" si="41"/>
      </c>
      <c r="P21" s="391">
        <f t="shared" si="0"/>
      </c>
      <c r="Q21" s="3"/>
      <c r="R21" s="205"/>
      <c r="S21" s="60"/>
      <c r="T21" s="68">
        <f t="shared" si="26"/>
        <v>0</v>
      </c>
      <c r="U21" s="26">
        <f t="shared" si="40"/>
        <v>0</v>
      </c>
      <c r="V21" s="26">
        <f t="shared" si="1"/>
        <v>0</v>
      </c>
      <c r="W21" s="21">
        <f t="shared" si="2"/>
        <v>0</v>
      </c>
      <c r="X21" s="42">
        <f t="shared" si="3"/>
      </c>
      <c r="Y21" s="26">
        <f t="shared" si="4"/>
      </c>
      <c r="Z21" s="22">
        <f t="shared" si="5"/>
      </c>
      <c r="AA21" s="22">
        <f t="shared" si="6"/>
      </c>
      <c r="AB21" s="26">
        <f t="shared" si="7"/>
      </c>
      <c r="AC21" s="27">
        <f t="shared" si="8"/>
      </c>
      <c r="AD21" s="69">
        <f t="shared" si="9"/>
      </c>
      <c r="AE21" s="60">
        <f t="shared" si="42"/>
        <v>0</v>
      </c>
      <c r="AF21" s="70">
        <f t="shared" si="10"/>
      </c>
      <c r="AG21" s="70">
        <f t="shared" si="11"/>
      </c>
      <c r="AH21" s="71">
        <f t="shared" si="27"/>
      </c>
      <c r="AI21" s="69">
        <f t="shared" si="12"/>
        <v>0</v>
      </c>
      <c r="AJ21" s="60">
        <f t="shared" si="13"/>
        <v>0</v>
      </c>
      <c r="AK21" s="60">
        <f t="shared" si="14"/>
        <v>0</v>
      </c>
      <c r="AL21" s="60">
        <f t="shared" si="15"/>
        <v>0</v>
      </c>
      <c r="AM21" s="60">
        <f t="shared" si="16"/>
        <v>0</v>
      </c>
      <c r="AN21" s="60">
        <f t="shared" si="17"/>
        <v>0</v>
      </c>
      <c r="AO21" s="60">
        <f t="shared" si="18"/>
        <v>0</v>
      </c>
      <c r="AP21" s="60">
        <f t="shared" si="19"/>
        <v>0</v>
      </c>
      <c r="AQ21" s="60">
        <f t="shared" si="20"/>
        <v>0</v>
      </c>
      <c r="AR21" s="60">
        <f t="shared" si="21"/>
        <v>0</v>
      </c>
      <c r="AS21" s="60">
        <f t="shared" si="22"/>
        <v>0</v>
      </c>
      <c r="AT21" s="60">
        <f t="shared" si="23"/>
        <v>0</v>
      </c>
      <c r="AU21" s="68">
        <f t="shared" si="28"/>
        <v>0</v>
      </c>
      <c r="AV21" s="68">
        <f t="shared" si="29"/>
        <v>0</v>
      </c>
      <c r="AW21" s="69">
        <f t="shared" si="30"/>
      </c>
      <c r="AX21" s="68">
        <f t="shared" si="31"/>
      </c>
      <c r="AY21" s="67">
        <f t="shared" si="32"/>
      </c>
      <c r="AZ21" s="68">
        <f t="shared" si="33"/>
      </c>
      <c r="BA21" s="69">
        <f t="shared" si="34"/>
      </c>
      <c r="BB21" s="68">
        <f t="shared" si="35"/>
        <v>0</v>
      </c>
      <c r="BC21" s="67">
        <f t="shared" si="36"/>
      </c>
      <c r="BD21" s="69">
        <f t="shared" si="24"/>
      </c>
      <c r="BE21" s="68">
        <f t="shared" si="37"/>
      </c>
      <c r="BF21" s="67">
        <f t="shared" si="38"/>
      </c>
    </row>
    <row r="22" spans="1:58" ht="12">
      <c r="A22" s="452"/>
      <c r="B22" s="3"/>
      <c r="C22" s="3"/>
      <c r="D22" s="387">
        <f t="shared" si="25"/>
      </c>
      <c r="E22" s="357"/>
      <c r="F22" s="3"/>
      <c r="G22" s="3"/>
      <c r="H22" s="4"/>
      <c r="I22" s="9"/>
      <c r="J22" s="9"/>
      <c r="K22" s="9"/>
      <c r="L22" s="8"/>
      <c r="M22" s="388">
        <f>IF(D22="No",1,(IF(AND(C22="Part 1033",D22="Yes",H22="Line-Haul"),IF(E22&gt;=20,0.27,(VLOOKUP(E22,'Proration Factors'!$E$14:$F$33,2,FALSE))),(IF(AND(C22="Part 1033",D22="Yes",H22="Switch"),IF(E22&gt;=40,0.2,(VLOOKUP(E22,'Proration Factors'!$H$14:$I$53,2,FALSE))),(IF(AND(C22="Part 92",D22="Yes"),IF(E22&gt;=32,0.143,(VLOOKUP(E22,'Proration Factors'!$B$14:$C$45,2,FALSE))),"")))))))</f>
      </c>
      <c r="N22" s="389">
        <f t="shared" si="39"/>
      </c>
      <c r="O22" s="390">
        <f t="shared" si="41"/>
      </c>
      <c r="P22" s="391">
        <f t="shared" si="0"/>
      </c>
      <c r="Q22" s="3"/>
      <c r="R22" s="205"/>
      <c r="S22" s="60"/>
      <c r="T22" s="68">
        <f t="shared" si="26"/>
        <v>0</v>
      </c>
      <c r="U22" s="26">
        <f t="shared" si="40"/>
        <v>0</v>
      </c>
      <c r="V22" s="26">
        <f t="shared" si="1"/>
        <v>0</v>
      </c>
      <c r="W22" s="21">
        <f t="shared" si="2"/>
        <v>0</v>
      </c>
      <c r="X22" s="42">
        <f t="shared" si="3"/>
      </c>
      <c r="Y22" s="26">
        <f t="shared" si="4"/>
      </c>
      <c r="Z22" s="22">
        <f t="shared" si="5"/>
      </c>
      <c r="AA22" s="22">
        <f t="shared" si="6"/>
      </c>
      <c r="AB22" s="26">
        <f t="shared" si="7"/>
      </c>
      <c r="AC22" s="27">
        <f t="shared" si="8"/>
      </c>
      <c r="AD22" s="69">
        <f t="shared" si="9"/>
      </c>
      <c r="AE22" s="60">
        <f t="shared" si="42"/>
        <v>0</v>
      </c>
      <c r="AF22" s="70">
        <f t="shared" si="10"/>
      </c>
      <c r="AG22" s="70">
        <f t="shared" si="11"/>
      </c>
      <c r="AH22" s="71">
        <f t="shared" si="27"/>
      </c>
      <c r="AI22" s="69">
        <f t="shared" si="12"/>
        <v>0</v>
      </c>
      <c r="AJ22" s="60">
        <f t="shared" si="13"/>
        <v>0</v>
      </c>
      <c r="AK22" s="60">
        <f t="shared" si="14"/>
        <v>0</v>
      </c>
      <c r="AL22" s="60">
        <f t="shared" si="15"/>
        <v>0</v>
      </c>
      <c r="AM22" s="60">
        <f t="shared" si="16"/>
        <v>0</v>
      </c>
      <c r="AN22" s="60">
        <f t="shared" si="17"/>
        <v>0</v>
      </c>
      <c r="AO22" s="60">
        <f t="shared" si="18"/>
        <v>0</v>
      </c>
      <c r="AP22" s="60">
        <f t="shared" si="19"/>
        <v>0</v>
      </c>
      <c r="AQ22" s="60">
        <f t="shared" si="20"/>
        <v>0</v>
      </c>
      <c r="AR22" s="60">
        <f t="shared" si="21"/>
        <v>0</v>
      </c>
      <c r="AS22" s="60">
        <f t="shared" si="22"/>
        <v>0</v>
      </c>
      <c r="AT22" s="60">
        <f t="shared" si="23"/>
        <v>0</v>
      </c>
      <c r="AU22" s="68">
        <f t="shared" si="28"/>
        <v>0</v>
      </c>
      <c r="AV22" s="68">
        <f t="shared" si="29"/>
        <v>0</v>
      </c>
      <c r="AW22" s="69">
        <f t="shared" si="30"/>
      </c>
      <c r="AX22" s="68">
        <f t="shared" si="31"/>
      </c>
      <c r="AY22" s="67">
        <f t="shared" si="32"/>
      </c>
      <c r="AZ22" s="68">
        <f t="shared" si="33"/>
      </c>
      <c r="BA22" s="69">
        <f t="shared" si="34"/>
      </c>
      <c r="BB22" s="68">
        <f t="shared" si="35"/>
        <v>0</v>
      </c>
      <c r="BC22" s="67">
        <f t="shared" si="36"/>
      </c>
      <c r="BD22" s="69">
        <f t="shared" si="24"/>
      </c>
      <c r="BE22" s="68">
        <f t="shared" si="37"/>
      </c>
      <c r="BF22" s="67">
        <f t="shared" si="38"/>
      </c>
    </row>
    <row r="23" spans="1:58" ht="12">
      <c r="A23" s="452"/>
      <c r="B23" s="3"/>
      <c r="C23" s="3"/>
      <c r="D23" s="387">
        <f t="shared" si="25"/>
      </c>
      <c r="E23" s="357"/>
      <c r="F23" s="3"/>
      <c r="G23" s="3"/>
      <c r="H23" s="4"/>
      <c r="I23" s="9"/>
      <c r="J23" s="9"/>
      <c r="K23" s="9"/>
      <c r="L23" s="8"/>
      <c r="M23" s="388">
        <f>IF(D23="No",1,(IF(AND(C23="Part 1033",D23="Yes",H23="Line-Haul"),IF(E23&gt;=20,0.27,(VLOOKUP(E23,'Proration Factors'!$E$14:$F$33,2,FALSE))),(IF(AND(C23="Part 1033",D23="Yes",H23="Switch"),IF(E23&gt;=40,0.2,(VLOOKUP(E23,'Proration Factors'!$H$14:$I$53,2,FALSE))),(IF(AND(C23="Part 92",D23="Yes"),IF(E23&gt;=32,0.143,(VLOOKUP(E23,'Proration Factors'!$B$14:$C$45,2,FALSE))),"")))))))</f>
      </c>
      <c r="N23" s="389">
        <f t="shared" si="39"/>
      </c>
      <c r="O23" s="390">
        <f t="shared" si="41"/>
      </c>
      <c r="P23" s="391">
        <f t="shared" si="0"/>
      </c>
      <c r="Q23" s="3"/>
      <c r="R23" s="205"/>
      <c r="S23" s="60"/>
      <c r="T23" s="68">
        <f t="shared" si="26"/>
        <v>0</v>
      </c>
      <c r="U23" s="26">
        <f t="shared" si="40"/>
        <v>0</v>
      </c>
      <c r="V23" s="26">
        <f t="shared" si="1"/>
        <v>0</v>
      </c>
      <c r="W23" s="21">
        <f t="shared" si="2"/>
        <v>0</v>
      </c>
      <c r="X23" s="42">
        <f t="shared" si="3"/>
      </c>
      <c r="Y23" s="26">
        <f t="shared" si="4"/>
      </c>
      <c r="Z23" s="22">
        <f t="shared" si="5"/>
      </c>
      <c r="AA23" s="22">
        <f t="shared" si="6"/>
      </c>
      <c r="AB23" s="26">
        <f t="shared" si="7"/>
      </c>
      <c r="AC23" s="27">
        <f t="shared" si="8"/>
      </c>
      <c r="AD23" s="69">
        <f t="shared" si="9"/>
      </c>
      <c r="AE23" s="60">
        <f t="shared" si="42"/>
        <v>0</v>
      </c>
      <c r="AF23" s="70">
        <f t="shared" si="10"/>
      </c>
      <c r="AG23" s="70">
        <f t="shared" si="11"/>
      </c>
      <c r="AH23" s="71">
        <f t="shared" si="27"/>
      </c>
      <c r="AI23" s="69">
        <f t="shared" si="12"/>
        <v>0</v>
      </c>
      <c r="AJ23" s="60">
        <f t="shared" si="13"/>
        <v>0</v>
      </c>
      <c r="AK23" s="60">
        <f t="shared" si="14"/>
        <v>0</v>
      </c>
      <c r="AL23" s="60">
        <f t="shared" si="15"/>
        <v>0</v>
      </c>
      <c r="AM23" s="60">
        <f t="shared" si="16"/>
        <v>0</v>
      </c>
      <c r="AN23" s="60">
        <f t="shared" si="17"/>
        <v>0</v>
      </c>
      <c r="AO23" s="60">
        <f t="shared" si="18"/>
        <v>0</v>
      </c>
      <c r="AP23" s="60">
        <f t="shared" si="19"/>
        <v>0</v>
      </c>
      <c r="AQ23" s="60">
        <f t="shared" si="20"/>
        <v>0</v>
      </c>
      <c r="AR23" s="60">
        <f t="shared" si="21"/>
        <v>0</v>
      </c>
      <c r="AS23" s="60">
        <f t="shared" si="22"/>
        <v>0</v>
      </c>
      <c r="AT23" s="60">
        <f t="shared" si="23"/>
        <v>0</v>
      </c>
      <c r="AU23" s="68">
        <f t="shared" si="28"/>
        <v>0</v>
      </c>
      <c r="AV23" s="68">
        <f t="shared" si="29"/>
        <v>0</v>
      </c>
      <c r="AW23" s="69">
        <f t="shared" si="30"/>
      </c>
      <c r="AX23" s="68">
        <f t="shared" si="31"/>
      </c>
      <c r="AY23" s="67">
        <f t="shared" si="32"/>
      </c>
      <c r="AZ23" s="68">
        <f t="shared" si="33"/>
      </c>
      <c r="BA23" s="69">
        <f t="shared" si="34"/>
      </c>
      <c r="BB23" s="68">
        <f t="shared" si="35"/>
        <v>0</v>
      </c>
      <c r="BC23" s="67">
        <f t="shared" si="36"/>
      </c>
      <c r="BD23" s="69">
        <f t="shared" si="24"/>
      </c>
      <c r="BE23" s="68">
        <f t="shared" si="37"/>
      </c>
      <c r="BF23" s="67">
        <f t="shared" si="38"/>
      </c>
    </row>
    <row r="24" spans="1:58" ht="12">
      <c r="A24" s="452"/>
      <c r="B24" s="3"/>
      <c r="C24" s="3"/>
      <c r="D24" s="387">
        <f t="shared" si="25"/>
      </c>
      <c r="E24" s="357"/>
      <c r="F24" s="3"/>
      <c r="G24" s="3"/>
      <c r="H24" s="4"/>
      <c r="I24" s="9"/>
      <c r="J24" s="9"/>
      <c r="K24" s="9"/>
      <c r="L24" s="8"/>
      <c r="M24" s="388">
        <f>IF(D24="No",1,(IF(AND(C24="Part 1033",D24="Yes",H24="Line-Haul"),IF(E24&gt;=20,0.27,(VLOOKUP(E24,'Proration Factors'!$E$14:$F$33,2,FALSE))),(IF(AND(C24="Part 1033",D24="Yes",H24="Switch"),IF(E24&gt;=40,0.2,(VLOOKUP(E24,'Proration Factors'!$H$14:$I$53,2,FALSE))),(IF(AND(C24="Part 92",D24="Yes"),IF(E24&gt;=32,0.143,(VLOOKUP(E24,'Proration Factors'!$B$14:$C$45,2,FALSE))),"")))))))</f>
      </c>
      <c r="N24" s="389">
        <f t="shared" si="39"/>
      </c>
      <c r="O24" s="390">
        <f t="shared" si="41"/>
      </c>
      <c r="P24" s="391">
        <f t="shared" si="0"/>
      </c>
      <c r="Q24" s="3"/>
      <c r="R24" s="205"/>
      <c r="S24" s="60"/>
      <c r="T24" s="68">
        <f t="shared" si="26"/>
        <v>0</v>
      </c>
      <c r="U24" s="26">
        <f t="shared" si="40"/>
        <v>0</v>
      </c>
      <c r="V24" s="26">
        <f t="shared" si="1"/>
        <v>0</v>
      </c>
      <c r="W24" s="21">
        <f t="shared" si="2"/>
        <v>0</v>
      </c>
      <c r="X24" s="42">
        <f t="shared" si="3"/>
      </c>
      <c r="Y24" s="26">
        <f t="shared" si="4"/>
      </c>
      <c r="Z24" s="22">
        <f t="shared" si="5"/>
      </c>
      <c r="AA24" s="22">
        <f t="shared" si="6"/>
      </c>
      <c r="AB24" s="26">
        <f t="shared" si="7"/>
      </c>
      <c r="AC24" s="27">
        <f t="shared" si="8"/>
      </c>
      <c r="AD24" s="69">
        <f t="shared" si="9"/>
      </c>
      <c r="AE24" s="60">
        <f t="shared" si="42"/>
        <v>0</v>
      </c>
      <c r="AF24" s="70">
        <f t="shared" si="10"/>
      </c>
      <c r="AG24" s="70">
        <f t="shared" si="11"/>
      </c>
      <c r="AH24" s="71">
        <f t="shared" si="27"/>
      </c>
      <c r="AI24" s="69">
        <f t="shared" si="12"/>
        <v>0</v>
      </c>
      <c r="AJ24" s="60">
        <f t="shared" si="13"/>
        <v>0</v>
      </c>
      <c r="AK24" s="60">
        <f t="shared" si="14"/>
        <v>0</v>
      </c>
      <c r="AL24" s="60">
        <f t="shared" si="15"/>
        <v>0</v>
      </c>
      <c r="AM24" s="60">
        <f t="shared" si="16"/>
        <v>0</v>
      </c>
      <c r="AN24" s="60">
        <f t="shared" si="17"/>
        <v>0</v>
      </c>
      <c r="AO24" s="60">
        <f t="shared" si="18"/>
        <v>0</v>
      </c>
      <c r="AP24" s="60">
        <f t="shared" si="19"/>
        <v>0</v>
      </c>
      <c r="AQ24" s="60">
        <f t="shared" si="20"/>
        <v>0</v>
      </c>
      <c r="AR24" s="60">
        <f t="shared" si="21"/>
        <v>0</v>
      </c>
      <c r="AS24" s="60">
        <f t="shared" si="22"/>
        <v>0</v>
      </c>
      <c r="AT24" s="60">
        <f t="shared" si="23"/>
        <v>0</v>
      </c>
      <c r="AU24" s="68">
        <f t="shared" si="28"/>
        <v>0</v>
      </c>
      <c r="AV24" s="68">
        <f t="shared" si="29"/>
        <v>0</v>
      </c>
      <c r="AW24" s="69">
        <f t="shared" si="30"/>
      </c>
      <c r="AX24" s="68">
        <f t="shared" si="31"/>
      </c>
      <c r="AY24" s="67">
        <f t="shared" si="32"/>
      </c>
      <c r="AZ24" s="68">
        <f t="shared" si="33"/>
      </c>
      <c r="BA24" s="69">
        <f t="shared" si="34"/>
      </c>
      <c r="BB24" s="68">
        <f t="shared" si="35"/>
        <v>0</v>
      </c>
      <c r="BC24" s="67">
        <f t="shared" si="36"/>
      </c>
      <c r="BD24" s="69">
        <f t="shared" si="24"/>
      </c>
      <c r="BE24" s="68">
        <f t="shared" si="37"/>
      </c>
      <c r="BF24" s="67">
        <f t="shared" si="38"/>
      </c>
    </row>
    <row r="25" spans="1:58" ht="12">
      <c r="A25" s="452"/>
      <c r="B25" s="3"/>
      <c r="C25" s="3"/>
      <c r="D25" s="387">
        <f t="shared" si="25"/>
      </c>
      <c r="E25" s="357"/>
      <c r="F25" s="3"/>
      <c r="G25" s="3"/>
      <c r="H25" s="4"/>
      <c r="I25" s="9"/>
      <c r="J25" s="9"/>
      <c r="K25" s="9"/>
      <c r="L25" s="8"/>
      <c r="M25" s="388">
        <f>IF(D25="No",1,(IF(AND(C25="Part 1033",D25="Yes",H25="Line-Haul"),IF(E25&gt;=20,0.27,(VLOOKUP(E25,'Proration Factors'!$E$14:$F$33,2,FALSE))),(IF(AND(C25="Part 1033",D25="Yes",H25="Switch"),IF(E25&gt;=40,0.2,(VLOOKUP(E25,'Proration Factors'!$H$14:$I$53,2,FALSE))),(IF(AND(C25="Part 92",D25="Yes"),IF(E25&gt;=32,0.143,(VLOOKUP(E25,'Proration Factors'!$B$14:$C$45,2,FALSE))),"")))))))</f>
      </c>
      <c r="N25" s="389">
        <f t="shared" si="39"/>
      </c>
      <c r="O25" s="390">
        <f t="shared" si="41"/>
      </c>
      <c r="P25" s="391">
        <f t="shared" si="0"/>
      </c>
      <c r="Q25" s="3"/>
      <c r="R25" s="205"/>
      <c r="S25" s="60"/>
      <c r="T25" s="68">
        <f t="shared" si="26"/>
        <v>0</v>
      </c>
      <c r="U25" s="26">
        <f t="shared" si="40"/>
        <v>0</v>
      </c>
      <c r="V25" s="26">
        <f t="shared" si="1"/>
        <v>0</v>
      </c>
      <c r="W25" s="21">
        <f t="shared" si="2"/>
        <v>0</v>
      </c>
      <c r="X25" s="42">
        <f t="shared" si="3"/>
      </c>
      <c r="Y25" s="26">
        <f t="shared" si="4"/>
      </c>
      <c r="Z25" s="22">
        <f t="shared" si="5"/>
      </c>
      <c r="AA25" s="22">
        <f t="shared" si="6"/>
      </c>
      <c r="AB25" s="26">
        <f t="shared" si="7"/>
      </c>
      <c r="AC25" s="27">
        <f t="shared" si="8"/>
      </c>
      <c r="AD25" s="69">
        <f t="shared" si="9"/>
      </c>
      <c r="AE25" s="60">
        <f t="shared" si="42"/>
        <v>0</v>
      </c>
      <c r="AF25" s="70">
        <f t="shared" si="10"/>
      </c>
      <c r="AG25" s="70">
        <f t="shared" si="11"/>
      </c>
      <c r="AH25" s="71">
        <f t="shared" si="27"/>
      </c>
      <c r="AI25" s="69">
        <f t="shared" si="12"/>
        <v>0</v>
      </c>
      <c r="AJ25" s="60">
        <f t="shared" si="13"/>
        <v>0</v>
      </c>
      <c r="AK25" s="60">
        <f t="shared" si="14"/>
        <v>0</v>
      </c>
      <c r="AL25" s="60">
        <f t="shared" si="15"/>
        <v>0</v>
      </c>
      <c r="AM25" s="60">
        <f t="shared" si="16"/>
        <v>0</v>
      </c>
      <c r="AN25" s="60">
        <f t="shared" si="17"/>
        <v>0</v>
      </c>
      <c r="AO25" s="60">
        <f t="shared" si="18"/>
        <v>0</v>
      </c>
      <c r="AP25" s="60">
        <f t="shared" si="19"/>
        <v>0</v>
      </c>
      <c r="AQ25" s="60">
        <f t="shared" si="20"/>
        <v>0</v>
      </c>
      <c r="AR25" s="60">
        <f t="shared" si="21"/>
        <v>0</v>
      </c>
      <c r="AS25" s="60">
        <f t="shared" si="22"/>
        <v>0</v>
      </c>
      <c r="AT25" s="60">
        <f t="shared" si="23"/>
        <v>0</v>
      </c>
      <c r="AU25" s="68">
        <f t="shared" si="28"/>
        <v>0</v>
      </c>
      <c r="AV25" s="68">
        <f t="shared" si="29"/>
        <v>0</v>
      </c>
      <c r="AW25" s="69">
        <f t="shared" si="30"/>
      </c>
      <c r="AX25" s="68">
        <f t="shared" si="31"/>
      </c>
      <c r="AY25" s="67">
        <f t="shared" si="32"/>
      </c>
      <c r="AZ25" s="68">
        <f t="shared" si="33"/>
      </c>
      <c r="BA25" s="69">
        <f t="shared" si="34"/>
      </c>
      <c r="BB25" s="68">
        <f t="shared" si="35"/>
        <v>0</v>
      </c>
      <c r="BC25" s="67">
        <f t="shared" si="36"/>
      </c>
      <c r="BD25" s="69">
        <f t="shared" si="24"/>
      </c>
      <c r="BE25" s="68">
        <f t="shared" si="37"/>
      </c>
      <c r="BF25" s="67">
        <f t="shared" si="38"/>
      </c>
    </row>
    <row r="26" spans="1:58" ht="12">
      <c r="A26" s="452"/>
      <c r="B26" s="3"/>
      <c r="C26" s="3"/>
      <c r="D26" s="387">
        <f t="shared" si="25"/>
      </c>
      <c r="E26" s="357"/>
      <c r="F26" s="3"/>
      <c r="G26" s="3"/>
      <c r="H26" s="4"/>
      <c r="I26" s="9"/>
      <c r="J26" s="9"/>
      <c r="K26" s="9"/>
      <c r="L26" s="8"/>
      <c r="M26" s="388">
        <f>IF(D26="No",1,(IF(AND(C26="Part 1033",D26="Yes",H26="Line-Haul"),IF(E26&gt;=20,0.27,(VLOOKUP(E26,'Proration Factors'!$E$14:$F$33,2,FALSE))),(IF(AND(C26="Part 1033",D26="Yes",H26="Switch"),IF(E26&gt;=40,0.2,(VLOOKUP(E26,'Proration Factors'!$H$14:$I$53,2,FALSE))),(IF(AND(C26="Part 92",D26="Yes"),IF(E26&gt;=32,0.143,(VLOOKUP(E26,'Proration Factors'!$B$14:$C$45,2,FALSE))),"")))))))</f>
      </c>
      <c r="N26" s="389">
        <f t="shared" si="39"/>
      </c>
      <c r="O26" s="390">
        <f t="shared" si="41"/>
      </c>
      <c r="P26" s="391">
        <f t="shared" si="0"/>
      </c>
      <c r="Q26" s="3"/>
      <c r="R26" s="205"/>
      <c r="S26" s="60"/>
      <c r="T26" s="68">
        <f t="shared" si="26"/>
        <v>0</v>
      </c>
      <c r="U26" s="26">
        <f t="shared" si="40"/>
        <v>0</v>
      </c>
      <c r="V26" s="26">
        <f t="shared" si="1"/>
        <v>0</v>
      </c>
      <c r="W26" s="21">
        <f t="shared" si="2"/>
        <v>0</v>
      </c>
      <c r="X26" s="42">
        <f t="shared" si="3"/>
      </c>
      <c r="Y26" s="26">
        <f t="shared" si="4"/>
      </c>
      <c r="Z26" s="22">
        <f t="shared" si="5"/>
      </c>
      <c r="AA26" s="22">
        <f t="shared" si="6"/>
      </c>
      <c r="AB26" s="26">
        <f t="shared" si="7"/>
      </c>
      <c r="AC26" s="27">
        <f t="shared" si="8"/>
      </c>
      <c r="AD26" s="69">
        <f t="shared" si="9"/>
      </c>
      <c r="AE26" s="60">
        <f t="shared" si="42"/>
        <v>0</v>
      </c>
      <c r="AF26" s="70">
        <f t="shared" si="10"/>
      </c>
      <c r="AG26" s="70">
        <f t="shared" si="11"/>
      </c>
      <c r="AH26" s="71">
        <f t="shared" si="27"/>
      </c>
      <c r="AI26" s="69">
        <f t="shared" si="12"/>
        <v>0</v>
      </c>
      <c r="AJ26" s="60">
        <f t="shared" si="13"/>
        <v>0</v>
      </c>
      <c r="AK26" s="60">
        <f t="shared" si="14"/>
        <v>0</v>
      </c>
      <c r="AL26" s="60">
        <f t="shared" si="15"/>
        <v>0</v>
      </c>
      <c r="AM26" s="60">
        <f t="shared" si="16"/>
        <v>0</v>
      </c>
      <c r="AN26" s="60">
        <f t="shared" si="17"/>
        <v>0</v>
      </c>
      <c r="AO26" s="60">
        <f t="shared" si="18"/>
        <v>0</v>
      </c>
      <c r="AP26" s="60">
        <f t="shared" si="19"/>
        <v>0</v>
      </c>
      <c r="AQ26" s="60">
        <f t="shared" si="20"/>
        <v>0</v>
      </c>
      <c r="AR26" s="60">
        <f t="shared" si="21"/>
        <v>0</v>
      </c>
      <c r="AS26" s="60">
        <f t="shared" si="22"/>
        <v>0</v>
      </c>
      <c r="AT26" s="60">
        <f t="shared" si="23"/>
        <v>0</v>
      </c>
      <c r="AU26" s="68">
        <f t="shared" si="28"/>
        <v>0</v>
      </c>
      <c r="AV26" s="68">
        <f t="shared" si="29"/>
        <v>0</v>
      </c>
      <c r="AW26" s="69">
        <f t="shared" si="30"/>
      </c>
      <c r="AX26" s="68">
        <f t="shared" si="31"/>
      </c>
      <c r="AY26" s="67">
        <f t="shared" si="32"/>
      </c>
      <c r="AZ26" s="68">
        <f t="shared" si="33"/>
      </c>
      <c r="BA26" s="69">
        <f t="shared" si="34"/>
      </c>
      <c r="BB26" s="68">
        <f t="shared" si="35"/>
        <v>0</v>
      </c>
      <c r="BC26" s="67">
        <f t="shared" si="36"/>
      </c>
      <c r="BD26" s="69">
        <f t="shared" si="24"/>
      </c>
      <c r="BE26" s="68">
        <f t="shared" si="37"/>
      </c>
      <c r="BF26" s="67">
        <f t="shared" si="38"/>
      </c>
    </row>
    <row r="27" spans="1:58" ht="12">
      <c r="A27" s="452"/>
      <c r="B27" s="3"/>
      <c r="C27" s="3"/>
      <c r="D27" s="387">
        <f t="shared" si="25"/>
      </c>
      <c r="E27" s="357"/>
      <c r="F27" s="3"/>
      <c r="G27" s="3"/>
      <c r="H27" s="4"/>
      <c r="I27" s="9"/>
      <c r="J27" s="9"/>
      <c r="K27" s="9"/>
      <c r="L27" s="8"/>
      <c r="M27" s="388">
        <f>IF(D27="No",1,(IF(AND(C27="Part 1033",D27="Yes",H27="Line-Haul"),IF(E27&gt;=20,0.27,(VLOOKUP(E27,'Proration Factors'!$E$14:$F$33,2,FALSE))),(IF(AND(C27="Part 1033",D27="Yes",H27="Switch"),IF(E27&gt;=40,0.2,(VLOOKUP(E27,'Proration Factors'!$H$14:$I$53,2,FALSE))),(IF(AND(C27="Part 92",D27="Yes"),IF(E27&gt;=32,0.143,(VLOOKUP(E27,'Proration Factors'!$B$14:$C$45,2,FALSE))),"")))))))</f>
      </c>
      <c r="N27" s="389">
        <f t="shared" si="39"/>
      </c>
      <c r="O27" s="390">
        <f t="shared" si="41"/>
      </c>
      <c r="P27" s="391">
        <f t="shared" si="0"/>
      </c>
      <c r="Q27" s="3"/>
      <c r="R27" s="205"/>
      <c r="S27" s="60"/>
      <c r="T27" s="68">
        <f t="shared" si="26"/>
        <v>0</v>
      </c>
      <c r="U27" s="26">
        <f t="shared" si="40"/>
        <v>0</v>
      </c>
      <c r="V27" s="26">
        <f t="shared" si="1"/>
        <v>0</v>
      </c>
      <c r="W27" s="21">
        <f t="shared" si="2"/>
        <v>0</v>
      </c>
      <c r="X27" s="42">
        <f t="shared" si="3"/>
      </c>
      <c r="Y27" s="26">
        <f t="shared" si="4"/>
      </c>
      <c r="Z27" s="22">
        <f t="shared" si="5"/>
      </c>
      <c r="AA27" s="22">
        <f t="shared" si="6"/>
      </c>
      <c r="AB27" s="26">
        <f t="shared" si="7"/>
      </c>
      <c r="AC27" s="27">
        <f t="shared" si="8"/>
      </c>
      <c r="AD27" s="69">
        <f t="shared" si="9"/>
      </c>
      <c r="AE27" s="60">
        <f t="shared" si="42"/>
        <v>0</v>
      </c>
      <c r="AF27" s="70">
        <f t="shared" si="10"/>
      </c>
      <c r="AG27" s="70">
        <f t="shared" si="11"/>
      </c>
      <c r="AH27" s="71">
        <f t="shared" si="27"/>
      </c>
      <c r="AI27" s="69">
        <f t="shared" si="12"/>
        <v>0</v>
      </c>
      <c r="AJ27" s="60">
        <f t="shared" si="13"/>
        <v>0</v>
      </c>
      <c r="AK27" s="60">
        <f t="shared" si="14"/>
        <v>0</v>
      </c>
      <c r="AL27" s="60">
        <f t="shared" si="15"/>
        <v>0</v>
      </c>
      <c r="AM27" s="60">
        <f t="shared" si="16"/>
        <v>0</v>
      </c>
      <c r="AN27" s="60">
        <f t="shared" si="17"/>
        <v>0</v>
      </c>
      <c r="AO27" s="60">
        <f t="shared" si="18"/>
        <v>0</v>
      </c>
      <c r="AP27" s="60">
        <f t="shared" si="19"/>
        <v>0</v>
      </c>
      <c r="AQ27" s="60">
        <f t="shared" si="20"/>
        <v>0</v>
      </c>
      <c r="AR27" s="60">
        <f t="shared" si="21"/>
        <v>0</v>
      </c>
      <c r="AS27" s="60">
        <f t="shared" si="22"/>
        <v>0</v>
      </c>
      <c r="AT27" s="60">
        <f t="shared" si="23"/>
        <v>0</v>
      </c>
      <c r="AU27" s="68">
        <f t="shared" si="28"/>
        <v>0</v>
      </c>
      <c r="AV27" s="68">
        <f t="shared" si="29"/>
        <v>0</v>
      </c>
      <c r="AW27" s="69">
        <f t="shared" si="30"/>
      </c>
      <c r="AX27" s="68">
        <f t="shared" si="31"/>
      </c>
      <c r="AY27" s="67">
        <f t="shared" si="32"/>
      </c>
      <c r="AZ27" s="68">
        <f t="shared" si="33"/>
      </c>
      <c r="BA27" s="69">
        <f t="shared" si="34"/>
      </c>
      <c r="BB27" s="68">
        <f t="shared" si="35"/>
        <v>0</v>
      </c>
      <c r="BC27" s="67">
        <f t="shared" si="36"/>
      </c>
      <c r="BD27" s="69">
        <f t="shared" si="24"/>
      </c>
      <c r="BE27" s="68">
        <f t="shared" si="37"/>
      </c>
      <c r="BF27" s="67">
        <f t="shared" si="38"/>
      </c>
    </row>
    <row r="28" spans="1:58" ht="12">
      <c r="A28" s="452"/>
      <c r="B28" s="3"/>
      <c r="C28" s="3"/>
      <c r="D28" s="387">
        <f t="shared" si="25"/>
      </c>
      <c r="E28" s="357"/>
      <c r="F28" s="3"/>
      <c r="G28" s="3"/>
      <c r="H28" s="4"/>
      <c r="I28" s="9"/>
      <c r="J28" s="9"/>
      <c r="K28" s="9"/>
      <c r="L28" s="8"/>
      <c r="M28" s="388">
        <f>IF(D28="No",1,(IF(AND(C28="Part 1033",D28="Yes",H28="Line-Haul"),IF(E28&gt;=20,0.27,(VLOOKUP(E28,'Proration Factors'!$E$14:$F$33,2,FALSE))),(IF(AND(C28="Part 1033",D28="Yes",H28="Switch"),IF(E28&gt;=40,0.2,(VLOOKUP(E28,'Proration Factors'!$H$14:$I$53,2,FALSE))),(IF(AND(C28="Part 92",D28="Yes"),IF(E28&gt;=32,0.143,(VLOOKUP(E28,'Proration Factors'!$B$14:$C$45,2,FALSE))),"")))))))</f>
      </c>
      <c r="N28" s="389">
        <f t="shared" si="39"/>
      </c>
      <c r="O28" s="390">
        <f t="shared" si="41"/>
      </c>
      <c r="P28" s="391">
        <f t="shared" si="0"/>
      </c>
      <c r="Q28" s="3"/>
      <c r="R28" s="205"/>
      <c r="S28" s="60"/>
      <c r="T28" s="68">
        <f t="shared" si="26"/>
        <v>0</v>
      </c>
      <c r="U28" s="26">
        <f t="shared" si="40"/>
        <v>0</v>
      </c>
      <c r="V28" s="26">
        <f t="shared" si="1"/>
        <v>0</v>
      </c>
      <c r="W28" s="21">
        <f t="shared" si="2"/>
        <v>0</v>
      </c>
      <c r="X28" s="42">
        <f t="shared" si="3"/>
      </c>
      <c r="Y28" s="26">
        <f t="shared" si="4"/>
      </c>
      <c r="Z28" s="22">
        <f t="shared" si="5"/>
      </c>
      <c r="AA28" s="22">
        <f t="shared" si="6"/>
      </c>
      <c r="AB28" s="26">
        <f t="shared" si="7"/>
      </c>
      <c r="AC28" s="27">
        <f t="shared" si="8"/>
      </c>
      <c r="AD28" s="69">
        <f t="shared" si="9"/>
      </c>
      <c r="AE28" s="60">
        <f t="shared" si="42"/>
        <v>0</v>
      </c>
      <c r="AF28" s="70">
        <f t="shared" si="10"/>
      </c>
      <c r="AG28" s="70">
        <f t="shared" si="11"/>
      </c>
      <c r="AH28" s="71">
        <f t="shared" si="27"/>
      </c>
      <c r="AI28" s="69">
        <f t="shared" si="12"/>
        <v>0</v>
      </c>
      <c r="AJ28" s="60">
        <f t="shared" si="13"/>
        <v>0</v>
      </c>
      <c r="AK28" s="60">
        <f t="shared" si="14"/>
        <v>0</v>
      </c>
      <c r="AL28" s="60">
        <f t="shared" si="15"/>
        <v>0</v>
      </c>
      <c r="AM28" s="60">
        <f t="shared" si="16"/>
        <v>0</v>
      </c>
      <c r="AN28" s="60">
        <f t="shared" si="17"/>
        <v>0</v>
      </c>
      <c r="AO28" s="60">
        <f t="shared" si="18"/>
        <v>0</v>
      </c>
      <c r="AP28" s="60">
        <f t="shared" si="19"/>
        <v>0</v>
      </c>
      <c r="AQ28" s="60">
        <f t="shared" si="20"/>
        <v>0</v>
      </c>
      <c r="AR28" s="60">
        <f t="shared" si="21"/>
        <v>0</v>
      </c>
      <c r="AS28" s="60">
        <f t="shared" si="22"/>
        <v>0</v>
      </c>
      <c r="AT28" s="60">
        <f t="shared" si="23"/>
        <v>0</v>
      </c>
      <c r="AU28" s="68">
        <f t="shared" si="28"/>
        <v>0</v>
      </c>
      <c r="AV28" s="68">
        <f t="shared" si="29"/>
        <v>0</v>
      </c>
      <c r="AW28" s="69">
        <f t="shared" si="30"/>
      </c>
      <c r="AX28" s="68">
        <f t="shared" si="31"/>
      </c>
      <c r="AY28" s="67">
        <f t="shared" si="32"/>
      </c>
      <c r="AZ28" s="68">
        <f t="shared" si="33"/>
      </c>
      <c r="BA28" s="69">
        <f t="shared" si="34"/>
      </c>
      <c r="BB28" s="68">
        <f t="shared" si="35"/>
        <v>0</v>
      </c>
      <c r="BC28" s="67">
        <f t="shared" si="36"/>
      </c>
      <c r="BD28" s="69">
        <f t="shared" si="24"/>
      </c>
      <c r="BE28" s="68">
        <f t="shared" si="37"/>
      </c>
      <c r="BF28" s="67">
        <f t="shared" si="38"/>
      </c>
    </row>
    <row r="29" spans="1:58" ht="12">
      <c r="A29" s="452"/>
      <c r="B29" s="3"/>
      <c r="C29" s="3"/>
      <c r="D29" s="387">
        <f t="shared" si="25"/>
      </c>
      <c r="E29" s="357"/>
      <c r="F29" s="3"/>
      <c r="G29" s="3"/>
      <c r="H29" s="4"/>
      <c r="I29" s="9"/>
      <c r="J29" s="9"/>
      <c r="K29" s="9"/>
      <c r="L29" s="8"/>
      <c r="M29" s="388">
        <f>IF(D29="No",1,(IF(AND(C29="Part 1033",D29="Yes",H29="Line-Haul"),IF(E29&gt;=20,0.27,(VLOOKUP(E29,'Proration Factors'!$E$14:$F$33,2,FALSE))),(IF(AND(C29="Part 1033",D29="Yes",H29="Switch"),IF(E29&gt;=40,0.2,(VLOOKUP(E29,'Proration Factors'!$H$14:$I$53,2,FALSE))),(IF(AND(C29="Part 92",D29="Yes"),IF(E29&gt;=32,0.143,(VLOOKUP(E29,'Proration Factors'!$B$14:$C$45,2,FALSE))),"")))))))</f>
      </c>
      <c r="N29" s="389">
        <f t="shared" si="39"/>
      </c>
      <c r="O29" s="390">
        <f t="shared" si="41"/>
      </c>
      <c r="P29" s="391">
        <f t="shared" si="0"/>
      </c>
      <c r="Q29" s="3"/>
      <c r="R29" s="205"/>
      <c r="S29" s="60"/>
      <c r="T29" s="68">
        <f t="shared" si="26"/>
        <v>0</v>
      </c>
      <c r="U29" s="26">
        <f t="shared" si="40"/>
        <v>0</v>
      </c>
      <c r="V29" s="26">
        <f t="shared" si="1"/>
        <v>0</v>
      </c>
      <c r="W29" s="21">
        <f t="shared" si="2"/>
        <v>0</v>
      </c>
      <c r="X29" s="42">
        <f t="shared" si="3"/>
      </c>
      <c r="Y29" s="26">
        <f t="shared" si="4"/>
      </c>
      <c r="Z29" s="22">
        <f t="shared" si="5"/>
      </c>
      <c r="AA29" s="22">
        <f t="shared" si="6"/>
      </c>
      <c r="AB29" s="26">
        <f t="shared" si="7"/>
      </c>
      <c r="AC29" s="27">
        <f t="shared" si="8"/>
      </c>
      <c r="AD29" s="69">
        <f t="shared" si="9"/>
      </c>
      <c r="AE29" s="60">
        <f t="shared" si="42"/>
        <v>0</v>
      </c>
      <c r="AF29" s="70">
        <f t="shared" si="10"/>
      </c>
      <c r="AG29" s="70">
        <f t="shared" si="11"/>
      </c>
      <c r="AH29" s="71">
        <f t="shared" si="27"/>
      </c>
      <c r="AI29" s="69">
        <f t="shared" si="12"/>
        <v>0</v>
      </c>
      <c r="AJ29" s="60">
        <f t="shared" si="13"/>
        <v>0</v>
      </c>
      <c r="AK29" s="60">
        <f t="shared" si="14"/>
        <v>0</v>
      </c>
      <c r="AL29" s="60">
        <f t="shared" si="15"/>
        <v>0</v>
      </c>
      <c r="AM29" s="60">
        <f t="shared" si="16"/>
        <v>0</v>
      </c>
      <c r="AN29" s="60">
        <f t="shared" si="17"/>
        <v>0</v>
      </c>
      <c r="AO29" s="60">
        <f t="shared" si="18"/>
        <v>0</v>
      </c>
      <c r="AP29" s="60">
        <f t="shared" si="19"/>
        <v>0</v>
      </c>
      <c r="AQ29" s="60">
        <f t="shared" si="20"/>
        <v>0</v>
      </c>
      <c r="AR29" s="60">
        <f t="shared" si="21"/>
        <v>0</v>
      </c>
      <c r="AS29" s="60">
        <f t="shared" si="22"/>
        <v>0</v>
      </c>
      <c r="AT29" s="60">
        <f t="shared" si="23"/>
        <v>0</v>
      </c>
      <c r="AU29" s="68">
        <f t="shared" si="28"/>
        <v>0</v>
      </c>
      <c r="AV29" s="68">
        <f t="shared" si="29"/>
        <v>0</v>
      </c>
      <c r="AW29" s="69">
        <f t="shared" si="30"/>
      </c>
      <c r="AX29" s="68">
        <f t="shared" si="31"/>
      </c>
      <c r="AY29" s="67">
        <f t="shared" si="32"/>
      </c>
      <c r="AZ29" s="68">
        <f t="shared" si="33"/>
      </c>
      <c r="BA29" s="69">
        <f t="shared" si="34"/>
      </c>
      <c r="BB29" s="68">
        <f t="shared" si="35"/>
        <v>0</v>
      </c>
      <c r="BC29" s="67">
        <f t="shared" si="36"/>
      </c>
      <c r="BD29" s="69">
        <f t="shared" si="24"/>
      </c>
      <c r="BE29" s="68">
        <f t="shared" si="37"/>
      </c>
      <c r="BF29" s="67">
        <f t="shared" si="38"/>
      </c>
    </row>
    <row r="30" spans="1:58" ht="12">
      <c r="A30" s="452"/>
      <c r="B30" s="3"/>
      <c r="C30" s="3"/>
      <c r="D30" s="387">
        <f t="shared" si="25"/>
      </c>
      <c r="E30" s="357"/>
      <c r="F30" s="3"/>
      <c r="G30" s="3"/>
      <c r="H30" s="4"/>
      <c r="I30" s="9"/>
      <c r="J30" s="9"/>
      <c r="K30" s="9"/>
      <c r="L30" s="8"/>
      <c r="M30" s="388">
        <f>IF(D30="No",1,(IF(AND(C30="Part 1033",D30="Yes",H30="Line-Haul"),IF(E30&gt;=20,0.27,(VLOOKUP(E30,'Proration Factors'!$E$14:$F$33,2,FALSE))),(IF(AND(C30="Part 1033",D30="Yes",H30="Switch"),IF(E30&gt;=40,0.2,(VLOOKUP(E30,'Proration Factors'!$H$14:$I$53,2,FALSE))),(IF(AND(C30="Part 92",D30="Yes"),IF(E30&gt;=32,0.143,(VLOOKUP(E30,'Proration Factors'!$B$14:$C$45,2,FALSE))),"")))))))</f>
      </c>
      <c r="N30" s="389">
        <f t="shared" si="39"/>
      </c>
      <c r="O30" s="390">
        <f t="shared" si="41"/>
      </c>
      <c r="P30" s="391">
        <f t="shared" si="0"/>
      </c>
      <c r="Q30" s="3"/>
      <c r="R30" s="205"/>
      <c r="S30" s="60"/>
      <c r="T30" s="68">
        <f t="shared" si="26"/>
        <v>0</v>
      </c>
      <c r="U30" s="26">
        <f t="shared" si="40"/>
        <v>0</v>
      </c>
      <c r="V30" s="26">
        <f t="shared" si="1"/>
        <v>0</v>
      </c>
      <c r="W30" s="21">
        <f t="shared" si="2"/>
        <v>0</v>
      </c>
      <c r="X30" s="42">
        <f t="shared" si="3"/>
      </c>
      <c r="Y30" s="26">
        <f t="shared" si="4"/>
      </c>
      <c r="Z30" s="22">
        <f t="shared" si="5"/>
      </c>
      <c r="AA30" s="22">
        <f t="shared" si="6"/>
      </c>
      <c r="AB30" s="26">
        <f t="shared" si="7"/>
      </c>
      <c r="AC30" s="27">
        <f t="shared" si="8"/>
      </c>
      <c r="AD30" s="69">
        <f t="shared" si="9"/>
      </c>
      <c r="AE30" s="60">
        <f t="shared" si="42"/>
        <v>0</v>
      </c>
      <c r="AF30" s="70">
        <f t="shared" si="10"/>
      </c>
      <c r="AG30" s="70">
        <f t="shared" si="11"/>
      </c>
      <c r="AH30" s="71">
        <f t="shared" si="27"/>
      </c>
      <c r="AI30" s="69">
        <f t="shared" si="12"/>
        <v>0</v>
      </c>
      <c r="AJ30" s="60">
        <f t="shared" si="13"/>
        <v>0</v>
      </c>
      <c r="AK30" s="60">
        <f t="shared" si="14"/>
        <v>0</v>
      </c>
      <c r="AL30" s="60">
        <f t="shared" si="15"/>
        <v>0</v>
      </c>
      <c r="AM30" s="60">
        <f t="shared" si="16"/>
        <v>0</v>
      </c>
      <c r="AN30" s="60">
        <f t="shared" si="17"/>
        <v>0</v>
      </c>
      <c r="AO30" s="60">
        <f t="shared" si="18"/>
        <v>0</v>
      </c>
      <c r="AP30" s="60">
        <f t="shared" si="19"/>
        <v>0</v>
      </c>
      <c r="AQ30" s="60">
        <f t="shared" si="20"/>
        <v>0</v>
      </c>
      <c r="AR30" s="60">
        <f t="shared" si="21"/>
        <v>0</v>
      </c>
      <c r="AS30" s="60">
        <f t="shared" si="22"/>
        <v>0</v>
      </c>
      <c r="AT30" s="60">
        <f t="shared" si="23"/>
        <v>0</v>
      </c>
      <c r="AU30" s="68">
        <f t="shared" si="28"/>
        <v>0</v>
      </c>
      <c r="AV30" s="68">
        <f t="shared" si="29"/>
        <v>0</v>
      </c>
      <c r="AW30" s="69">
        <f t="shared" si="30"/>
      </c>
      <c r="AX30" s="68">
        <f t="shared" si="31"/>
      </c>
      <c r="AY30" s="67">
        <f t="shared" si="32"/>
      </c>
      <c r="AZ30" s="68">
        <f t="shared" si="33"/>
      </c>
      <c r="BA30" s="69">
        <f t="shared" si="34"/>
      </c>
      <c r="BB30" s="68">
        <f t="shared" si="35"/>
        <v>0</v>
      </c>
      <c r="BC30" s="67">
        <f t="shared" si="36"/>
      </c>
      <c r="BD30" s="69">
        <f t="shared" si="24"/>
      </c>
      <c r="BE30" s="68">
        <f t="shared" si="37"/>
      </c>
      <c r="BF30" s="67">
        <f t="shared" si="38"/>
      </c>
    </row>
    <row r="31" spans="1:58" ht="12">
      <c r="A31" s="452"/>
      <c r="B31" s="3"/>
      <c r="C31" s="3"/>
      <c r="D31" s="387">
        <f t="shared" si="25"/>
      </c>
      <c r="E31" s="357"/>
      <c r="F31" s="3"/>
      <c r="G31" s="3"/>
      <c r="H31" s="4"/>
      <c r="I31" s="9"/>
      <c r="J31" s="9"/>
      <c r="K31" s="9"/>
      <c r="L31" s="8"/>
      <c r="M31" s="388">
        <f>IF(D31="No",1,(IF(AND(C31="Part 1033",D31="Yes",H31="Line-Haul"),IF(E31&gt;=20,0.27,(VLOOKUP(E31,'Proration Factors'!$E$14:$F$33,2,FALSE))),(IF(AND(C31="Part 1033",D31="Yes",H31="Switch"),IF(E31&gt;=40,0.2,(VLOOKUP(E31,'Proration Factors'!$H$14:$I$53,2,FALSE))),(IF(AND(C31="Part 92",D31="Yes"),IF(E31&gt;=32,0.143,(VLOOKUP(E31,'Proration Factors'!$B$14:$C$45,2,FALSE))),"")))))))</f>
      </c>
      <c r="N31" s="389">
        <f t="shared" si="39"/>
      </c>
      <c r="O31" s="390">
        <f t="shared" si="41"/>
      </c>
      <c r="P31" s="391">
        <f t="shared" si="0"/>
      </c>
      <c r="Q31" s="3"/>
      <c r="R31" s="205"/>
      <c r="S31" s="60"/>
      <c r="T31" s="68">
        <f t="shared" si="26"/>
        <v>0</v>
      </c>
      <c r="U31" s="26">
        <f t="shared" si="40"/>
        <v>0</v>
      </c>
      <c r="V31" s="26">
        <f t="shared" si="1"/>
        <v>0</v>
      </c>
      <c r="W31" s="21">
        <f t="shared" si="2"/>
        <v>0</v>
      </c>
      <c r="X31" s="42">
        <f t="shared" si="3"/>
      </c>
      <c r="Y31" s="26">
        <f t="shared" si="4"/>
      </c>
      <c r="Z31" s="22">
        <f t="shared" si="5"/>
      </c>
      <c r="AA31" s="22">
        <f t="shared" si="6"/>
      </c>
      <c r="AB31" s="26">
        <f t="shared" si="7"/>
      </c>
      <c r="AC31" s="27">
        <f t="shared" si="8"/>
      </c>
      <c r="AD31" s="69">
        <f t="shared" si="9"/>
      </c>
      <c r="AE31" s="60">
        <f t="shared" si="42"/>
        <v>0</v>
      </c>
      <c r="AF31" s="70">
        <f t="shared" si="10"/>
      </c>
      <c r="AG31" s="70">
        <f t="shared" si="11"/>
      </c>
      <c r="AH31" s="71">
        <f t="shared" si="27"/>
      </c>
      <c r="AI31" s="69">
        <f t="shared" si="12"/>
        <v>0</v>
      </c>
      <c r="AJ31" s="60">
        <f t="shared" si="13"/>
        <v>0</v>
      </c>
      <c r="AK31" s="60">
        <f t="shared" si="14"/>
        <v>0</v>
      </c>
      <c r="AL31" s="60">
        <f t="shared" si="15"/>
        <v>0</v>
      </c>
      <c r="AM31" s="60">
        <f t="shared" si="16"/>
        <v>0</v>
      </c>
      <c r="AN31" s="60">
        <f t="shared" si="17"/>
        <v>0</v>
      </c>
      <c r="AO31" s="60">
        <f t="shared" si="18"/>
        <v>0</v>
      </c>
      <c r="AP31" s="60">
        <f t="shared" si="19"/>
        <v>0</v>
      </c>
      <c r="AQ31" s="60">
        <f t="shared" si="20"/>
        <v>0</v>
      </c>
      <c r="AR31" s="60">
        <f t="shared" si="21"/>
        <v>0</v>
      </c>
      <c r="AS31" s="60">
        <f t="shared" si="22"/>
        <v>0</v>
      </c>
      <c r="AT31" s="60">
        <f t="shared" si="23"/>
        <v>0</v>
      </c>
      <c r="AU31" s="68">
        <f t="shared" si="28"/>
        <v>0</v>
      </c>
      <c r="AV31" s="68">
        <f t="shared" si="29"/>
        <v>0</v>
      </c>
      <c r="AW31" s="69">
        <f t="shared" si="30"/>
      </c>
      <c r="AX31" s="68">
        <f t="shared" si="31"/>
      </c>
      <c r="AY31" s="67">
        <f t="shared" si="32"/>
      </c>
      <c r="AZ31" s="68">
        <f t="shared" si="33"/>
      </c>
      <c r="BA31" s="69">
        <f t="shared" si="34"/>
      </c>
      <c r="BB31" s="68">
        <f t="shared" si="35"/>
        <v>0</v>
      </c>
      <c r="BC31" s="67">
        <f t="shared" si="36"/>
      </c>
      <c r="BD31" s="69">
        <f t="shared" si="24"/>
      </c>
      <c r="BE31" s="68">
        <f t="shared" si="37"/>
      </c>
      <c r="BF31" s="67">
        <f t="shared" si="38"/>
      </c>
    </row>
    <row r="32" spans="1:58" ht="12">
      <c r="A32" s="452"/>
      <c r="B32" s="3"/>
      <c r="C32" s="3"/>
      <c r="D32" s="387">
        <f t="shared" si="25"/>
      </c>
      <c r="E32" s="357"/>
      <c r="F32" s="3"/>
      <c r="G32" s="3"/>
      <c r="H32" s="4"/>
      <c r="I32" s="9"/>
      <c r="J32" s="9"/>
      <c r="K32" s="9"/>
      <c r="L32" s="8"/>
      <c r="M32" s="388">
        <f>IF(D32="No",1,(IF(AND(C32="Part 1033",D32="Yes",H32="Line-Haul"),IF(E32&gt;=20,0.27,(VLOOKUP(E32,'Proration Factors'!$E$14:$F$33,2,FALSE))),(IF(AND(C32="Part 1033",D32="Yes",H32="Switch"),IF(E32&gt;=40,0.2,(VLOOKUP(E32,'Proration Factors'!$H$14:$I$53,2,FALSE))),(IF(AND(C32="Part 92",D32="Yes"),IF(E32&gt;=32,0.143,(VLOOKUP(E32,'Proration Factors'!$B$14:$C$45,2,FALSE))),"")))))))</f>
      </c>
      <c r="N32" s="389">
        <f t="shared" si="39"/>
      </c>
      <c r="O32" s="390">
        <f t="shared" si="41"/>
      </c>
      <c r="P32" s="391">
        <f t="shared" si="0"/>
      </c>
      <c r="Q32" s="3"/>
      <c r="R32" s="205"/>
      <c r="S32" s="60"/>
      <c r="T32" s="68">
        <f t="shared" si="26"/>
        <v>0</v>
      </c>
      <c r="U32" s="26">
        <f t="shared" si="40"/>
        <v>0</v>
      </c>
      <c r="V32" s="26">
        <f t="shared" si="1"/>
        <v>0</v>
      </c>
      <c r="W32" s="21">
        <f t="shared" si="2"/>
        <v>0</v>
      </c>
      <c r="X32" s="42">
        <f t="shared" si="3"/>
      </c>
      <c r="Y32" s="26">
        <f t="shared" si="4"/>
      </c>
      <c r="Z32" s="22">
        <f t="shared" si="5"/>
      </c>
      <c r="AA32" s="22">
        <f t="shared" si="6"/>
      </c>
      <c r="AB32" s="26">
        <f t="shared" si="7"/>
      </c>
      <c r="AC32" s="27">
        <f t="shared" si="8"/>
      </c>
      <c r="AD32" s="69">
        <f t="shared" si="9"/>
      </c>
      <c r="AE32" s="60">
        <f t="shared" si="42"/>
        <v>0</v>
      </c>
      <c r="AF32" s="70">
        <f t="shared" si="10"/>
      </c>
      <c r="AG32" s="70">
        <f t="shared" si="11"/>
      </c>
      <c r="AH32" s="71">
        <f t="shared" si="27"/>
      </c>
      <c r="AI32" s="69">
        <f t="shared" si="12"/>
        <v>0</v>
      </c>
      <c r="AJ32" s="60">
        <f t="shared" si="13"/>
        <v>0</v>
      </c>
      <c r="AK32" s="60">
        <f t="shared" si="14"/>
        <v>0</v>
      </c>
      <c r="AL32" s="60">
        <f t="shared" si="15"/>
        <v>0</v>
      </c>
      <c r="AM32" s="60">
        <f t="shared" si="16"/>
        <v>0</v>
      </c>
      <c r="AN32" s="60">
        <f t="shared" si="17"/>
        <v>0</v>
      </c>
      <c r="AO32" s="60">
        <f t="shared" si="18"/>
        <v>0</v>
      </c>
      <c r="AP32" s="60">
        <f t="shared" si="19"/>
        <v>0</v>
      </c>
      <c r="AQ32" s="60">
        <f t="shared" si="20"/>
        <v>0</v>
      </c>
      <c r="AR32" s="60">
        <f t="shared" si="21"/>
        <v>0</v>
      </c>
      <c r="AS32" s="60">
        <f t="shared" si="22"/>
        <v>0</v>
      </c>
      <c r="AT32" s="60">
        <f t="shared" si="23"/>
        <v>0</v>
      </c>
      <c r="AU32" s="68">
        <f t="shared" si="28"/>
        <v>0</v>
      </c>
      <c r="AV32" s="68">
        <f t="shared" si="29"/>
        <v>0</v>
      </c>
      <c r="AW32" s="69">
        <f t="shared" si="30"/>
      </c>
      <c r="AX32" s="68">
        <f t="shared" si="31"/>
      </c>
      <c r="AY32" s="67">
        <f t="shared" si="32"/>
      </c>
      <c r="AZ32" s="68">
        <f t="shared" si="33"/>
      </c>
      <c r="BA32" s="69">
        <f t="shared" si="34"/>
      </c>
      <c r="BB32" s="68">
        <f t="shared" si="35"/>
        <v>0</v>
      </c>
      <c r="BC32" s="67">
        <f t="shared" si="36"/>
      </c>
      <c r="BD32" s="69">
        <f t="shared" si="24"/>
      </c>
      <c r="BE32" s="68">
        <f t="shared" si="37"/>
      </c>
      <c r="BF32" s="67">
        <f t="shared" si="38"/>
      </c>
    </row>
    <row r="33" spans="1:58" ht="12">
      <c r="A33" s="452"/>
      <c r="B33" s="3"/>
      <c r="C33" s="3"/>
      <c r="D33" s="387">
        <f t="shared" si="25"/>
      </c>
      <c r="E33" s="357"/>
      <c r="F33" s="3"/>
      <c r="G33" s="3"/>
      <c r="H33" s="4"/>
      <c r="I33" s="9"/>
      <c r="J33" s="9"/>
      <c r="K33" s="9"/>
      <c r="L33" s="8"/>
      <c r="M33" s="388">
        <f>IF(D33="No",1,(IF(AND(C33="Part 1033",D33="Yes",H33="Line-Haul"),IF(E33&gt;=20,0.27,(VLOOKUP(E33,'Proration Factors'!$E$14:$F$33,2,FALSE))),(IF(AND(C33="Part 1033",D33="Yes",H33="Switch"),IF(E33&gt;=40,0.2,(VLOOKUP(E33,'Proration Factors'!$H$14:$I$53,2,FALSE))),(IF(AND(C33="Part 92",D33="Yes"),IF(E33&gt;=32,0.143,(VLOOKUP(E33,'Proration Factors'!$B$14:$C$45,2,FALSE))),"")))))))</f>
      </c>
      <c r="N33" s="389">
        <f t="shared" si="39"/>
      </c>
      <c r="O33" s="390">
        <f t="shared" si="41"/>
      </c>
      <c r="P33" s="391">
        <f t="shared" si="0"/>
      </c>
      <c r="Q33" s="3"/>
      <c r="R33" s="205"/>
      <c r="S33" s="60"/>
      <c r="T33" s="68">
        <f t="shared" si="26"/>
        <v>0</v>
      </c>
      <c r="U33" s="26">
        <f t="shared" si="40"/>
        <v>0</v>
      </c>
      <c r="V33" s="26">
        <f t="shared" si="1"/>
        <v>0</v>
      </c>
      <c r="W33" s="21">
        <f t="shared" si="2"/>
        <v>0</v>
      </c>
      <c r="X33" s="42">
        <f t="shared" si="3"/>
      </c>
      <c r="Y33" s="26">
        <f t="shared" si="4"/>
      </c>
      <c r="Z33" s="22">
        <f t="shared" si="5"/>
      </c>
      <c r="AA33" s="22">
        <f t="shared" si="6"/>
      </c>
      <c r="AB33" s="26">
        <f t="shared" si="7"/>
      </c>
      <c r="AC33" s="27">
        <f t="shared" si="8"/>
      </c>
      <c r="AD33" s="69">
        <f t="shared" si="9"/>
      </c>
      <c r="AE33" s="60">
        <f t="shared" si="42"/>
        <v>0</v>
      </c>
      <c r="AF33" s="70">
        <f t="shared" si="10"/>
      </c>
      <c r="AG33" s="70">
        <f t="shared" si="11"/>
      </c>
      <c r="AH33" s="71">
        <f t="shared" si="27"/>
      </c>
      <c r="AI33" s="69">
        <f t="shared" si="12"/>
        <v>0</v>
      </c>
      <c r="AJ33" s="60">
        <f t="shared" si="13"/>
        <v>0</v>
      </c>
      <c r="AK33" s="60">
        <f t="shared" si="14"/>
        <v>0</v>
      </c>
      <c r="AL33" s="60">
        <f t="shared" si="15"/>
        <v>0</v>
      </c>
      <c r="AM33" s="60">
        <f t="shared" si="16"/>
        <v>0</v>
      </c>
      <c r="AN33" s="60">
        <f t="shared" si="17"/>
        <v>0</v>
      </c>
      <c r="AO33" s="60">
        <f t="shared" si="18"/>
        <v>0</v>
      </c>
      <c r="AP33" s="60">
        <f t="shared" si="19"/>
        <v>0</v>
      </c>
      <c r="AQ33" s="60">
        <f t="shared" si="20"/>
        <v>0</v>
      </c>
      <c r="AR33" s="60">
        <f t="shared" si="21"/>
        <v>0</v>
      </c>
      <c r="AS33" s="60">
        <f t="shared" si="22"/>
        <v>0</v>
      </c>
      <c r="AT33" s="60">
        <f t="shared" si="23"/>
        <v>0</v>
      </c>
      <c r="AU33" s="68">
        <f t="shared" si="28"/>
        <v>0</v>
      </c>
      <c r="AV33" s="68">
        <f t="shared" si="29"/>
        <v>0</v>
      </c>
      <c r="AW33" s="69">
        <f t="shared" si="30"/>
      </c>
      <c r="AX33" s="68">
        <f t="shared" si="31"/>
      </c>
      <c r="AY33" s="67">
        <f t="shared" si="32"/>
      </c>
      <c r="AZ33" s="68">
        <f t="shared" si="33"/>
      </c>
      <c r="BA33" s="69">
        <f t="shared" si="34"/>
      </c>
      <c r="BB33" s="68">
        <f t="shared" si="35"/>
        <v>0</v>
      </c>
      <c r="BC33" s="67">
        <f t="shared" si="36"/>
      </c>
      <c r="BD33" s="69">
        <f t="shared" si="24"/>
      </c>
      <c r="BE33" s="68">
        <f t="shared" si="37"/>
      </c>
      <c r="BF33" s="67">
        <f t="shared" si="38"/>
      </c>
    </row>
    <row r="34" spans="1:58" ht="12">
      <c r="A34" s="452"/>
      <c r="B34" s="3"/>
      <c r="C34" s="3"/>
      <c r="D34" s="387">
        <f t="shared" si="25"/>
      </c>
      <c r="E34" s="357"/>
      <c r="F34" s="3"/>
      <c r="G34" s="3"/>
      <c r="H34" s="4"/>
      <c r="I34" s="9"/>
      <c r="J34" s="9"/>
      <c r="K34" s="9"/>
      <c r="L34" s="8"/>
      <c r="M34" s="388">
        <f>IF(D34="No",1,(IF(AND(C34="Part 1033",D34="Yes",H34="Line-Haul"),IF(E34&gt;=20,0.27,(VLOOKUP(E34,'Proration Factors'!$E$14:$F$33,2,FALSE))),(IF(AND(C34="Part 1033",D34="Yes",H34="Switch"),IF(E34&gt;=40,0.2,(VLOOKUP(E34,'Proration Factors'!$H$14:$I$53,2,FALSE))),(IF(AND(C34="Part 92",D34="Yes"),IF(E34&gt;=32,0.143,(VLOOKUP(E34,'Proration Factors'!$B$14:$C$45,2,FALSE))),"")))))))</f>
      </c>
      <c r="N34" s="389">
        <f t="shared" si="39"/>
      </c>
      <c r="O34" s="390">
        <f t="shared" si="41"/>
      </c>
      <c r="P34" s="391">
        <f t="shared" si="0"/>
      </c>
      <c r="Q34" s="3"/>
      <c r="R34" s="205"/>
      <c r="S34" s="60"/>
      <c r="T34" s="68">
        <f t="shared" si="26"/>
        <v>0</v>
      </c>
      <c r="U34" s="26">
        <f t="shared" si="40"/>
        <v>0</v>
      </c>
      <c r="V34" s="26">
        <f t="shared" si="1"/>
        <v>0</v>
      </c>
      <c r="W34" s="21">
        <f t="shared" si="2"/>
        <v>0</v>
      </c>
      <c r="X34" s="42">
        <f t="shared" si="3"/>
      </c>
      <c r="Y34" s="26">
        <f t="shared" si="4"/>
      </c>
      <c r="Z34" s="22">
        <f t="shared" si="5"/>
      </c>
      <c r="AA34" s="22">
        <f t="shared" si="6"/>
      </c>
      <c r="AB34" s="26">
        <f t="shared" si="7"/>
      </c>
      <c r="AC34" s="27">
        <f t="shared" si="8"/>
      </c>
      <c r="AD34" s="69">
        <f t="shared" si="9"/>
      </c>
      <c r="AE34" s="60">
        <f t="shared" si="42"/>
        <v>0</v>
      </c>
      <c r="AF34" s="70">
        <f t="shared" si="10"/>
      </c>
      <c r="AG34" s="70">
        <f t="shared" si="11"/>
      </c>
      <c r="AH34" s="71">
        <f t="shared" si="27"/>
      </c>
      <c r="AI34" s="69">
        <f t="shared" si="12"/>
        <v>0</v>
      </c>
      <c r="AJ34" s="60">
        <f t="shared" si="13"/>
        <v>0</v>
      </c>
      <c r="AK34" s="60">
        <f t="shared" si="14"/>
        <v>0</v>
      </c>
      <c r="AL34" s="60">
        <f t="shared" si="15"/>
        <v>0</v>
      </c>
      <c r="AM34" s="60">
        <f t="shared" si="16"/>
        <v>0</v>
      </c>
      <c r="AN34" s="60">
        <f t="shared" si="17"/>
        <v>0</v>
      </c>
      <c r="AO34" s="60">
        <f t="shared" si="18"/>
        <v>0</v>
      </c>
      <c r="AP34" s="60">
        <f t="shared" si="19"/>
        <v>0</v>
      </c>
      <c r="AQ34" s="60">
        <f t="shared" si="20"/>
        <v>0</v>
      </c>
      <c r="AR34" s="60">
        <f t="shared" si="21"/>
        <v>0</v>
      </c>
      <c r="AS34" s="60">
        <f t="shared" si="22"/>
        <v>0</v>
      </c>
      <c r="AT34" s="60">
        <f t="shared" si="23"/>
        <v>0</v>
      </c>
      <c r="AU34" s="68">
        <f t="shared" si="28"/>
        <v>0</v>
      </c>
      <c r="AV34" s="68">
        <f t="shared" si="29"/>
        <v>0</v>
      </c>
      <c r="AW34" s="69">
        <f t="shared" si="30"/>
      </c>
      <c r="AX34" s="68">
        <f t="shared" si="31"/>
      </c>
      <c r="AY34" s="67">
        <f t="shared" si="32"/>
      </c>
      <c r="AZ34" s="68">
        <f t="shared" si="33"/>
      </c>
      <c r="BA34" s="69">
        <f t="shared" si="34"/>
      </c>
      <c r="BB34" s="68">
        <f t="shared" si="35"/>
        <v>0</v>
      </c>
      <c r="BC34" s="67">
        <f t="shared" si="36"/>
      </c>
      <c r="BD34" s="69">
        <f t="shared" si="24"/>
      </c>
      <c r="BE34" s="68">
        <f t="shared" si="37"/>
      </c>
      <c r="BF34" s="67">
        <f t="shared" si="38"/>
      </c>
    </row>
    <row r="35" spans="1:58" ht="12">
      <c r="A35" s="452"/>
      <c r="B35" s="3"/>
      <c r="C35" s="3"/>
      <c r="D35" s="387">
        <f t="shared" si="25"/>
      </c>
      <c r="E35" s="357"/>
      <c r="F35" s="3"/>
      <c r="G35" s="3"/>
      <c r="H35" s="4"/>
      <c r="I35" s="9"/>
      <c r="J35" s="9"/>
      <c r="K35" s="9"/>
      <c r="L35" s="8"/>
      <c r="M35" s="388">
        <f>IF(D35="No",1,(IF(AND(C35="Part 1033",D35="Yes",H35="Line-Haul"),IF(E35&gt;=20,0.27,(VLOOKUP(E35,'Proration Factors'!$E$14:$F$33,2,FALSE))),(IF(AND(C35="Part 1033",D35="Yes",H35="Switch"),IF(E35&gt;=40,0.2,(VLOOKUP(E35,'Proration Factors'!$H$14:$I$53,2,FALSE))),(IF(AND(C35="Part 92",D35="Yes"),IF(E35&gt;=32,0.143,(VLOOKUP(E35,'Proration Factors'!$B$14:$C$45,2,FALSE))),"")))))))</f>
      </c>
      <c r="N35" s="389">
        <f t="shared" si="39"/>
      </c>
      <c r="O35" s="390">
        <f t="shared" si="41"/>
      </c>
      <c r="P35" s="391">
        <f t="shared" si="0"/>
      </c>
      <c r="Q35" s="3"/>
      <c r="R35" s="205"/>
      <c r="S35" s="60"/>
      <c r="T35" s="68">
        <f t="shared" si="26"/>
        <v>0</v>
      </c>
      <c r="U35" s="26">
        <f t="shared" si="40"/>
        <v>0</v>
      </c>
      <c r="V35" s="26">
        <f t="shared" si="1"/>
        <v>0</v>
      </c>
      <c r="W35" s="21">
        <f t="shared" si="2"/>
        <v>0</v>
      </c>
      <c r="X35" s="42">
        <f t="shared" si="3"/>
      </c>
      <c r="Y35" s="26">
        <f t="shared" si="4"/>
      </c>
      <c r="Z35" s="22">
        <f t="shared" si="5"/>
      </c>
      <c r="AA35" s="22">
        <f t="shared" si="6"/>
      </c>
      <c r="AB35" s="26">
        <f t="shared" si="7"/>
      </c>
      <c r="AC35" s="27">
        <f t="shared" si="8"/>
      </c>
      <c r="AD35" s="69">
        <f t="shared" si="9"/>
      </c>
      <c r="AE35" s="60">
        <f t="shared" si="42"/>
        <v>0</v>
      </c>
      <c r="AF35" s="70">
        <f t="shared" si="10"/>
      </c>
      <c r="AG35" s="70">
        <f t="shared" si="11"/>
      </c>
      <c r="AH35" s="71">
        <f t="shared" si="27"/>
      </c>
      <c r="AI35" s="69">
        <f t="shared" si="12"/>
        <v>0</v>
      </c>
      <c r="AJ35" s="60">
        <f t="shared" si="13"/>
        <v>0</v>
      </c>
      <c r="AK35" s="60">
        <f t="shared" si="14"/>
        <v>0</v>
      </c>
      <c r="AL35" s="60">
        <f t="shared" si="15"/>
        <v>0</v>
      </c>
      <c r="AM35" s="60">
        <f t="shared" si="16"/>
        <v>0</v>
      </c>
      <c r="AN35" s="60">
        <f t="shared" si="17"/>
        <v>0</v>
      </c>
      <c r="AO35" s="60">
        <f t="shared" si="18"/>
        <v>0</v>
      </c>
      <c r="AP35" s="60">
        <f t="shared" si="19"/>
        <v>0</v>
      </c>
      <c r="AQ35" s="60">
        <f t="shared" si="20"/>
        <v>0</v>
      </c>
      <c r="AR35" s="60">
        <f t="shared" si="21"/>
        <v>0</v>
      </c>
      <c r="AS35" s="60">
        <f t="shared" si="22"/>
        <v>0</v>
      </c>
      <c r="AT35" s="60">
        <f t="shared" si="23"/>
        <v>0</v>
      </c>
      <c r="AU35" s="68">
        <f t="shared" si="28"/>
        <v>0</v>
      </c>
      <c r="AV35" s="68">
        <f t="shared" si="29"/>
        <v>0</v>
      </c>
      <c r="AW35" s="69">
        <f t="shared" si="30"/>
      </c>
      <c r="AX35" s="68">
        <f t="shared" si="31"/>
      </c>
      <c r="AY35" s="67">
        <f t="shared" si="32"/>
      </c>
      <c r="AZ35" s="68">
        <f t="shared" si="33"/>
      </c>
      <c r="BA35" s="69">
        <f t="shared" si="34"/>
      </c>
      <c r="BB35" s="68">
        <f t="shared" si="35"/>
        <v>0</v>
      </c>
      <c r="BC35" s="67">
        <f t="shared" si="36"/>
      </c>
      <c r="BD35" s="69">
        <f t="shared" si="24"/>
      </c>
      <c r="BE35" s="68">
        <f t="shared" si="37"/>
      </c>
      <c r="BF35" s="67">
        <f t="shared" si="38"/>
      </c>
    </row>
    <row r="36" spans="1:58" ht="12">
      <c r="A36" s="452"/>
      <c r="B36" s="3"/>
      <c r="C36" s="3"/>
      <c r="D36" s="387">
        <f t="shared" si="25"/>
      </c>
      <c r="E36" s="357"/>
      <c r="F36" s="3"/>
      <c r="G36" s="3"/>
      <c r="H36" s="4"/>
      <c r="I36" s="9"/>
      <c r="J36" s="9"/>
      <c r="K36" s="9"/>
      <c r="L36" s="8"/>
      <c r="M36" s="388">
        <f>IF(D36="No",1,(IF(AND(C36="Part 1033",D36="Yes",H36="Line-Haul"),IF(E36&gt;=20,0.27,(VLOOKUP(E36,'Proration Factors'!$E$14:$F$33,2,FALSE))),(IF(AND(C36="Part 1033",D36="Yes",H36="Switch"),IF(E36&gt;=40,0.2,(VLOOKUP(E36,'Proration Factors'!$H$14:$I$53,2,FALSE))),(IF(AND(C36="Part 92",D36="Yes"),IF(E36&gt;=32,0.143,(VLOOKUP(E36,'Proration Factors'!$B$14:$C$45,2,FALSE))),"")))))))</f>
      </c>
      <c r="N36" s="389">
        <f t="shared" si="39"/>
      </c>
      <c r="O36" s="390">
        <f t="shared" si="41"/>
      </c>
      <c r="P36" s="391">
        <f t="shared" si="0"/>
      </c>
      <c r="Q36" s="3"/>
      <c r="R36" s="205"/>
      <c r="S36" s="60"/>
      <c r="T36" s="68">
        <f t="shared" si="26"/>
        <v>0</v>
      </c>
      <c r="U36" s="26">
        <f t="shared" si="40"/>
        <v>0</v>
      </c>
      <c r="V36" s="26">
        <f t="shared" si="1"/>
        <v>0</v>
      </c>
      <c r="W36" s="21">
        <f t="shared" si="2"/>
        <v>0</v>
      </c>
      <c r="X36" s="42">
        <f t="shared" si="3"/>
      </c>
      <c r="Y36" s="26">
        <f t="shared" si="4"/>
      </c>
      <c r="Z36" s="22">
        <f t="shared" si="5"/>
      </c>
      <c r="AA36" s="22">
        <f t="shared" si="6"/>
      </c>
      <c r="AB36" s="26">
        <f t="shared" si="7"/>
      </c>
      <c r="AC36" s="27">
        <f t="shared" si="8"/>
      </c>
      <c r="AD36" s="69">
        <f t="shared" si="9"/>
      </c>
      <c r="AE36" s="60">
        <f t="shared" si="42"/>
        <v>0</v>
      </c>
      <c r="AF36" s="70">
        <f t="shared" si="10"/>
      </c>
      <c r="AG36" s="70">
        <f t="shared" si="11"/>
      </c>
      <c r="AH36" s="71">
        <f t="shared" si="27"/>
      </c>
      <c r="AI36" s="69">
        <f t="shared" si="12"/>
        <v>0</v>
      </c>
      <c r="AJ36" s="60">
        <f t="shared" si="13"/>
        <v>0</v>
      </c>
      <c r="AK36" s="60">
        <f t="shared" si="14"/>
        <v>0</v>
      </c>
      <c r="AL36" s="60">
        <f t="shared" si="15"/>
        <v>0</v>
      </c>
      <c r="AM36" s="60">
        <f t="shared" si="16"/>
        <v>0</v>
      </c>
      <c r="AN36" s="60">
        <f t="shared" si="17"/>
        <v>0</v>
      </c>
      <c r="AO36" s="60">
        <f t="shared" si="18"/>
        <v>0</v>
      </c>
      <c r="AP36" s="60">
        <f t="shared" si="19"/>
        <v>0</v>
      </c>
      <c r="AQ36" s="60">
        <f t="shared" si="20"/>
        <v>0</v>
      </c>
      <c r="AR36" s="60">
        <f t="shared" si="21"/>
        <v>0</v>
      </c>
      <c r="AS36" s="60">
        <f t="shared" si="22"/>
        <v>0</v>
      </c>
      <c r="AT36" s="60">
        <f t="shared" si="23"/>
        <v>0</v>
      </c>
      <c r="AU36" s="68">
        <f t="shared" si="28"/>
        <v>0</v>
      </c>
      <c r="AV36" s="68">
        <f t="shared" si="29"/>
        <v>0</v>
      </c>
      <c r="AW36" s="69">
        <f t="shared" si="30"/>
      </c>
      <c r="AX36" s="68">
        <f t="shared" si="31"/>
      </c>
      <c r="AY36" s="67">
        <f t="shared" si="32"/>
      </c>
      <c r="AZ36" s="68">
        <f t="shared" si="33"/>
      </c>
      <c r="BA36" s="69">
        <f t="shared" si="34"/>
      </c>
      <c r="BB36" s="68">
        <f t="shared" si="35"/>
        <v>0</v>
      </c>
      <c r="BC36" s="67">
        <f t="shared" si="36"/>
      </c>
      <c r="BD36" s="69">
        <f t="shared" si="24"/>
      </c>
      <c r="BE36" s="68">
        <f t="shared" si="37"/>
      </c>
      <c r="BF36" s="67">
        <f t="shared" si="38"/>
      </c>
    </row>
    <row r="37" spans="1:58" ht="12">
      <c r="A37" s="452"/>
      <c r="B37" s="3"/>
      <c r="C37" s="3"/>
      <c r="D37" s="387">
        <f t="shared" si="25"/>
      </c>
      <c r="E37" s="357"/>
      <c r="F37" s="3"/>
      <c r="G37" s="3"/>
      <c r="H37" s="4"/>
      <c r="I37" s="9"/>
      <c r="J37" s="9"/>
      <c r="K37" s="9"/>
      <c r="L37" s="8"/>
      <c r="M37" s="388">
        <f>IF(D37="No",1,(IF(AND(C37="Part 1033",D37="Yes",H37="Line-Haul"),IF(E37&gt;=20,0.27,(VLOOKUP(E37,'Proration Factors'!$E$14:$F$33,2,FALSE))),(IF(AND(C37="Part 1033",D37="Yes",H37="Switch"),IF(E37&gt;=40,0.2,(VLOOKUP(E37,'Proration Factors'!$H$14:$I$53,2,FALSE))),(IF(AND(C37="Part 92",D37="Yes"),IF(E37&gt;=32,0.143,(VLOOKUP(E37,'Proration Factors'!$B$14:$C$45,2,FALSE))),"")))))))</f>
      </c>
      <c r="N37" s="389">
        <f t="shared" si="39"/>
      </c>
      <c r="O37" s="390">
        <f t="shared" si="41"/>
      </c>
      <c r="P37" s="391">
        <f t="shared" si="0"/>
      </c>
      <c r="Q37" s="3"/>
      <c r="R37" s="205"/>
      <c r="S37" s="60"/>
      <c r="T37" s="68">
        <f t="shared" si="26"/>
        <v>0</v>
      </c>
      <c r="U37" s="26">
        <f t="shared" si="40"/>
        <v>0</v>
      </c>
      <c r="V37" s="26">
        <f t="shared" si="1"/>
        <v>0</v>
      </c>
      <c r="W37" s="21">
        <f t="shared" si="2"/>
        <v>0</v>
      </c>
      <c r="X37" s="42">
        <f t="shared" si="3"/>
      </c>
      <c r="Y37" s="26">
        <f t="shared" si="4"/>
      </c>
      <c r="Z37" s="22">
        <f t="shared" si="5"/>
      </c>
      <c r="AA37" s="22">
        <f t="shared" si="6"/>
      </c>
      <c r="AB37" s="26">
        <f t="shared" si="7"/>
      </c>
      <c r="AC37" s="27">
        <f t="shared" si="8"/>
      </c>
      <c r="AD37" s="69">
        <f t="shared" si="9"/>
      </c>
      <c r="AE37" s="60">
        <f t="shared" si="42"/>
        <v>0</v>
      </c>
      <c r="AF37" s="70">
        <f t="shared" si="10"/>
      </c>
      <c r="AG37" s="70">
        <f t="shared" si="11"/>
      </c>
      <c r="AH37" s="71">
        <f t="shared" si="27"/>
      </c>
      <c r="AI37" s="69">
        <f t="shared" si="12"/>
        <v>0</v>
      </c>
      <c r="AJ37" s="60">
        <f t="shared" si="13"/>
        <v>0</v>
      </c>
      <c r="AK37" s="60">
        <f t="shared" si="14"/>
        <v>0</v>
      </c>
      <c r="AL37" s="60">
        <f t="shared" si="15"/>
        <v>0</v>
      </c>
      <c r="AM37" s="60">
        <f t="shared" si="16"/>
        <v>0</v>
      </c>
      <c r="AN37" s="60">
        <f t="shared" si="17"/>
        <v>0</v>
      </c>
      <c r="AO37" s="60">
        <f t="shared" si="18"/>
        <v>0</v>
      </c>
      <c r="AP37" s="60">
        <f t="shared" si="19"/>
        <v>0</v>
      </c>
      <c r="AQ37" s="60">
        <f t="shared" si="20"/>
        <v>0</v>
      </c>
      <c r="AR37" s="60">
        <f t="shared" si="21"/>
        <v>0</v>
      </c>
      <c r="AS37" s="60">
        <f t="shared" si="22"/>
        <v>0</v>
      </c>
      <c r="AT37" s="60">
        <f t="shared" si="23"/>
        <v>0</v>
      </c>
      <c r="AU37" s="68">
        <f t="shared" si="28"/>
        <v>0</v>
      </c>
      <c r="AV37" s="68">
        <f t="shared" si="29"/>
        <v>0</v>
      </c>
      <c r="AW37" s="69">
        <f t="shared" si="30"/>
      </c>
      <c r="AX37" s="68">
        <f t="shared" si="31"/>
      </c>
      <c r="AY37" s="67">
        <f t="shared" si="32"/>
      </c>
      <c r="AZ37" s="68">
        <f t="shared" si="33"/>
      </c>
      <c r="BA37" s="69">
        <f t="shared" si="34"/>
      </c>
      <c r="BB37" s="68">
        <f t="shared" si="35"/>
        <v>0</v>
      </c>
      <c r="BC37" s="67">
        <f t="shared" si="36"/>
      </c>
      <c r="BD37" s="69">
        <f t="shared" si="24"/>
      </c>
      <c r="BE37" s="68">
        <f t="shared" si="37"/>
      </c>
      <c r="BF37" s="67">
        <f t="shared" si="38"/>
      </c>
    </row>
    <row r="38" spans="1:58" ht="12">
      <c r="A38" s="452"/>
      <c r="B38" s="3"/>
      <c r="C38" s="3"/>
      <c r="D38" s="387">
        <f t="shared" si="25"/>
      </c>
      <c r="E38" s="357"/>
      <c r="F38" s="3"/>
      <c r="G38" s="3"/>
      <c r="H38" s="4"/>
      <c r="I38" s="9"/>
      <c r="J38" s="9"/>
      <c r="K38" s="9"/>
      <c r="L38" s="8"/>
      <c r="M38" s="388">
        <f>IF(D38="No",1,(IF(AND(C38="Part 1033",D38="Yes",H38="Line-Haul"),IF(E38&gt;=20,0.27,(VLOOKUP(E38,'Proration Factors'!$E$14:$F$33,2,FALSE))),(IF(AND(C38="Part 1033",D38="Yes",H38="Switch"),IF(E38&gt;=40,0.2,(VLOOKUP(E38,'Proration Factors'!$H$14:$I$53,2,FALSE))),(IF(AND(C38="Part 92",D38="Yes"),IF(E38&gt;=32,0.143,(VLOOKUP(E38,'Proration Factors'!$B$14:$C$45,2,FALSE))),"")))))))</f>
      </c>
      <c r="N38" s="389">
        <f t="shared" si="39"/>
      </c>
      <c r="O38" s="390">
        <f t="shared" si="41"/>
      </c>
      <c r="P38" s="391">
        <f t="shared" si="0"/>
      </c>
      <c r="Q38" s="3"/>
      <c r="R38" s="205"/>
      <c r="S38" s="60"/>
      <c r="T38" s="68">
        <f t="shared" si="26"/>
        <v>0</v>
      </c>
      <c r="U38" s="26">
        <f t="shared" si="40"/>
        <v>0</v>
      </c>
      <c r="V38" s="26">
        <f t="shared" si="1"/>
        <v>0</v>
      </c>
      <c r="W38" s="21">
        <f t="shared" si="2"/>
        <v>0</v>
      </c>
      <c r="X38" s="42">
        <f t="shared" si="3"/>
      </c>
      <c r="Y38" s="26">
        <f t="shared" si="4"/>
      </c>
      <c r="Z38" s="22">
        <f t="shared" si="5"/>
      </c>
      <c r="AA38" s="22">
        <f t="shared" si="6"/>
      </c>
      <c r="AB38" s="26">
        <f t="shared" si="7"/>
      </c>
      <c r="AC38" s="27">
        <f t="shared" si="8"/>
      </c>
      <c r="AD38" s="69">
        <f t="shared" si="9"/>
      </c>
      <c r="AE38" s="60">
        <f t="shared" si="42"/>
        <v>0</v>
      </c>
      <c r="AF38" s="70">
        <f t="shared" si="10"/>
      </c>
      <c r="AG38" s="70">
        <f t="shared" si="11"/>
      </c>
      <c r="AH38" s="71">
        <f t="shared" si="27"/>
      </c>
      <c r="AI38" s="69">
        <f t="shared" si="12"/>
        <v>0</v>
      </c>
      <c r="AJ38" s="60">
        <f t="shared" si="13"/>
        <v>0</v>
      </c>
      <c r="AK38" s="60">
        <f t="shared" si="14"/>
        <v>0</v>
      </c>
      <c r="AL38" s="60">
        <f t="shared" si="15"/>
        <v>0</v>
      </c>
      <c r="AM38" s="60">
        <f t="shared" si="16"/>
        <v>0</v>
      </c>
      <c r="AN38" s="60">
        <f t="shared" si="17"/>
        <v>0</v>
      </c>
      <c r="AO38" s="60">
        <f t="shared" si="18"/>
        <v>0</v>
      </c>
      <c r="AP38" s="60">
        <f t="shared" si="19"/>
        <v>0</v>
      </c>
      <c r="AQ38" s="60">
        <f t="shared" si="20"/>
        <v>0</v>
      </c>
      <c r="AR38" s="60">
        <f t="shared" si="21"/>
        <v>0</v>
      </c>
      <c r="AS38" s="60">
        <f t="shared" si="22"/>
        <v>0</v>
      </c>
      <c r="AT38" s="60">
        <f t="shared" si="23"/>
        <v>0</v>
      </c>
      <c r="AU38" s="68">
        <f t="shared" si="28"/>
        <v>0</v>
      </c>
      <c r="AV38" s="68">
        <f t="shared" si="29"/>
        <v>0</v>
      </c>
      <c r="AW38" s="69">
        <f t="shared" si="30"/>
      </c>
      <c r="AX38" s="68">
        <f t="shared" si="31"/>
      </c>
      <c r="AY38" s="67">
        <f t="shared" si="32"/>
      </c>
      <c r="AZ38" s="68">
        <f t="shared" si="33"/>
      </c>
      <c r="BA38" s="69">
        <f t="shared" si="34"/>
      </c>
      <c r="BB38" s="68">
        <f t="shared" si="35"/>
        <v>0</v>
      </c>
      <c r="BC38" s="67">
        <f t="shared" si="36"/>
      </c>
      <c r="BD38" s="69">
        <f t="shared" si="24"/>
      </c>
      <c r="BE38" s="68">
        <f t="shared" si="37"/>
      </c>
      <c r="BF38" s="67">
        <f t="shared" si="38"/>
      </c>
    </row>
    <row r="39" spans="1:58" ht="12">
      <c r="A39" s="452"/>
      <c r="B39" s="3"/>
      <c r="C39" s="3"/>
      <c r="D39" s="387">
        <f t="shared" si="25"/>
      </c>
      <c r="E39" s="357"/>
      <c r="F39" s="3"/>
      <c r="G39" s="3"/>
      <c r="H39" s="4"/>
      <c r="I39" s="9"/>
      <c r="J39" s="9"/>
      <c r="K39" s="9"/>
      <c r="L39" s="8"/>
      <c r="M39" s="388">
        <f>IF(D39="No",1,(IF(AND(C39="Part 1033",D39="Yes",H39="Line-Haul"),IF(E39&gt;=20,0.27,(VLOOKUP(E39,'Proration Factors'!$E$14:$F$33,2,FALSE))),(IF(AND(C39="Part 1033",D39="Yes",H39="Switch"),IF(E39&gt;=40,0.2,(VLOOKUP(E39,'Proration Factors'!$H$14:$I$53,2,FALSE))),(IF(AND(C39="Part 92",D39="Yes"),IF(E39&gt;=32,0.143,(VLOOKUP(E39,'Proration Factors'!$B$14:$C$45,2,FALSE))),"")))))))</f>
      </c>
      <c r="N39" s="389">
        <f t="shared" si="39"/>
      </c>
      <c r="O39" s="390">
        <f t="shared" si="41"/>
      </c>
      <c r="P39" s="391">
        <f t="shared" si="0"/>
      </c>
      <c r="Q39" s="3"/>
      <c r="R39" s="205"/>
      <c r="S39" s="60"/>
      <c r="T39" s="68">
        <f t="shared" si="26"/>
        <v>0</v>
      </c>
      <c r="U39" s="26">
        <f t="shared" si="40"/>
        <v>0</v>
      </c>
      <c r="V39" s="26">
        <f t="shared" si="1"/>
        <v>0</v>
      </c>
      <c r="W39" s="21">
        <f t="shared" si="2"/>
        <v>0</v>
      </c>
      <c r="X39" s="42">
        <f t="shared" si="3"/>
      </c>
      <c r="Y39" s="26">
        <f t="shared" si="4"/>
      </c>
      <c r="Z39" s="22">
        <f t="shared" si="5"/>
      </c>
      <c r="AA39" s="22">
        <f t="shared" si="6"/>
      </c>
      <c r="AB39" s="26">
        <f t="shared" si="7"/>
      </c>
      <c r="AC39" s="27">
        <f t="shared" si="8"/>
      </c>
      <c r="AD39" s="69">
        <f t="shared" si="9"/>
      </c>
      <c r="AE39" s="60">
        <f t="shared" si="42"/>
        <v>0</v>
      </c>
      <c r="AF39" s="70">
        <f t="shared" si="10"/>
      </c>
      <c r="AG39" s="70">
        <f t="shared" si="11"/>
      </c>
      <c r="AH39" s="71">
        <f t="shared" si="27"/>
      </c>
      <c r="AI39" s="69">
        <f t="shared" si="12"/>
        <v>0</v>
      </c>
      <c r="AJ39" s="60">
        <f t="shared" si="13"/>
        <v>0</v>
      </c>
      <c r="AK39" s="60">
        <f t="shared" si="14"/>
        <v>0</v>
      </c>
      <c r="AL39" s="60">
        <f t="shared" si="15"/>
        <v>0</v>
      </c>
      <c r="AM39" s="60">
        <f t="shared" si="16"/>
        <v>0</v>
      </c>
      <c r="AN39" s="60">
        <f t="shared" si="17"/>
        <v>0</v>
      </c>
      <c r="AO39" s="60">
        <f t="shared" si="18"/>
        <v>0</v>
      </c>
      <c r="AP39" s="60">
        <f t="shared" si="19"/>
        <v>0</v>
      </c>
      <c r="AQ39" s="60">
        <f t="shared" si="20"/>
        <v>0</v>
      </c>
      <c r="AR39" s="60">
        <f t="shared" si="21"/>
        <v>0</v>
      </c>
      <c r="AS39" s="60">
        <f t="shared" si="22"/>
        <v>0</v>
      </c>
      <c r="AT39" s="60">
        <f t="shared" si="23"/>
        <v>0</v>
      </c>
      <c r="AU39" s="68">
        <f t="shared" si="28"/>
        <v>0</v>
      </c>
      <c r="AV39" s="68">
        <f t="shared" si="29"/>
        <v>0</v>
      </c>
      <c r="AW39" s="69">
        <f t="shared" si="30"/>
      </c>
      <c r="AX39" s="68">
        <f t="shared" si="31"/>
      </c>
      <c r="AY39" s="67">
        <f t="shared" si="32"/>
      </c>
      <c r="AZ39" s="68">
        <f t="shared" si="33"/>
      </c>
      <c r="BA39" s="69">
        <f t="shared" si="34"/>
      </c>
      <c r="BB39" s="68">
        <f t="shared" si="35"/>
        <v>0</v>
      </c>
      <c r="BC39" s="67">
        <f t="shared" si="36"/>
      </c>
      <c r="BD39" s="69">
        <f t="shared" si="24"/>
      </c>
      <c r="BE39" s="68">
        <f t="shared" si="37"/>
      </c>
      <c r="BF39" s="67">
        <f t="shared" si="38"/>
      </c>
    </row>
    <row r="40" spans="1:58" ht="12">
      <c r="A40" s="452"/>
      <c r="B40" s="3"/>
      <c r="C40" s="3"/>
      <c r="D40" s="387">
        <f t="shared" si="25"/>
      </c>
      <c r="E40" s="357"/>
      <c r="F40" s="3"/>
      <c r="G40" s="3"/>
      <c r="H40" s="4"/>
      <c r="I40" s="9"/>
      <c r="J40" s="9"/>
      <c r="K40" s="9"/>
      <c r="L40" s="8"/>
      <c r="M40" s="388">
        <f>IF(D40="No",1,(IF(AND(C40="Part 1033",D40="Yes",H40="Line-Haul"),IF(E40&gt;=20,0.27,(VLOOKUP(E40,'Proration Factors'!$E$14:$F$33,2,FALSE))),(IF(AND(C40="Part 1033",D40="Yes",H40="Switch"),IF(E40&gt;=40,0.2,(VLOOKUP(E40,'Proration Factors'!$H$14:$I$53,2,FALSE))),(IF(AND(C40="Part 92",D40="Yes"),IF(E40&gt;=32,0.143,(VLOOKUP(E40,'Proration Factors'!$B$14:$C$45,2,FALSE))),"")))))))</f>
      </c>
      <c r="N40" s="389">
        <f t="shared" si="39"/>
      </c>
      <c r="O40" s="390">
        <f t="shared" si="41"/>
      </c>
      <c r="P40" s="391">
        <f t="shared" si="0"/>
      </c>
      <c r="Q40" s="3"/>
      <c r="R40" s="205"/>
      <c r="S40" s="60"/>
      <c r="T40" s="68">
        <f t="shared" si="26"/>
        <v>0</v>
      </c>
      <c r="U40" s="26">
        <f t="shared" si="40"/>
        <v>0</v>
      </c>
      <c r="V40" s="26">
        <f t="shared" si="1"/>
        <v>0</v>
      </c>
      <c r="W40" s="21">
        <f t="shared" si="2"/>
        <v>0</v>
      </c>
      <c r="X40" s="42">
        <f t="shared" si="3"/>
      </c>
      <c r="Y40" s="26">
        <f t="shared" si="4"/>
      </c>
      <c r="Z40" s="22">
        <f t="shared" si="5"/>
      </c>
      <c r="AA40" s="22">
        <f t="shared" si="6"/>
      </c>
      <c r="AB40" s="26">
        <f t="shared" si="7"/>
      </c>
      <c r="AC40" s="27">
        <f t="shared" si="8"/>
      </c>
      <c r="AD40" s="69">
        <f t="shared" si="9"/>
      </c>
      <c r="AE40" s="60">
        <f t="shared" si="42"/>
        <v>0</v>
      </c>
      <c r="AF40" s="70">
        <f t="shared" si="10"/>
      </c>
      <c r="AG40" s="70">
        <f t="shared" si="11"/>
      </c>
      <c r="AH40" s="71">
        <f t="shared" si="27"/>
      </c>
      <c r="AI40" s="69">
        <f t="shared" si="12"/>
        <v>0</v>
      </c>
      <c r="AJ40" s="60">
        <f t="shared" si="13"/>
        <v>0</v>
      </c>
      <c r="AK40" s="60">
        <f t="shared" si="14"/>
        <v>0</v>
      </c>
      <c r="AL40" s="60">
        <f t="shared" si="15"/>
        <v>0</v>
      </c>
      <c r="AM40" s="60">
        <f t="shared" si="16"/>
        <v>0</v>
      </c>
      <c r="AN40" s="60">
        <f t="shared" si="17"/>
        <v>0</v>
      </c>
      <c r="AO40" s="60">
        <f t="shared" si="18"/>
        <v>0</v>
      </c>
      <c r="AP40" s="60">
        <f t="shared" si="19"/>
        <v>0</v>
      </c>
      <c r="AQ40" s="60">
        <f t="shared" si="20"/>
        <v>0</v>
      </c>
      <c r="AR40" s="60">
        <f t="shared" si="21"/>
        <v>0</v>
      </c>
      <c r="AS40" s="60">
        <f t="shared" si="22"/>
        <v>0</v>
      </c>
      <c r="AT40" s="60">
        <f t="shared" si="23"/>
        <v>0</v>
      </c>
      <c r="AU40" s="68">
        <f t="shared" si="28"/>
        <v>0</v>
      </c>
      <c r="AV40" s="68">
        <f t="shared" si="29"/>
        <v>0</v>
      </c>
      <c r="AW40" s="69">
        <f t="shared" si="30"/>
      </c>
      <c r="AX40" s="68">
        <f t="shared" si="31"/>
      </c>
      <c r="AY40" s="67">
        <f t="shared" si="32"/>
      </c>
      <c r="AZ40" s="68">
        <f t="shared" si="33"/>
      </c>
      <c r="BA40" s="69">
        <f t="shared" si="34"/>
      </c>
      <c r="BB40" s="68">
        <f t="shared" si="35"/>
        <v>0</v>
      </c>
      <c r="BC40" s="67">
        <f t="shared" si="36"/>
      </c>
      <c r="BD40" s="69">
        <f t="shared" si="24"/>
      </c>
      <c r="BE40" s="68">
        <f t="shared" si="37"/>
      </c>
      <c r="BF40" s="67">
        <f t="shared" si="38"/>
      </c>
    </row>
    <row r="41" spans="1:58" ht="12">
      <c r="A41" s="452"/>
      <c r="B41" s="3"/>
      <c r="C41" s="3"/>
      <c r="D41" s="387">
        <f t="shared" si="25"/>
      </c>
      <c r="E41" s="357"/>
      <c r="F41" s="3"/>
      <c r="G41" s="3"/>
      <c r="H41" s="4"/>
      <c r="I41" s="9"/>
      <c r="J41" s="9"/>
      <c r="K41" s="9"/>
      <c r="L41" s="8"/>
      <c r="M41" s="388">
        <f>IF(D41="No",1,(IF(AND(C41="Part 1033",D41="Yes",H41="Line-Haul"),IF(E41&gt;=20,0.27,(VLOOKUP(E41,'Proration Factors'!$E$14:$F$33,2,FALSE))),(IF(AND(C41="Part 1033",D41="Yes",H41="Switch"),IF(E41&gt;=40,0.2,(VLOOKUP(E41,'Proration Factors'!$H$14:$I$53,2,FALSE))),(IF(AND(C41="Part 92",D41="Yes"),IF(E41&gt;=32,0.143,(VLOOKUP(E41,'Proration Factors'!$B$14:$C$45,2,FALSE))),"")))))))</f>
      </c>
      <c r="N41" s="389">
        <f t="shared" si="39"/>
      </c>
      <c r="O41" s="390">
        <f t="shared" si="41"/>
      </c>
      <c r="P41" s="391">
        <f t="shared" si="0"/>
      </c>
      <c r="Q41" s="3"/>
      <c r="R41" s="205"/>
      <c r="S41" s="60"/>
      <c r="T41" s="68">
        <f t="shared" si="26"/>
        <v>0</v>
      </c>
      <c r="U41" s="26">
        <f t="shared" si="40"/>
        <v>0</v>
      </c>
      <c r="V41" s="26">
        <f t="shared" si="1"/>
        <v>0</v>
      </c>
      <c r="W41" s="21">
        <f t="shared" si="2"/>
        <v>0</v>
      </c>
      <c r="X41" s="42">
        <f t="shared" si="3"/>
      </c>
      <c r="Y41" s="26">
        <f t="shared" si="4"/>
      </c>
      <c r="Z41" s="22">
        <f t="shared" si="5"/>
      </c>
      <c r="AA41" s="22">
        <f t="shared" si="6"/>
      </c>
      <c r="AB41" s="26">
        <f t="shared" si="7"/>
      </c>
      <c r="AC41" s="27">
        <f t="shared" si="8"/>
      </c>
      <c r="AD41" s="69">
        <f t="shared" si="9"/>
      </c>
      <c r="AE41" s="60">
        <f t="shared" si="42"/>
        <v>0</v>
      </c>
      <c r="AF41" s="70">
        <f t="shared" si="10"/>
      </c>
      <c r="AG41" s="70">
        <f t="shared" si="11"/>
      </c>
      <c r="AH41" s="71">
        <f t="shared" si="27"/>
      </c>
      <c r="AI41" s="69">
        <f t="shared" si="12"/>
        <v>0</v>
      </c>
      <c r="AJ41" s="60">
        <f t="shared" si="13"/>
        <v>0</v>
      </c>
      <c r="AK41" s="60">
        <f t="shared" si="14"/>
        <v>0</v>
      </c>
      <c r="AL41" s="60">
        <f t="shared" si="15"/>
        <v>0</v>
      </c>
      <c r="AM41" s="60">
        <f t="shared" si="16"/>
        <v>0</v>
      </c>
      <c r="AN41" s="60">
        <f t="shared" si="17"/>
        <v>0</v>
      </c>
      <c r="AO41" s="60">
        <f t="shared" si="18"/>
        <v>0</v>
      </c>
      <c r="AP41" s="60">
        <f t="shared" si="19"/>
        <v>0</v>
      </c>
      <c r="AQ41" s="60">
        <f t="shared" si="20"/>
        <v>0</v>
      </c>
      <c r="AR41" s="60">
        <f t="shared" si="21"/>
        <v>0</v>
      </c>
      <c r="AS41" s="60">
        <f t="shared" si="22"/>
        <v>0</v>
      </c>
      <c r="AT41" s="60">
        <f t="shared" si="23"/>
        <v>0</v>
      </c>
      <c r="AU41" s="68">
        <f t="shared" si="28"/>
        <v>0</v>
      </c>
      <c r="AV41" s="68">
        <f t="shared" si="29"/>
        <v>0</v>
      </c>
      <c r="AW41" s="69">
        <f t="shared" si="30"/>
      </c>
      <c r="AX41" s="68">
        <f t="shared" si="31"/>
      </c>
      <c r="AY41" s="67">
        <f t="shared" si="32"/>
      </c>
      <c r="AZ41" s="68">
        <f t="shared" si="33"/>
      </c>
      <c r="BA41" s="69">
        <f t="shared" si="34"/>
      </c>
      <c r="BB41" s="68">
        <f t="shared" si="35"/>
        <v>0</v>
      </c>
      <c r="BC41" s="67">
        <f t="shared" si="36"/>
      </c>
      <c r="BD41" s="69">
        <f t="shared" si="24"/>
      </c>
      <c r="BE41" s="68">
        <f t="shared" si="37"/>
      </c>
      <c r="BF41" s="67">
        <f t="shared" si="38"/>
      </c>
    </row>
    <row r="42" spans="1:58" ht="12">
      <c r="A42" s="452"/>
      <c r="B42" s="3"/>
      <c r="C42" s="3"/>
      <c r="D42" s="387">
        <f t="shared" si="25"/>
      </c>
      <c r="E42" s="357"/>
      <c r="F42" s="3"/>
      <c r="G42" s="3"/>
      <c r="H42" s="4"/>
      <c r="I42" s="9"/>
      <c r="J42" s="9"/>
      <c r="K42" s="9"/>
      <c r="L42" s="8"/>
      <c r="M42" s="388">
        <f>IF(D42="No",1,(IF(AND(C42="Part 1033",D42="Yes",H42="Line-Haul"),IF(E42&gt;=20,0.27,(VLOOKUP(E42,'Proration Factors'!$E$14:$F$33,2,FALSE))),(IF(AND(C42="Part 1033",D42="Yes",H42="Switch"),IF(E42&gt;=40,0.2,(VLOOKUP(E42,'Proration Factors'!$H$14:$I$53,2,FALSE))),(IF(AND(C42="Part 92",D42="Yes"),IF(E42&gt;=32,0.143,(VLOOKUP(E42,'Proration Factors'!$B$14:$C$45,2,FALSE))),"")))))))</f>
      </c>
      <c r="N42" s="389">
        <f t="shared" si="39"/>
      </c>
      <c r="O42" s="390">
        <f t="shared" si="41"/>
      </c>
      <c r="P42" s="391">
        <f t="shared" si="0"/>
      </c>
      <c r="Q42" s="3"/>
      <c r="R42" s="205"/>
      <c r="S42" s="60"/>
      <c r="T42" s="68">
        <f t="shared" si="26"/>
        <v>0</v>
      </c>
      <c r="U42" s="26">
        <f t="shared" si="40"/>
        <v>0</v>
      </c>
      <c r="V42" s="26">
        <f t="shared" si="1"/>
        <v>0</v>
      </c>
      <c r="W42" s="21">
        <f t="shared" si="2"/>
        <v>0</v>
      </c>
      <c r="X42" s="42">
        <f t="shared" si="3"/>
      </c>
      <c r="Y42" s="26">
        <f t="shared" si="4"/>
      </c>
      <c r="Z42" s="22">
        <f t="shared" si="5"/>
      </c>
      <c r="AA42" s="22">
        <f t="shared" si="6"/>
      </c>
      <c r="AB42" s="26">
        <f t="shared" si="7"/>
      </c>
      <c r="AC42" s="27">
        <f t="shared" si="8"/>
      </c>
      <c r="AD42" s="69">
        <f t="shared" si="9"/>
      </c>
      <c r="AE42" s="60">
        <f t="shared" si="42"/>
        <v>0</v>
      </c>
      <c r="AF42" s="70">
        <f t="shared" si="10"/>
      </c>
      <c r="AG42" s="70">
        <f t="shared" si="11"/>
      </c>
      <c r="AH42" s="71">
        <f t="shared" si="27"/>
      </c>
      <c r="AI42" s="69">
        <f t="shared" si="12"/>
        <v>0</v>
      </c>
      <c r="AJ42" s="60">
        <f t="shared" si="13"/>
        <v>0</v>
      </c>
      <c r="AK42" s="60">
        <f t="shared" si="14"/>
        <v>0</v>
      </c>
      <c r="AL42" s="60">
        <f t="shared" si="15"/>
        <v>0</v>
      </c>
      <c r="AM42" s="60">
        <f t="shared" si="16"/>
        <v>0</v>
      </c>
      <c r="AN42" s="60">
        <f t="shared" si="17"/>
        <v>0</v>
      </c>
      <c r="AO42" s="60">
        <f t="shared" si="18"/>
        <v>0</v>
      </c>
      <c r="AP42" s="60">
        <f t="shared" si="19"/>
        <v>0</v>
      </c>
      <c r="AQ42" s="60">
        <f t="shared" si="20"/>
        <v>0</v>
      </c>
      <c r="AR42" s="60">
        <f t="shared" si="21"/>
        <v>0</v>
      </c>
      <c r="AS42" s="60">
        <f t="shared" si="22"/>
        <v>0</v>
      </c>
      <c r="AT42" s="60">
        <f t="shared" si="23"/>
        <v>0</v>
      </c>
      <c r="AU42" s="68">
        <f t="shared" si="28"/>
        <v>0</v>
      </c>
      <c r="AV42" s="68">
        <f t="shared" si="29"/>
        <v>0</v>
      </c>
      <c r="AW42" s="69">
        <f t="shared" si="30"/>
      </c>
      <c r="AX42" s="68">
        <f t="shared" si="31"/>
      </c>
      <c r="AY42" s="67">
        <f t="shared" si="32"/>
      </c>
      <c r="AZ42" s="68">
        <f t="shared" si="33"/>
      </c>
      <c r="BA42" s="69">
        <f t="shared" si="34"/>
      </c>
      <c r="BB42" s="68">
        <f t="shared" si="35"/>
        <v>0</v>
      </c>
      <c r="BC42" s="67">
        <f t="shared" si="36"/>
      </c>
      <c r="BD42" s="69">
        <f t="shared" si="24"/>
      </c>
      <c r="BE42" s="68">
        <f t="shared" si="37"/>
      </c>
      <c r="BF42" s="67">
        <f t="shared" si="38"/>
      </c>
    </row>
    <row r="43" spans="1:58" ht="12">
      <c r="A43" s="452"/>
      <c r="B43" s="3"/>
      <c r="C43" s="3"/>
      <c r="D43" s="387">
        <f t="shared" si="25"/>
      </c>
      <c r="E43" s="357"/>
      <c r="F43" s="3"/>
      <c r="G43" s="3"/>
      <c r="H43" s="4"/>
      <c r="I43" s="9"/>
      <c r="J43" s="9"/>
      <c r="K43" s="9"/>
      <c r="L43" s="8"/>
      <c r="M43" s="388">
        <f>IF(D43="No",1,(IF(AND(C43="Part 1033",D43="Yes",H43="Line-Haul"),IF(E43&gt;=20,0.27,(VLOOKUP(E43,'Proration Factors'!$E$14:$F$33,2,FALSE))),(IF(AND(C43="Part 1033",D43="Yes",H43="Switch"),IF(E43&gt;=40,0.2,(VLOOKUP(E43,'Proration Factors'!$H$14:$I$53,2,FALSE))),(IF(AND(C43="Part 92",D43="Yes"),IF(E43&gt;=32,0.143,(VLOOKUP(E43,'Proration Factors'!$B$14:$C$45,2,FALSE))),"")))))))</f>
      </c>
      <c r="N43" s="389">
        <f t="shared" si="39"/>
      </c>
      <c r="O43" s="390">
        <f t="shared" si="41"/>
      </c>
      <c r="P43" s="391">
        <f t="shared" si="0"/>
      </c>
      <c r="Q43" s="3"/>
      <c r="R43" s="205"/>
      <c r="S43" s="60"/>
      <c r="T43" s="68">
        <f t="shared" si="26"/>
        <v>0</v>
      </c>
      <c r="U43" s="26">
        <f t="shared" si="40"/>
        <v>0</v>
      </c>
      <c r="V43" s="26">
        <f t="shared" si="1"/>
        <v>0</v>
      </c>
      <c r="W43" s="21">
        <f t="shared" si="2"/>
        <v>0</v>
      </c>
      <c r="X43" s="42">
        <f t="shared" si="3"/>
      </c>
      <c r="Y43" s="26">
        <f t="shared" si="4"/>
      </c>
      <c r="Z43" s="22">
        <f t="shared" si="5"/>
      </c>
      <c r="AA43" s="22">
        <f t="shared" si="6"/>
      </c>
      <c r="AB43" s="26">
        <f t="shared" si="7"/>
      </c>
      <c r="AC43" s="27">
        <f t="shared" si="8"/>
      </c>
      <c r="AD43" s="69">
        <f t="shared" si="9"/>
      </c>
      <c r="AE43" s="60">
        <f t="shared" si="42"/>
        <v>0</v>
      </c>
      <c r="AF43" s="70">
        <f t="shared" si="10"/>
      </c>
      <c r="AG43" s="70">
        <f t="shared" si="11"/>
      </c>
      <c r="AH43" s="71">
        <f t="shared" si="27"/>
      </c>
      <c r="AI43" s="69">
        <f t="shared" si="12"/>
        <v>0</v>
      </c>
      <c r="AJ43" s="60">
        <f t="shared" si="13"/>
        <v>0</v>
      </c>
      <c r="AK43" s="60">
        <f t="shared" si="14"/>
        <v>0</v>
      </c>
      <c r="AL43" s="60">
        <f t="shared" si="15"/>
        <v>0</v>
      </c>
      <c r="AM43" s="60">
        <f t="shared" si="16"/>
        <v>0</v>
      </c>
      <c r="AN43" s="60">
        <f t="shared" si="17"/>
        <v>0</v>
      </c>
      <c r="AO43" s="60">
        <f t="shared" si="18"/>
        <v>0</v>
      </c>
      <c r="AP43" s="60">
        <f t="shared" si="19"/>
        <v>0</v>
      </c>
      <c r="AQ43" s="60">
        <f t="shared" si="20"/>
        <v>0</v>
      </c>
      <c r="AR43" s="60">
        <f t="shared" si="21"/>
        <v>0</v>
      </c>
      <c r="AS43" s="60">
        <f t="shared" si="22"/>
        <v>0</v>
      </c>
      <c r="AT43" s="60">
        <f t="shared" si="23"/>
        <v>0</v>
      </c>
      <c r="AU43" s="68">
        <f t="shared" si="28"/>
        <v>0</v>
      </c>
      <c r="AV43" s="68">
        <f t="shared" si="29"/>
        <v>0</v>
      </c>
      <c r="AW43" s="69">
        <f t="shared" si="30"/>
      </c>
      <c r="AX43" s="68">
        <f t="shared" si="31"/>
      </c>
      <c r="AY43" s="67">
        <f t="shared" si="32"/>
      </c>
      <c r="AZ43" s="68">
        <f t="shared" si="33"/>
      </c>
      <c r="BA43" s="69">
        <f t="shared" si="34"/>
      </c>
      <c r="BB43" s="68">
        <f t="shared" si="35"/>
        <v>0</v>
      </c>
      <c r="BC43" s="67">
        <f t="shared" si="36"/>
      </c>
      <c r="BD43" s="69">
        <f t="shared" si="24"/>
      </c>
      <c r="BE43" s="68">
        <f t="shared" si="37"/>
      </c>
      <c r="BF43" s="67">
        <f t="shared" si="38"/>
      </c>
    </row>
    <row r="44" spans="1:58" ht="12">
      <c r="A44" s="452"/>
      <c r="B44" s="3"/>
      <c r="C44" s="3"/>
      <c r="D44" s="387">
        <f t="shared" si="25"/>
      </c>
      <c r="E44" s="357"/>
      <c r="F44" s="3"/>
      <c r="G44" s="3"/>
      <c r="H44" s="4"/>
      <c r="I44" s="9"/>
      <c r="J44" s="9"/>
      <c r="K44" s="9"/>
      <c r="L44" s="8"/>
      <c r="M44" s="388">
        <f>IF(D44="No",1,(IF(AND(C44="Part 1033",D44="Yes",H44="Line-Haul"),IF(E44&gt;=20,0.27,(VLOOKUP(E44,'Proration Factors'!$E$14:$F$33,2,FALSE))),(IF(AND(C44="Part 1033",D44="Yes",H44="Switch"),IF(E44&gt;=40,0.2,(VLOOKUP(E44,'Proration Factors'!$H$14:$I$53,2,FALSE))),(IF(AND(C44="Part 92",D44="Yes"),IF(E44&gt;=32,0.143,(VLOOKUP(E44,'Proration Factors'!$B$14:$C$45,2,FALSE))),"")))))))</f>
      </c>
      <c r="N44" s="389">
        <f t="shared" si="39"/>
      </c>
      <c r="O44" s="390">
        <f t="shared" si="41"/>
      </c>
      <c r="P44" s="391">
        <f t="shared" si="0"/>
      </c>
      <c r="Q44" s="3"/>
      <c r="R44" s="205"/>
      <c r="S44" s="60"/>
      <c r="T44" s="68">
        <f t="shared" si="26"/>
        <v>0</v>
      </c>
      <c r="U44" s="26">
        <f t="shared" si="40"/>
        <v>0</v>
      </c>
      <c r="V44" s="26">
        <f t="shared" si="1"/>
        <v>0</v>
      </c>
      <c r="W44" s="21">
        <f t="shared" si="2"/>
        <v>0</v>
      </c>
      <c r="X44" s="42">
        <f t="shared" si="3"/>
      </c>
      <c r="Y44" s="26">
        <f t="shared" si="4"/>
      </c>
      <c r="Z44" s="22">
        <f t="shared" si="5"/>
      </c>
      <c r="AA44" s="22">
        <f t="shared" si="6"/>
      </c>
      <c r="AB44" s="26">
        <f t="shared" si="7"/>
      </c>
      <c r="AC44" s="27">
        <f t="shared" si="8"/>
      </c>
      <c r="AD44" s="69">
        <f t="shared" si="9"/>
      </c>
      <c r="AE44" s="60">
        <f t="shared" si="42"/>
        <v>0</v>
      </c>
      <c r="AF44" s="70">
        <f t="shared" si="10"/>
      </c>
      <c r="AG44" s="70">
        <f t="shared" si="11"/>
      </c>
      <c r="AH44" s="71">
        <f t="shared" si="27"/>
      </c>
      <c r="AI44" s="69">
        <f t="shared" si="12"/>
        <v>0</v>
      </c>
      <c r="AJ44" s="60">
        <f t="shared" si="13"/>
        <v>0</v>
      </c>
      <c r="AK44" s="60">
        <f t="shared" si="14"/>
        <v>0</v>
      </c>
      <c r="AL44" s="60">
        <f t="shared" si="15"/>
        <v>0</v>
      </c>
      <c r="AM44" s="60">
        <f t="shared" si="16"/>
        <v>0</v>
      </c>
      <c r="AN44" s="60">
        <f t="shared" si="17"/>
        <v>0</v>
      </c>
      <c r="AO44" s="60">
        <f t="shared" si="18"/>
        <v>0</v>
      </c>
      <c r="AP44" s="60">
        <f t="shared" si="19"/>
        <v>0</v>
      </c>
      <c r="AQ44" s="60">
        <f t="shared" si="20"/>
        <v>0</v>
      </c>
      <c r="AR44" s="60">
        <f t="shared" si="21"/>
        <v>0</v>
      </c>
      <c r="AS44" s="60">
        <f t="shared" si="22"/>
        <v>0</v>
      </c>
      <c r="AT44" s="60">
        <f t="shared" si="23"/>
        <v>0</v>
      </c>
      <c r="AU44" s="68">
        <f t="shared" si="28"/>
        <v>0</v>
      </c>
      <c r="AV44" s="68">
        <f t="shared" si="29"/>
        <v>0</v>
      </c>
      <c r="AW44" s="69">
        <f t="shared" si="30"/>
      </c>
      <c r="AX44" s="68">
        <f t="shared" si="31"/>
      </c>
      <c r="AY44" s="67">
        <f t="shared" si="32"/>
      </c>
      <c r="AZ44" s="68">
        <f t="shared" si="33"/>
      </c>
      <c r="BA44" s="69">
        <f t="shared" si="34"/>
      </c>
      <c r="BB44" s="68">
        <f t="shared" si="35"/>
        <v>0</v>
      </c>
      <c r="BC44" s="67">
        <f t="shared" si="36"/>
      </c>
      <c r="BD44" s="69">
        <f t="shared" si="24"/>
      </c>
      <c r="BE44" s="68">
        <f t="shared" si="37"/>
      </c>
      <c r="BF44" s="67">
        <f t="shared" si="38"/>
      </c>
    </row>
    <row r="45" spans="1:58" ht="12">
      <c r="A45" s="452"/>
      <c r="B45" s="3"/>
      <c r="C45" s="3"/>
      <c r="D45" s="387">
        <f t="shared" si="25"/>
      </c>
      <c r="E45" s="357"/>
      <c r="F45" s="3"/>
      <c r="G45" s="3"/>
      <c r="H45" s="4"/>
      <c r="I45" s="9"/>
      <c r="J45" s="9"/>
      <c r="K45" s="9"/>
      <c r="L45" s="8"/>
      <c r="M45" s="388">
        <f>IF(D45="No",1,(IF(AND(C45="Part 1033",D45="Yes",H45="Line-Haul"),IF(E45&gt;=20,0.27,(VLOOKUP(E45,'Proration Factors'!$E$14:$F$33,2,FALSE))),(IF(AND(C45="Part 1033",D45="Yes",H45="Switch"),IF(E45&gt;=40,0.2,(VLOOKUP(E45,'Proration Factors'!$H$14:$I$53,2,FALSE))),(IF(AND(C45="Part 92",D45="Yes"),IF(E45&gt;=32,0.143,(VLOOKUP(E45,'Proration Factors'!$B$14:$C$45,2,FALSE))),"")))))))</f>
      </c>
      <c r="N45" s="389">
        <f t="shared" si="39"/>
      </c>
      <c r="O45" s="390">
        <f t="shared" si="41"/>
      </c>
      <c r="P45" s="391">
        <f t="shared" si="0"/>
      </c>
      <c r="Q45" s="3"/>
      <c r="R45" s="205"/>
      <c r="S45" s="60"/>
      <c r="T45" s="68">
        <f t="shared" si="26"/>
        <v>0</v>
      </c>
      <c r="U45" s="26">
        <f t="shared" si="40"/>
        <v>0</v>
      </c>
      <c r="V45" s="26">
        <f t="shared" si="1"/>
        <v>0</v>
      </c>
      <c r="W45" s="21">
        <f t="shared" si="2"/>
        <v>0</v>
      </c>
      <c r="X45" s="42">
        <f t="shared" si="3"/>
      </c>
      <c r="Y45" s="26">
        <f t="shared" si="4"/>
      </c>
      <c r="Z45" s="22">
        <f t="shared" si="5"/>
      </c>
      <c r="AA45" s="22">
        <f t="shared" si="6"/>
      </c>
      <c r="AB45" s="26">
        <f t="shared" si="7"/>
      </c>
      <c r="AC45" s="27">
        <f t="shared" si="8"/>
      </c>
      <c r="AD45" s="69">
        <f t="shared" si="9"/>
      </c>
      <c r="AE45" s="60">
        <f t="shared" si="42"/>
        <v>0</v>
      </c>
      <c r="AF45" s="70">
        <f t="shared" si="10"/>
      </c>
      <c r="AG45" s="70">
        <f t="shared" si="11"/>
      </c>
      <c r="AH45" s="71">
        <f t="shared" si="27"/>
      </c>
      <c r="AI45" s="69">
        <f t="shared" si="12"/>
        <v>0</v>
      </c>
      <c r="AJ45" s="60">
        <f t="shared" si="13"/>
        <v>0</v>
      </c>
      <c r="AK45" s="60">
        <f t="shared" si="14"/>
        <v>0</v>
      </c>
      <c r="AL45" s="60">
        <f t="shared" si="15"/>
        <v>0</v>
      </c>
      <c r="AM45" s="60">
        <f t="shared" si="16"/>
        <v>0</v>
      </c>
      <c r="AN45" s="60">
        <f t="shared" si="17"/>
        <v>0</v>
      </c>
      <c r="AO45" s="60">
        <f t="shared" si="18"/>
        <v>0</v>
      </c>
      <c r="AP45" s="60">
        <f t="shared" si="19"/>
        <v>0</v>
      </c>
      <c r="AQ45" s="60">
        <f t="shared" si="20"/>
        <v>0</v>
      </c>
      <c r="AR45" s="60">
        <f t="shared" si="21"/>
        <v>0</v>
      </c>
      <c r="AS45" s="60">
        <f t="shared" si="22"/>
        <v>0</v>
      </c>
      <c r="AT45" s="60">
        <f t="shared" si="23"/>
        <v>0</v>
      </c>
      <c r="AU45" s="68">
        <f t="shared" si="28"/>
        <v>0</v>
      </c>
      <c r="AV45" s="68">
        <f t="shared" si="29"/>
        <v>0</v>
      </c>
      <c r="AW45" s="69">
        <f t="shared" si="30"/>
      </c>
      <c r="AX45" s="68">
        <f t="shared" si="31"/>
      </c>
      <c r="AY45" s="67">
        <f t="shared" si="32"/>
      </c>
      <c r="AZ45" s="68">
        <f t="shared" si="33"/>
      </c>
      <c r="BA45" s="69">
        <f t="shared" si="34"/>
      </c>
      <c r="BB45" s="68">
        <f t="shared" si="35"/>
        <v>0</v>
      </c>
      <c r="BC45" s="67">
        <f t="shared" si="36"/>
      </c>
      <c r="BD45" s="69">
        <f t="shared" si="24"/>
      </c>
      <c r="BE45" s="68">
        <f t="shared" si="37"/>
      </c>
      <c r="BF45" s="67">
        <f t="shared" si="38"/>
      </c>
    </row>
    <row r="46" spans="1:58" ht="12">
      <c r="A46" s="452"/>
      <c r="B46" s="3"/>
      <c r="C46" s="3"/>
      <c r="D46" s="387">
        <f t="shared" si="25"/>
      </c>
      <c r="E46" s="357"/>
      <c r="F46" s="3"/>
      <c r="G46" s="3"/>
      <c r="H46" s="4"/>
      <c r="I46" s="9"/>
      <c r="J46" s="9"/>
      <c r="K46" s="9"/>
      <c r="L46" s="8"/>
      <c r="M46" s="388">
        <f>IF(D46="No",1,(IF(AND(C46="Part 1033",D46="Yes",H46="Line-Haul"),IF(E46&gt;=20,0.27,(VLOOKUP(E46,'Proration Factors'!$E$14:$F$33,2,FALSE))),(IF(AND(C46="Part 1033",D46="Yes",H46="Switch"),IF(E46&gt;=40,0.2,(VLOOKUP(E46,'Proration Factors'!$H$14:$I$53,2,FALSE))),(IF(AND(C46="Part 92",D46="Yes"),IF(E46&gt;=32,0.143,(VLOOKUP(E46,'Proration Factors'!$B$14:$C$45,2,FALSE))),"")))))))</f>
      </c>
      <c r="N46" s="389">
        <f t="shared" si="39"/>
      </c>
      <c r="O46" s="390">
        <f t="shared" si="41"/>
      </c>
      <c r="P46" s="391">
        <f t="shared" si="0"/>
      </c>
      <c r="Q46" s="3"/>
      <c r="R46" s="205"/>
      <c r="S46" s="60"/>
      <c r="T46" s="68">
        <f t="shared" si="26"/>
        <v>0</v>
      </c>
      <c r="U46" s="26">
        <f t="shared" si="40"/>
        <v>0</v>
      </c>
      <c r="V46" s="26">
        <f t="shared" si="1"/>
        <v>0</v>
      </c>
      <c r="W46" s="21">
        <f t="shared" si="2"/>
        <v>0</v>
      </c>
      <c r="X46" s="42">
        <f t="shared" si="3"/>
      </c>
      <c r="Y46" s="26">
        <f t="shared" si="4"/>
      </c>
      <c r="Z46" s="22">
        <f t="shared" si="5"/>
      </c>
      <c r="AA46" s="22">
        <f t="shared" si="6"/>
      </c>
      <c r="AB46" s="26">
        <f t="shared" si="7"/>
      </c>
      <c r="AC46" s="27">
        <f t="shared" si="8"/>
      </c>
      <c r="AD46" s="69">
        <f t="shared" si="9"/>
      </c>
      <c r="AE46" s="60">
        <f t="shared" si="42"/>
        <v>0</v>
      </c>
      <c r="AF46" s="70">
        <f t="shared" si="10"/>
      </c>
      <c r="AG46" s="70">
        <f t="shared" si="11"/>
      </c>
      <c r="AH46" s="71">
        <f t="shared" si="27"/>
      </c>
      <c r="AI46" s="69">
        <f t="shared" si="12"/>
        <v>0</v>
      </c>
      <c r="AJ46" s="60">
        <f t="shared" si="13"/>
        <v>0</v>
      </c>
      <c r="AK46" s="60">
        <f t="shared" si="14"/>
        <v>0</v>
      </c>
      <c r="AL46" s="60">
        <f t="shared" si="15"/>
        <v>0</v>
      </c>
      <c r="AM46" s="60">
        <f t="shared" si="16"/>
        <v>0</v>
      </c>
      <c r="AN46" s="60">
        <f t="shared" si="17"/>
        <v>0</v>
      </c>
      <c r="AO46" s="60">
        <f t="shared" si="18"/>
        <v>0</v>
      </c>
      <c r="AP46" s="60">
        <f t="shared" si="19"/>
        <v>0</v>
      </c>
      <c r="AQ46" s="60">
        <f t="shared" si="20"/>
        <v>0</v>
      </c>
      <c r="AR46" s="60">
        <f t="shared" si="21"/>
        <v>0</v>
      </c>
      <c r="AS46" s="60">
        <f t="shared" si="22"/>
        <v>0</v>
      </c>
      <c r="AT46" s="60">
        <f t="shared" si="23"/>
        <v>0</v>
      </c>
      <c r="AU46" s="68">
        <f t="shared" si="28"/>
        <v>0</v>
      </c>
      <c r="AV46" s="68">
        <f t="shared" si="29"/>
        <v>0</v>
      </c>
      <c r="AW46" s="69">
        <f t="shared" si="30"/>
      </c>
      <c r="AX46" s="68">
        <f t="shared" si="31"/>
      </c>
      <c r="AY46" s="67">
        <f t="shared" si="32"/>
      </c>
      <c r="AZ46" s="68">
        <f t="shared" si="33"/>
      </c>
      <c r="BA46" s="69">
        <f t="shared" si="34"/>
      </c>
      <c r="BB46" s="68">
        <f t="shared" si="35"/>
        <v>0</v>
      </c>
      <c r="BC46" s="67">
        <f t="shared" si="36"/>
      </c>
      <c r="BD46" s="69">
        <f t="shared" si="24"/>
      </c>
      <c r="BE46" s="68">
        <f t="shared" si="37"/>
      </c>
      <c r="BF46" s="67">
        <f t="shared" si="38"/>
      </c>
    </row>
    <row r="47" spans="1:58" ht="12">
      <c r="A47" s="452"/>
      <c r="B47" s="3"/>
      <c r="C47" s="3"/>
      <c r="D47" s="387">
        <f t="shared" si="25"/>
      </c>
      <c r="E47" s="357"/>
      <c r="F47" s="3"/>
      <c r="G47" s="3"/>
      <c r="H47" s="4"/>
      <c r="I47" s="9"/>
      <c r="J47" s="9"/>
      <c r="K47" s="9"/>
      <c r="L47" s="8"/>
      <c r="M47" s="388">
        <f>IF(D47="No",1,(IF(AND(C47="Part 1033",D47="Yes",H47="Line-Haul"),IF(E47&gt;=20,0.27,(VLOOKUP(E47,'Proration Factors'!$E$14:$F$33,2,FALSE))),(IF(AND(C47="Part 1033",D47="Yes",H47="Switch"),IF(E47&gt;=40,0.2,(VLOOKUP(E47,'Proration Factors'!$H$14:$I$53,2,FALSE))),(IF(AND(C47="Part 92",D47="Yes"),IF(E47&gt;=32,0.143,(VLOOKUP(E47,'Proration Factors'!$B$14:$C$45,2,FALSE))),"")))))))</f>
      </c>
      <c r="N47" s="389">
        <f t="shared" si="39"/>
      </c>
      <c r="O47" s="390">
        <f t="shared" si="41"/>
      </c>
      <c r="P47" s="391">
        <f aca="true" t="shared" si="43" ref="P47:P64">IF(BF47&lt;&gt;"",BF47,AH47)</f>
      </c>
      <c r="Q47" s="3"/>
      <c r="R47" s="205"/>
      <c r="S47" s="60"/>
      <c r="T47" s="68">
        <f t="shared" si="26"/>
        <v>0</v>
      </c>
      <c r="U47" s="26">
        <f aca="true" t="shared" si="44" ref="U47:U64">IF(NOT(OR(ISBLANK($C$11),ISBLANK(B47),ISBLANK(C47),ISBLANK(D47),ISBLANK(F47),ISBLANK(G47),ISBLANK(H47),ISBLANK(I47),ISBLANK(J47),ISBLANK(M47),ISBLANK(K47),ISBLANK(L47))),1,0)</f>
        <v>0</v>
      </c>
      <c r="V47" s="26">
        <f aca="true" t="shared" si="45" ref="V47:V64">IF(ISBLANK(G47),0,IF(AND($C$11&gt;2014,D47=$C$124,G47&lt;&gt;$E$127),1,IF(AND(G47&lt;&gt;$E$126,D47=$C$124,$C$11&lt;2015,OR(AND(H47=$F$126,$C$11&gt;2011),AND(H47=$F$127,$C$11&gt;2010))),1,0)))</f>
        <v>0</v>
      </c>
      <c r="W47" s="21">
        <f aca="true" t="shared" si="46" ref="W47:W64">IF(AND(G47&lt;&gt;$E$125,D47=$C$124,C47=$B$123,$C$11&gt;2005,OR(AND(H47=$F$126,$C$11&lt;2012),AND(H47=$F$127,$C$11&lt;2011))),1,IF(AND(G47=$E$125,D47=$C$124,C47&lt;&gt;$B$123,$C$11&gt;2005,OR(AND(H47=$F$126,$C$11&lt;2012),AND(H47=$F$127,$C$11&lt;2011))),1,0))</f>
        <v>0</v>
      </c>
      <c r="X47" s="42">
        <f aca="true" t="shared" si="47" ref="X47:X64">G47&amp;F47&amp;H47</f>
      </c>
      <c r="Y47" s="26">
        <f aca="true" t="shared" si="48" ref="Y47:Y64">IF(AND(C47=$B$124,D47=$C$123,G47=$E$125,F47=$D$124,$C$11&lt;2013,H47=$F$126),0.2,IF(AND(C47=$B$124,F47=$D$124,G47=$E$125,H47=$F$127,$C$11&lt;2013),0.24,""))</f>
      </c>
      <c r="Z47" s="22">
        <f aca="true" t="shared" si="49" ref="Z47:Z64">IF(AND(U47&lt;&gt;0,C47=$B$124,Y47=""),IF(VLOOKUP(X47,$T$68:$AB$102,5,FALSE)&lt;&gt;0,VLOOKUP(X47,$T$68:$AB$102,5,FALSE),""),"")</f>
      </c>
      <c r="AA47" s="22">
        <f aca="true" t="shared" si="50" ref="AA47:AA64">IF(AND(U47&lt;&gt;0,C47=$B$123,Y47=""),IF(VLOOKUP(X47,$T$68:$AB$102,7,FALSE)&lt;&gt;0,VLOOKUP(X47,$T$68:$AB$102,7,FALSE),""),"")</f>
      </c>
      <c r="AB47" s="26">
        <f aca="true" t="shared" si="51" ref="AB47:AB64">IF(AND(U47&lt;&gt;0,C47=$B$124),VLOOKUP(X47,$T$68:$AB$102,6,FALSE),"")</f>
      </c>
      <c r="AC47" s="27">
        <f aca="true" t="shared" si="52" ref="AC47:AC63">IF(AND(U47&lt;&gt;0,C47=$B$123),VLOOKUP(X47,$T$68:$AB$102,8,FALSE),"")</f>
      </c>
      <c r="AD47" s="69">
        <f aca="true" t="shared" si="53" ref="AD47:AD64">IF(AND(AB47="",AC47=""),"",IF(OR(AB47=0,AC47=0),0,IF(OR(L47&gt;AB47,L47&gt;AC47),1,0)))</f>
      </c>
      <c r="AE47" s="60">
        <f aca="true" t="shared" si="54" ref="AE47:AE64">IF(B47=B46,(IF(AND(C47=C46,D47=D46,I47=I46,K47=K46),0,1)),0)</f>
        <v>0</v>
      </c>
      <c r="AF47" s="70">
        <f aca="true" t="shared" si="55" ref="AF47:AF64">IF(C47=$B$123,IF(H47=$F$126,$B$144,$B$143),IF(AND(H47=$F$127,G47=$E$124),$B$142,IF(AND(H47=$F$127,G47=$E$125),$B$141,"")))</f>
      </c>
      <c r="AG47" s="70">
        <f aca="true" t="shared" si="56" ref="AG47:AG64">IF(AND(C47=$B$124,H47=$F$126),IF(G47=$E$123,$B$140,IF(G47=$E$124,$B$139,IF(G47=$E$125,$B$138,IF(G47=$E$126,$B$137,"")))),"")</f>
      </c>
      <c r="AH47" s="71">
        <f t="shared" si="27"/>
      </c>
      <c r="AI47" s="69">
        <f aca="true" t="shared" si="57" ref="AI47:AI64">IF(G47=$E$123,1,0)</f>
        <v>0</v>
      </c>
      <c r="AJ47" s="60">
        <f aca="true" t="shared" si="58" ref="AJ47:AJ64">IF(G47=$E$124,1,0)</f>
        <v>0</v>
      </c>
      <c r="AK47" s="60">
        <f aca="true" t="shared" si="59" ref="AK47:AK64">IF(G47=$E$125,1,0)</f>
        <v>0</v>
      </c>
      <c r="AL47" s="60">
        <f aca="true" t="shared" si="60" ref="AL47:AL64">IF(G47=$E$126,1,0)</f>
        <v>0</v>
      </c>
      <c r="AM47" s="60">
        <f aca="true" t="shared" si="61" ref="AM47:AM64">IF(G47=$E$127,1,0)</f>
        <v>0</v>
      </c>
      <c r="AN47" s="60">
        <f aca="true" t="shared" si="62" ref="AN47:AN64">IF(C47=$B$123,1,0)</f>
        <v>0</v>
      </c>
      <c r="AO47" s="60">
        <f aca="true" t="shared" si="63" ref="AO47:AO64">IF(C47=$B$124,1,0)</f>
        <v>0</v>
      </c>
      <c r="AP47" s="60">
        <f aca="true" t="shared" si="64" ref="AP47:AP64">IF(H47=$F$126,1,0)</f>
        <v>0</v>
      </c>
      <c r="AQ47" s="60">
        <f aca="true" t="shared" si="65" ref="AQ47:AQ64">IF(H47=$F$127,1,0)</f>
        <v>0</v>
      </c>
      <c r="AR47" s="60">
        <f aca="true" t="shared" si="66" ref="AR47:AR64">IF(F47=$D$124,1,0)</f>
        <v>0</v>
      </c>
      <c r="AS47" s="60">
        <f aca="true" t="shared" si="67" ref="AS47:AS64">IF(F47=$D$123,1,0)</f>
        <v>0</v>
      </c>
      <c r="AT47" s="60">
        <f aca="true" t="shared" si="68" ref="AT47:AT64">IF(F47=$D$125,1,0)</f>
        <v>0</v>
      </c>
      <c r="AU47" s="68">
        <f aca="true" t="shared" si="69" ref="AU47:AU64">IF(AND(G47=$E$127,O47&lt;0),K47,0)</f>
        <v>0</v>
      </c>
      <c r="AV47" s="68">
        <f aca="true" t="shared" si="70" ref="AV47:AV64">IF(AND(O47&lt;&gt;"",G47=$E$127),K47,0)</f>
        <v>0</v>
      </c>
      <c r="AW47" s="69">
        <f aca="true" t="shared" si="71" ref="AW47:AW64">IF(AND(D47=$C$124,F47=$D$123,C47=$B$123,O47&lt;0,O47&lt;&gt;""),K47,"")</f>
      </c>
      <c r="AX47" s="68">
        <f aca="true" t="shared" si="72" ref="AX47:AX64">IF(AND(D47=$C$124,C47=$B$123,F47=$D$123,O47&lt;&gt;""),K47,"")</f>
      </c>
      <c r="AY47" s="67">
        <f aca="true" t="shared" si="73" ref="AY47:AY64">IF(AND(U47=1,C47=$B$124,N47&lt;&gt;""),(N47-L47)*1.341*J47*K47*M47*10^-3,"")</f>
      </c>
      <c r="AZ47" s="68">
        <f t="shared" si="33"/>
      </c>
      <c r="BA47" s="69">
        <f t="shared" si="34"/>
      </c>
      <c r="BB47" s="68">
        <f t="shared" si="35"/>
        <v>0</v>
      </c>
      <c r="BC47" s="67">
        <f t="shared" si="36"/>
      </c>
      <c r="BD47" s="69">
        <f aca="true" t="shared" si="74" ref="BD47:BD64">IF(AND(F47=$D$125,OR(G47&lt;&gt;$E$127,C47&lt;&gt;$B$124)),$B$130,IF(AND(C47=$B$123,OR(G47=$E$126,G47=$E$127)),$B$134,IF(AD47=1,$B$131,IF(BC47=1,$B$135,""))))</f>
      </c>
      <c r="BE47" s="68">
        <f t="shared" si="37"/>
      </c>
      <c r="BF47" s="67">
        <f t="shared" si="38"/>
      </c>
    </row>
    <row r="48" spans="1:58" ht="12">
      <c r="A48" s="452"/>
      <c r="B48" s="3"/>
      <c r="C48" s="3"/>
      <c r="D48" s="387">
        <f t="shared" si="25"/>
      </c>
      <c r="E48" s="357"/>
      <c r="F48" s="3"/>
      <c r="G48" s="3"/>
      <c r="H48" s="4"/>
      <c r="I48" s="9"/>
      <c r="J48" s="9"/>
      <c r="K48" s="9"/>
      <c r="L48" s="8"/>
      <c r="M48" s="388">
        <f>IF(D48="No",1,(IF(AND(C48="Part 1033",D48="Yes",H48="Line-Haul"),IF(E48&gt;=20,0.27,(VLOOKUP(E48,'Proration Factors'!$E$14:$F$33,2,FALSE))),(IF(AND(C48="Part 1033",D48="Yes",H48="Switch"),IF(E48&gt;=40,0.2,(VLOOKUP(E48,'Proration Factors'!$H$14:$I$53,2,FALSE))),(IF(AND(C48="Part 92",D48="Yes"),IF(E48&gt;=32,0.143,(VLOOKUP(E48,'Proration Factors'!$B$14:$C$45,2,FALSE))),"")))))))</f>
      </c>
      <c r="N48" s="389">
        <f t="shared" si="39"/>
      </c>
      <c r="O48" s="390">
        <f t="shared" si="41"/>
      </c>
      <c r="P48" s="391">
        <f t="shared" si="43"/>
      </c>
      <c r="Q48" s="3"/>
      <c r="R48" s="205"/>
      <c r="S48" s="60"/>
      <c r="T48" s="68">
        <f t="shared" si="26"/>
        <v>0</v>
      </c>
      <c r="U48" s="26">
        <f t="shared" si="44"/>
        <v>0</v>
      </c>
      <c r="V48" s="26">
        <f t="shared" si="45"/>
        <v>0</v>
      </c>
      <c r="W48" s="21">
        <f t="shared" si="46"/>
        <v>0</v>
      </c>
      <c r="X48" s="42">
        <f t="shared" si="47"/>
      </c>
      <c r="Y48" s="26">
        <f t="shared" si="48"/>
      </c>
      <c r="Z48" s="22">
        <f t="shared" si="49"/>
      </c>
      <c r="AA48" s="22">
        <f t="shared" si="50"/>
      </c>
      <c r="AB48" s="26">
        <f t="shared" si="51"/>
      </c>
      <c r="AC48" s="27">
        <f t="shared" si="52"/>
      </c>
      <c r="AD48" s="69">
        <f t="shared" si="53"/>
      </c>
      <c r="AE48" s="60">
        <f t="shared" si="54"/>
        <v>0</v>
      </c>
      <c r="AF48" s="70">
        <f t="shared" si="55"/>
      </c>
      <c r="AG48" s="70">
        <f t="shared" si="56"/>
      </c>
      <c r="AH48" s="71">
        <f t="shared" si="27"/>
      </c>
      <c r="AI48" s="69">
        <f t="shared" si="57"/>
        <v>0</v>
      </c>
      <c r="AJ48" s="60">
        <f t="shared" si="58"/>
        <v>0</v>
      </c>
      <c r="AK48" s="60">
        <f t="shared" si="59"/>
        <v>0</v>
      </c>
      <c r="AL48" s="60">
        <f t="shared" si="60"/>
        <v>0</v>
      </c>
      <c r="AM48" s="60">
        <f t="shared" si="61"/>
        <v>0</v>
      </c>
      <c r="AN48" s="60">
        <f t="shared" si="62"/>
        <v>0</v>
      </c>
      <c r="AO48" s="60">
        <f t="shared" si="63"/>
        <v>0</v>
      </c>
      <c r="AP48" s="60">
        <f t="shared" si="64"/>
        <v>0</v>
      </c>
      <c r="AQ48" s="60">
        <f t="shared" si="65"/>
        <v>0</v>
      </c>
      <c r="AR48" s="60">
        <f t="shared" si="66"/>
        <v>0</v>
      </c>
      <c r="AS48" s="60">
        <f t="shared" si="67"/>
        <v>0</v>
      </c>
      <c r="AT48" s="60">
        <f t="shared" si="68"/>
        <v>0</v>
      </c>
      <c r="AU48" s="68">
        <f t="shared" si="69"/>
        <v>0</v>
      </c>
      <c r="AV48" s="68">
        <f t="shared" si="70"/>
        <v>0</v>
      </c>
      <c r="AW48" s="69">
        <f t="shared" si="71"/>
      </c>
      <c r="AX48" s="68">
        <f t="shared" si="72"/>
      </c>
      <c r="AY48" s="67">
        <f t="shared" si="73"/>
      </c>
      <c r="AZ48" s="68">
        <f t="shared" si="33"/>
      </c>
      <c r="BA48" s="69">
        <f t="shared" si="34"/>
      </c>
      <c r="BB48" s="68">
        <f t="shared" si="35"/>
        <v>0</v>
      </c>
      <c r="BC48" s="67">
        <f t="shared" si="36"/>
      </c>
      <c r="BD48" s="69">
        <f t="shared" si="74"/>
      </c>
      <c r="BE48" s="68">
        <f t="shared" si="37"/>
      </c>
      <c r="BF48" s="67">
        <f t="shared" si="38"/>
      </c>
    </row>
    <row r="49" spans="1:58" ht="12">
      <c r="A49" s="452"/>
      <c r="B49" s="3"/>
      <c r="C49" s="3"/>
      <c r="D49" s="387">
        <f t="shared" si="25"/>
      </c>
      <c r="E49" s="357"/>
      <c r="F49" s="3"/>
      <c r="G49" s="3"/>
      <c r="H49" s="4"/>
      <c r="I49" s="9"/>
      <c r="J49" s="9"/>
      <c r="K49" s="9"/>
      <c r="L49" s="8"/>
      <c r="M49" s="388">
        <f>IF(D49="No",1,(IF(AND(C49="Part 1033",D49="Yes",H49="Line-Haul"),IF(E49&gt;=20,0.27,(VLOOKUP(E49,'Proration Factors'!$E$14:$F$33,2,FALSE))),(IF(AND(C49="Part 1033",D49="Yes",H49="Switch"),IF(E49&gt;=40,0.2,(VLOOKUP(E49,'Proration Factors'!$H$14:$I$53,2,FALSE))),(IF(AND(C49="Part 92",D49="Yes"),IF(E49&gt;=32,0.143,(VLOOKUP(E49,'Proration Factors'!$B$14:$C$45,2,FALSE))),"")))))))</f>
      </c>
      <c r="N49" s="389">
        <f t="shared" si="39"/>
      </c>
      <c r="O49" s="390">
        <f t="shared" si="41"/>
      </c>
      <c r="P49" s="391">
        <f t="shared" si="43"/>
      </c>
      <c r="Q49" s="3"/>
      <c r="R49" s="205"/>
      <c r="S49" s="60"/>
      <c r="T49" s="68">
        <f t="shared" si="26"/>
        <v>0</v>
      </c>
      <c r="U49" s="26">
        <f t="shared" si="44"/>
        <v>0</v>
      </c>
      <c r="V49" s="26">
        <f t="shared" si="45"/>
        <v>0</v>
      </c>
      <c r="W49" s="21">
        <f t="shared" si="46"/>
        <v>0</v>
      </c>
      <c r="X49" s="42">
        <f t="shared" si="47"/>
      </c>
      <c r="Y49" s="26">
        <f t="shared" si="48"/>
      </c>
      <c r="Z49" s="22">
        <f t="shared" si="49"/>
      </c>
      <c r="AA49" s="22">
        <f t="shared" si="50"/>
      </c>
      <c r="AB49" s="26">
        <f t="shared" si="51"/>
      </c>
      <c r="AC49" s="27">
        <f t="shared" si="52"/>
      </c>
      <c r="AD49" s="69">
        <f t="shared" si="53"/>
      </c>
      <c r="AE49" s="60">
        <f t="shared" si="54"/>
        <v>0</v>
      </c>
      <c r="AF49" s="70">
        <f t="shared" si="55"/>
      </c>
      <c r="AG49" s="70">
        <f t="shared" si="56"/>
      </c>
      <c r="AH49" s="71">
        <f t="shared" si="27"/>
      </c>
      <c r="AI49" s="69">
        <f t="shared" si="57"/>
        <v>0</v>
      </c>
      <c r="AJ49" s="60">
        <f t="shared" si="58"/>
        <v>0</v>
      </c>
      <c r="AK49" s="60">
        <f t="shared" si="59"/>
        <v>0</v>
      </c>
      <c r="AL49" s="60">
        <f t="shared" si="60"/>
        <v>0</v>
      </c>
      <c r="AM49" s="60">
        <f t="shared" si="61"/>
        <v>0</v>
      </c>
      <c r="AN49" s="60">
        <f t="shared" si="62"/>
        <v>0</v>
      </c>
      <c r="AO49" s="60">
        <f t="shared" si="63"/>
        <v>0</v>
      </c>
      <c r="AP49" s="60">
        <f t="shared" si="64"/>
        <v>0</v>
      </c>
      <c r="AQ49" s="60">
        <f t="shared" si="65"/>
        <v>0</v>
      </c>
      <c r="AR49" s="60">
        <f t="shared" si="66"/>
        <v>0</v>
      </c>
      <c r="AS49" s="60">
        <f t="shared" si="67"/>
        <v>0</v>
      </c>
      <c r="AT49" s="60">
        <f t="shared" si="68"/>
        <v>0</v>
      </c>
      <c r="AU49" s="68">
        <f t="shared" si="69"/>
        <v>0</v>
      </c>
      <c r="AV49" s="68">
        <f t="shared" si="70"/>
        <v>0</v>
      </c>
      <c r="AW49" s="69">
        <f t="shared" si="71"/>
      </c>
      <c r="AX49" s="68">
        <f t="shared" si="72"/>
      </c>
      <c r="AY49" s="67">
        <f t="shared" si="73"/>
      </c>
      <c r="AZ49" s="68">
        <f t="shared" si="33"/>
      </c>
      <c r="BA49" s="69">
        <f t="shared" si="34"/>
      </c>
      <c r="BB49" s="68">
        <f t="shared" si="35"/>
        <v>0</v>
      </c>
      <c r="BC49" s="67">
        <f t="shared" si="36"/>
      </c>
      <c r="BD49" s="69">
        <f t="shared" si="74"/>
      </c>
      <c r="BE49" s="68">
        <f t="shared" si="37"/>
      </c>
      <c r="BF49" s="67">
        <f t="shared" si="38"/>
      </c>
    </row>
    <row r="50" spans="1:58" ht="12">
      <c r="A50" s="452"/>
      <c r="B50" s="3"/>
      <c r="C50" s="3"/>
      <c r="D50" s="387">
        <f t="shared" si="25"/>
      </c>
      <c r="E50" s="357"/>
      <c r="F50" s="3"/>
      <c r="G50" s="3"/>
      <c r="H50" s="4"/>
      <c r="I50" s="9"/>
      <c r="J50" s="9"/>
      <c r="K50" s="9"/>
      <c r="L50" s="8"/>
      <c r="M50" s="388">
        <f>IF(D50="No",1,(IF(AND(C50="Part 1033",D50="Yes",H50="Line-Haul"),IF(E50&gt;=20,0.27,(VLOOKUP(E50,'Proration Factors'!$E$14:$F$33,2,FALSE))),(IF(AND(C50="Part 1033",D50="Yes",H50="Switch"),IF(E50&gt;=40,0.2,(VLOOKUP(E50,'Proration Factors'!$H$14:$I$53,2,FALSE))),(IF(AND(C50="Part 92",D50="Yes"),IF(E50&gt;=32,0.143,(VLOOKUP(E50,'Proration Factors'!$B$14:$C$45,2,FALSE))),"")))))))</f>
      </c>
      <c r="N50" s="389">
        <f t="shared" si="39"/>
      </c>
      <c r="O50" s="390">
        <f t="shared" si="41"/>
      </c>
      <c r="P50" s="391">
        <f t="shared" si="43"/>
      </c>
      <c r="Q50" s="3"/>
      <c r="R50" s="205"/>
      <c r="S50" s="60"/>
      <c r="T50" s="68">
        <f t="shared" si="26"/>
        <v>0</v>
      </c>
      <c r="U50" s="26">
        <f t="shared" si="44"/>
        <v>0</v>
      </c>
      <c r="V50" s="26">
        <f t="shared" si="45"/>
        <v>0</v>
      </c>
      <c r="W50" s="21">
        <f t="shared" si="46"/>
        <v>0</v>
      </c>
      <c r="X50" s="42">
        <f t="shared" si="47"/>
      </c>
      <c r="Y50" s="26">
        <f t="shared" si="48"/>
      </c>
      <c r="Z50" s="22">
        <f t="shared" si="49"/>
      </c>
      <c r="AA50" s="22">
        <f t="shared" si="50"/>
      </c>
      <c r="AB50" s="26">
        <f t="shared" si="51"/>
      </c>
      <c r="AC50" s="27">
        <f t="shared" si="52"/>
      </c>
      <c r="AD50" s="69">
        <f t="shared" si="53"/>
      </c>
      <c r="AE50" s="60">
        <f t="shared" si="54"/>
        <v>0</v>
      </c>
      <c r="AF50" s="70">
        <f t="shared" si="55"/>
      </c>
      <c r="AG50" s="70">
        <f t="shared" si="56"/>
      </c>
      <c r="AH50" s="71">
        <f t="shared" si="27"/>
      </c>
      <c r="AI50" s="69">
        <f t="shared" si="57"/>
        <v>0</v>
      </c>
      <c r="AJ50" s="60">
        <f t="shared" si="58"/>
        <v>0</v>
      </c>
      <c r="AK50" s="60">
        <f t="shared" si="59"/>
        <v>0</v>
      </c>
      <c r="AL50" s="60">
        <f t="shared" si="60"/>
        <v>0</v>
      </c>
      <c r="AM50" s="60">
        <f t="shared" si="61"/>
        <v>0</v>
      </c>
      <c r="AN50" s="60">
        <f t="shared" si="62"/>
        <v>0</v>
      </c>
      <c r="AO50" s="60">
        <f t="shared" si="63"/>
        <v>0</v>
      </c>
      <c r="AP50" s="60">
        <f t="shared" si="64"/>
        <v>0</v>
      </c>
      <c r="AQ50" s="60">
        <f t="shared" si="65"/>
        <v>0</v>
      </c>
      <c r="AR50" s="60">
        <f t="shared" si="66"/>
        <v>0</v>
      </c>
      <c r="AS50" s="60">
        <f t="shared" si="67"/>
        <v>0</v>
      </c>
      <c r="AT50" s="60">
        <f t="shared" si="68"/>
        <v>0</v>
      </c>
      <c r="AU50" s="68">
        <f t="shared" si="69"/>
        <v>0</v>
      </c>
      <c r="AV50" s="68">
        <f t="shared" si="70"/>
        <v>0</v>
      </c>
      <c r="AW50" s="69">
        <f t="shared" si="71"/>
      </c>
      <c r="AX50" s="68">
        <f t="shared" si="72"/>
      </c>
      <c r="AY50" s="67">
        <f t="shared" si="73"/>
      </c>
      <c r="AZ50" s="68">
        <f t="shared" si="33"/>
      </c>
      <c r="BA50" s="69">
        <f t="shared" si="34"/>
      </c>
      <c r="BB50" s="68">
        <f t="shared" si="35"/>
        <v>0</v>
      </c>
      <c r="BC50" s="67">
        <f t="shared" si="36"/>
      </c>
      <c r="BD50" s="69">
        <f t="shared" si="74"/>
      </c>
      <c r="BE50" s="68">
        <f t="shared" si="37"/>
      </c>
      <c r="BF50" s="67">
        <f t="shared" si="38"/>
      </c>
    </row>
    <row r="51" spans="1:58" ht="12">
      <c r="A51" s="452"/>
      <c r="B51" s="3"/>
      <c r="C51" s="3"/>
      <c r="D51" s="387">
        <f t="shared" si="25"/>
      </c>
      <c r="E51" s="357"/>
      <c r="F51" s="3"/>
      <c r="G51" s="3"/>
      <c r="H51" s="4"/>
      <c r="I51" s="9"/>
      <c r="J51" s="9"/>
      <c r="K51" s="9"/>
      <c r="L51" s="8"/>
      <c r="M51" s="388">
        <f>IF(D51="No",1,(IF(AND(C51="Part 1033",D51="Yes",H51="Line-Haul"),IF(E51&gt;=20,0.27,(VLOOKUP(E51,'Proration Factors'!$E$14:$F$33,2,FALSE))),(IF(AND(C51="Part 1033",D51="Yes",H51="Switch"),IF(E51&gt;=40,0.2,(VLOOKUP(E51,'Proration Factors'!$H$14:$I$53,2,FALSE))),(IF(AND(C51="Part 92",D51="Yes"),IF(E51&gt;=32,0.143,(VLOOKUP(E51,'Proration Factors'!$B$14:$C$45,2,FALSE))),"")))))))</f>
      </c>
      <c r="N51" s="389">
        <f t="shared" si="39"/>
      </c>
      <c r="O51" s="390">
        <f t="shared" si="41"/>
      </c>
      <c r="P51" s="391">
        <f t="shared" si="43"/>
      </c>
      <c r="Q51" s="3"/>
      <c r="R51" s="205"/>
      <c r="S51" s="60"/>
      <c r="T51" s="68">
        <f t="shared" si="26"/>
        <v>0</v>
      </c>
      <c r="U51" s="26">
        <f t="shared" si="44"/>
        <v>0</v>
      </c>
      <c r="V51" s="26">
        <f t="shared" si="45"/>
        <v>0</v>
      </c>
      <c r="W51" s="21">
        <f t="shared" si="46"/>
        <v>0</v>
      </c>
      <c r="X51" s="42">
        <f t="shared" si="47"/>
      </c>
      <c r="Y51" s="26">
        <f t="shared" si="48"/>
      </c>
      <c r="Z51" s="22">
        <f t="shared" si="49"/>
      </c>
      <c r="AA51" s="22">
        <f t="shared" si="50"/>
      </c>
      <c r="AB51" s="26">
        <f t="shared" si="51"/>
      </c>
      <c r="AC51" s="27">
        <f t="shared" si="52"/>
      </c>
      <c r="AD51" s="69">
        <f t="shared" si="53"/>
      </c>
      <c r="AE51" s="60">
        <f t="shared" si="54"/>
        <v>0</v>
      </c>
      <c r="AF51" s="70">
        <f t="shared" si="55"/>
      </c>
      <c r="AG51" s="70">
        <f t="shared" si="56"/>
      </c>
      <c r="AH51" s="71">
        <f t="shared" si="27"/>
      </c>
      <c r="AI51" s="69">
        <f t="shared" si="57"/>
        <v>0</v>
      </c>
      <c r="AJ51" s="60">
        <f t="shared" si="58"/>
        <v>0</v>
      </c>
      <c r="AK51" s="60">
        <f t="shared" si="59"/>
        <v>0</v>
      </c>
      <c r="AL51" s="60">
        <f t="shared" si="60"/>
        <v>0</v>
      </c>
      <c r="AM51" s="60">
        <f t="shared" si="61"/>
        <v>0</v>
      </c>
      <c r="AN51" s="60">
        <f t="shared" si="62"/>
        <v>0</v>
      </c>
      <c r="AO51" s="60">
        <f t="shared" si="63"/>
        <v>0</v>
      </c>
      <c r="AP51" s="60">
        <f t="shared" si="64"/>
        <v>0</v>
      </c>
      <c r="AQ51" s="60">
        <f t="shared" si="65"/>
        <v>0</v>
      </c>
      <c r="AR51" s="60">
        <f t="shared" si="66"/>
        <v>0</v>
      </c>
      <c r="AS51" s="60">
        <f t="shared" si="67"/>
        <v>0</v>
      </c>
      <c r="AT51" s="60">
        <f t="shared" si="68"/>
        <v>0</v>
      </c>
      <c r="AU51" s="68">
        <f t="shared" si="69"/>
        <v>0</v>
      </c>
      <c r="AV51" s="68">
        <f t="shared" si="70"/>
        <v>0</v>
      </c>
      <c r="AW51" s="69">
        <f t="shared" si="71"/>
      </c>
      <c r="AX51" s="68">
        <f t="shared" si="72"/>
      </c>
      <c r="AY51" s="67">
        <f t="shared" si="73"/>
      </c>
      <c r="AZ51" s="68">
        <f t="shared" si="33"/>
      </c>
      <c r="BA51" s="69">
        <f t="shared" si="34"/>
      </c>
      <c r="BB51" s="68">
        <f t="shared" si="35"/>
        <v>0</v>
      </c>
      <c r="BC51" s="67">
        <f t="shared" si="36"/>
      </c>
      <c r="BD51" s="69">
        <f t="shared" si="74"/>
      </c>
      <c r="BE51" s="68">
        <f t="shared" si="37"/>
      </c>
      <c r="BF51" s="67">
        <f t="shared" si="38"/>
      </c>
    </row>
    <row r="52" spans="1:58" ht="12">
      <c r="A52" s="452"/>
      <c r="B52" s="3"/>
      <c r="C52" s="3"/>
      <c r="D52" s="387">
        <f t="shared" si="25"/>
      </c>
      <c r="E52" s="357"/>
      <c r="F52" s="3"/>
      <c r="G52" s="3"/>
      <c r="H52" s="4"/>
      <c r="I52" s="9"/>
      <c r="J52" s="9"/>
      <c r="K52" s="9"/>
      <c r="L52" s="8"/>
      <c r="M52" s="388">
        <f>IF(D52="No",1,(IF(AND(C52="Part 1033",D52="Yes",H52="Line-Haul"),IF(E52&gt;=20,0.27,(VLOOKUP(E52,'Proration Factors'!$E$14:$F$33,2,FALSE))),(IF(AND(C52="Part 1033",D52="Yes",H52="Switch"),IF(E52&gt;=40,0.2,(VLOOKUP(E52,'Proration Factors'!$H$14:$I$53,2,FALSE))),(IF(AND(C52="Part 92",D52="Yes"),IF(E52&gt;=32,0.143,(VLOOKUP(E52,'Proration Factors'!$B$14:$C$45,2,FALSE))),"")))))))</f>
      </c>
      <c r="N52" s="389">
        <f t="shared" si="39"/>
      </c>
      <c r="O52" s="390">
        <f t="shared" si="41"/>
      </c>
      <c r="P52" s="391">
        <f t="shared" si="43"/>
      </c>
      <c r="Q52" s="3"/>
      <c r="R52" s="205"/>
      <c r="S52" s="60"/>
      <c r="T52" s="68">
        <f t="shared" si="26"/>
        <v>0</v>
      </c>
      <c r="U52" s="26">
        <f t="shared" si="44"/>
        <v>0</v>
      </c>
      <c r="V52" s="26">
        <f t="shared" si="45"/>
        <v>0</v>
      </c>
      <c r="W52" s="21">
        <f t="shared" si="46"/>
        <v>0</v>
      </c>
      <c r="X52" s="42">
        <f t="shared" si="47"/>
      </c>
      <c r="Y52" s="26">
        <f t="shared" si="48"/>
      </c>
      <c r="Z52" s="22">
        <f t="shared" si="49"/>
      </c>
      <c r="AA52" s="22">
        <f t="shared" si="50"/>
      </c>
      <c r="AB52" s="26">
        <f t="shared" si="51"/>
      </c>
      <c r="AC52" s="27">
        <f t="shared" si="52"/>
      </c>
      <c r="AD52" s="69">
        <f t="shared" si="53"/>
      </c>
      <c r="AE52" s="60">
        <f t="shared" si="54"/>
        <v>0</v>
      </c>
      <c r="AF52" s="70">
        <f t="shared" si="55"/>
      </c>
      <c r="AG52" s="70">
        <f t="shared" si="56"/>
      </c>
      <c r="AH52" s="71">
        <f t="shared" si="27"/>
      </c>
      <c r="AI52" s="69">
        <f t="shared" si="57"/>
        <v>0</v>
      </c>
      <c r="AJ52" s="60">
        <f t="shared" si="58"/>
        <v>0</v>
      </c>
      <c r="AK52" s="60">
        <f t="shared" si="59"/>
        <v>0</v>
      </c>
      <c r="AL52" s="60">
        <f t="shared" si="60"/>
        <v>0</v>
      </c>
      <c r="AM52" s="60">
        <f t="shared" si="61"/>
        <v>0</v>
      </c>
      <c r="AN52" s="60">
        <f t="shared" si="62"/>
        <v>0</v>
      </c>
      <c r="AO52" s="60">
        <f t="shared" si="63"/>
        <v>0</v>
      </c>
      <c r="AP52" s="60">
        <f t="shared" si="64"/>
        <v>0</v>
      </c>
      <c r="AQ52" s="60">
        <f t="shared" si="65"/>
        <v>0</v>
      </c>
      <c r="AR52" s="60">
        <f t="shared" si="66"/>
        <v>0</v>
      </c>
      <c r="AS52" s="60">
        <f t="shared" si="67"/>
        <v>0</v>
      </c>
      <c r="AT52" s="60">
        <f t="shared" si="68"/>
        <v>0</v>
      </c>
      <c r="AU52" s="68">
        <f t="shared" si="69"/>
        <v>0</v>
      </c>
      <c r="AV52" s="68">
        <f t="shared" si="70"/>
        <v>0</v>
      </c>
      <c r="AW52" s="69">
        <f t="shared" si="71"/>
      </c>
      <c r="AX52" s="68">
        <f t="shared" si="72"/>
      </c>
      <c r="AY52" s="67">
        <f t="shared" si="73"/>
      </c>
      <c r="AZ52" s="68">
        <f t="shared" si="33"/>
      </c>
      <c r="BA52" s="69">
        <f t="shared" si="34"/>
      </c>
      <c r="BB52" s="68">
        <f t="shared" si="35"/>
        <v>0</v>
      </c>
      <c r="BC52" s="67">
        <f t="shared" si="36"/>
      </c>
      <c r="BD52" s="69">
        <f t="shared" si="74"/>
      </c>
      <c r="BE52" s="68">
        <f t="shared" si="37"/>
      </c>
      <c r="BF52" s="67">
        <f t="shared" si="38"/>
      </c>
    </row>
    <row r="53" spans="1:58" ht="12">
      <c r="A53" s="452"/>
      <c r="B53" s="3"/>
      <c r="C53" s="3"/>
      <c r="D53" s="387">
        <f t="shared" si="25"/>
      </c>
      <c r="E53" s="357"/>
      <c r="F53" s="3"/>
      <c r="G53" s="3"/>
      <c r="H53" s="4"/>
      <c r="I53" s="9"/>
      <c r="J53" s="9"/>
      <c r="K53" s="9"/>
      <c r="L53" s="8"/>
      <c r="M53" s="388">
        <f>IF(D53="No",1,(IF(AND(C53="Part 1033",D53="Yes",H53="Line-Haul"),IF(E53&gt;=20,0.27,(VLOOKUP(E53,'Proration Factors'!$E$14:$F$33,2,FALSE))),(IF(AND(C53="Part 1033",D53="Yes",H53="Switch"),IF(E53&gt;=40,0.2,(VLOOKUP(E53,'Proration Factors'!$H$14:$I$53,2,FALSE))),(IF(AND(C53="Part 92",D53="Yes"),IF(E53&gt;=32,0.143,(VLOOKUP(E53,'Proration Factors'!$B$14:$C$45,2,FALSE))),"")))))))</f>
      </c>
      <c r="N53" s="389">
        <f t="shared" si="39"/>
      </c>
      <c r="O53" s="390">
        <f t="shared" si="41"/>
      </c>
      <c r="P53" s="391">
        <f t="shared" si="43"/>
      </c>
      <c r="Q53" s="3"/>
      <c r="R53" s="205"/>
      <c r="S53" s="60"/>
      <c r="T53" s="68">
        <f t="shared" si="26"/>
        <v>0</v>
      </c>
      <c r="U53" s="26">
        <f t="shared" si="44"/>
        <v>0</v>
      </c>
      <c r="V53" s="26">
        <f t="shared" si="45"/>
        <v>0</v>
      </c>
      <c r="W53" s="21">
        <f t="shared" si="46"/>
        <v>0</v>
      </c>
      <c r="X53" s="42">
        <f t="shared" si="47"/>
      </c>
      <c r="Y53" s="26">
        <f t="shared" si="48"/>
      </c>
      <c r="Z53" s="22">
        <f t="shared" si="49"/>
      </c>
      <c r="AA53" s="22">
        <f t="shared" si="50"/>
      </c>
      <c r="AB53" s="26">
        <f t="shared" si="51"/>
      </c>
      <c r="AC53" s="27">
        <f t="shared" si="52"/>
      </c>
      <c r="AD53" s="69">
        <f t="shared" si="53"/>
      </c>
      <c r="AE53" s="60">
        <f t="shared" si="54"/>
        <v>0</v>
      </c>
      <c r="AF53" s="70">
        <f t="shared" si="55"/>
      </c>
      <c r="AG53" s="70">
        <f t="shared" si="56"/>
      </c>
      <c r="AH53" s="71">
        <f t="shared" si="27"/>
      </c>
      <c r="AI53" s="69">
        <f t="shared" si="57"/>
        <v>0</v>
      </c>
      <c r="AJ53" s="60">
        <f t="shared" si="58"/>
        <v>0</v>
      </c>
      <c r="AK53" s="60">
        <f t="shared" si="59"/>
        <v>0</v>
      </c>
      <c r="AL53" s="60">
        <f t="shared" si="60"/>
        <v>0</v>
      </c>
      <c r="AM53" s="60">
        <f t="shared" si="61"/>
        <v>0</v>
      </c>
      <c r="AN53" s="60">
        <f t="shared" si="62"/>
        <v>0</v>
      </c>
      <c r="AO53" s="60">
        <f t="shared" si="63"/>
        <v>0</v>
      </c>
      <c r="AP53" s="60">
        <f t="shared" si="64"/>
        <v>0</v>
      </c>
      <c r="AQ53" s="60">
        <f t="shared" si="65"/>
        <v>0</v>
      </c>
      <c r="AR53" s="60">
        <f t="shared" si="66"/>
        <v>0</v>
      </c>
      <c r="AS53" s="60">
        <f t="shared" si="67"/>
        <v>0</v>
      </c>
      <c r="AT53" s="60">
        <f t="shared" si="68"/>
        <v>0</v>
      </c>
      <c r="AU53" s="68">
        <f t="shared" si="69"/>
        <v>0</v>
      </c>
      <c r="AV53" s="68">
        <f t="shared" si="70"/>
        <v>0</v>
      </c>
      <c r="AW53" s="69">
        <f t="shared" si="71"/>
      </c>
      <c r="AX53" s="68">
        <f t="shared" si="72"/>
      </c>
      <c r="AY53" s="67">
        <f t="shared" si="73"/>
      </c>
      <c r="AZ53" s="68">
        <f t="shared" si="33"/>
      </c>
      <c r="BA53" s="69">
        <f t="shared" si="34"/>
      </c>
      <c r="BB53" s="68">
        <f t="shared" si="35"/>
        <v>0</v>
      </c>
      <c r="BC53" s="67">
        <f t="shared" si="36"/>
      </c>
      <c r="BD53" s="69">
        <f t="shared" si="74"/>
      </c>
      <c r="BE53" s="68">
        <f t="shared" si="37"/>
      </c>
      <c r="BF53" s="67">
        <f t="shared" si="38"/>
      </c>
    </row>
    <row r="54" spans="1:58" ht="12">
      <c r="A54" s="452"/>
      <c r="B54" s="3"/>
      <c r="C54" s="3"/>
      <c r="D54" s="387">
        <f t="shared" si="25"/>
      </c>
      <c r="E54" s="357"/>
      <c r="F54" s="3"/>
      <c r="G54" s="3"/>
      <c r="H54" s="4"/>
      <c r="I54" s="9"/>
      <c r="J54" s="9"/>
      <c r="K54" s="9"/>
      <c r="L54" s="8"/>
      <c r="M54" s="388">
        <f>IF(D54="No",1,(IF(AND(C54="Part 1033",D54="Yes",H54="Line-Haul"),IF(E54&gt;=20,0.27,(VLOOKUP(E54,'Proration Factors'!$E$14:$F$33,2,FALSE))),(IF(AND(C54="Part 1033",D54="Yes",H54="Switch"),IF(E54&gt;=40,0.2,(VLOOKUP(E54,'Proration Factors'!$H$14:$I$53,2,FALSE))),(IF(AND(C54="Part 92",D54="Yes"),IF(E54&gt;=32,0.143,(VLOOKUP(E54,'Proration Factors'!$B$14:$C$45,2,FALSE))),"")))))))</f>
      </c>
      <c r="N54" s="389">
        <f t="shared" si="39"/>
      </c>
      <c r="O54" s="390">
        <f t="shared" si="41"/>
      </c>
      <c r="P54" s="391">
        <f t="shared" si="43"/>
      </c>
      <c r="Q54" s="3"/>
      <c r="R54" s="205"/>
      <c r="S54" s="60"/>
      <c r="T54" s="68">
        <f t="shared" si="26"/>
        <v>0</v>
      </c>
      <c r="U54" s="26">
        <f t="shared" si="44"/>
        <v>0</v>
      </c>
      <c r="V54" s="26">
        <f t="shared" si="45"/>
        <v>0</v>
      </c>
      <c r="W54" s="21">
        <f t="shared" si="46"/>
        <v>0</v>
      </c>
      <c r="X54" s="42">
        <f t="shared" si="47"/>
      </c>
      <c r="Y54" s="26">
        <f t="shared" si="48"/>
      </c>
      <c r="Z54" s="22">
        <f t="shared" si="49"/>
      </c>
      <c r="AA54" s="22">
        <f t="shared" si="50"/>
      </c>
      <c r="AB54" s="26">
        <f t="shared" si="51"/>
      </c>
      <c r="AC54" s="27">
        <f t="shared" si="52"/>
      </c>
      <c r="AD54" s="69">
        <f t="shared" si="53"/>
      </c>
      <c r="AE54" s="60">
        <f t="shared" si="54"/>
        <v>0</v>
      </c>
      <c r="AF54" s="70">
        <f t="shared" si="55"/>
      </c>
      <c r="AG54" s="70">
        <f t="shared" si="56"/>
      </c>
      <c r="AH54" s="71">
        <f t="shared" si="27"/>
      </c>
      <c r="AI54" s="69">
        <f t="shared" si="57"/>
        <v>0</v>
      </c>
      <c r="AJ54" s="60">
        <f t="shared" si="58"/>
        <v>0</v>
      </c>
      <c r="AK54" s="60">
        <f t="shared" si="59"/>
        <v>0</v>
      </c>
      <c r="AL54" s="60">
        <f t="shared" si="60"/>
        <v>0</v>
      </c>
      <c r="AM54" s="60">
        <f t="shared" si="61"/>
        <v>0</v>
      </c>
      <c r="AN54" s="60">
        <f t="shared" si="62"/>
        <v>0</v>
      </c>
      <c r="AO54" s="60">
        <f t="shared" si="63"/>
        <v>0</v>
      </c>
      <c r="AP54" s="60">
        <f t="shared" si="64"/>
        <v>0</v>
      </c>
      <c r="AQ54" s="60">
        <f t="shared" si="65"/>
        <v>0</v>
      </c>
      <c r="AR54" s="60">
        <f t="shared" si="66"/>
        <v>0</v>
      </c>
      <c r="AS54" s="60">
        <f t="shared" si="67"/>
        <v>0</v>
      </c>
      <c r="AT54" s="60">
        <f t="shared" si="68"/>
        <v>0</v>
      </c>
      <c r="AU54" s="68">
        <f t="shared" si="69"/>
        <v>0</v>
      </c>
      <c r="AV54" s="68">
        <f t="shared" si="70"/>
        <v>0</v>
      </c>
      <c r="AW54" s="69">
        <f t="shared" si="71"/>
      </c>
      <c r="AX54" s="68">
        <f t="shared" si="72"/>
      </c>
      <c r="AY54" s="67">
        <f t="shared" si="73"/>
      </c>
      <c r="AZ54" s="68">
        <f t="shared" si="33"/>
      </c>
      <c r="BA54" s="69">
        <f t="shared" si="34"/>
      </c>
      <c r="BB54" s="68">
        <f t="shared" si="35"/>
        <v>0</v>
      </c>
      <c r="BC54" s="67">
        <f t="shared" si="36"/>
      </c>
      <c r="BD54" s="69">
        <f t="shared" si="74"/>
      </c>
      <c r="BE54" s="68">
        <f t="shared" si="37"/>
      </c>
      <c r="BF54" s="67">
        <f t="shared" si="38"/>
      </c>
    </row>
    <row r="55" spans="1:58" ht="12">
      <c r="A55" s="452"/>
      <c r="B55" s="3"/>
      <c r="C55" s="3"/>
      <c r="D55" s="387">
        <f t="shared" si="25"/>
      </c>
      <c r="E55" s="357"/>
      <c r="F55" s="3"/>
      <c r="G55" s="3"/>
      <c r="H55" s="4"/>
      <c r="I55" s="9"/>
      <c r="J55" s="9"/>
      <c r="K55" s="9"/>
      <c r="L55" s="8"/>
      <c r="M55" s="388">
        <f>IF(D55="No",1,(IF(AND(C55="Part 1033",D55="Yes",H55="Line-Haul"),IF(E55&gt;=20,0.27,(VLOOKUP(E55,'Proration Factors'!$E$14:$F$33,2,FALSE))),(IF(AND(C55="Part 1033",D55="Yes",H55="Switch"),IF(E55&gt;=40,0.2,(VLOOKUP(E55,'Proration Factors'!$H$14:$I$53,2,FALSE))),(IF(AND(C55="Part 92",D55="Yes"),IF(E55&gt;=32,0.143,(VLOOKUP(E55,'Proration Factors'!$B$14:$C$45,2,FALSE))),"")))))))</f>
      </c>
      <c r="N55" s="389">
        <f t="shared" si="39"/>
      </c>
      <c r="O55" s="390">
        <f t="shared" si="41"/>
      </c>
      <c r="P55" s="391">
        <f t="shared" si="43"/>
      </c>
      <c r="Q55" s="3"/>
      <c r="R55" s="205"/>
      <c r="S55" s="60"/>
      <c r="T55" s="68">
        <f t="shared" si="26"/>
        <v>0</v>
      </c>
      <c r="U55" s="26">
        <f t="shared" si="44"/>
        <v>0</v>
      </c>
      <c r="V55" s="26">
        <f t="shared" si="45"/>
        <v>0</v>
      </c>
      <c r="W55" s="21">
        <f t="shared" si="46"/>
        <v>0</v>
      </c>
      <c r="X55" s="42">
        <f t="shared" si="47"/>
      </c>
      <c r="Y55" s="26">
        <f t="shared" si="48"/>
      </c>
      <c r="Z55" s="22">
        <f t="shared" si="49"/>
      </c>
      <c r="AA55" s="22">
        <f t="shared" si="50"/>
      </c>
      <c r="AB55" s="26">
        <f t="shared" si="51"/>
      </c>
      <c r="AC55" s="27">
        <f t="shared" si="52"/>
      </c>
      <c r="AD55" s="69">
        <f t="shared" si="53"/>
      </c>
      <c r="AE55" s="60">
        <f t="shared" si="54"/>
        <v>0</v>
      </c>
      <c r="AF55" s="70">
        <f t="shared" si="55"/>
      </c>
      <c r="AG55" s="70">
        <f t="shared" si="56"/>
      </c>
      <c r="AH55" s="71">
        <f t="shared" si="27"/>
      </c>
      <c r="AI55" s="69">
        <f t="shared" si="57"/>
        <v>0</v>
      </c>
      <c r="AJ55" s="60">
        <f t="shared" si="58"/>
        <v>0</v>
      </c>
      <c r="AK55" s="60">
        <f t="shared" si="59"/>
        <v>0</v>
      </c>
      <c r="AL55" s="60">
        <f t="shared" si="60"/>
        <v>0</v>
      </c>
      <c r="AM55" s="60">
        <f t="shared" si="61"/>
        <v>0</v>
      </c>
      <c r="AN55" s="60">
        <f t="shared" si="62"/>
        <v>0</v>
      </c>
      <c r="AO55" s="60">
        <f t="shared" si="63"/>
        <v>0</v>
      </c>
      <c r="AP55" s="60">
        <f t="shared" si="64"/>
        <v>0</v>
      </c>
      <c r="AQ55" s="60">
        <f t="shared" si="65"/>
        <v>0</v>
      </c>
      <c r="AR55" s="60">
        <f t="shared" si="66"/>
        <v>0</v>
      </c>
      <c r="AS55" s="60">
        <f t="shared" si="67"/>
        <v>0</v>
      </c>
      <c r="AT55" s="60">
        <f t="shared" si="68"/>
        <v>0</v>
      </c>
      <c r="AU55" s="68">
        <f t="shared" si="69"/>
        <v>0</v>
      </c>
      <c r="AV55" s="68">
        <f t="shared" si="70"/>
        <v>0</v>
      </c>
      <c r="AW55" s="69">
        <f t="shared" si="71"/>
      </c>
      <c r="AX55" s="68">
        <f t="shared" si="72"/>
      </c>
      <c r="AY55" s="67">
        <f t="shared" si="73"/>
      </c>
      <c r="AZ55" s="68">
        <f t="shared" si="33"/>
      </c>
      <c r="BA55" s="69">
        <f t="shared" si="34"/>
      </c>
      <c r="BB55" s="68">
        <f t="shared" si="35"/>
        <v>0</v>
      </c>
      <c r="BC55" s="67">
        <f t="shared" si="36"/>
      </c>
      <c r="BD55" s="69">
        <f t="shared" si="74"/>
      </c>
      <c r="BE55" s="68">
        <f t="shared" si="37"/>
      </c>
      <c r="BF55" s="67">
        <f t="shared" si="38"/>
      </c>
    </row>
    <row r="56" spans="1:58" ht="12">
      <c r="A56" s="452"/>
      <c r="B56" s="3"/>
      <c r="C56" s="3"/>
      <c r="D56" s="387">
        <f t="shared" si="25"/>
      </c>
      <c r="E56" s="357"/>
      <c r="F56" s="3"/>
      <c r="G56" s="3"/>
      <c r="H56" s="4"/>
      <c r="I56" s="9"/>
      <c r="J56" s="9"/>
      <c r="K56" s="9"/>
      <c r="L56" s="8"/>
      <c r="M56" s="388">
        <f>IF(D56="No",1,(IF(AND(C56="Part 1033",D56="Yes",H56="Line-Haul"),IF(E56&gt;=20,0.27,(VLOOKUP(E56,'Proration Factors'!$E$14:$F$33,2,FALSE))),(IF(AND(C56="Part 1033",D56="Yes",H56="Switch"),IF(E56&gt;=40,0.2,(VLOOKUP(E56,'Proration Factors'!$H$14:$I$53,2,FALSE))),(IF(AND(C56="Part 92",D56="Yes"),IF(E56&gt;=32,0.143,(VLOOKUP(E56,'Proration Factors'!$B$14:$C$45,2,FALSE))),"")))))))</f>
      </c>
      <c r="N56" s="389">
        <f t="shared" si="39"/>
      </c>
      <c r="O56" s="390">
        <f t="shared" si="41"/>
      </c>
      <c r="P56" s="391">
        <f t="shared" si="43"/>
      </c>
      <c r="Q56" s="3"/>
      <c r="R56" s="205"/>
      <c r="S56" s="60"/>
      <c r="T56" s="68">
        <f t="shared" si="26"/>
        <v>0</v>
      </c>
      <c r="U56" s="26">
        <f t="shared" si="44"/>
        <v>0</v>
      </c>
      <c r="V56" s="26">
        <f t="shared" si="45"/>
        <v>0</v>
      </c>
      <c r="W56" s="21">
        <f t="shared" si="46"/>
        <v>0</v>
      </c>
      <c r="X56" s="42">
        <f t="shared" si="47"/>
      </c>
      <c r="Y56" s="26">
        <f t="shared" si="48"/>
      </c>
      <c r="Z56" s="22">
        <f t="shared" si="49"/>
      </c>
      <c r="AA56" s="22">
        <f t="shared" si="50"/>
      </c>
      <c r="AB56" s="26">
        <f t="shared" si="51"/>
      </c>
      <c r="AC56" s="27">
        <f t="shared" si="52"/>
      </c>
      <c r="AD56" s="69">
        <f t="shared" si="53"/>
      </c>
      <c r="AE56" s="60">
        <f t="shared" si="54"/>
        <v>0</v>
      </c>
      <c r="AF56" s="70">
        <f t="shared" si="55"/>
      </c>
      <c r="AG56" s="70">
        <f t="shared" si="56"/>
      </c>
      <c r="AH56" s="71">
        <f t="shared" si="27"/>
      </c>
      <c r="AI56" s="69">
        <f t="shared" si="57"/>
        <v>0</v>
      </c>
      <c r="AJ56" s="60">
        <f t="shared" si="58"/>
        <v>0</v>
      </c>
      <c r="AK56" s="60">
        <f t="shared" si="59"/>
        <v>0</v>
      </c>
      <c r="AL56" s="60">
        <f t="shared" si="60"/>
        <v>0</v>
      </c>
      <c r="AM56" s="60">
        <f t="shared" si="61"/>
        <v>0</v>
      </c>
      <c r="AN56" s="60">
        <f t="shared" si="62"/>
        <v>0</v>
      </c>
      <c r="AO56" s="60">
        <f t="shared" si="63"/>
        <v>0</v>
      </c>
      <c r="AP56" s="60">
        <f t="shared" si="64"/>
        <v>0</v>
      </c>
      <c r="AQ56" s="60">
        <f t="shared" si="65"/>
        <v>0</v>
      </c>
      <c r="AR56" s="60">
        <f t="shared" si="66"/>
        <v>0</v>
      </c>
      <c r="AS56" s="60">
        <f t="shared" si="67"/>
        <v>0</v>
      </c>
      <c r="AT56" s="60">
        <f t="shared" si="68"/>
        <v>0</v>
      </c>
      <c r="AU56" s="68">
        <f t="shared" si="69"/>
        <v>0</v>
      </c>
      <c r="AV56" s="68">
        <f t="shared" si="70"/>
        <v>0</v>
      </c>
      <c r="AW56" s="69">
        <f t="shared" si="71"/>
      </c>
      <c r="AX56" s="68">
        <f t="shared" si="72"/>
      </c>
      <c r="AY56" s="67">
        <f t="shared" si="73"/>
      </c>
      <c r="AZ56" s="68">
        <f t="shared" si="33"/>
      </c>
      <c r="BA56" s="69">
        <f t="shared" si="34"/>
      </c>
      <c r="BB56" s="68">
        <f t="shared" si="35"/>
        <v>0</v>
      </c>
      <c r="BC56" s="67">
        <f t="shared" si="36"/>
      </c>
      <c r="BD56" s="69">
        <f t="shared" si="74"/>
      </c>
      <c r="BE56" s="68">
        <f t="shared" si="37"/>
      </c>
      <c r="BF56" s="67">
        <f t="shared" si="38"/>
      </c>
    </row>
    <row r="57" spans="1:58" ht="12">
      <c r="A57" s="452"/>
      <c r="B57" s="3"/>
      <c r="C57" s="3"/>
      <c r="D57" s="387">
        <f t="shared" si="25"/>
      </c>
      <c r="E57" s="357"/>
      <c r="F57" s="3"/>
      <c r="G57" s="3"/>
      <c r="H57" s="4"/>
      <c r="I57" s="9"/>
      <c r="J57" s="9"/>
      <c r="K57" s="9"/>
      <c r="L57" s="8"/>
      <c r="M57" s="388">
        <f>IF(D57="No",1,(IF(AND(C57="Part 1033",D57="Yes",H57="Line-Haul"),IF(E57&gt;=20,0.27,(VLOOKUP(E57,'Proration Factors'!$E$14:$F$33,2,FALSE))),(IF(AND(C57="Part 1033",D57="Yes",H57="Switch"),IF(E57&gt;=40,0.2,(VLOOKUP(E57,'Proration Factors'!$H$14:$I$53,2,FALSE))),(IF(AND(C57="Part 92",D57="Yes"),IF(E57&gt;=32,0.143,(VLOOKUP(E57,'Proration Factors'!$B$14:$C$45,2,FALSE))),"")))))))</f>
      </c>
      <c r="N57" s="389">
        <f t="shared" si="39"/>
      </c>
      <c r="O57" s="390">
        <f t="shared" si="41"/>
      </c>
      <c r="P57" s="391">
        <f t="shared" si="43"/>
      </c>
      <c r="Q57" s="3"/>
      <c r="R57" s="205"/>
      <c r="S57" s="60"/>
      <c r="T57" s="68">
        <f t="shared" si="26"/>
        <v>0</v>
      </c>
      <c r="U57" s="26">
        <f t="shared" si="44"/>
        <v>0</v>
      </c>
      <c r="V57" s="26">
        <f t="shared" si="45"/>
        <v>0</v>
      </c>
      <c r="W57" s="21">
        <f t="shared" si="46"/>
        <v>0</v>
      </c>
      <c r="X57" s="42">
        <f t="shared" si="47"/>
      </c>
      <c r="Y57" s="26">
        <f t="shared" si="48"/>
      </c>
      <c r="Z57" s="22">
        <f t="shared" si="49"/>
      </c>
      <c r="AA57" s="22">
        <f t="shared" si="50"/>
      </c>
      <c r="AB57" s="26">
        <f t="shared" si="51"/>
      </c>
      <c r="AC57" s="27">
        <f t="shared" si="52"/>
      </c>
      <c r="AD57" s="69">
        <f t="shared" si="53"/>
      </c>
      <c r="AE57" s="60">
        <f t="shared" si="54"/>
        <v>0</v>
      </c>
      <c r="AF57" s="70">
        <f t="shared" si="55"/>
      </c>
      <c r="AG57" s="70">
        <f t="shared" si="56"/>
      </c>
      <c r="AH57" s="71">
        <f t="shared" si="27"/>
      </c>
      <c r="AI57" s="69">
        <f t="shared" si="57"/>
        <v>0</v>
      </c>
      <c r="AJ57" s="60">
        <f t="shared" si="58"/>
        <v>0</v>
      </c>
      <c r="AK57" s="60">
        <f t="shared" si="59"/>
        <v>0</v>
      </c>
      <c r="AL57" s="60">
        <f t="shared" si="60"/>
        <v>0</v>
      </c>
      <c r="AM57" s="60">
        <f t="shared" si="61"/>
        <v>0</v>
      </c>
      <c r="AN57" s="60">
        <f t="shared" si="62"/>
        <v>0</v>
      </c>
      <c r="AO57" s="60">
        <f t="shared" si="63"/>
        <v>0</v>
      </c>
      <c r="AP57" s="60">
        <f t="shared" si="64"/>
        <v>0</v>
      </c>
      <c r="AQ57" s="60">
        <f t="shared" si="65"/>
        <v>0</v>
      </c>
      <c r="AR57" s="60">
        <f t="shared" si="66"/>
        <v>0</v>
      </c>
      <c r="AS57" s="60">
        <f t="shared" si="67"/>
        <v>0</v>
      </c>
      <c r="AT57" s="60">
        <f t="shared" si="68"/>
        <v>0</v>
      </c>
      <c r="AU57" s="68">
        <f t="shared" si="69"/>
        <v>0</v>
      </c>
      <c r="AV57" s="68">
        <f t="shared" si="70"/>
        <v>0</v>
      </c>
      <c r="AW57" s="69">
        <f t="shared" si="71"/>
      </c>
      <c r="AX57" s="68">
        <f t="shared" si="72"/>
      </c>
      <c r="AY57" s="67">
        <f t="shared" si="73"/>
      </c>
      <c r="AZ57" s="68">
        <f t="shared" si="33"/>
      </c>
      <c r="BA57" s="69">
        <f t="shared" si="34"/>
      </c>
      <c r="BB57" s="68">
        <f t="shared" si="35"/>
        <v>0</v>
      </c>
      <c r="BC57" s="67">
        <f t="shared" si="36"/>
      </c>
      <c r="BD57" s="69">
        <f t="shared" si="74"/>
      </c>
      <c r="BE57" s="68">
        <f t="shared" si="37"/>
      </c>
      <c r="BF57" s="67">
        <f t="shared" si="38"/>
      </c>
    </row>
    <row r="58" spans="1:58" ht="12">
      <c r="A58" s="452"/>
      <c r="B58" s="3"/>
      <c r="C58" s="3"/>
      <c r="D58" s="387">
        <f t="shared" si="25"/>
      </c>
      <c r="E58" s="357"/>
      <c r="F58" s="3"/>
      <c r="G58" s="3"/>
      <c r="H58" s="4"/>
      <c r="I58" s="9"/>
      <c r="J58" s="9"/>
      <c r="K58" s="9"/>
      <c r="L58" s="8"/>
      <c r="M58" s="388">
        <f>IF(D58="No",1,(IF(AND(C58="Part 1033",D58="Yes",H58="Line-Haul"),IF(E58&gt;=20,0.27,(VLOOKUP(E58,'Proration Factors'!$E$14:$F$33,2,FALSE))),(IF(AND(C58="Part 1033",D58="Yes",H58="Switch"),IF(E58&gt;=40,0.2,(VLOOKUP(E58,'Proration Factors'!$H$14:$I$53,2,FALSE))),(IF(AND(C58="Part 92",D58="Yes"),IF(E58&gt;=32,0.143,(VLOOKUP(E58,'Proration Factors'!$B$14:$C$45,2,FALSE))),"")))))))</f>
      </c>
      <c r="N58" s="389">
        <f t="shared" si="39"/>
      </c>
      <c r="O58" s="390">
        <f t="shared" si="41"/>
      </c>
      <c r="P58" s="391">
        <f t="shared" si="43"/>
      </c>
      <c r="Q58" s="3"/>
      <c r="R58" s="205"/>
      <c r="S58" s="60"/>
      <c r="T58" s="68">
        <f t="shared" si="26"/>
        <v>0</v>
      </c>
      <c r="U58" s="26">
        <f t="shared" si="44"/>
        <v>0</v>
      </c>
      <c r="V58" s="26">
        <f t="shared" si="45"/>
        <v>0</v>
      </c>
      <c r="W58" s="21">
        <f t="shared" si="46"/>
        <v>0</v>
      </c>
      <c r="X58" s="42">
        <f t="shared" si="47"/>
      </c>
      <c r="Y58" s="26">
        <f t="shared" si="48"/>
      </c>
      <c r="Z58" s="22">
        <f t="shared" si="49"/>
      </c>
      <c r="AA58" s="22">
        <f t="shared" si="50"/>
      </c>
      <c r="AB58" s="26">
        <f t="shared" si="51"/>
      </c>
      <c r="AC58" s="27">
        <f t="shared" si="52"/>
      </c>
      <c r="AD58" s="69">
        <f t="shared" si="53"/>
      </c>
      <c r="AE58" s="60">
        <f t="shared" si="54"/>
        <v>0</v>
      </c>
      <c r="AF58" s="70">
        <f t="shared" si="55"/>
      </c>
      <c r="AG58" s="70">
        <f t="shared" si="56"/>
      </c>
      <c r="AH58" s="71">
        <f t="shared" si="27"/>
      </c>
      <c r="AI58" s="69">
        <f t="shared" si="57"/>
        <v>0</v>
      </c>
      <c r="AJ58" s="60">
        <f t="shared" si="58"/>
        <v>0</v>
      </c>
      <c r="AK58" s="60">
        <f t="shared" si="59"/>
        <v>0</v>
      </c>
      <c r="AL58" s="60">
        <f t="shared" si="60"/>
        <v>0</v>
      </c>
      <c r="AM58" s="60">
        <f t="shared" si="61"/>
        <v>0</v>
      </c>
      <c r="AN58" s="60">
        <f t="shared" si="62"/>
        <v>0</v>
      </c>
      <c r="AO58" s="60">
        <f t="shared" si="63"/>
        <v>0</v>
      </c>
      <c r="AP58" s="60">
        <f t="shared" si="64"/>
        <v>0</v>
      </c>
      <c r="AQ58" s="60">
        <f t="shared" si="65"/>
        <v>0</v>
      </c>
      <c r="AR58" s="60">
        <f t="shared" si="66"/>
        <v>0</v>
      </c>
      <c r="AS58" s="60">
        <f t="shared" si="67"/>
        <v>0</v>
      </c>
      <c r="AT58" s="60">
        <f t="shared" si="68"/>
        <v>0</v>
      </c>
      <c r="AU58" s="68">
        <f t="shared" si="69"/>
        <v>0</v>
      </c>
      <c r="AV58" s="68">
        <f t="shared" si="70"/>
        <v>0</v>
      </c>
      <c r="AW58" s="69">
        <f t="shared" si="71"/>
      </c>
      <c r="AX58" s="68">
        <f t="shared" si="72"/>
      </c>
      <c r="AY58" s="67">
        <f t="shared" si="73"/>
      </c>
      <c r="AZ58" s="68">
        <f t="shared" si="33"/>
      </c>
      <c r="BA58" s="69">
        <f t="shared" si="34"/>
      </c>
      <c r="BB58" s="68">
        <f t="shared" si="35"/>
        <v>0</v>
      </c>
      <c r="BC58" s="67">
        <f t="shared" si="36"/>
      </c>
      <c r="BD58" s="69">
        <f t="shared" si="74"/>
      </c>
      <c r="BE58" s="68">
        <f t="shared" si="37"/>
      </c>
      <c r="BF58" s="67">
        <f t="shared" si="38"/>
      </c>
    </row>
    <row r="59" spans="1:58" ht="12">
      <c r="A59" s="452"/>
      <c r="B59" s="3"/>
      <c r="C59" s="3"/>
      <c r="D59" s="387">
        <f t="shared" si="25"/>
      </c>
      <c r="E59" s="357"/>
      <c r="F59" s="3"/>
      <c r="G59" s="3"/>
      <c r="H59" s="4"/>
      <c r="I59" s="9"/>
      <c r="J59" s="9"/>
      <c r="K59" s="9"/>
      <c r="L59" s="8"/>
      <c r="M59" s="388">
        <f>IF(D59="No",1,(IF(AND(C59="Part 1033",D59="Yes",H59="Line-Haul"),IF(E59&gt;=20,0.27,(VLOOKUP(E59,'Proration Factors'!$E$14:$F$33,2,FALSE))),(IF(AND(C59="Part 1033",D59="Yes",H59="Switch"),IF(E59&gt;=40,0.2,(VLOOKUP(E59,'Proration Factors'!$H$14:$I$53,2,FALSE))),(IF(AND(C59="Part 92",D59="Yes"),IF(E59&gt;=32,0.143,(VLOOKUP(E59,'Proration Factors'!$B$14:$C$45,2,FALSE))),"")))))))</f>
      </c>
      <c r="N59" s="389">
        <f t="shared" si="39"/>
      </c>
      <c r="O59" s="390">
        <f t="shared" si="41"/>
      </c>
      <c r="P59" s="391">
        <f t="shared" si="43"/>
      </c>
      <c r="Q59" s="3"/>
      <c r="R59" s="205"/>
      <c r="S59" s="60"/>
      <c r="T59" s="68">
        <f t="shared" si="26"/>
        <v>0</v>
      </c>
      <c r="U59" s="26">
        <f t="shared" si="44"/>
        <v>0</v>
      </c>
      <c r="V59" s="26">
        <f t="shared" si="45"/>
        <v>0</v>
      </c>
      <c r="W59" s="21">
        <f t="shared" si="46"/>
        <v>0</v>
      </c>
      <c r="X59" s="42">
        <f t="shared" si="47"/>
      </c>
      <c r="Y59" s="26">
        <f t="shared" si="48"/>
      </c>
      <c r="Z59" s="22">
        <f t="shared" si="49"/>
      </c>
      <c r="AA59" s="22">
        <f t="shared" si="50"/>
      </c>
      <c r="AB59" s="26">
        <f t="shared" si="51"/>
      </c>
      <c r="AC59" s="27">
        <f t="shared" si="52"/>
      </c>
      <c r="AD59" s="69">
        <f t="shared" si="53"/>
      </c>
      <c r="AE59" s="60">
        <f t="shared" si="54"/>
        <v>0</v>
      </c>
      <c r="AF59" s="70">
        <f t="shared" si="55"/>
      </c>
      <c r="AG59" s="70">
        <f t="shared" si="56"/>
      </c>
      <c r="AH59" s="71">
        <f t="shared" si="27"/>
      </c>
      <c r="AI59" s="69">
        <f t="shared" si="57"/>
        <v>0</v>
      </c>
      <c r="AJ59" s="60">
        <f t="shared" si="58"/>
        <v>0</v>
      </c>
      <c r="AK59" s="60">
        <f t="shared" si="59"/>
        <v>0</v>
      </c>
      <c r="AL59" s="60">
        <f t="shared" si="60"/>
        <v>0</v>
      </c>
      <c r="AM59" s="60">
        <f t="shared" si="61"/>
        <v>0</v>
      </c>
      <c r="AN59" s="60">
        <f t="shared" si="62"/>
        <v>0</v>
      </c>
      <c r="AO59" s="60">
        <f t="shared" si="63"/>
        <v>0</v>
      </c>
      <c r="AP59" s="60">
        <f t="shared" si="64"/>
        <v>0</v>
      </c>
      <c r="AQ59" s="60">
        <f t="shared" si="65"/>
        <v>0</v>
      </c>
      <c r="AR59" s="60">
        <f t="shared" si="66"/>
        <v>0</v>
      </c>
      <c r="AS59" s="60">
        <f t="shared" si="67"/>
        <v>0</v>
      </c>
      <c r="AT59" s="60">
        <f t="shared" si="68"/>
        <v>0</v>
      </c>
      <c r="AU59" s="68">
        <f t="shared" si="69"/>
        <v>0</v>
      </c>
      <c r="AV59" s="68">
        <f t="shared" si="70"/>
        <v>0</v>
      </c>
      <c r="AW59" s="69">
        <f t="shared" si="71"/>
      </c>
      <c r="AX59" s="68">
        <f t="shared" si="72"/>
      </c>
      <c r="AY59" s="67">
        <f t="shared" si="73"/>
      </c>
      <c r="AZ59" s="68">
        <f t="shared" si="33"/>
      </c>
      <c r="BA59" s="69">
        <f t="shared" si="34"/>
      </c>
      <c r="BB59" s="68">
        <f t="shared" si="35"/>
        <v>0</v>
      </c>
      <c r="BC59" s="67">
        <f t="shared" si="36"/>
      </c>
      <c r="BD59" s="69">
        <f t="shared" si="74"/>
      </c>
      <c r="BE59" s="68">
        <f t="shared" si="37"/>
      </c>
      <c r="BF59" s="67">
        <f t="shared" si="38"/>
      </c>
    </row>
    <row r="60" spans="1:58" ht="12">
      <c r="A60" s="452"/>
      <c r="B60" s="3"/>
      <c r="C60" s="3"/>
      <c r="D60" s="387">
        <f t="shared" si="25"/>
      </c>
      <c r="E60" s="357"/>
      <c r="F60" s="3"/>
      <c r="G60" s="3"/>
      <c r="H60" s="4"/>
      <c r="I60" s="9"/>
      <c r="J60" s="9"/>
      <c r="K60" s="9"/>
      <c r="L60" s="8"/>
      <c r="M60" s="388">
        <f>IF(D60="No",1,(IF(AND(C60="Part 1033",D60="Yes",H60="Line-Haul"),IF(E60&gt;=20,0.27,(VLOOKUP(E60,'Proration Factors'!$E$14:$F$33,2,FALSE))),(IF(AND(C60="Part 1033",D60="Yes",H60="Switch"),IF(E60&gt;=40,0.2,(VLOOKUP(E60,'Proration Factors'!$H$14:$I$53,2,FALSE))),(IF(AND(C60="Part 92",D60="Yes"),IF(E60&gt;=32,0.143,(VLOOKUP(E60,'Proration Factors'!$B$14:$C$45,2,FALSE))),"")))))))</f>
      </c>
      <c r="N60" s="389">
        <f t="shared" si="39"/>
      </c>
      <c r="O60" s="390">
        <f t="shared" si="41"/>
      </c>
      <c r="P60" s="391">
        <f t="shared" si="43"/>
      </c>
      <c r="Q60" s="3"/>
      <c r="R60" s="205"/>
      <c r="S60" s="60"/>
      <c r="T60" s="68">
        <f t="shared" si="26"/>
        <v>0</v>
      </c>
      <c r="U60" s="26">
        <f t="shared" si="44"/>
        <v>0</v>
      </c>
      <c r="V60" s="26">
        <f t="shared" si="45"/>
        <v>0</v>
      </c>
      <c r="W60" s="21">
        <f t="shared" si="46"/>
        <v>0</v>
      </c>
      <c r="X60" s="42">
        <f t="shared" si="47"/>
      </c>
      <c r="Y60" s="26">
        <f t="shared" si="48"/>
      </c>
      <c r="Z60" s="22">
        <f t="shared" si="49"/>
      </c>
      <c r="AA60" s="22">
        <f t="shared" si="50"/>
      </c>
      <c r="AB60" s="26">
        <f t="shared" si="51"/>
      </c>
      <c r="AC60" s="27">
        <f t="shared" si="52"/>
      </c>
      <c r="AD60" s="69">
        <f t="shared" si="53"/>
      </c>
      <c r="AE60" s="60">
        <f t="shared" si="54"/>
        <v>0</v>
      </c>
      <c r="AF60" s="70">
        <f t="shared" si="55"/>
      </c>
      <c r="AG60" s="70">
        <f t="shared" si="56"/>
      </c>
      <c r="AH60" s="71">
        <f t="shared" si="27"/>
      </c>
      <c r="AI60" s="69">
        <f t="shared" si="57"/>
        <v>0</v>
      </c>
      <c r="AJ60" s="60">
        <f t="shared" si="58"/>
        <v>0</v>
      </c>
      <c r="AK60" s="60">
        <f t="shared" si="59"/>
        <v>0</v>
      </c>
      <c r="AL60" s="60">
        <f t="shared" si="60"/>
        <v>0</v>
      </c>
      <c r="AM60" s="60">
        <f t="shared" si="61"/>
        <v>0</v>
      </c>
      <c r="AN60" s="60">
        <f t="shared" si="62"/>
        <v>0</v>
      </c>
      <c r="AO60" s="60">
        <f t="shared" si="63"/>
        <v>0</v>
      </c>
      <c r="AP60" s="60">
        <f t="shared" si="64"/>
        <v>0</v>
      </c>
      <c r="AQ60" s="60">
        <f t="shared" si="65"/>
        <v>0</v>
      </c>
      <c r="AR60" s="60">
        <f t="shared" si="66"/>
        <v>0</v>
      </c>
      <c r="AS60" s="60">
        <f t="shared" si="67"/>
        <v>0</v>
      </c>
      <c r="AT60" s="60">
        <f t="shared" si="68"/>
        <v>0</v>
      </c>
      <c r="AU60" s="68">
        <f t="shared" si="69"/>
        <v>0</v>
      </c>
      <c r="AV60" s="68">
        <f t="shared" si="70"/>
        <v>0</v>
      </c>
      <c r="AW60" s="69">
        <f t="shared" si="71"/>
      </c>
      <c r="AX60" s="68">
        <f t="shared" si="72"/>
      </c>
      <c r="AY60" s="67">
        <f t="shared" si="73"/>
      </c>
      <c r="AZ60" s="68">
        <f t="shared" si="33"/>
      </c>
      <c r="BA60" s="69">
        <f t="shared" si="34"/>
      </c>
      <c r="BB60" s="68">
        <f t="shared" si="35"/>
        <v>0</v>
      </c>
      <c r="BC60" s="67">
        <f t="shared" si="36"/>
      </c>
      <c r="BD60" s="69">
        <f t="shared" si="74"/>
      </c>
      <c r="BE60" s="68">
        <f t="shared" si="37"/>
      </c>
      <c r="BF60" s="67">
        <f t="shared" si="38"/>
      </c>
    </row>
    <row r="61" spans="1:58" ht="12">
      <c r="A61" s="452"/>
      <c r="B61" s="3"/>
      <c r="C61" s="3"/>
      <c r="D61" s="387">
        <f t="shared" si="25"/>
      </c>
      <c r="E61" s="357"/>
      <c r="F61" s="3"/>
      <c r="G61" s="3"/>
      <c r="H61" s="4"/>
      <c r="I61" s="9"/>
      <c r="J61" s="9"/>
      <c r="K61" s="9"/>
      <c r="L61" s="8"/>
      <c r="M61" s="388">
        <f>IF(D61="No",1,(IF(AND(C61="Part 1033",D61="Yes",H61="Line-Haul"),IF(E61&gt;=20,0.27,(VLOOKUP(E61,'Proration Factors'!$E$14:$F$33,2,FALSE))),(IF(AND(C61="Part 1033",D61="Yes",H61="Switch"),IF(E61&gt;=40,0.2,(VLOOKUP(E61,'Proration Factors'!$H$14:$I$53,2,FALSE))),(IF(AND(C61="Part 92",D61="Yes"),IF(E61&gt;=32,0.143,(VLOOKUP(E61,'Proration Factors'!$B$14:$C$45,2,FALSE))),"")))))))</f>
      </c>
      <c r="N61" s="389">
        <f t="shared" si="39"/>
      </c>
      <c r="O61" s="390">
        <f t="shared" si="41"/>
      </c>
      <c r="P61" s="391">
        <f t="shared" si="43"/>
      </c>
      <c r="Q61" s="3"/>
      <c r="R61" s="205"/>
      <c r="S61" s="60"/>
      <c r="T61" s="68">
        <f t="shared" si="26"/>
        <v>0</v>
      </c>
      <c r="U61" s="26">
        <f t="shared" si="44"/>
        <v>0</v>
      </c>
      <c r="V61" s="26">
        <f t="shared" si="45"/>
        <v>0</v>
      </c>
      <c r="W61" s="21">
        <f t="shared" si="46"/>
        <v>0</v>
      </c>
      <c r="X61" s="42">
        <f t="shared" si="47"/>
      </c>
      <c r="Y61" s="26">
        <f t="shared" si="48"/>
      </c>
      <c r="Z61" s="22">
        <f t="shared" si="49"/>
      </c>
      <c r="AA61" s="22">
        <f t="shared" si="50"/>
      </c>
      <c r="AB61" s="26">
        <f t="shared" si="51"/>
      </c>
      <c r="AC61" s="27">
        <f t="shared" si="52"/>
      </c>
      <c r="AD61" s="69">
        <f t="shared" si="53"/>
      </c>
      <c r="AE61" s="60">
        <f t="shared" si="54"/>
        <v>0</v>
      </c>
      <c r="AF61" s="70">
        <f t="shared" si="55"/>
      </c>
      <c r="AG61" s="70">
        <f t="shared" si="56"/>
      </c>
      <c r="AH61" s="71">
        <f t="shared" si="27"/>
      </c>
      <c r="AI61" s="69">
        <f t="shared" si="57"/>
        <v>0</v>
      </c>
      <c r="AJ61" s="60">
        <f t="shared" si="58"/>
        <v>0</v>
      </c>
      <c r="AK61" s="60">
        <f t="shared" si="59"/>
        <v>0</v>
      </c>
      <c r="AL61" s="60">
        <f t="shared" si="60"/>
        <v>0</v>
      </c>
      <c r="AM61" s="60">
        <f t="shared" si="61"/>
        <v>0</v>
      </c>
      <c r="AN61" s="60">
        <f t="shared" si="62"/>
        <v>0</v>
      </c>
      <c r="AO61" s="60">
        <f t="shared" si="63"/>
        <v>0</v>
      </c>
      <c r="AP61" s="60">
        <f t="shared" si="64"/>
        <v>0</v>
      </c>
      <c r="AQ61" s="60">
        <f t="shared" si="65"/>
        <v>0</v>
      </c>
      <c r="AR61" s="60">
        <f t="shared" si="66"/>
        <v>0</v>
      </c>
      <c r="AS61" s="60">
        <f t="shared" si="67"/>
        <v>0</v>
      </c>
      <c r="AT61" s="60">
        <f t="shared" si="68"/>
        <v>0</v>
      </c>
      <c r="AU61" s="68">
        <f t="shared" si="69"/>
        <v>0</v>
      </c>
      <c r="AV61" s="68">
        <f t="shared" si="70"/>
        <v>0</v>
      </c>
      <c r="AW61" s="69">
        <f t="shared" si="71"/>
      </c>
      <c r="AX61" s="68">
        <f t="shared" si="72"/>
      </c>
      <c r="AY61" s="67">
        <f t="shared" si="73"/>
      </c>
      <c r="AZ61" s="68">
        <f t="shared" si="33"/>
      </c>
      <c r="BA61" s="69">
        <f t="shared" si="34"/>
      </c>
      <c r="BB61" s="68">
        <f t="shared" si="35"/>
        <v>0</v>
      </c>
      <c r="BC61" s="67">
        <f t="shared" si="36"/>
      </c>
      <c r="BD61" s="69">
        <f t="shared" si="74"/>
      </c>
      <c r="BE61" s="68">
        <f t="shared" si="37"/>
      </c>
      <c r="BF61" s="67">
        <f t="shared" si="38"/>
      </c>
    </row>
    <row r="62" spans="1:58" ht="12">
      <c r="A62" s="452"/>
      <c r="B62" s="3"/>
      <c r="C62" s="3"/>
      <c r="D62" s="387">
        <f t="shared" si="25"/>
      </c>
      <c r="E62" s="357"/>
      <c r="F62" s="3"/>
      <c r="G62" s="3"/>
      <c r="H62" s="4"/>
      <c r="I62" s="9"/>
      <c r="J62" s="9"/>
      <c r="K62" s="9"/>
      <c r="L62" s="8"/>
      <c r="M62" s="388">
        <f>IF(D62="No",1,(IF(AND(C62="Part 1033",D62="Yes",H62="Line-Haul"),IF(E62&gt;=20,0.27,(VLOOKUP(E62,'Proration Factors'!$E$14:$F$33,2,FALSE))),(IF(AND(C62="Part 1033",D62="Yes",H62="Switch"),IF(E62&gt;=40,0.2,(VLOOKUP(E62,'Proration Factors'!$H$14:$I$53,2,FALSE))),(IF(AND(C62="Part 92",D62="Yes"),IF(E62&gt;=32,0.143,(VLOOKUP(E62,'Proration Factors'!$B$14:$C$45,2,FALSE))),"")))))))</f>
      </c>
      <c r="N62" s="389">
        <f t="shared" si="39"/>
      </c>
      <c r="O62" s="390">
        <f t="shared" si="41"/>
      </c>
      <c r="P62" s="391">
        <f t="shared" si="43"/>
      </c>
      <c r="Q62" s="3"/>
      <c r="R62" s="205"/>
      <c r="S62" s="60"/>
      <c r="T62" s="68">
        <f t="shared" si="26"/>
        <v>0</v>
      </c>
      <c r="U62" s="26">
        <f t="shared" si="44"/>
        <v>0</v>
      </c>
      <c r="V62" s="26">
        <f t="shared" si="45"/>
        <v>0</v>
      </c>
      <c r="W62" s="21">
        <f t="shared" si="46"/>
        <v>0</v>
      </c>
      <c r="X62" s="42">
        <f t="shared" si="47"/>
      </c>
      <c r="Y62" s="26">
        <f t="shared" si="48"/>
      </c>
      <c r="Z62" s="22">
        <f t="shared" si="49"/>
      </c>
      <c r="AA62" s="22">
        <f t="shared" si="50"/>
      </c>
      <c r="AB62" s="26">
        <f t="shared" si="51"/>
      </c>
      <c r="AC62" s="27">
        <f t="shared" si="52"/>
      </c>
      <c r="AD62" s="69">
        <f t="shared" si="53"/>
      </c>
      <c r="AE62" s="60">
        <f t="shared" si="54"/>
        <v>0</v>
      </c>
      <c r="AF62" s="70">
        <f t="shared" si="55"/>
      </c>
      <c r="AG62" s="70">
        <f t="shared" si="56"/>
      </c>
      <c r="AH62" s="71">
        <f t="shared" si="27"/>
      </c>
      <c r="AI62" s="69">
        <f t="shared" si="57"/>
        <v>0</v>
      </c>
      <c r="AJ62" s="60">
        <f t="shared" si="58"/>
        <v>0</v>
      </c>
      <c r="AK62" s="60">
        <f t="shared" si="59"/>
        <v>0</v>
      </c>
      <c r="AL62" s="60">
        <f t="shared" si="60"/>
        <v>0</v>
      </c>
      <c r="AM62" s="60">
        <f t="shared" si="61"/>
        <v>0</v>
      </c>
      <c r="AN62" s="60">
        <f t="shared" si="62"/>
        <v>0</v>
      </c>
      <c r="AO62" s="60">
        <f t="shared" si="63"/>
        <v>0</v>
      </c>
      <c r="AP62" s="60">
        <f t="shared" si="64"/>
        <v>0</v>
      </c>
      <c r="AQ62" s="60">
        <f t="shared" si="65"/>
        <v>0</v>
      </c>
      <c r="AR62" s="60">
        <f t="shared" si="66"/>
        <v>0</v>
      </c>
      <c r="AS62" s="60">
        <f t="shared" si="67"/>
        <v>0</v>
      </c>
      <c r="AT62" s="60">
        <f t="shared" si="68"/>
        <v>0</v>
      </c>
      <c r="AU62" s="68">
        <f t="shared" si="69"/>
        <v>0</v>
      </c>
      <c r="AV62" s="68">
        <f t="shared" si="70"/>
        <v>0</v>
      </c>
      <c r="AW62" s="69">
        <f t="shared" si="71"/>
      </c>
      <c r="AX62" s="68">
        <f t="shared" si="72"/>
      </c>
      <c r="AY62" s="67">
        <f t="shared" si="73"/>
      </c>
      <c r="AZ62" s="68">
        <f t="shared" si="33"/>
      </c>
      <c r="BA62" s="69">
        <f t="shared" si="34"/>
      </c>
      <c r="BB62" s="68">
        <f t="shared" si="35"/>
        <v>0</v>
      </c>
      <c r="BC62" s="67">
        <f t="shared" si="36"/>
      </c>
      <c r="BD62" s="69">
        <f t="shared" si="74"/>
      </c>
      <c r="BE62" s="68">
        <f t="shared" si="37"/>
      </c>
      <c r="BF62" s="67">
        <f t="shared" si="38"/>
      </c>
    </row>
    <row r="63" spans="1:58" ht="12">
      <c r="A63" s="452"/>
      <c r="B63" s="3"/>
      <c r="C63" s="3"/>
      <c r="D63" s="387">
        <f t="shared" si="25"/>
      </c>
      <c r="E63" s="357"/>
      <c r="F63" s="3"/>
      <c r="G63" s="3"/>
      <c r="H63" s="4"/>
      <c r="I63" s="9"/>
      <c r="J63" s="9"/>
      <c r="K63" s="9"/>
      <c r="L63" s="8"/>
      <c r="M63" s="388">
        <f>IF(D63="No",1,(IF(AND(C63="Part 1033",D63="Yes",H63="Line-Haul"),IF(E63&gt;=20,0.27,(VLOOKUP(E63,'Proration Factors'!$E$14:$F$33,2,FALSE))),(IF(AND(C63="Part 1033",D63="Yes",H63="Switch"),IF(E63&gt;=40,0.2,(VLOOKUP(E63,'Proration Factors'!$H$14:$I$53,2,FALSE))),(IF(AND(C63="Part 92",D63="Yes"),IF(E63&gt;=32,0.143,(VLOOKUP(E63,'Proration Factors'!$B$14:$C$45,2,FALSE))),"")))))))</f>
      </c>
      <c r="N63" s="389">
        <f t="shared" si="39"/>
      </c>
      <c r="O63" s="390">
        <f t="shared" si="41"/>
      </c>
      <c r="P63" s="391">
        <f t="shared" si="43"/>
      </c>
      <c r="Q63" s="3"/>
      <c r="R63" s="205"/>
      <c r="S63" s="60"/>
      <c r="T63" s="68">
        <f t="shared" si="26"/>
        <v>0</v>
      </c>
      <c r="U63" s="26">
        <f t="shared" si="44"/>
        <v>0</v>
      </c>
      <c r="V63" s="26">
        <f t="shared" si="45"/>
        <v>0</v>
      </c>
      <c r="W63" s="21">
        <f t="shared" si="46"/>
        <v>0</v>
      </c>
      <c r="X63" s="42">
        <f t="shared" si="47"/>
      </c>
      <c r="Y63" s="26">
        <f t="shared" si="48"/>
      </c>
      <c r="Z63" s="22">
        <f t="shared" si="49"/>
      </c>
      <c r="AA63" s="22">
        <f t="shared" si="50"/>
      </c>
      <c r="AB63" s="26">
        <f t="shared" si="51"/>
      </c>
      <c r="AC63" s="27">
        <f t="shared" si="52"/>
      </c>
      <c r="AD63" s="69">
        <f t="shared" si="53"/>
      </c>
      <c r="AE63" s="60">
        <f t="shared" si="54"/>
        <v>0</v>
      </c>
      <c r="AF63" s="70">
        <f t="shared" si="55"/>
      </c>
      <c r="AG63" s="70">
        <f t="shared" si="56"/>
      </c>
      <c r="AH63" s="71">
        <f t="shared" si="27"/>
      </c>
      <c r="AI63" s="69">
        <f t="shared" si="57"/>
        <v>0</v>
      </c>
      <c r="AJ63" s="60">
        <f t="shared" si="58"/>
        <v>0</v>
      </c>
      <c r="AK63" s="60">
        <f t="shared" si="59"/>
        <v>0</v>
      </c>
      <c r="AL63" s="60">
        <f t="shared" si="60"/>
        <v>0</v>
      </c>
      <c r="AM63" s="60">
        <f t="shared" si="61"/>
        <v>0</v>
      </c>
      <c r="AN63" s="60">
        <f t="shared" si="62"/>
        <v>0</v>
      </c>
      <c r="AO63" s="60">
        <f t="shared" si="63"/>
        <v>0</v>
      </c>
      <c r="AP63" s="60">
        <f t="shared" si="64"/>
        <v>0</v>
      </c>
      <c r="AQ63" s="60">
        <f t="shared" si="65"/>
        <v>0</v>
      </c>
      <c r="AR63" s="60">
        <f t="shared" si="66"/>
        <v>0</v>
      </c>
      <c r="AS63" s="60">
        <f t="shared" si="67"/>
        <v>0</v>
      </c>
      <c r="AT63" s="60">
        <f t="shared" si="68"/>
        <v>0</v>
      </c>
      <c r="AU63" s="68">
        <f t="shared" si="69"/>
        <v>0</v>
      </c>
      <c r="AV63" s="68">
        <f t="shared" si="70"/>
        <v>0</v>
      </c>
      <c r="AW63" s="69">
        <f t="shared" si="71"/>
      </c>
      <c r="AX63" s="68">
        <f t="shared" si="72"/>
      </c>
      <c r="AY63" s="67">
        <f t="shared" si="73"/>
      </c>
      <c r="AZ63" s="68">
        <f t="shared" si="33"/>
      </c>
      <c r="BA63" s="69">
        <f t="shared" si="34"/>
      </c>
      <c r="BB63" s="68">
        <f t="shared" si="35"/>
        <v>0</v>
      </c>
      <c r="BC63" s="67">
        <f t="shared" si="36"/>
      </c>
      <c r="BD63" s="69">
        <f t="shared" si="74"/>
      </c>
      <c r="BE63" s="68">
        <f t="shared" si="37"/>
      </c>
      <c r="BF63" s="67">
        <f t="shared" si="38"/>
      </c>
    </row>
    <row r="64" spans="1:58" ht="12">
      <c r="A64" s="452"/>
      <c r="B64" s="3"/>
      <c r="C64" s="3"/>
      <c r="D64" s="387">
        <f t="shared" si="25"/>
      </c>
      <c r="E64" s="357"/>
      <c r="F64" s="3"/>
      <c r="G64" s="3"/>
      <c r="H64" s="4"/>
      <c r="I64" s="9"/>
      <c r="J64" s="9"/>
      <c r="K64" s="9"/>
      <c r="L64" s="8"/>
      <c r="M64" s="388">
        <f>IF(D64="No",1,(IF(AND(C64="Part 1033",D64="Yes",H64="Line-Haul"),IF(E64&gt;=20,0.27,(VLOOKUP(E64,'Proration Factors'!$E$14:$F$33,2,FALSE))),(IF(AND(C64="Part 1033",D64="Yes",H64="Switch"),IF(E64&gt;=40,0.2,(VLOOKUP(E64,'Proration Factors'!$H$14:$I$53,2,FALSE))),(IF(AND(C64="Part 92",D64="Yes"),IF(E64&gt;=32,0.143,(VLOOKUP(E64,'Proration Factors'!$B$14:$C$45,2,FALSE))),"")))))))</f>
      </c>
      <c r="N64" s="389">
        <f t="shared" si="39"/>
      </c>
      <c r="O64" s="390">
        <f t="shared" si="41"/>
      </c>
      <c r="P64" s="391">
        <f t="shared" si="43"/>
      </c>
      <c r="Q64" s="3"/>
      <c r="R64" s="205"/>
      <c r="S64" s="60"/>
      <c r="T64" s="72">
        <f t="shared" si="26"/>
        <v>0</v>
      </c>
      <c r="U64" s="28">
        <f t="shared" si="44"/>
        <v>0</v>
      </c>
      <c r="V64" s="28">
        <f t="shared" si="45"/>
        <v>0</v>
      </c>
      <c r="W64" s="31">
        <f t="shared" si="46"/>
        <v>0</v>
      </c>
      <c r="X64" s="43">
        <f t="shared" si="47"/>
      </c>
      <c r="Y64" s="28">
        <f t="shared" si="48"/>
      </c>
      <c r="Z64" s="32">
        <f t="shared" si="49"/>
      </c>
      <c r="AA64" s="32">
        <f t="shared" si="50"/>
      </c>
      <c r="AB64" s="28">
        <f t="shared" si="51"/>
      </c>
      <c r="AC64" s="30">
        <f>IF(AND(U64&lt;&gt;0,C64=$B$123),IF(VLOOKUP(X64,$T$68:$AB$102,8,FALSE)&lt;&gt;0,VLOOKUP(X64,$T$68:$AB$102,8,FALSE),""),"")</f>
      </c>
      <c r="AD64" s="73">
        <f t="shared" si="53"/>
      </c>
      <c r="AE64" s="74">
        <f t="shared" si="54"/>
        <v>0</v>
      </c>
      <c r="AF64" s="75">
        <f t="shared" si="55"/>
      </c>
      <c r="AG64" s="75">
        <f t="shared" si="56"/>
      </c>
      <c r="AH64" s="76">
        <f t="shared" si="27"/>
      </c>
      <c r="AI64" s="73">
        <f t="shared" si="57"/>
        <v>0</v>
      </c>
      <c r="AJ64" s="74">
        <f t="shared" si="58"/>
        <v>0</v>
      </c>
      <c r="AK64" s="74">
        <f t="shared" si="59"/>
        <v>0</v>
      </c>
      <c r="AL64" s="74">
        <f t="shared" si="60"/>
        <v>0</v>
      </c>
      <c r="AM64" s="74">
        <f t="shared" si="61"/>
        <v>0</v>
      </c>
      <c r="AN64" s="74">
        <f t="shared" si="62"/>
        <v>0</v>
      </c>
      <c r="AO64" s="74">
        <f t="shared" si="63"/>
        <v>0</v>
      </c>
      <c r="AP64" s="74">
        <f t="shared" si="64"/>
        <v>0</v>
      </c>
      <c r="AQ64" s="74">
        <f t="shared" si="65"/>
        <v>0</v>
      </c>
      <c r="AR64" s="74">
        <f t="shared" si="66"/>
        <v>0</v>
      </c>
      <c r="AS64" s="74">
        <f t="shared" si="67"/>
        <v>0</v>
      </c>
      <c r="AT64" s="74">
        <f t="shared" si="68"/>
        <v>0</v>
      </c>
      <c r="AU64" s="72">
        <f t="shared" si="69"/>
        <v>0</v>
      </c>
      <c r="AV64" s="72">
        <f t="shared" si="70"/>
        <v>0</v>
      </c>
      <c r="AW64" s="73">
        <f t="shared" si="71"/>
      </c>
      <c r="AX64" s="72">
        <f t="shared" si="72"/>
      </c>
      <c r="AY64" s="77">
        <f t="shared" si="73"/>
      </c>
      <c r="AZ64" s="72">
        <f t="shared" si="33"/>
      </c>
      <c r="BA64" s="73">
        <f t="shared" si="34"/>
      </c>
      <c r="BB64" s="72">
        <f t="shared" si="35"/>
        <v>0</v>
      </c>
      <c r="BC64" s="77">
        <f t="shared" si="36"/>
      </c>
      <c r="BD64" s="73">
        <f t="shared" si="74"/>
      </c>
      <c r="BE64" s="72">
        <f t="shared" si="37"/>
      </c>
      <c r="BF64" s="77">
        <f t="shared" si="38"/>
      </c>
    </row>
    <row r="65" spans="1:28" ht="12">
      <c r="A65" s="452"/>
      <c r="B65" s="369" t="s">
        <v>273</v>
      </c>
      <c r="C65" s="379"/>
      <c r="D65" s="379"/>
      <c r="E65" s="379"/>
      <c r="F65" s="379"/>
      <c r="G65" s="379"/>
      <c r="H65" s="379"/>
      <c r="I65" s="379"/>
      <c r="J65" s="379"/>
      <c r="K65" s="379"/>
      <c r="L65" s="379"/>
      <c r="M65" s="379"/>
      <c r="N65" s="379"/>
      <c r="O65" s="379"/>
      <c r="P65" s="379"/>
      <c r="Q65" s="379"/>
      <c r="R65" s="203"/>
      <c r="T65" s="22"/>
      <c r="U65" s="22"/>
      <c r="AB65" s="48" t="s">
        <v>127</v>
      </c>
    </row>
    <row r="66" spans="1:21" ht="12.75" thickBot="1">
      <c r="A66" s="452"/>
      <c r="B66" s="369" t="s">
        <v>274</v>
      </c>
      <c r="C66" s="379"/>
      <c r="D66" s="379"/>
      <c r="E66" s="379"/>
      <c r="F66" s="379"/>
      <c r="G66" s="379"/>
      <c r="H66" s="379"/>
      <c r="I66" s="379"/>
      <c r="J66" s="379"/>
      <c r="K66" s="379"/>
      <c r="L66" s="379"/>
      <c r="M66" s="379"/>
      <c r="N66" s="379"/>
      <c r="O66" s="379"/>
      <c r="P66" s="379"/>
      <c r="Q66" s="379"/>
      <c r="R66" s="203"/>
      <c r="T66" s="22"/>
      <c r="U66" s="22"/>
    </row>
    <row r="67" spans="1:27" ht="15.75" customHeight="1" thickBot="1">
      <c r="A67" s="452"/>
      <c r="B67" s="452"/>
      <c r="C67" s="452"/>
      <c r="D67" s="452"/>
      <c r="E67" s="452"/>
      <c r="F67" s="452"/>
      <c r="G67" s="452"/>
      <c r="H67" s="452"/>
      <c r="I67" s="452"/>
      <c r="J67" s="452"/>
      <c r="K67" s="452"/>
      <c r="L67" s="452"/>
      <c r="M67" s="452"/>
      <c r="N67" s="452"/>
      <c r="O67" s="452"/>
      <c r="P67" s="452"/>
      <c r="Q67" s="452"/>
      <c r="R67" s="203"/>
      <c r="U67" s="537" t="s">
        <v>7</v>
      </c>
      <c r="V67" s="537" t="s">
        <v>27</v>
      </c>
      <c r="W67" s="537" t="s">
        <v>145</v>
      </c>
      <c r="X67" s="539" t="s">
        <v>86</v>
      </c>
      <c r="Y67" s="540"/>
      <c r="Z67" s="578" t="s">
        <v>85</v>
      </c>
      <c r="AA67" s="579"/>
    </row>
    <row r="68" spans="1:27" ht="23.25" customHeight="1" thickBot="1">
      <c r="A68" s="452"/>
      <c r="B68" s="552" t="s">
        <v>129</v>
      </c>
      <c r="C68" s="552"/>
      <c r="D68" s="552"/>
      <c r="E68" s="552"/>
      <c r="F68" s="552"/>
      <c r="G68" s="552"/>
      <c r="H68" s="552"/>
      <c r="I68" s="552"/>
      <c r="J68" s="383" t="s">
        <v>31</v>
      </c>
      <c r="K68" s="379"/>
      <c r="L68" s="379"/>
      <c r="M68" s="379"/>
      <c r="N68" s="379"/>
      <c r="O68" s="518" t="s">
        <v>260</v>
      </c>
      <c r="P68" s="519"/>
      <c r="Q68" s="379"/>
      <c r="R68" s="203"/>
      <c r="U68" s="538"/>
      <c r="V68" s="538"/>
      <c r="W68" s="538"/>
      <c r="X68" s="78" t="s">
        <v>146</v>
      </c>
      <c r="Y68" s="79" t="s">
        <v>147</v>
      </c>
      <c r="Z68" s="80" t="s">
        <v>148</v>
      </c>
      <c r="AA68" s="81" t="s">
        <v>147</v>
      </c>
    </row>
    <row r="69" spans="1:27" ht="25.5" customHeight="1">
      <c r="A69" s="452"/>
      <c r="B69" s="562" t="s">
        <v>32</v>
      </c>
      <c r="C69" s="571" t="s">
        <v>72</v>
      </c>
      <c r="D69" s="572"/>
      <c r="E69" s="567" t="s">
        <v>279</v>
      </c>
      <c r="F69" s="568"/>
      <c r="G69" s="569" t="s">
        <v>26</v>
      </c>
      <c r="H69" s="570"/>
      <c r="I69" s="573" t="s">
        <v>243</v>
      </c>
      <c r="J69" s="379">
        <f>IF(SUM(AX15:AX64)&lt;&gt;0,IF((SUM(AW15:AW64)/SUM(AX15:AX64))&gt;0.5,B146,""),"")</f>
      </c>
      <c r="K69" s="379"/>
      <c r="L69" s="379"/>
      <c r="M69" s="379"/>
      <c r="N69" s="379"/>
      <c r="O69" s="506" t="s">
        <v>261</v>
      </c>
      <c r="P69" s="520"/>
      <c r="Q69" s="379"/>
      <c r="R69" s="203"/>
      <c r="T69" s="48" t="str">
        <f aca="true" t="shared" si="75" ref="T69:T74">U69&amp;V69&amp;W69</f>
        <v>Tier 0NOxLine-Haul</v>
      </c>
      <c r="U69" s="82" t="s">
        <v>8</v>
      </c>
      <c r="V69" s="83" t="s">
        <v>108</v>
      </c>
      <c r="W69" s="84" t="s">
        <v>3</v>
      </c>
      <c r="X69" s="85">
        <v>8</v>
      </c>
      <c r="Y69" s="86"/>
      <c r="Z69" s="87">
        <v>9.5</v>
      </c>
      <c r="AA69" s="88"/>
    </row>
    <row r="70" spans="1:27" ht="12.75" customHeight="1">
      <c r="A70" s="452"/>
      <c r="B70" s="563"/>
      <c r="C70" s="89" t="s">
        <v>3</v>
      </c>
      <c r="D70" s="90" t="s">
        <v>2</v>
      </c>
      <c r="E70" s="91" t="s">
        <v>3</v>
      </c>
      <c r="F70" s="92" t="s">
        <v>2</v>
      </c>
      <c r="G70" s="93" t="s">
        <v>3</v>
      </c>
      <c r="H70" s="94" t="s">
        <v>2</v>
      </c>
      <c r="I70" s="574"/>
      <c r="J70" s="379"/>
      <c r="K70" s="379"/>
      <c r="L70" s="379"/>
      <c r="M70" s="379"/>
      <c r="N70" s="379"/>
      <c r="O70" s="521"/>
      <c r="P70" s="522"/>
      <c r="Q70" s="379"/>
      <c r="R70" s="203"/>
      <c r="T70" s="48" t="str">
        <f t="shared" si="75"/>
        <v>Tier 0NOxSwitch</v>
      </c>
      <c r="U70" s="95" t="s">
        <v>8</v>
      </c>
      <c r="V70" s="96" t="s">
        <v>108</v>
      </c>
      <c r="W70" s="97" t="s">
        <v>2</v>
      </c>
      <c r="X70" s="98">
        <v>11.8</v>
      </c>
      <c r="Y70" s="99"/>
      <c r="Z70" s="98">
        <v>14</v>
      </c>
      <c r="AA70" s="99"/>
    </row>
    <row r="71" spans="1:27" ht="12" customHeight="1">
      <c r="A71" s="452"/>
      <c r="B71" s="100" t="s">
        <v>144</v>
      </c>
      <c r="C71" s="101">
        <f>SUMPRODUCT(O15:O64,AI15:AI64,AP15:AP64,AS15:AS64,AN15:AN64)</f>
        <v>0</v>
      </c>
      <c r="D71" s="102">
        <f>SUMPRODUCT(O15:O64,AI15:AI64,AQ15:AQ64,AS15:AS64,AN15:AN64)</f>
        <v>0</v>
      </c>
      <c r="E71" s="103"/>
      <c r="F71" s="104"/>
      <c r="G71" s="105">
        <f>SUMPRODUCT(O15:O64,AI15:AI64,AP15:AP64,AR15:AR64,AN15:AN64)</f>
        <v>0</v>
      </c>
      <c r="H71" s="106">
        <f>SUMPRODUCT(O15:O64,AI15:AI64,AQ15:AQ64,AR15:AR64,AN15:AN64)</f>
        <v>0</v>
      </c>
      <c r="I71" s="107"/>
      <c r="J71" s="379"/>
      <c r="K71" s="379"/>
      <c r="L71" s="379"/>
      <c r="M71" s="379"/>
      <c r="N71" s="379"/>
      <c r="O71" s="523"/>
      <c r="P71" s="524"/>
      <c r="Q71" s="379"/>
      <c r="R71" s="203"/>
      <c r="T71" s="48" t="str">
        <f t="shared" si="75"/>
        <v>Tier 0PMLine-Haul</v>
      </c>
      <c r="U71" s="95" t="s">
        <v>8</v>
      </c>
      <c r="V71" s="96" t="s">
        <v>5</v>
      </c>
      <c r="W71" s="97" t="s">
        <v>3</v>
      </c>
      <c r="X71" s="98">
        <v>0.22</v>
      </c>
      <c r="Y71" s="99"/>
      <c r="Z71" s="109">
        <v>0.32</v>
      </c>
      <c r="AA71" s="99"/>
    </row>
    <row r="72" spans="1:27" ht="12" customHeight="1">
      <c r="A72" s="452"/>
      <c r="B72" s="100" t="s">
        <v>137</v>
      </c>
      <c r="C72" s="101">
        <f>SUMPRODUCT(O15:O64,AI15:AI64,AP15:AP64,AS15:AS64,AO15:AO64)</f>
        <v>0</v>
      </c>
      <c r="D72" s="102">
        <f>SUMPRODUCT(O15:O64,AI15:AI64,AQ15:AQ64,AS15:AS64,AO15:AO64)</f>
        <v>0</v>
      </c>
      <c r="E72" s="110"/>
      <c r="F72" s="111"/>
      <c r="G72" s="105">
        <f>SUMPRODUCT(O15:O64,AI15:AI64,AP15:AP64,AR15:AR64,AO15:AO64)</f>
        <v>0</v>
      </c>
      <c r="H72" s="106">
        <f>SUMPRODUCT(O15:O64,AI15:AI64,AQ15:AQ64,AR15:AR64,AO15:AO64)</f>
        <v>0</v>
      </c>
      <c r="I72" s="112"/>
      <c r="J72" s="379"/>
      <c r="K72" s="379"/>
      <c r="L72" s="379"/>
      <c r="M72" s="379"/>
      <c r="N72" s="379"/>
      <c r="O72" s="379"/>
      <c r="P72" s="379"/>
      <c r="Q72" s="379"/>
      <c r="R72" s="203"/>
      <c r="T72" s="48" t="str">
        <f t="shared" si="75"/>
        <v>Tier 0PMSwitch</v>
      </c>
      <c r="U72" s="95" t="s">
        <v>8</v>
      </c>
      <c r="V72" s="96" t="s">
        <v>5</v>
      </c>
      <c r="W72" s="97" t="s">
        <v>2</v>
      </c>
      <c r="X72" s="98">
        <v>0.26</v>
      </c>
      <c r="Y72" s="99"/>
      <c r="Z72" s="109">
        <v>0.44</v>
      </c>
      <c r="AA72" s="99"/>
    </row>
    <row r="73" spans="1:27" ht="12.75" customHeight="1">
      <c r="A73" s="452"/>
      <c r="B73" s="100" t="s">
        <v>138</v>
      </c>
      <c r="C73" s="101">
        <f>SUMPRODUCT(O15:O64,AJ15:AJ64,AP15:AP64,AS15:AS64,AN15:AN64)</f>
        <v>0</v>
      </c>
      <c r="D73" s="102">
        <f>SUMPRODUCT(O15:O64,AJ15:AJ64,AQ15:AQ64,AS15:AS64,AN15:AN64)</f>
        <v>0</v>
      </c>
      <c r="E73" s="110"/>
      <c r="F73" s="111"/>
      <c r="G73" s="105">
        <f>SUMPRODUCT(O15:O64,AJ15:AJ64,AP15:AP64,AR15:AR64,AN15:AN64)</f>
        <v>0</v>
      </c>
      <c r="H73" s="106">
        <f>SUMPRODUCT(O15:O64,AJ15:AJ64,AQ15:AQ64,AR15:AR64,AN15:AN64)</f>
        <v>0</v>
      </c>
      <c r="I73" s="112"/>
      <c r="J73" s="379">
        <f>IF(AND(I78&gt;0.5,I78&lt;&gt;"NA"),B145,"")</f>
      </c>
      <c r="K73" s="379"/>
      <c r="L73" s="379"/>
      <c r="M73" s="379"/>
      <c r="N73" s="379"/>
      <c r="O73" s="525" t="s">
        <v>289</v>
      </c>
      <c r="P73" s="379"/>
      <c r="Q73" s="379"/>
      <c r="R73" s="203"/>
      <c r="T73" s="48" t="str">
        <f t="shared" si="75"/>
        <v>Tier 0HC+NOxLine-Haul</v>
      </c>
      <c r="U73" s="95" t="s">
        <v>8</v>
      </c>
      <c r="V73" s="96" t="s">
        <v>109</v>
      </c>
      <c r="W73" s="97" t="s">
        <v>3</v>
      </c>
      <c r="X73" s="109"/>
      <c r="Y73" s="113"/>
      <c r="Z73" s="109"/>
      <c r="AA73" s="99"/>
    </row>
    <row r="74" spans="1:27" ht="13.5" customHeight="1" thickBot="1">
      <c r="A74" s="452"/>
      <c r="B74" s="100" t="s">
        <v>139</v>
      </c>
      <c r="C74" s="101">
        <f>SUMPRODUCT(O15:O64,AJ15:AJ64,AP15:AP64,AS15:AS64,AO15:AO64)</f>
        <v>0</v>
      </c>
      <c r="D74" s="102">
        <f>SUMPRODUCT(O15:O64,AJ15:AJ64,AQ15:AQ64,AS15:AS64,AO15:AO64)</f>
        <v>0</v>
      </c>
      <c r="E74" s="110"/>
      <c r="F74" s="111"/>
      <c r="G74" s="105">
        <f>SUMPRODUCT(O15:O64,AJ15:AJ64,AP15:AP64,AR15:AR64,AO15:AO64)</f>
        <v>0</v>
      </c>
      <c r="H74" s="106">
        <f>SUMPRODUCT(O15:O64,AJ15:AJ64,AQ15:AQ64,AR15:AR64,AO15:AO64)</f>
        <v>0</v>
      </c>
      <c r="I74" s="112"/>
      <c r="J74" s="379"/>
      <c r="K74" s="379"/>
      <c r="L74" s="379"/>
      <c r="M74" s="379"/>
      <c r="N74" s="379"/>
      <c r="O74" s="526"/>
      <c r="P74" s="379"/>
      <c r="Q74" s="379"/>
      <c r="R74" s="203"/>
      <c r="T74" s="48" t="str">
        <f t="shared" si="75"/>
        <v>Tier 0HC+NOxSwitch</v>
      </c>
      <c r="U74" s="114" t="s">
        <v>8</v>
      </c>
      <c r="V74" s="115" t="s">
        <v>109</v>
      </c>
      <c r="W74" s="116" t="s">
        <v>2</v>
      </c>
      <c r="X74" s="117"/>
      <c r="Y74" s="118"/>
      <c r="Z74" s="117"/>
      <c r="AA74" s="119"/>
    </row>
    <row r="75" spans="1:27" ht="12.75" customHeight="1" thickBot="1">
      <c r="A75" s="452"/>
      <c r="B75" s="100" t="s">
        <v>140</v>
      </c>
      <c r="C75" s="101">
        <f>SUMPRODUCT(O15:O64,AK15:AK64,AP15:AP64,AS15:AS64,AN15:AN64)</f>
        <v>0</v>
      </c>
      <c r="D75" s="102">
        <f>SUMPRODUCT(O15:O64,AK15:AK64,AQ15:AQ64,AS15:AS64,AN15:AN64)</f>
        <v>0</v>
      </c>
      <c r="E75" s="110"/>
      <c r="F75" s="111"/>
      <c r="G75" s="105">
        <f>SUMPRODUCT(O15:O64,AK15:AK64,AP15:AP64,AR15:AR64,AN15:AN64)</f>
        <v>0</v>
      </c>
      <c r="H75" s="106">
        <f>SUMPRODUCT(O15:O64,AK15:AK64,AQ15:AQ64,AR15:AR64,AN15:AN64)</f>
        <v>0</v>
      </c>
      <c r="I75" s="120" t="str">
        <f>IF(SUM(AX15:AX64)&lt;&gt;0,SUM(AW15:AW64)/SUM(AX15:AX64),"NA")</f>
        <v>NA</v>
      </c>
      <c r="J75" s="379"/>
      <c r="K75" s="379"/>
      <c r="L75" s="379"/>
      <c r="M75" s="379"/>
      <c r="N75" s="379"/>
      <c r="O75" s="526"/>
      <c r="P75" s="379"/>
      <c r="Q75" s="379"/>
      <c r="R75" s="203"/>
      <c r="T75" s="48">
        <f>U75&amp;V75&amp;X75</f>
      </c>
      <c r="U75" s="121"/>
      <c r="V75" s="122"/>
      <c r="W75" s="122"/>
      <c r="X75" s="122"/>
      <c r="Y75" s="122"/>
      <c r="Z75" s="122"/>
      <c r="AA75" s="123"/>
    </row>
    <row r="76" spans="1:27" ht="12.75" customHeight="1">
      <c r="A76" s="452"/>
      <c r="B76" s="124" t="s">
        <v>141</v>
      </c>
      <c r="C76" s="125">
        <f>SUMPRODUCT(O15:O64,AK15:AK64,AP15:AP64,AS15:AS64,AO15:AO64)</f>
        <v>0</v>
      </c>
      <c r="D76" s="126">
        <f>SUMPRODUCT(O15:O64,AK15:AK64,AQ15:AQ64,AS15:AS64,AO15:AO64)</f>
        <v>0</v>
      </c>
      <c r="E76" s="110"/>
      <c r="F76" s="111"/>
      <c r="G76" s="127">
        <f>SUMPRODUCT(O15:O64,AK15:AK64,AP15:AP64,AR15:AR64,AO15:AO64)</f>
        <v>0</v>
      </c>
      <c r="H76" s="128">
        <f>SUMPRODUCT(O15:O64,AK15:AK64,AQ15:AQ64,AR15:AR64,AO15:AO64)</f>
        <v>0</v>
      </c>
      <c r="I76" s="112"/>
      <c r="J76" s="379"/>
      <c r="K76" s="379"/>
      <c r="L76" s="379"/>
      <c r="M76" s="379"/>
      <c r="N76" s="379"/>
      <c r="O76" s="526"/>
      <c r="P76" s="452"/>
      <c r="Q76" s="379"/>
      <c r="R76" s="203"/>
      <c r="T76" s="48" t="str">
        <f aca="true" t="shared" si="76" ref="T76:T81">U76&amp;V76&amp;W76</f>
        <v>Tier 1NOxLine-Haul</v>
      </c>
      <c r="U76" s="82" t="s">
        <v>9</v>
      </c>
      <c r="V76" s="83" t="s">
        <v>108</v>
      </c>
      <c r="W76" s="84" t="s">
        <v>3</v>
      </c>
      <c r="X76" s="129">
        <v>7.4</v>
      </c>
      <c r="Y76" s="130">
        <v>8</v>
      </c>
      <c r="Z76" s="131">
        <v>7.4</v>
      </c>
      <c r="AA76" s="88">
        <v>9.5</v>
      </c>
    </row>
    <row r="77" spans="1:27" ht="12" customHeight="1">
      <c r="A77" s="452"/>
      <c r="B77" s="124" t="s">
        <v>209</v>
      </c>
      <c r="C77" s="125">
        <f>SUMPRODUCT(O15:O64,AL15:AL64,AP15:AP64,AS15:AS64,AO15:AO64)</f>
        <v>0</v>
      </c>
      <c r="D77" s="126">
        <f>SUMPRODUCT(O15:O64,AL15:AL64,AQ15:AQ64,AS15:AS64,AO15:AO64)</f>
        <v>0</v>
      </c>
      <c r="E77" s="132"/>
      <c r="F77" s="133"/>
      <c r="G77" s="127">
        <f>SUMPRODUCT(O15:O64,AL15:AL64,AP15:AP64,AR15:AR64,AO15:AO64)</f>
        <v>0</v>
      </c>
      <c r="H77" s="128">
        <f>SUMPRODUCT(O15:O64,AL15:AL64,AQ15:AQ64,AR15:AR64,AO15:AO64)</f>
        <v>0</v>
      </c>
      <c r="I77" s="134"/>
      <c r="J77" s="379"/>
      <c r="K77" s="379"/>
      <c r="L77" s="379"/>
      <c r="M77" s="379"/>
      <c r="N77" s="379"/>
      <c r="O77" s="527"/>
      <c r="P77" s="452"/>
      <c r="Q77" s="379"/>
      <c r="R77" s="203"/>
      <c r="T77" s="48" t="str">
        <f t="shared" si="76"/>
        <v>Tier 1NOxSwitch</v>
      </c>
      <c r="U77" s="95" t="s">
        <v>9</v>
      </c>
      <c r="V77" s="96" t="s">
        <v>108</v>
      </c>
      <c r="W77" s="97" t="s">
        <v>2</v>
      </c>
      <c r="X77" s="135">
        <v>11</v>
      </c>
      <c r="Y77" s="136">
        <v>11.8</v>
      </c>
      <c r="Z77" s="109">
        <v>11</v>
      </c>
      <c r="AA77" s="99">
        <v>14</v>
      </c>
    </row>
    <row r="78" spans="1:27" ht="12.75" customHeight="1" thickBot="1">
      <c r="A78" s="452"/>
      <c r="B78" s="137" t="s">
        <v>210</v>
      </c>
      <c r="C78" s="138">
        <f>SUMPRODUCT(O15:O64,AM15:AM64,AP15:AP64,AS15:AS64,AO15:AO64)</f>
        <v>0</v>
      </c>
      <c r="D78" s="139">
        <f>SUMPRODUCT(O15:O64,AM15:AM64,AQ15:AQ64,AS15:AS64,AO15:AO64)</f>
        <v>0</v>
      </c>
      <c r="E78" s="140">
        <f>SUMPRODUCT(O15:O64,AM15:AM64,AT15:AT64,AP15:AP64,AO15:AO64)</f>
        <v>0</v>
      </c>
      <c r="F78" s="141">
        <f>SUMPRODUCT(O15:O64,AM15:AM64,AT15:AT64,AQ15:AQ64,AO15:AO64)</f>
        <v>0</v>
      </c>
      <c r="G78" s="142">
        <f>SUMPRODUCT(O15:O64,AM15:AM64,AP15:AP64,AR15:AR64,AO15:AO64)</f>
        <v>0</v>
      </c>
      <c r="H78" s="143">
        <f>SUMPRODUCT(O15:O64,AM15:AM64,AQ15:AQ64,AR15:AR64,AO15:AO64)</f>
        <v>0</v>
      </c>
      <c r="I78" s="144" t="str">
        <f>IF(SUM(AV15:AV64)&lt;&gt;0,SUM(AU15:AU64)/SUM(AV15:AV64),"NA")</f>
        <v>NA</v>
      </c>
      <c r="J78" s="379"/>
      <c r="K78" s="379"/>
      <c r="L78" s="379"/>
      <c r="M78" s="379"/>
      <c r="N78" s="379"/>
      <c r="O78" s="379"/>
      <c r="P78" s="452"/>
      <c r="Q78" s="379"/>
      <c r="R78" s="203"/>
      <c r="T78" s="48" t="str">
        <f t="shared" si="76"/>
        <v>Tier 1PMLine-Haul</v>
      </c>
      <c r="U78" s="95" t="s">
        <v>9</v>
      </c>
      <c r="V78" s="96" t="s">
        <v>5</v>
      </c>
      <c r="W78" s="97" t="s">
        <v>3</v>
      </c>
      <c r="X78" s="145">
        <v>0.22</v>
      </c>
      <c r="Y78" s="136">
        <v>0.22</v>
      </c>
      <c r="Z78" s="109">
        <v>0.32</v>
      </c>
      <c r="AA78" s="99">
        <v>0.6</v>
      </c>
    </row>
    <row r="79" spans="1:27" s="203" customFormat="1" ht="12" customHeight="1">
      <c r="A79" s="452"/>
      <c r="B79" s="452"/>
      <c r="C79" s="452"/>
      <c r="D79" s="452"/>
      <c r="E79" s="452"/>
      <c r="F79" s="452"/>
      <c r="G79" s="452"/>
      <c r="H79" s="452"/>
      <c r="I79" s="452" t="s">
        <v>244</v>
      </c>
      <c r="J79" s="452"/>
      <c r="K79" s="452"/>
      <c r="L79" s="452"/>
      <c r="M79" s="452"/>
      <c r="N79" s="452"/>
      <c r="O79" s="379"/>
      <c r="P79" s="452"/>
      <c r="Q79" s="452"/>
      <c r="T79" s="203" t="str">
        <f t="shared" si="76"/>
        <v>Tier 1PMSwitch</v>
      </c>
      <c r="U79" s="465" t="s">
        <v>9</v>
      </c>
      <c r="V79" s="466" t="s">
        <v>5</v>
      </c>
      <c r="W79" s="467" t="s">
        <v>2</v>
      </c>
      <c r="X79" s="468">
        <v>0.26</v>
      </c>
      <c r="Y79" s="469">
        <v>0.26</v>
      </c>
      <c r="Z79" s="470">
        <v>0.44</v>
      </c>
      <c r="AA79" s="471">
        <v>0.72</v>
      </c>
    </row>
    <row r="80" spans="1:27" s="203" customFormat="1" ht="12.75" customHeight="1" thickBot="1">
      <c r="A80" s="452"/>
      <c r="B80" s="452"/>
      <c r="C80" s="452"/>
      <c r="D80" s="452"/>
      <c r="E80" s="452"/>
      <c r="F80" s="452"/>
      <c r="G80" s="452"/>
      <c r="H80" s="452"/>
      <c r="I80" s="452"/>
      <c r="J80" s="452"/>
      <c r="K80" s="452"/>
      <c r="L80" s="452"/>
      <c r="M80" s="452"/>
      <c r="N80" s="452"/>
      <c r="O80" s="379"/>
      <c r="P80" s="452"/>
      <c r="Q80" s="452"/>
      <c r="T80" s="203" t="str">
        <f t="shared" si="76"/>
        <v>Tier 1HC+NOxLine-Haul</v>
      </c>
      <c r="U80" s="472" t="s">
        <v>9</v>
      </c>
      <c r="V80" s="473" t="s">
        <v>109</v>
      </c>
      <c r="W80" s="474" t="s">
        <v>3</v>
      </c>
      <c r="X80" s="475"/>
      <c r="Y80" s="476"/>
      <c r="Z80" s="477"/>
      <c r="AA80" s="478"/>
    </row>
    <row r="81" spans="1:27" ht="12.75" customHeight="1" thickBot="1">
      <c r="A81" s="452"/>
      <c r="B81" s="553" t="s">
        <v>277</v>
      </c>
      <c r="C81" s="554"/>
      <c r="D81" s="554"/>
      <c r="E81" s="554"/>
      <c r="F81" s="554"/>
      <c r="G81" s="554"/>
      <c r="H81" s="554"/>
      <c r="I81" s="554"/>
      <c r="J81" s="555"/>
      <c r="K81" s="379"/>
      <c r="L81" s="379"/>
      <c r="M81" s="379"/>
      <c r="N81" s="379"/>
      <c r="O81" s="379"/>
      <c r="P81" s="452"/>
      <c r="Q81" s="379"/>
      <c r="R81" s="203"/>
      <c r="T81" s="48" t="str">
        <f t="shared" si="76"/>
        <v>Tier 1HC+NOxSwitch</v>
      </c>
      <c r="U81" s="114" t="s">
        <v>9</v>
      </c>
      <c r="V81" s="115" t="s">
        <v>109</v>
      </c>
      <c r="W81" s="116" t="s">
        <v>2</v>
      </c>
      <c r="X81" s="154"/>
      <c r="Y81" s="155"/>
      <c r="Z81" s="117"/>
      <c r="AA81" s="119"/>
    </row>
    <row r="82" spans="1:27" ht="57" customHeight="1" thickBot="1">
      <c r="A82" s="452"/>
      <c r="B82" s="156" t="s">
        <v>21</v>
      </c>
      <c r="C82" s="157" t="s">
        <v>192</v>
      </c>
      <c r="D82" s="158" t="s">
        <v>22</v>
      </c>
      <c r="E82" s="156" t="s">
        <v>262</v>
      </c>
      <c r="F82" s="157" t="s">
        <v>263</v>
      </c>
      <c r="G82" s="159" t="s">
        <v>264</v>
      </c>
      <c r="H82" s="156" t="s">
        <v>265</v>
      </c>
      <c r="I82" s="157" t="s">
        <v>266</v>
      </c>
      <c r="J82" s="159" t="s">
        <v>267</v>
      </c>
      <c r="K82" s="379"/>
      <c r="L82" s="379"/>
      <c r="M82" s="379"/>
      <c r="N82" s="379"/>
      <c r="O82" s="379"/>
      <c r="P82" s="379"/>
      <c r="Q82" s="379"/>
      <c r="R82" s="203"/>
      <c r="T82" s="48">
        <f>U82&amp;V82&amp;X82</f>
      </c>
      <c r="U82" s="121"/>
      <c r="V82" s="122"/>
      <c r="W82" s="122"/>
      <c r="X82" s="122"/>
      <c r="Y82" s="122"/>
      <c r="Z82" s="122"/>
      <c r="AA82" s="123"/>
    </row>
    <row r="83" spans="1:27" ht="12" customHeight="1">
      <c r="A83" s="452"/>
      <c r="B83" s="575" t="s">
        <v>241</v>
      </c>
      <c r="C83" s="559" t="s">
        <v>4</v>
      </c>
      <c r="D83" s="160" t="s">
        <v>3</v>
      </c>
      <c r="E83" s="161" t="s">
        <v>91</v>
      </c>
      <c r="F83" s="344">
        <v>8</v>
      </c>
      <c r="G83" s="86"/>
      <c r="H83" s="162" t="s">
        <v>100</v>
      </c>
      <c r="I83" s="344">
        <v>9.5</v>
      </c>
      <c r="J83" s="86"/>
      <c r="K83" s="379"/>
      <c r="L83" s="379"/>
      <c r="M83" s="379"/>
      <c r="N83" s="379"/>
      <c r="O83" s="379"/>
      <c r="P83" s="379"/>
      <c r="Q83" s="379"/>
      <c r="R83" s="203"/>
      <c r="T83" s="48" t="str">
        <f aca="true" t="shared" si="77" ref="T83:T88">U83&amp;V83&amp;W83</f>
        <v>Tier 2NOxLine-Haul</v>
      </c>
      <c r="U83" s="82" t="s">
        <v>10</v>
      </c>
      <c r="V83" s="83" t="s">
        <v>108</v>
      </c>
      <c r="W83" s="84" t="s">
        <v>3</v>
      </c>
      <c r="X83" s="129">
        <v>5.5</v>
      </c>
      <c r="Y83" s="163">
        <v>7.4</v>
      </c>
      <c r="Z83" s="131">
        <v>5.5</v>
      </c>
      <c r="AA83" s="164">
        <v>7.4</v>
      </c>
    </row>
    <row r="84" spans="1:27" ht="12" customHeight="1">
      <c r="A84" s="452"/>
      <c r="B84" s="575"/>
      <c r="C84" s="565"/>
      <c r="D84" s="165" t="s">
        <v>2</v>
      </c>
      <c r="E84" s="166" t="s">
        <v>96</v>
      </c>
      <c r="F84" s="345">
        <v>11.8</v>
      </c>
      <c r="G84" s="99"/>
      <c r="H84" s="168" t="s">
        <v>100</v>
      </c>
      <c r="I84" s="345">
        <v>14</v>
      </c>
      <c r="J84" s="99"/>
      <c r="K84" s="379"/>
      <c r="L84" s="379"/>
      <c r="M84" s="379"/>
      <c r="N84" s="379"/>
      <c r="O84" s="379"/>
      <c r="P84" s="379"/>
      <c r="Q84" s="379"/>
      <c r="R84" s="203"/>
      <c r="T84" s="48" t="str">
        <f t="shared" si="77"/>
        <v>Tier 2NOxSwitch</v>
      </c>
      <c r="U84" s="95" t="s">
        <v>10</v>
      </c>
      <c r="V84" s="96" t="s">
        <v>108</v>
      </c>
      <c r="W84" s="97" t="s">
        <v>2</v>
      </c>
      <c r="X84" s="135">
        <v>8.1</v>
      </c>
      <c r="Y84" s="153">
        <v>11</v>
      </c>
      <c r="Z84" s="109">
        <v>8.1</v>
      </c>
      <c r="AA84" s="113">
        <v>11</v>
      </c>
    </row>
    <row r="85" spans="1:28" ht="12" customHeight="1">
      <c r="A85" s="452"/>
      <c r="B85" s="575"/>
      <c r="C85" s="565" t="s">
        <v>5</v>
      </c>
      <c r="D85" s="165" t="s">
        <v>3</v>
      </c>
      <c r="E85" s="166" t="s">
        <v>91</v>
      </c>
      <c r="F85" s="167">
        <v>0.22</v>
      </c>
      <c r="G85" s="99"/>
      <c r="H85" s="168" t="s">
        <v>100</v>
      </c>
      <c r="I85" s="169">
        <v>0.32</v>
      </c>
      <c r="J85" s="99"/>
      <c r="K85" s="379"/>
      <c r="L85" s="379"/>
      <c r="M85" s="379"/>
      <c r="N85" s="379"/>
      <c r="O85" s="379"/>
      <c r="P85" s="379"/>
      <c r="Q85" s="379"/>
      <c r="R85" s="203"/>
      <c r="T85" s="48" t="str">
        <f t="shared" si="77"/>
        <v>Tier 2PMLine-Haul</v>
      </c>
      <c r="U85" s="95" t="s">
        <v>10</v>
      </c>
      <c r="V85" s="96" t="s">
        <v>5</v>
      </c>
      <c r="W85" s="97" t="s">
        <v>3</v>
      </c>
      <c r="X85" s="135">
        <v>0.1</v>
      </c>
      <c r="Y85" s="136">
        <v>0.22</v>
      </c>
      <c r="Z85" s="109">
        <v>0.2</v>
      </c>
      <c r="AA85" s="99">
        <v>0.45</v>
      </c>
      <c r="AB85" s="47"/>
    </row>
    <row r="86" spans="1:28" ht="12.75" customHeight="1" thickBot="1">
      <c r="A86" s="452"/>
      <c r="B86" s="576"/>
      <c r="C86" s="566"/>
      <c r="D86" s="170" t="s">
        <v>2</v>
      </c>
      <c r="E86" s="171" t="s">
        <v>96</v>
      </c>
      <c r="F86" s="172">
        <v>0.26</v>
      </c>
      <c r="G86" s="119"/>
      <c r="H86" s="173" t="s">
        <v>100</v>
      </c>
      <c r="I86" s="174">
        <v>0.44</v>
      </c>
      <c r="J86" s="119"/>
      <c r="K86" s="379"/>
      <c r="L86" s="379"/>
      <c r="M86" s="379"/>
      <c r="N86" s="379"/>
      <c r="O86" s="379"/>
      <c r="P86" s="379"/>
      <c r="Q86" s="379"/>
      <c r="R86" s="203"/>
      <c r="T86" s="48" t="str">
        <f t="shared" si="77"/>
        <v>Tier 2PMSwitch</v>
      </c>
      <c r="U86" s="95" t="s">
        <v>10</v>
      </c>
      <c r="V86" s="147" t="s">
        <v>5</v>
      </c>
      <c r="W86" s="148" t="s">
        <v>2</v>
      </c>
      <c r="X86" s="175">
        <v>0.13</v>
      </c>
      <c r="Y86" s="150">
        <v>0.26</v>
      </c>
      <c r="Z86" s="109">
        <v>0.24</v>
      </c>
      <c r="AA86" s="99">
        <v>0.54</v>
      </c>
      <c r="AB86" s="47"/>
    </row>
    <row r="87" spans="1:28" ht="12.75" thickBot="1">
      <c r="A87" s="452"/>
      <c r="B87" s="176"/>
      <c r="C87" s="177"/>
      <c r="D87" s="177"/>
      <c r="E87" s="177"/>
      <c r="F87" s="177"/>
      <c r="G87" s="177"/>
      <c r="H87" s="177"/>
      <c r="I87" s="177"/>
      <c r="J87" s="178"/>
      <c r="K87" s="379"/>
      <c r="L87" s="379"/>
      <c r="M87" s="379"/>
      <c r="N87" s="379"/>
      <c r="O87" s="379"/>
      <c r="P87" s="379"/>
      <c r="Q87" s="379"/>
      <c r="R87" s="203"/>
      <c r="T87" s="48" t="str">
        <f t="shared" si="77"/>
        <v>Tier 2HC+NOxLine-Haul</v>
      </c>
      <c r="U87" s="95" t="s">
        <v>10</v>
      </c>
      <c r="V87" s="96" t="s">
        <v>109</v>
      </c>
      <c r="W87" s="97" t="s">
        <v>3</v>
      </c>
      <c r="X87" s="135"/>
      <c r="Y87" s="153"/>
      <c r="Z87" s="109"/>
      <c r="AA87" s="99"/>
      <c r="AB87" s="47"/>
    </row>
    <row r="88" spans="1:28" ht="12.75" thickBot="1">
      <c r="A88" s="452"/>
      <c r="B88" s="549" t="s">
        <v>240</v>
      </c>
      <c r="C88" s="564" t="s">
        <v>4</v>
      </c>
      <c r="D88" s="179" t="s">
        <v>3</v>
      </c>
      <c r="E88" s="180" t="s">
        <v>92</v>
      </c>
      <c r="F88" s="346">
        <v>7.4</v>
      </c>
      <c r="G88" s="347">
        <v>8</v>
      </c>
      <c r="H88" s="181" t="s">
        <v>97</v>
      </c>
      <c r="I88" s="346">
        <v>7.4</v>
      </c>
      <c r="J88" s="347">
        <v>9.5</v>
      </c>
      <c r="K88" s="379"/>
      <c r="L88" s="379"/>
      <c r="M88" s="379"/>
      <c r="N88" s="379"/>
      <c r="O88" s="379"/>
      <c r="P88" s="379"/>
      <c r="Q88" s="379"/>
      <c r="R88" s="203"/>
      <c r="T88" s="48" t="str">
        <f t="shared" si="77"/>
        <v>Tier 2HC+NOxSwitch</v>
      </c>
      <c r="U88" s="114" t="s">
        <v>10</v>
      </c>
      <c r="V88" s="115" t="s">
        <v>109</v>
      </c>
      <c r="W88" s="116" t="s">
        <v>2</v>
      </c>
      <c r="X88" s="154"/>
      <c r="Y88" s="155"/>
      <c r="Z88" s="117"/>
      <c r="AA88" s="119"/>
      <c r="AB88" s="47"/>
    </row>
    <row r="89" spans="1:28" ht="12.75" thickBot="1">
      <c r="A89" s="452"/>
      <c r="B89" s="550"/>
      <c r="C89" s="565"/>
      <c r="D89" s="165" t="s">
        <v>2</v>
      </c>
      <c r="E89" s="166" t="s">
        <v>97</v>
      </c>
      <c r="F89" s="348">
        <v>11</v>
      </c>
      <c r="G89" s="349">
        <v>11.8</v>
      </c>
      <c r="H89" s="168" t="s">
        <v>97</v>
      </c>
      <c r="I89" s="348">
        <v>11</v>
      </c>
      <c r="J89" s="349">
        <v>14</v>
      </c>
      <c r="K89" s="379"/>
      <c r="L89" s="379"/>
      <c r="M89" s="379"/>
      <c r="N89" s="379"/>
      <c r="O89" s="379"/>
      <c r="P89" s="379"/>
      <c r="Q89" s="379"/>
      <c r="R89" s="203"/>
      <c r="T89" s="48">
        <f>U89&amp;V89&amp;X89</f>
      </c>
      <c r="U89" s="121"/>
      <c r="V89" s="122"/>
      <c r="W89" s="122"/>
      <c r="X89" s="122"/>
      <c r="Y89" s="123"/>
      <c r="Z89" s="47"/>
      <c r="AA89" s="47"/>
      <c r="AB89" s="47"/>
    </row>
    <row r="90" spans="1:28" ht="12">
      <c r="A90" s="452"/>
      <c r="B90" s="550"/>
      <c r="C90" s="556" t="s">
        <v>5</v>
      </c>
      <c r="D90" s="165" t="s">
        <v>3</v>
      </c>
      <c r="E90" s="166" t="s">
        <v>92</v>
      </c>
      <c r="F90" s="167">
        <v>0.22</v>
      </c>
      <c r="G90" s="99">
        <v>0.22</v>
      </c>
      <c r="H90" s="168" t="s">
        <v>97</v>
      </c>
      <c r="I90" s="169">
        <v>0.32</v>
      </c>
      <c r="J90" s="99">
        <v>0.6</v>
      </c>
      <c r="K90" s="379"/>
      <c r="L90" s="379"/>
      <c r="M90" s="379"/>
      <c r="N90" s="379"/>
      <c r="O90" s="379"/>
      <c r="P90" s="379"/>
      <c r="Q90" s="379"/>
      <c r="R90" s="203"/>
      <c r="T90" s="48" t="str">
        <f aca="true" t="shared" si="78" ref="T90:T95">U90&amp;V90&amp;W90</f>
        <v>Tier 3NOxLine-Haul</v>
      </c>
      <c r="U90" s="82" t="s">
        <v>40</v>
      </c>
      <c r="V90" s="83" t="s">
        <v>108</v>
      </c>
      <c r="W90" s="84" t="s">
        <v>3</v>
      </c>
      <c r="X90" s="129">
        <v>5.5</v>
      </c>
      <c r="Y90" s="164">
        <v>5.5</v>
      </c>
      <c r="Z90" s="47"/>
      <c r="AA90" s="47"/>
      <c r="AB90" s="47"/>
    </row>
    <row r="91" spans="1:28" ht="12.75" thickBot="1">
      <c r="A91" s="452"/>
      <c r="B91" s="551"/>
      <c r="C91" s="557"/>
      <c r="D91" s="170" t="s">
        <v>2</v>
      </c>
      <c r="E91" s="171" t="s">
        <v>97</v>
      </c>
      <c r="F91" s="172">
        <v>0.26</v>
      </c>
      <c r="G91" s="119">
        <v>0.26</v>
      </c>
      <c r="H91" s="173" t="s">
        <v>97</v>
      </c>
      <c r="I91" s="174">
        <v>0.44</v>
      </c>
      <c r="J91" s="119">
        <v>0.72</v>
      </c>
      <c r="K91" s="379"/>
      <c r="L91" s="379"/>
      <c r="M91" s="379"/>
      <c r="N91" s="379"/>
      <c r="O91" s="379"/>
      <c r="P91" s="379"/>
      <c r="Q91" s="379"/>
      <c r="R91" s="203"/>
      <c r="T91" s="48" t="str">
        <f t="shared" si="78"/>
        <v>Tier 3NOxSwitch</v>
      </c>
      <c r="U91" s="95" t="s">
        <v>40</v>
      </c>
      <c r="V91" s="96" t="s">
        <v>108</v>
      </c>
      <c r="W91" s="97" t="s">
        <v>2</v>
      </c>
      <c r="X91" s="135">
        <v>5</v>
      </c>
      <c r="Y91" s="113">
        <v>8.1</v>
      </c>
      <c r="Z91" s="47"/>
      <c r="AA91" s="47"/>
      <c r="AB91" s="47"/>
    </row>
    <row r="92" spans="1:28" ht="12.75" thickBot="1">
      <c r="A92" s="452"/>
      <c r="B92" s="176"/>
      <c r="C92" s="177"/>
      <c r="D92" s="177"/>
      <c r="E92" s="177"/>
      <c r="F92" s="177"/>
      <c r="G92" s="177"/>
      <c r="H92" s="177"/>
      <c r="I92" s="177"/>
      <c r="J92" s="178"/>
      <c r="K92" s="379"/>
      <c r="L92" s="379"/>
      <c r="M92" s="379"/>
      <c r="N92" s="379"/>
      <c r="O92" s="379"/>
      <c r="P92" s="379"/>
      <c r="Q92" s="379"/>
      <c r="R92" s="203"/>
      <c r="T92" s="48" t="str">
        <f t="shared" si="78"/>
        <v>Tier 3PMLine-Haul</v>
      </c>
      <c r="U92" s="95" t="s">
        <v>40</v>
      </c>
      <c r="V92" s="96" t="s">
        <v>5</v>
      </c>
      <c r="W92" s="97" t="s">
        <v>3</v>
      </c>
      <c r="X92" s="135">
        <v>0.1</v>
      </c>
      <c r="Y92" s="113">
        <v>0.1</v>
      </c>
      <c r="Z92" s="47"/>
      <c r="AA92" s="47"/>
      <c r="AB92" s="47"/>
    </row>
    <row r="93" spans="1:28" ht="12">
      <c r="A93" s="452"/>
      <c r="B93" s="549" t="s">
        <v>239</v>
      </c>
      <c r="C93" s="564" t="s">
        <v>4</v>
      </c>
      <c r="D93" s="179" t="s">
        <v>3</v>
      </c>
      <c r="E93" s="180" t="s">
        <v>93</v>
      </c>
      <c r="F93" s="346">
        <v>5.5</v>
      </c>
      <c r="G93" s="350">
        <v>7.4</v>
      </c>
      <c r="H93" s="181" t="s">
        <v>101</v>
      </c>
      <c r="I93" s="346">
        <v>5.5</v>
      </c>
      <c r="J93" s="350">
        <v>7.4</v>
      </c>
      <c r="K93" s="379"/>
      <c r="L93" s="379"/>
      <c r="M93" s="379"/>
      <c r="N93" s="379"/>
      <c r="O93" s="379"/>
      <c r="P93" s="379"/>
      <c r="Q93" s="379"/>
      <c r="R93" s="203"/>
      <c r="T93" s="48" t="str">
        <f t="shared" si="78"/>
        <v>Tier 3PMSwitch</v>
      </c>
      <c r="U93" s="95" t="s">
        <v>40</v>
      </c>
      <c r="V93" s="147" t="s">
        <v>5</v>
      </c>
      <c r="W93" s="148" t="s">
        <v>2</v>
      </c>
      <c r="X93" s="175">
        <v>0.1</v>
      </c>
      <c r="Y93" s="183">
        <v>0.13</v>
      </c>
      <c r="Z93" s="47"/>
      <c r="AA93" s="47"/>
      <c r="AB93" s="47"/>
    </row>
    <row r="94" spans="1:28" ht="12">
      <c r="A94" s="452"/>
      <c r="B94" s="550"/>
      <c r="C94" s="565"/>
      <c r="D94" s="165" t="s">
        <v>2</v>
      </c>
      <c r="E94" s="166" t="s">
        <v>98</v>
      </c>
      <c r="F94" s="348">
        <v>8.1</v>
      </c>
      <c r="G94" s="351">
        <v>11</v>
      </c>
      <c r="H94" s="168" t="s">
        <v>101</v>
      </c>
      <c r="I94" s="348">
        <v>8.1</v>
      </c>
      <c r="J94" s="351">
        <v>11</v>
      </c>
      <c r="K94" s="379"/>
      <c r="L94" s="379"/>
      <c r="M94" s="379"/>
      <c r="N94" s="379"/>
      <c r="O94" s="379"/>
      <c r="P94" s="379"/>
      <c r="Q94" s="379"/>
      <c r="R94" s="203"/>
      <c r="T94" s="48" t="str">
        <f t="shared" si="78"/>
        <v>Tier 3HC+NOxLine-Haul</v>
      </c>
      <c r="U94" s="95" t="s">
        <v>40</v>
      </c>
      <c r="V94" s="96" t="s">
        <v>109</v>
      </c>
      <c r="W94" s="97" t="s">
        <v>3</v>
      </c>
      <c r="X94" s="135"/>
      <c r="Y94" s="113"/>
      <c r="Z94" s="47"/>
      <c r="AA94" s="47"/>
      <c r="AB94" s="47"/>
    </row>
    <row r="95" spans="1:28" ht="12.75" thickBot="1">
      <c r="A95" s="452"/>
      <c r="B95" s="550"/>
      <c r="C95" s="565" t="s">
        <v>5</v>
      </c>
      <c r="D95" s="165" t="s">
        <v>3</v>
      </c>
      <c r="E95" s="166" t="s">
        <v>93</v>
      </c>
      <c r="F95" s="182">
        <v>0.1</v>
      </c>
      <c r="G95" s="99">
        <v>0.22</v>
      </c>
      <c r="H95" s="168" t="s">
        <v>101</v>
      </c>
      <c r="I95" s="182">
        <v>0.2</v>
      </c>
      <c r="J95" s="99">
        <v>0.45</v>
      </c>
      <c r="K95" s="379"/>
      <c r="L95" s="379"/>
      <c r="M95" s="379"/>
      <c r="N95" s="379"/>
      <c r="O95" s="379"/>
      <c r="P95" s="379"/>
      <c r="Q95" s="379"/>
      <c r="R95" s="203"/>
      <c r="T95" s="48" t="str">
        <f t="shared" si="78"/>
        <v>Tier 3HC+NOxSwitch</v>
      </c>
      <c r="U95" s="114" t="s">
        <v>40</v>
      </c>
      <c r="V95" s="115" t="s">
        <v>109</v>
      </c>
      <c r="W95" s="116" t="s">
        <v>2</v>
      </c>
      <c r="X95" s="154"/>
      <c r="Y95" s="118"/>
      <c r="Z95" s="47"/>
      <c r="AA95" s="47"/>
      <c r="AB95" s="47"/>
    </row>
    <row r="96" spans="1:28" ht="12.75" thickBot="1">
      <c r="A96" s="452"/>
      <c r="B96" s="551"/>
      <c r="C96" s="566"/>
      <c r="D96" s="170" t="s">
        <v>2</v>
      </c>
      <c r="E96" s="171" t="s">
        <v>98</v>
      </c>
      <c r="F96" s="184">
        <v>0.13</v>
      </c>
      <c r="G96" s="119">
        <v>0.26</v>
      </c>
      <c r="H96" s="173" t="s">
        <v>101</v>
      </c>
      <c r="I96" s="184">
        <v>0.24</v>
      </c>
      <c r="J96" s="119">
        <v>0.54</v>
      </c>
      <c r="K96" s="379"/>
      <c r="L96" s="379"/>
      <c r="M96" s="379"/>
      <c r="N96" s="379"/>
      <c r="O96" s="379"/>
      <c r="P96" s="379"/>
      <c r="Q96" s="379"/>
      <c r="R96" s="203"/>
      <c r="T96" s="48">
        <f>U96&amp;V96&amp;X96</f>
      </c>
      <c r="U96" s="121"/>
      <c r="V96" s="122"/>
      <c r="W96" s="122"/>
      <c r="X96" s="122"/>
      <c r="Y96" s="123"/>
      <c r="Z96" s="47"/>
      <c r="AA96" s="47"/>
      <c r="AB96" s="47"/>
    </row>
    <row r="97" spans="1:27" ht="12.75" thickBot="1">
      <c r="A97" s="452"/>
      <c r="B97" s="176"/>
      <c r="C97" s="177"/>
      <c r="D97" s="177"/>
      <c r="E97" s="177"/>
      <c r="F97" s="177"/>
      <c r="G97" s="178"/>
      <c r="H97" s="379"/>
      <c r="I97" s="379"/>
      <c r="J97" s="379"/>
      <c r="K97" s="379"/>
      <c r="L97" s="379"/>
      <c r="M97" s="379"/>
      <c r="N97" s="379"/>
      <c r="O97" s="379"/>
      <c r="P97" s="379"/>
      <c r="Q97" s="379"/>
      <c r="R97" s="203"/>
      <c r="T97" s="48" t="str">
        <f aca="true" t="shared" si="79" ref="T97:T102">U97&amp;V97&amp;W97</f>
        <v>Tier 4NOxLine-Haul</v>
      </c>
      <c r="U97" s="82" t="s">
        <v>41</v>
      </c>
      <c r="V97" s="83" t="s">
        <v>108</v>
      </c>
      <c r="W97" s="84" t="s">
        <v>3</v>
      </c>
      <c r="X97" s="129">
        <v>1.3</v>
      </c>
      <c r="Y97" s="164">
        <v>5.5</v>
      </c>
      <c r="Z97" s="47"/>
      <c r="AA97" s="47"/>
    </row>
    <row r="98" spans="1:27" ht="12">
      <c r="A98" s="452"/>
      <c r="B98" s="549" t="s">
        <v>40</v>
      </c>
      <c r="C98" s="558" t="s">
        <v>4</v>
      </c>
      <c r="D98" s="179" t="s">
        <v>3</v>
      </c>
      <c r="E98" s="180" t="s">
        <v>94</v>
      </c>
      <c r="F98" s="346">
        <v>5.5</v>
      </c>
      <c r="G98" s="350">
        <v>5.5</v>
      </c>
      <c r="H98" s="379"/>
      <c r="I98" s="379"/>
      <c r="J98" s="379"/>
      <c r="K98" s="379"/>
      <c r="L98" s="379"/>
      <c r="M98" s="379"/>
      <c r="N98" s="379"/>
      <c r="O98" s="379"/>
      <c r="P98" s="379"/>
      <c r="Q98" s="379"/>
      <c r="R98" s="203"/>
      <c r="T98" s="48" t="str">
        <f t="shared" si="79"/>
        <v>Tier 4NOxSwitch</v>
      </c>
      <c r="U98" s="95" t="s">
        <v>41</v>
      </c>
      <c r="V98" s="96" t="s">
        <v>108</v>
      </c>
      <c r="W98" s="97" t="s">
        <v>2</v>
      </c>
      <c r="X98" s="135">
        <v>1.3</v>
      </c>
      <c r="Y98" s="113">
        <v>5</v>
      </c>
      <c r="Z98" s="47"/>
      <c r="AA98" s="47"/>
    </row>
    <row r="99" spans="1:27" ht="12">
      <c r="A99" s="452"/>
      <c r="B99" s="550"/>
      <c r="C99" s="559"/>
      <c r="D99" s="165" t="s">
        <v>2</v>
      </c>
      <c r="E99" s="166" t="s">
        <v>99</v>
      </c>
      <c r="F99" s="348">
        <v>5</v>
      </c>
      <c r="G99" s="351">
        <v>8.1</v>
      </c>
      <c r="H99" s="379"/>
      <c r="I99" s="379"/>
      <c r="J99" s="379"/>
      <c r="K99" s="379"/>
      <c r="L99" s="379"/>
      <c r="M99" s="379"/>
      <c r="N99" s="379"/>
      <c r="O99" s="379"/>
      <c r="P99" s="379"/>
      <c r="Q99" s="379"/>
      <c r="R99" s="203"/>
      <c r="T99" s="48" t="str">
        <f t="shared" si="79"/>
        <v>Tier 4PMLine-Haul</v>
      </c>
      <c r="U99" s="95" t="s">
        <v>41</v>
      </c>
      <c r="V99" s="96" t="s">
        <v>5</v>
      </c>
      <c r="W99" s="97" t="s">
        <v>3</v>
      </c>
      <c r="X99" s="135">
        <v>0.03</v>
      </c>
      <c r="Y99" s="113">
        <v>0.1</v>
      </c>
      <c r="Z99" s="47"/>
      <c r="AA99" s="47"/>
    </row>
    <row r="100" spans="1:27" ht="12">
      <c r="A100" s="452"/>
      <c r="B100" s="550"/>
      <c r="C100" s="556" t="s">
        <v>5</v>
      </c>
      <c r="D100" s="165" t="s">
        <v>3</v>
      </c>
      <c r="E100" s="166" t="s">
        <v>94</v>
      </c>
      <c r="F100" s="182">
        <v>0.1</v>
      </c>
      <c r="G100" s="113">
        <v>0.1</v>
      </c>
      <c r="H100" s="379"/>
      <c r="I100" s="379"/>
      <c r="J100" s="379"/>
      <c r="K100" s="379"/>
      <c r="L100" s="379"/>
      <c r="M100" s="379"/>
      <c r="N100" s="379"/>
      <c r="O100" s="379"/>
      <c r="P100" s="379"/>
      <c r="Q100" s="379"/>
      <c r="R100" s="203"/>
      <c r="T100" s="48" t="str">
        <f t="shared" si="79"/>
        <v>Tier 4PMSwitch</v>
      </c>
      <c r="U100" s="95" t="s">
        <v>41</v>
      </c>
      <c r="V100" s="96" t="s">
        <v>5</v>
      </c>
      <c r="W100" s="97" t="s">
        <v>2</v>
      </c>
      <c r="X100" s="135">
        <v>0.03</v>
      </c>
      <c r="Y100" s="113">
        <v>0.1</v>
      </c>
      <c r="Z100" s="47"/>
      <c r="AA100" s="47"/>
    </row>
    <row r="101" spans="1:27" ht="12.75" thickBot="1">
      <c r="A101" s="452"/>
      <c r="B101" s="551"/>
      <c r="C101" s="557"/>
      <c r="D101" s="170" t="s">
        <v>2</v>
      </c>
      <c r="E101" s="171" t="s">
        <v>99</v>
      </c>
      <c r="F101" s="184">
        <v>0.1</v>
      </c>
      <c r="G101" s="118">
        <v>0.13</v>
      </c>
      <c r="H101" s="379"/>
      <c r="I101" s="379"/>
      <c r="J101" s="379"/>
      <c r="K101" s="379"/>
      <c r="L101" s="379"/>
      <c r="M101" s="379"/>
      <c r="N101" s="379"/>
      <c r="O101" s="379"/>
      <c r="P101" s="379"/>
      <c r="Q101" s="379"/>
      <c r="R101" s="203"/>
      <c r="T101" s="48" t="str">
        <f t="shared" si="79"/>
        <v>Tier 4HC+NOxLine-Haul</v>
      </c>
      <c r="U101" s="95" t="s">
        <v>41</v>
      </c>
      <c r="V101" s="96" t="s">
        <v>109</v>
      </c>
      <c r="W101" s="97" t="s">
        <v>3</v>
      </c>
      <c r="X101" s="135">
        <v>1.4</v>
      </c>
      <c r="Y101" s="113"/>
      <c r="Z101" s="47"/>
      <c r="AA101" s="47"/>
    </row>
    <row r="102" spans="1:27" ht="12.75" thickBot="1">
      <c r="A102" s="452"/>
      <c r="B102" s="176"/>
      <c r="C102" s="177"/>
      <c r="D102" s="177"/>
      <c r="E102" s="177"/>
      <c r="F102" s="177"/>
      <c r="G102" s="178"/>
      <c r="H102" s="379"/>
      <c r="I102" s="379"/>
      <c r="J102" s="379"/>
      <c r="K102" s="379"/>
      <c r="L102" s="379"/>
      <c r="M102" s="379"/>
      <c r="N102" s="379"/>
      <c r="O102" s="379"/>
      <c r="P102" s="379"/>
      <c r="Q102" s="379"/>
      <c r="R102" s="203"/>
      <c r="T102" s="48" t="str">
        <f t="shared" si="79"/>
        <v>Tier 4HC+NOxSwitch</v>
      </c>
      <c r="U102" s="114" t="s">
        <v>41</v>
      </c>
      <c r="V102" s="115" t="s">
        <v>109</v>
      </c>
      <c r="W102" s="116" t="s">
        <v>2</v>
      </c>
      <c r="X102" s="154">
        <v>1.4</v>
      </c>
      <c r="Y102" s="118"/>
      <c r="Z102" s="47"/>
      <c r="AA102" s="47"/>
    </row>
    <row r="103" spans="1:18" ht="12">
      <c r="A103" s="452"/>
      <c r="B103" s="549" t="s">
        <v>41</v>
      </c>
      <c r="C103" s="558" t="s">
        <v>4</v>
      </c>
      <c r="D103" s="179" t="s">
        <v>3</v>
      </c>
      <c r="E103" s="180" t="s">
        <v>95</v>
      </c>
      <c r="F103" s="346">
        <v>1.3</v>
      </c>
      <c r="G103" s="350">
        <v>5.5</v>
      </c>
      <c r="H103" s="379"/>
      <c r="I103" s="379"/>
      <c r="J103" s="379"/>
      <c r="K103" s="379"/>
      <c r="L103" s="379"/>
      <c r="M103" s="379"/>
      <c r="N103" s="379"/>
      <c r="O103" s="379"/>
      <c r="P103" s="379"/>
      <c r="Q103" s="379"/>
      <c r="R103" s="203"/>
    </row>
    <row r="104" spans="1:18" ht="12">
      <c r="A104" s="452"/>
      <c r="B104" s="550"/>
      <c r="C104" s="559"/>
      <c r="D104" s="165" t="s">
        <v>2</v>
      </c>
      <c r="E104" s="166" t="s">
        <v>95</v>
      </c>
      <c r="F104" s="348">
        <v>1.3</v>
      </c>
      <c r="G104" s="351">
        <v>5</v>
      </c>
      <c r="H104" s="379"/>
      <c r="I104" s="379"/>
      <c r="J104" s="379"/>
      <c r="K104" s="379"/>
      <c r="L104" s="379"/>
      <c r="M104" s="379"/>
      <c r="N104" s="379"/>
      <c r="O104" s="379"/>
      <c r="P104" s="379"/>
      <c r="Q104" s="379"/>
      <c r="R104" s="203"/>
    </row>
    <row r="105" spans="1:18" ht="12">
      <c r="A105" s="452"/>
      <c r="B105" s="550"/>
      <c r="C105" s="556" t="s">
        <v>5</v>
      </c>
      <c r="D105" s="165" t="s">
        <v>3</v>
      </c>
      <c r="E105" s="166" t="s">
        <v>95</v>
      </c>
      <c r="F105" s="182">
        <v>0.03</v>
      </c>
      <c r="G105" s="113">
        <v>0.1</v>
      </c>
      <c r="H105" s="379"/>
      <c r="I105" s="379"/>
      <c r="J105" s="379"/>
      <c r="K105" s="379"/>
      <c r="L105" s="379"/>
      <c r="M105" s="379"/>
      <c r="N105" s="379"/>
      <c r="O105" s="379"/>
      <c r="P105" s="379"/>
      <c r="Q105" s="379"/>
      <c r="R105" s="203"/>
    </row>
    <row r="106" spans="1:18" ht="12">
      <c r="A106" s="452"/>
      <c r="B106" s="550"/>
      <c r="C106" s="559"/>
      <c r="D106" s="165" t="s">
        <v>2</v>
      </c>
      <c r="E106" s="166" t="s">
        <v>95</v>
      </c>
      <c r="F106" s="182">
        <v>0.03</v>
      </c>
      <c r="G106" s="113">
        <v>0.1</v>
      </c>
      <c r="H106" s="379"/>
      <c r="I106" s="379"/>
      <c r="J106" s="379"/>
      <c r="K106" s="379"/>
      <c r="L106" s="379"/>
      <c r="M106" s="379"/>
      <c r="N106" s="379"/>
      <c r="O106" s="379"/>
      <c r="P106" s="379"/>
      <c r="Q106" s="379"/>
      <c r="R106" s="203"/>
    </row>
    <row r="107" spans="1:18" ht="12">
      <c r="A107" s="452"/>
      <c r="B107" s="550"/>
      <c r="C107" s="556" t="s">
        <v>191</v>
      </c>
      <c r="D107" s="165" t="s">
        <v>3</v>
      </c>
      <c r="E107" s="166" t="s">
        <v>95</v>
      </c>
      <c r="F107" s="348">
        <v>1.4</v>
      </c>
      <c r="G107" s="113"/>
      <c r="H107" s="379"/>
      <c r="I107" s="379"/>
      <c r="J107" s="379"/>
      <c r="K107" s="379"/>
      <c r="L107" s="379"/>
      <c r="M107" s="379"/>
      <c r="N107" s="379"/>
      <c r="O107" s="379"/>
      <c r="P107" s="379"/>
      <c r="Q107" s="379"/>
      <c r="R107" s="203"/>
    </row>
    <row r="108" spans="1:18" ht="12.75" thickBot="1">
      <c r="A108" s="452"/>
      <c r="B108" s="551"/>
      <c r="C108" s="557"/>
      <c r="D108" s="170" t="s">
        <v>2</v>
      </c>
      <c r="E108" s="171" t="s">
        <v>95</v>
      </c>
      <c r="F108" s="352">
        <v>1.4</v>
      </c>
      <c r="G108" s="118"/>
      <c r="H108" s="379"/>
      <c r="I108" s="379"/>
      <c r="J108" s="379"/>
      <c r="K108" s="379"/>
      <c r="L108" s="379"/>
      <c r="M108" s="379"/>
      <c r="N108" s="379"/>
      <c r="O108" s="379"/>
      <c r="P108" s="379"/>
      <c r="Q108" s="379"/>
      <c r="R108" s="203"/>
    </row>
    <row r="109" spans="1:18" ht="12">
      <c r="A109" s="452"/>
      <c r="B109" s="379"/>
      <c r="C109" s="379"/>
      <c r="D109" s="379"/>
      <c r="E109" s="379"/>
      <c r="F109" s="379"/>
      <c r="G109" s="379"/>
      <c r="H109" s="379"/>
      <c r="I109" s="379"/>
      <c r="J109" s="379"/>
      <c r="K109" s="379"/>
      <c r="L109" s="379"/>
      <c r="M109" s="379"/>
      <c r="N109" s="379"/>
      <c r="O109" s="379"/>
      <c r="P109" s="379"/>
      <c r="Q109" s="379"/>
      <c r="R109" s="203"/>
    </row>
    <row r="110" spans="1:18" ht="13.5">
      <c r="A110" s="452"/>
      <c r="B110" s="418" t="s">
        <v>269</v>
      </c>
      <c r="C110" s="379"/>
      <c r="D110" s="379"/>
      <c r="E110" s="379"/>
      <c r="F110" s="379"/>
      <c r="G110" s="379"/>
      <c r="H110" s="379"/>
      <c r="I110" s="379"/>
      <c r="J110" s="379"/>
      <c r="K110" s="379"/>
      <c r="L110" s="379"/>
      <c r="M110" s="379"/>
      <c r="N110" s="379"/>
      <c r="O110" s="379"/>
      <c r="P110" s="379"/>
      <c r="Q110" s="379"/>
      <c r="R110" s="203"/>
    </row>
    <row r="111" spans="1:18" ht="13.5">
      <c r="A111" s="452"/>
      <c r="B111" s="418" t="s">
        <v>270</v>
      </c>
      <c r="C111" s="379"/>
      <c r="D111" s="379"/>
      <c r="E111" s="379"/>
      <c r="F111" s="379"/>
      <c r="G111" s="379"/>
      <c r="H111" s="379"/>
      <c r="I111" s="379"/>
      <c r="J111" s="379"/>
      <c r="K111" s="379"/>
      <c r="L111" s="379"/>
      <c r="M111" s="379"/>
      <c r="N111" s="379"/>
      <c r="O111" s="379"/>
      <c r="P111" s="379"/>
      <c r="Q111" s="379"/>
      <c r="R111" s="203"/>
    </row>
    <row r="112" spans="1:18" ht="12">
      <c r="A112" s="452"/>
      <c r="B112" s="369" t="s">
        <v>268</v>
      </c>
      <c r="C112" s="379"/>
      <c r="D112" s="379"/>
      <c r="E112" s="379"/>
      <c r="F112" s="379"/>
      <c r="G112" s="379"/>
      <c r="H112" s="379"/>
      <c r="I112" s="379"/>
      <c r="J112" s="379"/>
      <c r="K112" s="379"/>
      <c r="L112" s="379"/>
      <c r="M112" s="379"/>
      <c r="N112" s="379"/>
      <c r="O112" s="379"/>
      <c r="P112" s="379"/>
      <c r="Q112" s="379"/>
      <c r="R112" s="203"/>
    </row>
    <row r="113" spans="1:18" ht="12">
      <c r="A113" s="452"/>
      <c r="B113" s="418" t="s">
        <v>271</v>
      </c>
      <c r="C113" s="379"/>
      <c r="D113" s="379"/>
      <c r="E113" s="379"/>
      <c r="F113" s="379"/>
      <c r="G113" s="379"/>
      <c r="H113" s="379"/>
      <c r="I113" s="379"/>
      <c r="J113" s="379"/>
      <c r="K113" s="379"/>
      <c r="L113" s="379"/>
      <c r="M113" s="379"/>
      <c r="N113" s="379"/>
      <c r="O113" s="379"/>
      <c r="P113" s="379"/>
      <c r="Q113" s="379"/>
      <c r="R113" s="203"/>
    </row>
    <row r="114" spans="1:18" ht="13.5">
      <c r="A114" s="452"/>
      <c r="B114" s="418" t="s">
        <v>272</v>
      </c>
      <c r="C114" s="379"/>
      <c r="D114" s="379"/>
      <c r="E114" s="379"/>
      <c r="F114" s="379"/>
      <c r="G114" s="379"/>
      <c r="H114" s="379"/>
      <c r="I114" s="379"/>
      <c r="J114" s="379"/>
      <c r="K114" s="379"/>
      <c r="L114" s="379"/>
      <c r="M114" s="379"/>
      <c r="N114" s="379"/>
      <c r="O114" s="379"/>
      <c r="P114" s="379"/>
      <c r="Q114" s="379"/>
      <c r="R114" s="203"/>
    </row>
    <row r="115" spans="1:17" s="203" customFormat="1" ht="12">
      <c r="A115" s="452"/>
      <c r="B115" s="452"/>
      <c r="C115" s="452"/>
      <c r="D115" s="452"/>
      <c r="E115" s="452"/>
      <c r="F115" s="452"/>
      <c r="G115" s="452"/>
      <c r="H115" s="452"/>
      <c r="I115" s="452"/>
      <c r="J115" s="452"/>
      <c r="K115" s="452"/>
      <c r="L115" s="452"/>
      <c r="M115" s="452"/>
      <c r="N115" s="452"/>
      <c r="O115" s="452"/>
      <c r="P115" s="452"/>
      <c r="Q115" s="452"/>
    </row>
    <row r="116" spans="2:14" ht="12">
      <c r="B116" s="188"/>
      <c r="C116" s="185"/>
      <c r="D116" s="186"/>
      <c r="E116" s="187"/>
      <c r="F116" s="187"/>
      <c r="G116" s="189"/>
      <c r="L116" s="108"/>
      <c r="M116" s="108"/>
      <c r="N116" s="48"/>
    </row>
    <row r="117" spans="2:14" ht="14.25" hidden="1">
      <c r="B117" s="190" t="s">
        <v>45</v>
      </c>
      <c r="C117" s="191"/>
      <c r="D117" s="192"/>
      <c r="E117" s="193"/>
      <c r="F117" s="193"/>
      <c r="G117" s="189"/>
      <c r="L117" s="108"/>
      <c r="M117" s="108"/>
      <c r="N117" s="48"/>
    </row>
    <row r="118" spans="2:14" ht="12" hidden="1">
      <c r="B118" s="194" t="s">
        <v>42</v>
      </c>
      <c r="L118" s="108"/>
      <c r="M118" s="108"/>
      <c r="N118" s="48"/>
    </row>
    <row r="119" spans="2:14" ht="12" hidden="1">
      <c r="B119" s="48" t="s">
        <v>44</v>
      </c>
      <c r="L119" s="108"/>
      <c r="M119" s="108"/>
      <c r="N119" s="48"/>
    </row>
    <row r="120" spans="2:15" ht="12" hidden="1">
      <c r="B120" s="48" t="s">
        <v>43</v>
      </c>
      <c r="N120" s="47"/>
      <c r="O120" s="108"/>
    </row>
    <row r="121" spans="2:28" ht="12" hidden="1">
      <c r="B121" s="48" t="s">
        <v>125</v>
      </c>
      <c r="N121" s="47"/>
      <c r="O121" s="108"/>
      <c r="T121" s="195"/>
      <c r="U121" s="195"/>
      <c r="V121" s="195"/>
      <c r="W121" s="195"/>
      <c r="X121" s="195"/>
      <c r="Y121" s="195"/>
      <c r="Z121" s="195"/>
      <c r="AA121" s="195"/>
      <c r="AB121" s="195"/>
    </row>
    <row r="122" spans="2:28" ht="12">
      <c r="B122" s="196"/>
      <c r="C122" s="191"/>
      <c r="D122" s="192"/>
      <c r="E122" s="193"/>
      <c r="F122" s="193"/>
      <c r="G122" s="189"/>
      <c r="N122" s="47"/>
      <c r="O122" s="108"/>
      <c r="T122" s="195"/>
      <c r="U122" s="195"/>
      <c r="V122" s="195"/>
      <c r="W122" s="195"/>
      <c r="X122" s="195"/>
      <c r="Y122" s="195"/>
      <c r="Z122" s="195"/>
      <c r="AA122" s="195"/>
      <c r="AB122" s="195"/>
    </row>
    <row r="123" spans="1:15" s="195" customFormat="1" ht="13.5" hidden="1">
      <c r="A123" s="449"/>
      <c r="B123" s="195" t="s">
        <v>85</v>
      </c>
      <c r="C123" s="195" t="s">
        <v>81</v>
      </c>
      <c r="D123" s="195" t="s">
        <v>28</v>
      </c>
      <c r="E123" s="195" t="s">
        <v>8</v>
      </c>
      <c r="F123" s="197"/>
      <c r="G123" s="197"/>
      <c r="H123" s="197"/>
      <c r="I123" s="197"/>
      <c r="J123" s="197"/>
      <c r="K123" s="197"/>
      <c r="L123" s="197"/>
      <c r="M123" s="197"/>
      <c r="N123" s="197"/>
      <c r="O123" s="197"/>
    </row>
    <row r="124" spans="1:15" s="195" customFormat="1" ht="12" hidden="1">
      <c r="A124" s="449"/>
      <c r="B124" s="195" t="s">
        <v>86</v>
      </c>
      <c r="C124" s="195" t="s">
        <v>82</v>
      </c>
      <c r="D124" s="195" t="s">
        <v>5</v>
      </c>
      <c r="E124" s="198" t="s">
        <v>9</v>
      </c>
      <c r="F124" s="197"/>
      <c r="G124" s="197"/>
      <c r="H124" s="197"/>
      <c r="I124" s="197"/>
      <c r="J124" s="197"/>
      <c r="K124" s="197"/>
      <c r="L124" s="197"/>
      <c r="M124" s="197"/>
      <c r="N124" s="197"/>
      <c r="O124" s="197"/>
    </row>
    <row r="125" spans="1:15" s="195" customFormat="1" ht="13.5" hidden="1">
      <c r="A125" s="449"/>
      <c r="D125" s="197" t="s">
        <v>74</v>
      </c>
      <c r="E125" s="198" t="s">
        <v>10</v>
      </c>
      <c r="F125" s="197"/>
      <c r="G125" s="197"/>
      <c r="H125" s="197"/>
      <c r="I125" s="197"/>
      <c r="J125" s="197"/>
      <c r="K125" s="197"/>
      <c r="L125" s="197"/>
      <c r="M125" s="197"/>
      <c r="N125" s="197"/>
      <c r="O125" s="197"/>
    </row>
    <row r="126" spans="1:28" s="195" customFormat="1" ht="12" hidden="1">
      <c r="A126" s="449"/>
      <c r="D126" s="197"/>
      <c r="E126" s="198" t="s">
        <v>40</v>
      </c>
      <c r="F126" s="197" t="s">
        <v>3</v>
      </c>
      <c r="G126" s="197"/>
      <c r="H126" s="197"/>
      <c r="I126" s="197"/>
      <c r="J126" s="197"/>
      <c r="K126" s="197"/>
      <c r="L126" s="197"/>
      <c r="M126" s="197"/>
      <c r="N126" s="197"/>
      <c r="O126" s="197"/>
      <c r="T126" s="48"/>
      <c r="U126" s="48"/>
      <c r="V126" s="48"/>
      <c r="W126" s="48"/>
      <c r="X126" s="48"/>
      <c r="Y126" s="48"/>
      <c r="Z126" s="48"/>
      <c r="AA126" s="48"/>
      <c r="AB126" s="48"/>
    </row>
    <row r="127" spans="1:28" s="195" customFormat="1" ht="12" hidden="1">
      <c r="A127" s="449"/>
      <c r="E127" s="198" t="s">
        <v>41</v>
      </c>
      <c r="F127" s="197" t="s">
        <v>2</v>
      </c>
      <c r="G127" s="197"/>
      <c r="H127" s="197"/>
      <c r="I127" s="197"/>
      <c r="J127" s="197"/>
      <c r="K127" s="197"/>
      <c r="L127" s="197"/>
      <c r="M127" s="197"/>
      <c r="N127" s="197"/>
      <c r="O127" s="197"/>
      <c r="T127" s="48"/>
      <c r="U127" s="48"/>
      <c r="V127" s="48"/>
      <c r="W127" s="48"/>
      <c r="X127" s="48"/>
      <c r="Y127" s="48"/>
      <c r="Z127" s="48"/>
      <c r="AA127" s="48"/>
      <c r="AB127" s="48"/>
    </row>
    <row r="128" spans="2:15" ht="12" hidden="1">
      <c r="B128" s="17" t="s">
        <v>142</v>
      </c>
      <c r="C128" s="18"/>
      <c r="D128" s="18"/>
      <c r="E128" s="18"/>
      <c r="F128" s="18"/>
      <c r="G128" s="18"/>
      <c r="H128" s="18"/>
      <c r="I128" s="18"/>
      <c r="J128" s="16"/>
      <c r="N128" s="47"/>
      <c r="O128" s="108"/>
    </row>
    <row r="129" spans="2:14" ht="12" hidden="1">
      <c r="B129" s="34" t="s">
        <v>208</v>
      </c>
      <c r="C129" s="18"/>
      <c r="D129" s="18"/>
      <c r="E129" s="18"/>
      <c r="F129" s="16"/>
      <c r="G129" s="199"/>
      <c r="H129" s="199"/>
      <c r="I129" s="108"/>
      <c r="J129" s="48"/>
      <c r="K129" s="48"/>
      <c r="L129" s="48"/>
      <c r="M129" s="48"/>
      <c r="N129" s="48"/>
    </row>
    <row r="130" spans="2:14" ht="12" hidden="1">
      <c r="B130" s="34" t="s">
        <v>207</v>
      </c>
      <c r="C130" s="18"/>
      <c r="D130" s="18"/>
      <c r="E130" s="18"/>
      <c r="F130" s="16"/>
      <c r="G130" s="199"/>
      <c r="H130" s="199"/>
      <c r="I130" s="108"/>
      <c r="J130" s="48"/>
      <c r="K130" s="48"/>
      <c r="L130" s="48"/>
      <c r="M130" s="48"/>
      <c r="N130" s="48"/>
    </row>
    <row r="131" spans="2:14" ht="12" hidden="1">
      <c r="B131" s="34" t="s">
        <v>248</v>
      </c>
      <c r="C131" s="18"/>
      <c r="D131" s="18"/>
      <c r="E131" s="18"/>
      <c r="F131" s="16"/>
      <c r="G131" s="199"/>
      <c r="H131" s="199"/>
      <c r="I131" s="108"/>
      <c r="J131" s="48"/>
      <c r="K131" s="48"/>
      <c r="L131" s="48"/>
      <c r="M131" s="48"/>
      <c r="N131" s="48"/>
    </row>
    <row r="132" spans="2:14" ht="12" hidden="1">
      <c r="B132" s="34" t="s">
        <v>195</v>
      </c>
      <c r="C132" s="18"/>
      <c r="D132" s="18"/>
      <c r="E132" s="18"/>
      <c r="F132" s="16"/>
      <c r="G132" s="199"/>
      <c r="H132" s="199"/>
      <c r="I132" s="108"/>
      <c r="J132" s="48"/>
      <c r="K132" s="48"/>
      <c r="L132" s="48"/>
      <c r="M132" s="48"/>
      <c r="N132" s="48"/>
    </row>
    <row r="133" spans="2:14" ht="12" hidden="1">
      <c r="B133" s="34" t="s">
        <v>251</v>
      </c>
      <c r="C133" s="18"/>
      <c r="D133" s="18"/>
      <c r="E133" s="18"/>
      <c r="F133" s="16"/>
      <c r="G133" s="199"/>
      <c r="H133" s="199"/>
      <c r="J133" s="108"/>
      <c r="K133" s="48"/>
      <c r="L133" s="48"/>
      <c r="M133" s="48"/>
      <c r="N133" s="48"/>
    </row>
    <row r="134" spans="2:14" ht="12" hidden="1">
      <c r="B134" s="34" t="s">
        <v>196</v>
      </c>
      <c r="C134" s="18"/>
      <c r="D134" s="18"/>
      <c r="E134" s="18"/>
      <c r="F134" s="16"/>
      <c r="G134" s="199"/>
      <c r="H134" s="199"/>
      <c r="J134" s="108"/>
      <c r="K134" s="48"/>
      <c r="L134" s="48"/>
      <c r="M134" s="48"/>
      <c r="N134" s="48"/>
    </row>
    <row r="135" spans="2:14" ht="12" hidden="1">
      <c r="B135" s="200" t="s">
        <v>188</v>
      </c>
      <c r="C135" s="18"/>
      <c r="D135" s="18"/>
      <c r="E135" s="18"/>
      <c r="F135" s="16"/>
      <c r="G135" s="199"/>
      <c r="H135" s="199"/>
      <c r="J135" s="108"/>
      <c r="K135" s="48"/>
      <c r="L135" s="48"/>
      <c r="M135" s="48"/>
      <c r="N135" s="48"/>
    </row>
    <row r="136" spans="2:14" ht="12" hidden="1">
      <c r="B136" s="34" t="s">
        <v>130</v>
      </c>
      <c r="C136" s="18"/>
      <c r="D136" s="18"/>
      <c r="E136" s="18"/>
      <c r="F136" s="16"/>
      <c r="G136" s="199"/>
      <c r="H136" s="199"/>
      <c r="J136" s="108"/>
      <c r="K136" s="48"/>
      <c r="L136" s="48"/>
      <c r="M136" s="48"/>
      <c r="N136" s="48"/>
    </row>
    <row r="137" spans="2:14" ht="12" hidden="1">
      <c r="B137" s="201" t="s">
        <v>113</v>
      </c>
      <c r="C137" s="18"/>
      <c r="D137" s="18"/>
      <c r="E137" s="18"/>
      <c r="F137" s="16"/>
      <c r="G137" s="16"/>
      <c r="H137" s="16"/>
      <c r="I137" s="16"/>
      <c r="J137" s="108"/>
      <c r="K137" s="48"/>
      <c r="L137" s="48"/>
      <c r="M137" s="48"/>
      <c r="N137" s="48"/>
    </row>
    <row r="138" spans="2:14" ht="12" hidden="1">
      <c r="B138" s="200" t="s">
        <v>114</v>
      </c>
      <c r="C138" s="16"/>
      <c r="D138" s="16"/>
      <c r="E138" s="16"/>
      <c r="F138" s="16"/>
      <c r="G138" s="16"/>
      <c r="H138" s="16"/>
      <c r="I138" s="16"/>
      <c r="J138" s="108"/>
      <c r="K138" s="48"/>
      <c r="L138" s="48"/>
      <c r="M138" s="48"/>
      <c r="N138" s="48"/>
    </row>
    <row r="139" spans="2:14" ht="12" hidden="1">
      <c r="B139" s="200" t="s">
        <v>115</v>
      </c>
      <c r="C139" s="16"/>
      <c r="D139" s="16"/>
      <c r="E139" s="16"/>
      <c r="F139" s="16"/>
      <c r="G139" s="16"/>
      <c r="H139" s="16"/>
      <c r="I139" s="16"/>
      <c r="J139" s="108"/>
      <c r="K139" s="48"/>
      <c r="L139" s="48"/>
      <c r="M139" s="48"/>
      <c r="N139" s="48"/>
    </row>
    <row r="140" spans="2:14" ht="12" hidden="1">
      <c r="B140" s="200" t="s">
        <v>116</v>
      </c>
      <c r="C140" s="16"/>
      <c r="D140" s="16"/>
      <c r="E140" s="16"/>
      <c r="F140" s="16"/>
      <c r="G140" s="16"/>
      <c r="H140" s="16"/>
      <c r="I140" s="16"/>
      <c r="J140" s="108"/>
      <c r="K140" s="48"/>
      <c r="L140" s="48"/>
      <c r="M140" s="48"/>
      <c r="N140" s="48"/>
    </row>
    <row r="141" spans="2:14" ht="12" hidden="1">
      <c r="B141" s="201" t="s">
        <v>117</v>
      </c>
      <c r="C141" s="199"/>
      <c r="D141" s="202"/>
      <c r="E141" s="202"/>
      <c r="F141" s="199"/>
      <c r="G141" s="16"/>
      <c r="H141" s="16"/>
      <c r="I141" s="16"/>
      <c r="J141" s="48"/>
      <c r="K141" s="48"/>
      <c r="L141" s="48"/>
      <c r="M141" s="48"/>
      <c r="N141" s="48"/>
    </row>
    <row r="142" spans="2:14" ht="12" hidden="1">
      <c r="B142" s="34" t="s">
        <v>118</v>
      </c>
      <c r="C142" s="199"/>
      <c r="D142" s="199"/>
      <c r="E142" s="199"/>
      <c r="F142" s="199"/>
      <c r="G142" s="16"/>
      <c r="H142" s="16"/>
      <c r="I142" s="16"/>
      <c r="J142" s="48"/>
      <c r="K142" s="48"/>
      <c r="L142" s="48"/>
      <c r="M142" s="48"/>
      <c r="N142" s="48"/>
    </row>
    <row r="143" spans="2:14" ht="12" hidden="1">
      <c r="B143" s="200" t="s">
        <v>120</v>
      </c>
      <c r="C143" s="199"/>
      <c r="D143" s="199"/>
      <c r="E143" s="199"/>
      <c r="F143" s="199"/>
      <c r="G143" s="16"/>
      <c r="H143" s="16"/>
      <c r="I143" s="16"/>
      <c r="J143" s="48"/>
      <c r="K143" s="48"/>
      <c r="L143" s="48"/>
      <c r="M143" s="48"/>
      <c r="N143" s="48"/>
    </row>
    <row r="144" spans="2:14" ht="12" hidden="1">
      <c r="B144" s="200" t="s">
        <v>121</v>
      </c>
      <c r="C144" s="199"/>
      <c r="D144" s="199"/>
      <c r="E144" s="199"/>
      <c r="F144" s="199"/>
      <c r="G144" s="16"/>
      <c r="H144" s="16"/>
      <c r="I144" s="16"/>
      <c r="J144" s="48"/>
      <c r="K144" s="48"/>
      <c r="L144" s="48"/>
      <c r="M144" s="48"/>
      <c r="N144" s="48"/>
    </row>
    <row r="145" spans="2:14" ht="12" hidden="1">
      <c r="B145" s="200" t="s">
        <v>211</v>
      </c>
      <c r="C145" s="199"/>
      <c r="D145" s="199"/>
      <c r="E145" s="199"/>
      <c r="F145" s="199"/>
      <c r="G145" s="16"/>
      <c r="H145" s="16"/>
      <c r="I145" s="16"/>
      <c r="J145" s="48"/>
      <c r="K145" s="48"/>
      <c r="L145" s="48"/>
      <c r="M145" s="48"/>
      <c r="N145" s="48"/>
    </row>
    <row r="146" spans="2:14" ht="12" hidden="1">
      <c r="B146" s="201" t="s">
        <v>242</v>
      </c>
      <c r="C146" s="199"/>
      <c r="D146" s="199"/>
      <c r="E146" s="199"/>
      <c r="F146" s="199"/>
      <c r="G146" s="16"/>
      <c r="H146" s="16"/>
      <c r="I146" s="16"/>
      <c r="J146" s="48"/>
      <c r="K146" s="48"/>
      <c r="L146" s="48"/>
      <c r="M146" s="48"/>
      <c r="N146" s="48"/>
    </row>
    <row r="147" spans="2:14" ht="12" hidden="1">
      <c r="B147" s="16">
        <f>RIGHT(C11,2)</f>
      </c>
      <c r="C147" s="16"/>
      <c r="D147" s="16">
        <f>LEFT(B15,1)</f>
      </c>
      <c r="E147" s="16" t="b">
        <f>IF($B$147="10","A",IF($B$147="11","B",IF($B$147="12","C",IF($B$147="13","D",IF($B$147="14","E",IF($B$147="15","F",IF($B$147="16","G",IF($B$147="17","H"))))))))</f>
        <v>0</v>
      </c>
      <c r="F147" s="16">
        <f aca="true" t="shared" si="80" ref="F147:F178">IF(ISBLANK(B15),1,IF(OR(D147=$E$147,D147=$E$148,D147=$E$149,D147=$E$150,D147=$E$151),1,0))</f>
        <v>1</v>
      </c>
      <c r="K147" s="16"/>
      <c r="L147" s="16"/>
      <c r="M147" s="16"/>
      <c r="N147" s="16"/>
    </row>
    <row r="148" spans="2:14" ht="12" hidden="1">
      <c r="B148" s="16"/>
      <c r="C148" s="16"/>
      <c r="D148" s="16">
        <f aca="true" t="shared" si="81" ref="D148:D196">LEFT(B16,1)</f>
      </c>
      <c r="E148" s="16" t="b">
        <f>IF($B$147="18","J",IF($B$147="19","K",IF($B$147="20","L",IF($B$147="21","M",IF($B$147="22","N",IF($B$147="23","P",IF($B$147="24","R",IF($B$147="25","S"))))))))</f>
        <v>0</v>
      </c>
      <c r="F148" s="16">
        <f t="shared" si="80"/>
        <v>1</v>
      </c>
      <c r="K148" s="16"/>
      <c r="L148" s="16"/>
      <c r="M148" s="16"/>
      <c r="N148" s="16"/>
    </row>
    <row r="149" spans="2:14" ht="12" hidden="1">
      <c r="B149" s="16"/>
      <c r="C149" s="16"/>
      <c r="D149" s="16">
        <f t="shared" si="81"/>
      </c>
      <c r="E149" s="16" t="b">
        <f>IF($B$147="26","T",IF($B$147="27","V"))</f>
        <v>0</v>
      </c>
      <c r="F149" s="16">
        <f t="shared" si="80"/>
        <v>1</v>
      </c>
      <c r="K149" s="16"/>
      <c r="L149" s="16"/>
      <c r="M149" s="16"/>
      <c r="N149" s="16"/>
    </row>
    <row r="150" spans="2:6" ht="12" hidden="1">
      <c r="B150" s="16"/>
      <c r="C150" s="16"/>
      <c r="D150" s="16">
        <f t="shared" si="81"/>
      </c>
      <c r="E150" s="16" t="b">
        <f>IF(B147="01","1",IF(B147="02","2",IF(B147="03","3",IF(B147="04","4",IF(B147="05","5",IF(B147="06","6",IF(B147="07","7",IF(B147="08","8"))))))))</f>
        <v>0</v>
      </c>
      <c r="F150" s="16">
        <f t="shared" si="80"/>
        <v>1</v>
      </c>
    </row>
    <row r="151" spans="2:6" ht="12" hidden="1">
      <c r="B151" s="16"/>
      <c r="C151" s="16"/>
      <c r="D151" s="16">
        <f t="shared" si="81"/>
      </c>
      <c r="E151" s="16" t="b">
        <f>IF(B147="09","9")</f>
        <v>0</v>
      </c>
      <c r="F151" s="16">
        <f t="shared" si="80"/>
        <v>1</v>
      </c>
    </row>
    <row r="152" spans="2:6" ht="12" hidden="1">
      <c r="B152" s="16"/>
      <c r="C152" s="16"/>
      <c r="D152" s="16">
        <f t="shared" si="81"/>
      </c>
      <c r="E152" s="16"/>
      <c r="F152" s="16">
        <f t="shared" si="80"/>
        <v>1</v>
      </c>
    </row>
    <row r="153" spans="2:6" ht="12" hidden="1">
      <c r="B153" s="16"/>
      <c r="C153" s="16"/>
      <c r="D153" s="16">
        <f t="shared" si="81"/>
      </c>
      <c r="E153" s="16"/>
      <c r="F153" s="16">
        <f t="shared" si="80"/>
        <v>1</v>
      </c>
    </row>
    <row r="154" spans="2:6" ht="12" hidden="1">
      <c r="B154" s="16"/>
      <c r="C154" s="16"/>
      <c r="D154" s="16">
        <f t="shared" si="81"/>
      </c>
      <c r="E154" s="16"/>
      <c r="F154" s="16">
        <f t="shared" si="80"/>
        <v>1</v>
      </c>
    </row>
    <row r="155" spans="2:6" ht="12" hidden="1">
      <c r="B155" s="16"/>
      <c r="C155" s="16"/>
      <c r="D155" s="16">
        <f t="shared" si="81"/>
      </c>
      <c r="E155" s="16"/>
      <c r="F155" s="16">
        <f t="shared" si="80"/>
        <v>1</v>
      </c>
    </row>
    <row r="156" spans="2:6" ht="12" hidden="1">
      <c r="B156" s="16"/>
      <c r="C156" s="16"/>
      <c r="D156" s="16">
        <f t="shared" si="81"/>
      </c>
      <c r="E156" s="16"/>
      <c r="F156" s="16">
        <f t="shared" si="80"/>
        <v>1</v>
      </c>
    </row>
    <row r="157" spans="2:6" ht="12" hidden="1">
      <c r="B157" s="16"/>
      <c r="C157" s="16"/>
      <c r="D157" s="16">
        <f t="shared" si="81"/>
      </c>
      <c r="E157" s="16"/>
      <c r="F157" s="16">
        <f t="shared" si="80"/>
        <v>1</v>
      </c>
    </row>
    <row r="158" spans="2:6" ht="12" hidden="1">
      <c r="B158" s="16"/>
      <c r="C158" s="16"/>
      <c r="D158" s="16">
        <f t="shared" si="81"/>
      </c>
      <c r="E158" s="16"/>
      <c r="F158" s="16">
        <f t="shared" si="80"/>
        <v>1</v>
      </c>
    </row>
    <row r="159" spans="2:6" ht="12" hidden="1">
      <c r="B159" s="16"/>
      <c r="C159" s="16"/>
      <c r="D159" s="16">
        <f t="shared" si="81"/>
      </c>
      <c r="E159" s="16"/>
      <c r="F159" s="16">
        <f t="shared" si="80"/>
        <v>1</v>
      </c>
    </row>
    <row r="160" spans="2:6" ht="12" hidden="1">
      <c r="B160" s="16"/>
      <c r="C160" s="16"/>
      <c r="D160" s="16">
        <f t="shared" si="81"/>
      </c>
      <c r="E160" s="16"/>
      <c r="F160" s="16">
        <f t="shared" si="80"/>
        <v>1</v>
      </c>
    </row>
    <row r="161" spans="2:6" ht="12" hidden="1">
      <c r="B161" s="16"/>
      <c r="C161" s="16"/>
      <c r="D161" s="16">
        <f t="shared" si="81"/>
      </c>
      <c r="E161" s="16"/>
      <c r="F161" s="16">
        <f t="shared" si="80"/>
        <v>1</v>
      </c>
    </row>
    <row r="162" spans="2:6" ht="12" hidden="1">
      <c r="B162" s="16"/>
      <c r="C162" s="16"/>
      <c r="D162" s="16">
        <f t="shared" si="81"/>
      </c>
      <c r="E162" s="16"/>
      <c r="F162" s="16">
        <f t="shared" si="80"/>
        <v>1</v>
      </c>
    </row>
    <row r="163" spans="2:6" ht="12" hidden="1">
      <c r="B163" s="16"/>
      <c r="C163" s="16"/>
      <c r="D163" s="16">
        <f t="shared" si="81"/>
      </c>
      <c r="E163" s="16"/>
      <c r="F163" s="16">
        <f t="shared" si="80"/>
        <v>1</v>
      </c>
    </row>
    <row r="164" spans="2:6" ht="12" hidden="1">
      <c r="B164" s="16"/>
      <c r="C164" s="16"/>
      <c r="D164" s="16">
        <f t="shared" si="81"/>
      </c>
      <c r="E164" s="16"/>
      <c r="F164" s="16">
        <f t="shared" si="80"/>
        <v>1</v>
      </c>
    </row>
    <row r="165" spans="2:6" ht="12" hidden="1">
      <c r="B165" s="16"/>
      <c r="C165" s="16"/>
      <c r="D165" s="16">
        <f t="shared" si="81"/>
      </c>
      <c r="E165" s="16"/>
      <c r="F165" s="16">
        <f t="shared" si="80"/>
        <v>1</v>
      </c>
    </row>
    <row r="166" spans="2:6" ht="12" hidden="1">
      <c r="B166" s="16"/>
      <c r="C166" s="16"/>
      <c r="D166" s="16">
        <f t="shared" si="81"/>
      </c>
      <c r="E166" s="16"/>
      <c r="F166" s="16">
        <f t="shared" si="80"/>
        <v>1</v>
      </c>
    </row>
    <row r="167" spans="2:6" ht="12" hidden="1">
      <c r="B167" s="16"/>
      <c r="C167" s="16"/>
      <c r="D167" s="16">
        <f t="shared" si="81"/>
      </c>
      <c r="E167" s="16"/>
      <c r="F167" s="16">
        <f t="shared" si="80"/>
        <v>1</v>
      </c>
    </row>
    <row r="168" spans="2:6" ht="12" hidden="1">
      <c r="B168" s="16"/>
      <c r="C168" s="16"/>
      <c r="D168" s="16">
        <f t="shared" si="81"/>
      </c>
      <c r="E168" s="16"/>
      <c r="F168" s="16">
        <f t="shared" si="80"/>
        <v>1</v>
      </c>
    </row>
    <row r="169" spans="2:6" ht="12" hidden="1">
      <c r="B169" s="16"/>
      <c r="C169" s="16"/>
      <c r="D169" s="16">
        <f t="shared" si="81"/>
      </c>
      <c r="E169" s="16"/>
      <c r="F169" s="16">
        <f t="shared" si="80"/>
        <v>1</v>
      </c>
    </row>
    <row r="170" spans="2:6" ht="12" hidden="1">
      <c r="B170" s="16"/>
      <c r="C170" s="16"/>
      <c r="D170" s="16">
        <f t="shared" si="81"/>
      </c>
      <c r="E170" s="16"/>
      <c r="F170" s="16">
        <f t="shared" si="80"/>
        <v>1</v>
      </c>
    </row>
    <row r="171" spans="2:6" ht="12" hidden="1">
      <c r="B171" s="16"/>
      <c r="C171" s="16"/>
      <c r="D171" s="16">
        <f t="shared" si="81"/>
      </c>
      <c r="E171" s="16"/>
      <c r="F171" s="16">
        <f t="shared" si="80"/>
        <v>1</v>
      </c>
    </row>
    <row r="172" spans="2:6" ht="12" hidden="1">
      <c r="B172" s="16"/>
      <c r="C172" s="16"/>
      <c r="D172" s="16">
        <f t="shared" si="81"/>
      </c>
      <c r="E172" s="16"/>
      <c r="F172" s="16">
        <f t="shared" si="80"/>
        <v>1</v>
      </c>
    </row>
    <row r="173" spans="2:6" ht="12" hidden="1">
      <c r="B173" s="16"/>
      <c r="C173" s="16"/>
      <c r="D173" s="16">
        <f t="shared" si="81"/>
      </c>
      <c r="E173" s="16"/>
      <c r="F173" s="16">
        <f t="shared" si="80"/>
        <v>1</v>
      </c>
    </row>
    <row r="174" spans="2:6" ht="12" hidden="1">
      <c r="B174" s="16"/>
      <c r="C174" s="16"/>
      <c r="D174" s="16">
        <f t="shared" si="81"/>
      </c>
      <c r="E174" s="16"/>
      <c r="F174" s="16">
        <f t="shared" si="80"/>
        <v>1</v>
      </c>
    </row>
    <row r="175" spans="2:6" ht="12" hidden="1">
      <c r="B175" s="16"/>
      <c r="C175" s="16"/>
      <c r="D175" s="16">
        <f t="shared" si="81"/>
      </c>
      <c r="E175" s="16"/>
      <c r="F175" s="16">
        <f t="shared" si="80"/>
        <v>1</v>
      </c>
    </row>
    <row r="176" spans="2:6" ht="12" hidden="1">
      <c r="B176" s="16"/>
      <c r="C176" s="16"/>
      <c r="D176" s="16">
        <f t="shared" si="81"/>
      </c>
      <c r="E176" s="16"/>
      <c r="F176" s="16">
        <f t="shared" si="80"/>
        <v>1</v>
      </c>
    </row>
    <row r="177" spans="2:6" ht="12" hidden="1">
      <c r="B177" s="16"/>
      <c r="C177" s="16"/>
      <c r="D177" s="16">
        <f t="shared" si="81"/>
      </c>
      <c r="E177" s="16"/>
      <c r="F177" s="16">
        <f t="shared" si="80"/>
        <v>1</v>
      </c>
    </row>
    <row r="178" spans="2:6" ht="12" hidden="1">
      <c r="B178" s="16"/>
      <c r="C178" s="16"/>
      <c r="D178" s="16">
        <f t="shared" si="81"/>
      </c>
      <c r="E178" s="16"/>
      <c r="F178" s="16">
        <f t="shared" si="80"/>
        <v>1</v>
      </c>
    </row>
    <row r="179" spans="2:6" ht="12" hidden="1">
      <c r="B179" s="16"/>
      <c r="C179" s="16"/>
      <c r="D179" s="16">
        <f t="shared" si="81"/>
      </c>
      <c r="E179" s="16"/>
      <c r="F179" s="16">
        <f aca="true" t="shared" si="82" ref="F179:F196">IF(ISBLANK(B47),1,IF(OR(D179=$E$147,D179=$E$148,D179=$E$149,D179=$E$150,D179=$E$151),1,0))</f>
        <v>1</v>
      </c>
    </row>
    <row r="180" spans="2:6" ht="12" hidden="1">
      <c r="B180" s="16"/>
      <c r="C180" s="16"/>
      <c r="D180" s="16">
        <f t="shared" si="81"/>
      </c>
      <c r="E180" s="16"/>
      <c r="F180" s="16">
        <f t="shared" si="82"/>
        <v>1</v>
      </c>
    </row>
    <row r="181" spans="2:6" ht="12" hidden="1">
      <c r="B181" s="16"/>
      <c r="C181" s="16"/>
      <c r="D181" s="16">
        <f t="shared" si="81"/>
      </c>
      <c r="E181" s="16"/>
      <c r="F181" s="16">
        <f t="shared" si="82"/>
        <v>1</v>
      </c>
    </row>
    <row r="182" spans="2:6" ht="12" hidden="1">
      <c r="B182" s="16"/>
      <c r="C182" s="16"/>
      <c r="D182" s="16">
        <f t="shared" si="81"/>
      </c>
      <c r="E182" s="16"/>
      <c r="F182" s="16">
        <f t="shared" si="82"/>
        <v>1</v>
      </c>
    </row>
    <row r="183" spans="2:6" ht="12" hidden="1">
      <c r="B183" s="16"/>
      <c r="C183" s="16"/>
      <c r="D183" s="16">
        <f t="shared" si="81"/>
      </c>
      <c r="E183" s="16"/>
      <c r="F183" s="16">
        <f t="shared" si="82"/>
        <v>1</v>
      </c>
    </row>
    <row r="184" spans="2:6" ht="12" hidden="1">
      <c r="B184" s="16"/>
      <c r="C184" s="16"/>
      <c r="D184" s="16">
        <f t="shared" si="81"/>
      </c>
      <c r="E184" s="16"/>
      <c r="F184" s="16">
        <f t="shared" si="82"/>
        <v>1</v>
      </c>
    </row>
    <row r="185" spans="2:6" ht="12" hidden="1">
      <c r="B185" s="16"/>
      <c r="C185" s="16"/>
      <c r="D185" s="16">
        <f t="shared" si="81"/>
      </c>
      <c r="E185" s="16"/>
      <c r="F185" s="16">
        <f t="shared" si="82"/>
        <v>1</v>
      </c>
    </row>
    <row r="186" spans="2:6" ht="12" hidden="1">
      <c r="B186" s="16"/>
      <c r="C186" s="16"/>
      <c r="D186" s="16">
        <f t="shared" si="81"/>
      </c>
      <c r="E186" s="16"/>
      <c r="F186" s="16">
        <f t="shared" si="82"/>
        <v>1</v>
      </c>
    </row>
    <row r="187" spans="2:6" ht="12" hidden="1">
      <c r="B187" s="16"/>
      <c r="C187" s="16"/>
      <c r="D187" s="16">
        <f t="shared" si="81"/>
      </c>
      <c r="E187" s="16"/>
      <c r="F187" s="16">
        <f t="shared" si="82"/>
        <v>1</v>
      </c>
    </row>
    <row r="188" spans="2:6" ht="12" hidden="1">
      <c r="B188" s="16"/>
      <c r="C188" s="16"/>
      <c r="D188" s="16">
        <f t="shared" si="81"/>
      </c>
      <c r="E188" s="16"/>
      <c r="F188" s="16">
        <f t="shared" si="82"/>
        <v>1</v>
      </c>
    </row>
    <row r="189" spans="2:6" ht="12" hidden="1">
      <c r="B189" s="16"/>
      <c r="C189" s="16"/>
      <c r="D189" s="16">
        <f t="shared" si="81"/>
      </c>
      <c r="E189" s="16"/>
      <c r="F189" s="16">
        <f t="shared" si="82"/>
        <v>1</v>
      </c>
    </row>
    <row r="190" spans="2:6" ht="12" hidden="1">
      <c r="B190" s="16"/>
      <c r="C190" s="16"/>
      <c r="D190" s="16">
        <f t="shared" si="81"/>
      </c>
      <c r="E190" s="16"/>
      <c r="F190" s="16">
        <f t="shared" si="82"/>
        <v>1</v>
      </c>
    </row>
    <row r="191" spans="2:6" ht="12" hidden="1">
      <c r="B191" s="16"/>
      <c r="C191" s="16"/>
      <c r="D191" s="16">
        <f t="shared" si="81"/>
      </c>
      <c r="E191" s="16"/>
      <c r="F191" s="16">
        <f t="shared" si="82"/>
        <v>1</v>
      </c>
    </row>
    <row r="192" spans="2:6" ht="12" hidden="1">
      <c r="B192" s="16"/>
      <c r="C192" s="16"/>
      <c r="D192" s="16">
        <f t="shared" si="81"/>
      </c>
      <c r="E192" s="16"/>
      <c r="F192" s="16">
        <f t="shared" si="82"/>
        <v>1</v>
      </c>
    </row>
    <row r="193" spans="2:6" ht="12" hidden="1">
      <c r="B193" s="16"/>
      <c r="C193" s="16"/>
      <c r="D193" s="16">
        <f t="shared" si="81"/>
      </c>
      <c r="E193" s="16"/>
      <c r="F193" s="16">
        <f t="shared" si="82"/>
        <v>1</v>
      </c>
    </row>
    <row r="194" spans="2:6" ht="12" hidden="1">
      <c r="B194" s="16"/>
      <c r="C194" s="16"/>
      <c r="D194" s="16">
        <f t="shared" si="81"/>
      </c>
      <c r="E194" s="16"/>
      <c r="F194" s="16">
        <f t="shared" si="82"/>
        <v>1</v>
      </c>
    </row>
    <row r="195" spans="2:6" ht="12" hidden="1">
      <c r="B195" s="16"/>
      <c r="C195" s="16"/>
      <c r="D195" s="16">
        <f t="shared" si="81"/>
      </c>
      <c r="E195" s="16"/>
      <c r="F195" s="16">
        <f t="shared" si="82"/>
        <v>1</v>
      </c>
    </row>
    <row r="196" spans="2:6" ht="12" hidden="1">
      <c r="B196" s="16"/>
      <c r="C196" s="16"/>
      <c r="D196" s="16">
        <f t="shared" si="81"/>
      </c>
      <c r="E196" s="16"/>
      <c r="F196" s="16">
        <f t="shared" si="82"/>
        <v>1</v>
      </c>
    </row>
  </sheetData>
  <sheetProtection password="E3E4" sheet="1" objects="1" scenarios="1"/>
  <mergeCells count="58">
    <mergeCell ref="BC3:BD3"/>
    <mergeCell ref="B2:Q2"/>
    <mergeCell ref="B3:Q3"/>
    <mergeCell ref="B4:Q4"/>
    <mergeCell ref="B6:Q6"/>
    <mergeCell ref="Z67:AA67"/>
    <mergeCell ref="AE12:AE14"/>
    <mergeCell ref="AI12:AT12"/>
    <mergeCell ref="X12:X14"/>
    <mergeCell ref="C11:D11"/>
    <mergeCell ref="B88:B91"/>
    <mergeCell ref="E69:F69"/>
    <mergeCell ref="G69:H69"/>
    <mergeCell ref="C69:D69"/>
    <mergeCell ref="I69:I70"/>
    <mergeCell ref="B83:B86"/>
    <mergeCell ref="C83:C84"/>
    <mergeCell ref="C85:C86"/>
    <mergeCell ref="C107:C108"/>
    <mergeCell ref="C12:D12"/>
    <mergeCell ref="B69:B70"/>
    <mergeCell ref="C88:C89"/>
    <mergeCell ref="B98:B101"/>
    <mergeCell ref="C98:C99"/>
    <mergeCell ref="C100:C101"/>
    <mergeCell ref="C93:C94"/>
    <mergeCell ref="C95:C96"/>
    <mergeCell ref="B93:B96"/>
    <mergeCell ref="AF12:AF14"/>
    <mergeCell ref="B103:B108"/>
    <mergeCell ref="T12:T14"/>
    <mergeCell ref="AH12:AH14"/>
    <mergeCell ref="B68:I68"/>
    <mergeCell ref="V12:V14"/>
    <mergeCell ref="B81:J81"/>
    <mergeCell ref="C90:C91"/>
    <mergeCell ref="C103:C104"/>
    <mergeCell ref="C105:C106"/>
    <mergeCell ref="W67:W68"/>
    <mergeCell ref="X67:Y67"/>
    <mergeCell ref="BD12:BD14"/>
    <mergeCell ref="BE12:BE14"/>
    <mergeCell ref="BF12:BF14"/>
    <mergeCell ref="AB12:AC12"/>
    <mergeCell ref="AG12:AG14"/>
    <mergeCell ref="AD12:AD14"/>
    <mergeCell ref="AW12:AX12"/>
    <mergeCell ref="AU12:AV12"/>
    <mergeCell ref="B7:Q7"/>
    <mergeCell ref="O68:P68"/>
    <mergeCell ref="O69:P71"/>
    <mergeCell ref="O73:O77"/>
    <mergeCell ref="W12:W14"/>
    <mergeCell ref="AY12:BC12"/>
    <mergeCell ref="U12:U14"/>
    <mergeCell ref="Y12:AA12"/>
    <mergeCell ref="U67:U68"/>
    <mergeCell ref="V67:V68"/>
  </mergeCells>
  <dataValidations count="6">
    <dataValidation type="list" allowBlank="1" showInputMessage="1" showErrorMessage="1" sqref="H15:H64">
      <formula1>$F$126:$F$127</formula1>
    </dataValidation>
    <dataValidation type="list" allowBlank="1" showInputMessage="1" showErrorMessage="1" sqref="G15:G64">
      <formula1>$E$123:$E$127</formula1>
    </dataValidation>
    <dataValidation type="list" allowBlank="1" showInputMessage="1" showErrorMessage="1" sqref="F15:F64">
      <formula1>$D$123:$D$125</formula1>
    </dataValidation>
    <dataValidation type="list" allowBlank="1" showInputMessage="1" showErrorMessage="1" sqref="C15:C64">
      <formula1>$B$123:$B$124</formula1>
    </dataValidation>
    <dataValidation type="whole" operator="greaterThan" allowBlank="1" showInputMessage="1" showErrorMessage="1" sqref="C11:D11">
      <formula1>2008</formula1>
    </dataValidation>
    <dataValidation type="whole" allowBlank="1" showInputMessage="1" showErrorMessage="1" errorTitle="Age Criteria" error="Age is the number of years from the date of original manufacture to the date the remanufacture is completed (rounded to the next higher year). Please enter a whole number." sqref="E15:E64">
      <formula1>0</formula1>
      <formula2>100</formula2>
    </dataValidation>
  </dataValidations>
  <printOptions/>
  <pageMargins left="0.7" right="0.7" top="0.75" bottom="0.75" header="0.3" footer="0.3"/>
  <pageSetup fitToHeight="2" fitToWidth="1" horizontalDpi="600" verticalDpi="600" orientation="landscape" paperSize="5" scale="46" r:id="rId4"/>
  <headerFooter>
    <oddFooter>&amp;RPage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D203"/>
  <sheetViews>
    <sheetView zoomScale="75" zoomScaleNormal="75" zoomScalePageLayoutView="0" workbookViewId="0" topLeftCell="A1">
      <selection activeCell="B6" sqref="B6:P6"/>
    </sheetView>
  </sheetViews>
  <sheetFormatPr defaultColWidth="9.140625" defaultRowHeight="12.75"/>
  <cols>
    <col min="1" max="1" width="3.28125" style="449" customWidth="1"/>
    <col min="2" max="2" width="20.421875" style="48" customWidth="1"/>
    <col min="3" max="3" width="13.28125" style="48" customWidth="1"/>
    <col min="4" max="4" width="17.421875" style="47" customWidth="1"/>
    <col min="5" max="5" width="12.57421875" style="47" customWidth="1"/>
    <col min="6" max="13" width="13.28125" style="47" customWidth="1"/>
    <col min="14" max="14" width="11.57421875" style="108" customWidth="1"/>
    <col min="15" max="15" width="11.7109375" style="48" customWidth="1"/>
    <col min="16" max="16" width="42.421875" style="48" customWidth="1"/>
    <col min="17" max="17" width="14.7109375" style="48" customWidth="1"/>
    <col min="18" max="18" width="20.28125" style="48" hidden="1" customWidth="1"/>
    <col min="19" max="19" width="6.00390625" style="48" hidden="1" customWidth="1"/>
    <col min="20" max="21" width="9.7109375" style="48" hidden="1" customWidth="1"/>
    <col min="22" max="22" width="16.00390625" style="48" hidden="1" customWidth="1"/>
    <col min="23" max="23" width="5.57421875" style="48" hidden="1" customWidth="1"/>
    <col min="24" max="24" width="7.140625" style="48" hidden="1" customWidth="1"/>
    <col min="25" max="25" width="5.7109375" style="48" hidden="1" customWidth="1"/>
    <col min="26" max="26" width="7.140625" style="48" hidden="1" customWidth="1"/>
    <col min="27" max="27" width="6.140625" style="48" hidden="1" customWidth="1"/>
    <col min="28" max="29" width="8.140625" style="48" hidden="1" customWidth="1"/>
    <col min="30" max="30" width="7.8515625" style="48" hidden="1" customWidth="1"/>
    <col min="31" max="31" width="8.8515625" style="48" hidden="1" customWidth="1"/>
    <col min="32" max="32" width="88.28125" style="48" hidden="1" customWidth="1"/>
    <col min="33" max="37" width="2.00390625" style="48" hidden="1" customWidth="1"/>
    <col min="38" max="38" width="4.140625" style="48" hidden="1" customWidth="1"/>
    <col min="39" max="40" width="5.00390625" style="48" hidden="1" customWidth="1"/>
    <col min="41" max="41" width="6.00390625" style="48" hidden="1" customWidth="1"/>
    <col min="42" max="42" width="3.421875" style="48" hidden="1" customWidth="1"/>
    <col min="43" max="43" width="4.7109375" style="48" hidden="1" customWidth="1"/>
    <col min="44" max="44" width="8.28125" style="48" hidden="1" customWidth="1"/>
    <col min="45" max="46" width="9.140625" style="48" hidden="1" customWidth="1"/>
    <col min="47" max="47" width="10.8515625" style="48" hidden="1" customWidth="1"/>
    <col min="48" max="48" width="10.00390625" style="48" hidden="1" customWidth="1"/>
    <col min="49" max="49" width="9.00390625" style="48" hidden="1" customWidth="1"/>
    <col min="50" max="50" width="9.140625" style="48" hidden="1" customWidth="1"/>
    <col min="51" max="51" width="9.57421875" style="48" hidden="1" customWidth="1"/>
    <col min="52" max="53" width="9.140625" style="48" hidden="1" customWidth="1"/>
    <col min="54" max="54" width="7.140625" style="48" hidden="1" customWidth="1"/>
    <col min="55" max="55" width="7.00390625" style="48" hidden="1" customWidth="1"/>
    <col min="56" max="56" width="138.421875" style="48" hidden="1" customWidth="1"/>
    <col min="57" max="16384" width="9.140625" style="48" customWidth="1"/>
  </cols>
  <sheetData>
    <row r="1" spans="1:18" s="480" customFormat="1" ht="11.25">
      <c r="A1" s="359"/>
      <c r="B1" s="360"/>
      <c r="C1" s="360"/>
      <c r="D1" s="360"/>
      <c r="E1" s="360"/>
      <c r="F1" s="360"/>
      <c r="G1" s="360"/>
      <c r="H1" s="360"/>
      <c r="I1" s="360"/>
      <c r="J1" s="360"/>
      <c r="K1" s="360"/>
      <c r="L1" s="360"/>
      <c r="M1" s="360"/>
      <c r="N1" s="360"/>
      <c r="O1" s="360"/>
      <c r="P1" s="360"/>
      <c r="Q1" s="479"/>
      <c r="R1" s="479"/>
    </row>
    <row r="2" spans="1:18" s="362" customFormat="1" ht="17.25" customHeight="1">
      <c r="A2" s="359"/>
      <c r="B2" s="503" t="s">
        <v>253</v>
      </c>
      <c r="C2" s="503"/>
      <c r="D2" s="503"/>
      <c r="E2" s="503"/>
      <c r="F2" s="503"/>
      <c r="G2" s="503"/>
      <c r="H2" s="503"/>
      <c r="I2" s="503"/>
      <c r="J2" s="503"/>
      <c r="K2" s="503"/>
      <c r="L2" s="503"/>
      <c r="M2" s="503"/>
      <c r="N2" s="503"/>
      <c r="O2" s="503"/>
      <c r="P2" s="503"/>
      <c r="Q2" s="364"/>
      <c r="R2" s="364"/>
    </row>
    <row r="3" spans="1:56" s="362" customFormat="1" ht="20.25">
      <c r="A3" s="359"/>
      <c r="B3" s="504" t="s">
        <v>254</v>
      </c>
      <c r="C3" s="504"/>
      <c r="D3" s="504"/>
      <c r="E3" s="504"/>
      <c r="F3" s="504"/>
      <c r="G3" s="504"/>
      <c r="H3" s="504"/>
      <c r="I3" s="504"/>
      <c r="J3" s="504"/>
      <c r="K3" s="504"/>
      <c r="L3" s="504"/>
      <c r="M3" s="504"/>
      <c r="N3" s="504"/>
      <c r="O3" s="504"/>
      <c r="P3" s="504"/>
      <c r="Q3" s="365"/>
      <c r="R3" s="365"/>
      <c r="BB3" s="577"/>
      <c r="BC3" s="577"/>
      <c r="BD3" s="366"/>
    </row>
    <row r="4" spans="1:18" s="362" customFormat="1" ht="19.5" customHeight="1">
      <c r="A4" s="359"/>
      <c r="B4" s="503" t="s">
        <v>287</v>
      </c>
      <c r="C4" s="503"/>
      <c r="D4" s="503"/>
      <c r="E4" s="503"/>
      <c r="F4" s="503"/>
      <c r="G4" s="503"/>
      <c r="H4" s="503"/>
      <c r="I4" s="503"/>
      <c r="J4" s="503"/>
      <c r="K4" s="503"/>
      <c r="L4" s="503"/>
      <c r="M4" s="503"/>
      <c r="N4" s="503"/>
      <c r="O4" s="503"/>
      <c r="P4" s="503"/>
      <c r="Q4" s="364"/>
      <c r="R4" s="364"/>
    </row>
    <row r="5" spans="1:18" s="362" customFormat="1" ht="9.75" customHeight="1">
      <c r="A5" s="359"/>
      <c r="B5" s="367"/>
      <c r="C5" s="367"/>
      <c r="D5" s="367"/>
      <c r="E5" s="367"/>
      <c r="F5" s="367"/>
      <c r="G5" s="367"/>
      <c r="H5" s="367"/>
      <c r="I5" s="367"/>
      <c r="J5" s="367"/>
      <c r="K5" s="367"/>
      <c r="L5" s="367"/>
      <c r="M5" s="367"/>
      <c r="N5" s="367"/>
      <c r="O5" s="367"/>
      <c r="P5" s="367"/>
      <c r="Q5" s="361"/>
      <c r="R5" s="361"/>
    </row>
    <row r="6" spans="1:18" s="362" customFormat="1" ht="19.5" customHeight="1">
      <c r="A6" s="359"/>
      <c r="B6" s="505" t="s">
        <v>256</v>
      </c>
      <c r="C6" s="505"/>
      <c r="D6" s="505"/>
      <c r="E6" s="505"/>
      <c r="F6" s="505"/>
      <c r="G6" s="505"/>
      <c r="H6" s="505"/>
      <c r="I6" s="505"/>
      <c r="J6" s="505"/>
      <c r="K6" s="505"/>
      <c r="L6" s="505"/>
      <c r="M6" s="505"/>
      <c r="N6" s="505"/>
      <c r="O6" s="505"/>
      <c r="P6" s="505"/>
      <c r="Q6" s="368"/>
      <c r="R6" s="368"/>
    </row>
    <row r="7" spans="1:18" s="362" customFormat="1" ht="19.5" customHeight="1">
      <c r="A7" s="359"/>
      <c r="B7" s="502" t="s">
        <v>288</v>
      </c>
      <c r="C7" s="502"/>
      <c r="D7" s="502"/>
      <c r="E7" s="502"/>
      <c r="F7" s="502"/>
      <c r="G7" s="502"/>
      <c r="H7" s="502"/>
      <c r="I7" s="502"/>
      <c r="J7" s="502"/>
      <c r="K7" s="502"/>
      <c r="L7" s="502"/>
      <c r="M7" s="502"/>
      <c r="N7" s="502"/>
      <c r="O7" s="502"/>
      <c r="P7" s="502"/>
      <c r="Q7" s="361"/>
      <c r="R7" s="361"/>
    </row>
    <row r="8" spans="1:18" s="371" customFormat="1" ht="6" customHeight="1">
      <c r="A8" s="450"/>
      <c r="B8" s="370"/>
      <c r="C8" s="370"/>
      <c r="D8" s="370"/>
      <c r="E8" s="370"/>
      <c r="F8" s="370"/>
      <c r="G8" s="370"/>
      <c r="H8" s="370"/>
      <c r="I8" s="370"/>
      <c r="J8" s="370"/>
      <c r="K8" s="370"/>
      <c r="L8" s="370"/>
      <c r="M8" s="370"/>
      <c r="N8" s="370"/>
      <c r="O8" s="370"/>
      <c r="P8" s="370"/>
      <c r="Q8" s="361"/>
      <c r="R8" s="361"/>
    </row>
    <row r="9" spans="1:18" s="362" customFormat="1" ht="18">
      <c r="A9" s="488"/>
      <c r="B9" s="372" t="s">
        <v>258</v>
      </c>
      <c r="C9" s="373"/>
      <c r="D9" s="373"/>
      <c r="E9" s="374"/>
      <c r="F9" s="375"/>
      <c r="G9" s="375"/>
      <c r="H9" s="376"/>
      <c r="I9" s="375"/>
      <c r="J9" s="375"/>
      <c r="K9" s="375"/>
      <c r="L9" s="375"/>
      <c r="M9" s="485" t="s">
        <v>275</v>
      </c>
      <c r="N9" s="375"/>
      <c r="O9" s="487">
        <f>IF('Current MY Credit Calc'!O9&lt;&gt;"",'Current MY Credit Calc'!O9,"")</f>
      </c>
      <c r="P9" s="377"/>
      <c r="Q9" s="378"/>
      <c r="R9" s="378"/>
    </row>
    <row r="10" spans="1:16" s="36" customFormat="1" ht="12.75" thickBot="1">
      <c r="A10" s="452"/>
      <c r="B10" s="379"/>
      <c r="C10" s="379"/>
      <c r="D10" s="379"/>
      <c r="E10" s="379"/>
      <c r="F10" s="379"/>
      <c r="G10" s="379"/>
      <c r="H10" s="379"/>
      <c r="I10" s="379"/>
      <c r="J10" s="379"/>
      <c r="K10" s="379"/>
      <c r="L10" s="379"/>
      <c r="M10" s="379"/>
      <c r="N10" s="379"/>
      <c r="O10" s="379"/>
      <c r="P10" s="379"/>
    </row>
    <row r="11" spans="1:39" ht="13.5" thickBot="1">
      <c r="A11" s="453"/>
      <c r="B11" s="381" t="s">
        <v>143</v>
      </c>
      <c r="C11" s="586">
        <f>IF('Current MY Credit Calc'!C11:D11&lt;&gt;"",'Current MY Credit Calc'!C11:D11,"")</f>
      </c>
      <c r="D11" s="587">
        <f>IF('Current MY Credit Calc'!D11&lt;&gt;"",'Current MY Credit Calc'!D11,"")</f>
      </c>
      <c r="E11" s="379"/>
      <c r="F11" s="379"/>
      <c r="G11" s="379"/>
      <c r="H11" s="379"/>
      <c r="I11" s="379"/>
      <c r="J11" s="379"/>
      <c r="K11" s="379"/>
      <c r="L11" s="379"/>
      <c r="M11" s="379"/>
      <c r="N11" s="379"/>
      <c r="O11" s="379"/>
      <c r="P11" s="379"/>
      <c r="T11" s="29"/>
      <c r="U11" s="29"/>
      <c r="V11" s="29"/>
      <c r="W11" s="29"/>
      <c r="X11" s="29"/>
      <c r="Y11" s="29"/>
      <c r="Z11" s="29"/>
      <c r="AA11" s="29"/>
      <c r="AB11" s="29"/>
      <c r="AC11" s="29"/>
      <c r="AD11" s="29"/>
      <c r="AE11" s="29"/>
      <c r="AF11" s="29"/>
      <c r="AG11" s="29"/>
      <c r="AH11" s="29"/>
      <c r="AI11" s="29"/>
      <c r="AJ11" s="29"/>
      <c r="AK11" s="22"/>
      <c r="AL11" s="22"/>
      <c r="AM11" s="22"/>
    </row>
    <row r="12" spans="1:55" ht="12.75" customHeight="1" thickBot="1">
      <c r="A12" s="453"/>
      <c r="B12" s="381" t="s">
        <v>19</v>
      </c>
      <c r="C12" s="586">
        <f>IF('Current MY Credit Calc'!C12:D12&lt;&gt;"",'Current MY Credit Calc'!C12:D12,"")</f>
      </c>
      <c r="D12" s="587">
        <f>IF('Current MY Credit Calc'!D12&lt;&gt;"",'Current MY Credit Calc'!D12,"")</f>
      </c>
      <c r="E12" s="379"/>
      <c r="F12" s="379"/>
      <c r="G12" s="379"/>
      <c r="H12" s="379"/>
      <c r="I12" s="379"/>
      <c r="J12" s="379"/>
      <c r="K12" s="379"/>
      <c r="L12" s="379"/>
      <c r="M12" s="379"/>
      <c r="N12" s="379"/>
      <c r="O12" s="379"/>
      <c r="P12" s="379"/>
      <c r="R12" s="533" t="s">
        <v>123</v>
      </c>
      <c r="S12" s="528" t="s">
        <v>245</v>
      </c>
      <c r="T12" s="528" t="s">
        <v>246</v>
      </c>
      <c r="U12" s="581" t="s">
        <v>107</v>
      </c>
      <c r="V12" s="581" t="s">
        <v>106</v>
      </c>
      <c r="W12" s="604"/>
      <c r="X12" s="605"/>
      <c r="Y12" s="534" t="s">
        <v>126</v>
      </c>
      <c r="Z12" s="536"/>
      <c r="AA12" s="544" t="s">
        <v>110</v>
      </c>
      <c r="AB12" s="544" t="s">
        <v>135</v>
      </c>
      <c r="AC12" s="541" t="s">
        <v>119</v>
      </c>
      <c r="AD12" s="541" t="s">
        <v>122</v>
      </c>
      <c r="AE12" s="544" t="s">
        <v>128</v>
      </c>
      <c r="AF12" s="547" t="s">
        <v>136</v>
      </c>
      <c r="AG12" s="580"/>
      <c r="AH12" s="580"/>
      <c r="AI12" s="580"/>
      <c r="AJ12" s="580"/>
      <c r="AK12" s="580"/>
      <c r="AL12" s="580"/>
      <c r="AM12" s="580"/>
      <c r="AN12" s="580"/>
      <c r="AO12" s="580"/>
      <c r="AP12" s="580"/>
      <c r="AQ12" s="548"/>
      <c r="AR12" s="594" t="s">
        <v>220</v>
      </c>
      <c r="AS12" s="595"/>
      <c r="AT12" s="602" t="s">
        <v>221</v>
      </c>
      <c r="AU12" s="603"/>
      <c r="AV12" s="530" t="s">
        <v>199</v>
      </c>
      <c r="AW12" s="531"/>
      <c r="AX12" s="531"/>
      <c r="AY12" s="531"/>
      <c r="AZ12" s="532"/>
      <c r="BA12" s="541" t="s">
        <v>197</v>
      </c>
      <c r="BB12" s="541" t="s">
        <v>198</v>
      </c>
      <c r="BC12" s="541" t="s">
        <v>200</v>
      </c>
    </row>
    <row r="13" spans="1:55" ht="12.75" customHeight="1" thickBot="1">
      <c r="A13" s="453"/>
      <c r="B13" s="453"/>
      <c r="C13" s="453"/>
      <c r="D13" s="453"/>
      <c r="E13" s="453"/>
      <c r="F13" s="453"/>
      <c r="G13" s="453"/>
      <c r="H13" s="453"/>
      <c r="I13" s="453"/>
      <c r="J13" s="453"/>
      <c r="K13" s="453"/>
      <c r="L13" s="453"/>
      <c r="M13" s="453"/>
      <c r="N13" s="453"/>
      <c r="O13" s="453"/>
      <c r="P13" s="453"/>
      <c r="R13" s="533"/>
      <c r="S13" s="529"/>
      <c r="T13" s="529"/>
      <c r="U13" s="582"/>
      <c r="V13" s="353"/>
      <c r="W13" s="355"/>
      <c r="X13" s="356"/>
      <c r="Y13" s="353"/>
      <c r="Z13" s="356"/>
      <c r="AA13" s="545"/>
      <c r="AB13" s="545"/>
      <c r="AC13" s="542"/>
      <c r="AD13" s="542"/>
      <c r="AE13" s="545"/>
      <c r="AF13" s="51"/>
      <c r="AG13" s="358"/>
      <c r="AH13" s="358"/>
      <c r="AI13" s="358"/>
      <c r="AJ13" s="358"/>
      <c r="AK13" s="358"/>
      <c r="AL13" s="358"/>
      <c r="AM13" s="358"/>
      <c r="AN13" s="358"/>
      <c r="AO13" s="358"/>
      <c r="AP13" s="358"/>
      <c r="AQ13" s="358"/>
      <c r="AR13" s="51"/>
      <c r="AS13" s="354"/>
      <c r="AT13" s="55"/>
      <c r="AU13" s="52"/>
      <c r="AV13" s="56"/>
      <c r="AW13" s="57"/>
      <c r="AX13" s="57"/>
      <c r="AY13" s="56"/>
      <c r="AZ13" s="58"/>
      <c r="BA13" s="542"/>
      <c r="BB13" s="542"/>
      <c r="BC13" s="542"/>
    </row>
    <row r="14" spans="1:55" s="59" customFormat="1" ht="60.75" thickBot="1">
      <c r="A14" s="453"/>
      <c r="B14" s="382" t="s">
        <v>12</v>
      </c>
      <c r="C14" s="382" t="s">
        <v>84</v>
      </c>
      <c r="D14" s="382" t="s">
        <v>150</v>
      </c>
      <c r="E14" s="382" t="s">
        <v>278</v>
      </c>
      <c r="F14" s="382" t="s">
        <v>158</v>
      </c>
      <c r="G14" s="382" t="s">
        <v>7</v>
      </c>
      <c r="H14" s="382" t="s">
        <v>0</v>
      </c>
      <c r="I14" s="382" t="s">
        <v>104</v>
      </c>
      <c r="J14" s="382" t="s">
        <v>13</v>
      </c>
      <c r="K14" s="382" t="s">
        <v>1</v>
      </c>
      <c r="L14" s="382" t="s">
        <v>255</v>
      </c>
      <c r="M14" s="382" t="s">
        <v>105</v>
      </c>
      <c r="N14" s="382" t="s">
        <v>39</v>
      </c>
      <c r="O14" s="382" t="s">
        <v>102</v>
      </c>
      <c r="P14" s="382" t="s">
        <v>35</v>
      </c>
      <c r="Q14" s="48"/>
      <c r="R14" s="533"/>
      <c r="S14" s="529"/>
      <c r="T14" s="529"/>
      <c r="U14" s="583"/>
      <c r="V14" s="33" t="s">
        <v>111</v>
      </c>
      <c r="W14" s="33" t="s">
        <v>86</v>
      </c>
      <c r="X14" s="33" t="s">
        <v>112</v>
      </c>
      <c r="Y14" s="33" t="s">
        <v>86</v>
      </c>
      <c r="Z14" s="33" t="s">
        <v>85</v>
      </c>
      <c r="AA14" s="546"/>
      <c r="AB14" s="545"/>
      <c r="AC14" s="542"/>
      <c r="AD14" s="542"/>
      <c r="AE14" s="545"/>
      <c r="AF14" s="49">
        <v>0</v>
      </c>
      <c r="AG14" s="49">
        <v>1</v>
      </c>
      <c r="AH14" s="49">
        <v>2</v>
      </c>
      <c r="AI14" s="49">
        <v>3</v>
      </c>
      <c r="AJ14" s="49">
        <v>4</v>
      </c>
      <c r="AK14" s="50" t="s">
        <v>85</v>
      </c>
      <c r="AL14" s="50" t="s">
        <v>86</v>
      </c>
      <c r="AM14" s="50" t="s">
        <v>131</v>
      </c>
      <c r="AN14" s="49" t="s">
        <v>132</v>
      </c>
      <c r="AO14" s="49" t="s">
        <v>5</v>
      </c>
      <c r="AP14" s="49" t="s">
        <v>133</v>
      </c>
      <c r="AQ14" s="51" t="s">
        <v>134</v>
      </c>
      <c r="AR14" s="53" t="s">
        <v>217</v>
      </c>
      <c r="AS14" s="54" t="s">
        <v>1</v>
      </c>
      <c r="AT14" s="55" t="s">
        <v>219</v>
      </c>
      <c r="AU14" s="52" t="s">
        <v>218</v>
      </c>
      <c r="AV14" s="56" t="s">
        <v>30</v>
      </c>
      <c r="AW14" s="57" t="s">
        <v>201</v>
      </c>
      <c r="AX14" s="57" t="s">
        <v>202</v>
      </c>
      <c r="AY14" s="56" t="s">
        <v>203</v>
      </c>
      <c r="AZ14" s="58" t="s">
        <v>124</v>
      </c>
      <c r="BA14" s="543"/>
      <c r="BB14" s="542"/>
      <c r="BC14" s="542"/>
    </row>
    <row r="15" spans="1:55" ht="12.75">
      <c r="A15" s="453"/>
      <c r="B15" s="3"/>
      <c r="C15" s="3"/>
      <c r="D15" s="394"/>
      <c r="E15" s="357"/>
      <c r="F15" s="3"/>
      <c r="G15" s="3"/>
      <c r="H15" s="4"/>
      <c r="I15" s="9"/>
      <c r="J15" s="9"/>
      <c r="K15" s="9"/>
      <c r="L15" s="8"/>
      <c r="M15" s="392"/>
      <c r="N15" s="393"/>
      <c r="O15" s="390">
        <f aca="true" t="shared" si="0" ref="O15:O46">IF(R15=1,(N15-L15)*1.341*J15*K15*M15*10^-3,"")</f>
      </c>
      <c r="P15" s="3"/>
      <c r="Q15" s="60"/>
      <c r="R15" s="23">
        <f aca="true" t="shared" si="1" ref="R15:R46">IF(NOT(OR(ISBLANK($C$11),ISBLANK(B15),ISBLANK(C15),ISBLANK(D15),ISBLANK(F15),ISBLANK(G15),ISBLANK(H15),ISBLANK(I15),ISBLANK(J15),ISBLANK(M15),ISBLANK(K15),ISBLANK(L15))),1,0)</f>
        <v>0</v>
      </c>
      <c r="S15" s="23">
        <f aca="true" t="shared" si="2" ref="S15:S46">IF(ISBLANK(G15),0,IF(AND($C$11&gt;2014,D15=$C$131,G15&lt;&gt;$E$134),1,IF(AND(G15&lt;&gt;$E$133,D15=$C$131,$C$11&lt;2015,OR(AND(H15=$F$133,$C$11&gt;2011),AND(H15=$F$134,$C$11&gt;2010))),1,0)))</f>
        <v>0</v>
      </c>
      <c r="T15" s="35">
        <f aca="true" t="shared" si="3" ref="T15:T46">IF(AND(G15&lt;&gt;$E$132,D15=$C$131,C15=$B$130,$C$11&gt;2005,OR(AND(H15=$F$133,$C$11&lt;2012),AND(H15=$F$134,$C$11&lt;2011))),1,IF(AND(G15=$E$132,D15=$C$131,C15&lt;&gt;$B$130,$C$11&gt;2005,OR(AND(H15=$F$133,$C$11&lt;2012),AND(H15=$F$134,$C$11&lt;2011))),1,0))</f>
        <v>0</v>
      </c>
      <c r="U15" s="42">
        <f aca="true" t="shared" si="4" ref="U15:U46">G15&amp;F15&amp;H15</f>
      </c>
      <c r="V15" s="23">
        <f aca="true" t="shared" si="5" ref="V15:V46">IF(AND(C15=$B$131,D15=$C$130,G15=$E$132,F15=$D$131,$C$11&lt;2013,H15=$F$133),0.2,IF(AND(C15=$B$131,F15=$D$131,G15=$E$132,H15=$F$134,$C$11&lt;2013),0.24,""))</f>
      </c>
      <c r="W15" s="24">
        <f aca="true" t="shared" si="6" ref="W15:W46">IF(AND(R15&lt;&gt;0,C15=$B$131,V15=""),IF(VLOOKUP(U15,$R$68:$Z$109,5,FALSE)&lt;&gt;0,VLOOKUP(U15,$R$68:$Z$109,5,FALSE),""),"")</f>
      </c>
      <c r="X15" s="24">
        <f aca="true" t="shared" si="7" ref="X15:X46">IF(AND(R15&lt;&gt;0,C15=$B$130,V15=""),IF(VLOOKUP(U15,$R$68:$Z$109,7,FALSE)&lt;&gt;0,VLOOKUP(U15,$R$68:$Z$109,7,FALSE),""),"")</f>
      </c>
      <c r="Y15" s="23">
        <f aca="true" t="shared" si="8" ref="Y15:Y46">IF(AND(R15&lt;&gt;0,C15=$B$131),VLOOKUP(U15,$R$68:$Z$109,6,FALSE),"")</f>
      </c>
      <c r="Z15" s="25">
        <f aca="true" t="shared" si="9" ref="Z15:Z46">IF(AND(R15&lt;&gt;0,C15=$B$130),VLOOKUP(U15,$R$68:$Z$109,8,FALSE),"")</f>
      </c>
      <c r="AA15" s="62">
        <f aca="true" t="shared" si="10" ref="AA15:AA46">IF(AND(Y15="",Z15=""),"",IF(OR(Y15=0,Z15=0),0,IF(OR(L15&gt;Y15,L15&gt;Z15),1,0)))</f>
      </c>
      <c r="AB15" s="63">
        <f aca="true" t="shared" si="11" ref="AB15:AB46">IF(B15=B14,(IF(AND(C15=C14,D15=D14,I15=I14,K15=K14),0,1)),0)</f>
        <v>0</v>
      </c>
      <c r="AC15" s="64">
        <f aca="true" t="shared" si="12" ref="AC15:AC46">IF(C15=$B$130,IF(H15=$F$133,$B$151,$B$150),IF(AND(H15=$F$134,G15=$E$131),$B$149,IF(AND(H15=$F$134,G15=$E$132),$B$148,"")))</f>
      </c>
      <c r="AD15" s="64">
        <f aca="true" t="shared" si="13" ref="AD15:AD46">IF(AND(C15=$B$131,H15=$F$133),IF(G15=$E$130,$B$147,IF(G15=$E$131,$B$146,IF(G15=$E$132,$B$145,IF(G15=$E$133,$B$144,"")))),"")</f>
      </c>
      <c r="AE15" s="65">
        <f>IF(AC15&lt;&gt;"",AC15,AD15)</f>
      </c>
      <c r="AF15" s="62">
        <f aca="true" t="shared" si="14" ref="AF15:AF46">IF(G15=$E$130,1,0)</f>
        <v>0</v>
      </c>
      <c r="AG15" s="63">
        <f aca="true" t="shared" si="15" ref="AG15:AG46">IF(G15=$E$131,1,0)</f>
        <v>0</v>
      </c>
      <c r="AH15" s="63">
        <f aca="true" t="shared" si="16" ref="AH15:AH46">IF(G15=$E$132,1,0)</f>
        <v>0</v>
      </c>
      <c r="AI15" s="63">
        <f aca="true" t="shared" si="17" ref="AI15:AI46">IF(G15=$E$133,1,0)</f>
        <v>0</v>
      </c>
      <c r="AJ15" s="63">
        <f aca="true" t="shared" si="18" ref="AJ15:AJ46">IF(G15=$E$134,1,0)</f>
        <v>0</v>
      </c>
      <c r="AK15" s="63">
        <f aca="true" t="shared" si="19" ref="AK15:AK64">IF(C15=$B$130,1,0)</f>
        <v>0</v>
      </c>
      <c r="AL15" s="63">
        <f aca="true" t="shared" si="20" ref="AL15:AL64">IF(C15=$B$131,1,0)</f>
        <v>0</v>
      </c>
      <c r="AM15" s="63">
        <f aca="true" t="shared" si="21" ref="AM15:AM46">IF(H15=$F$133,1,0)</f>
        <v>0</v>
      </c>
      <c r="AN15" s="63">
        <f aca="true" t="shared" si="22" ref="AN15:AN46">IF(H15=$F$134,1,0)</f>
        <v>0</v>
      </c>
      <c r="AO15" s="63">
        <f aca="true" t="shared" si="23" ref="AO15:AO46">IF(F15=$D$131,1,0)</f>
        <v>0</v>
      </c>
      <c r="AP15" s="63">
        <f aca="true" t="shared" si="24" ref="AP15:AP46">IF(F15=$D$130,1,0)</f>
        <v>0</v>
      </c>
      <c r="AQ15" s="63">
        <f aca="true" t="shared" si="25" ref="AQ15:AQ46">IF(F15=$D$132,1,0)</f>
        <v>0</v>
      </c>
      <c r="AR15" s="61">
        <f aca="true" t="shared" si="26" ref="AR15:AR46">IF(AND(G15=$E$134,O15&lt;0),K15,0)</f>
        <v>0</v>
      </c>
      <c r="AS15" s="61">
        <f aca="true" t="shared" si="27" ref="AS15:AS46">IF(AND(O15&lt;&gt;"",G15=$E$134),K15,0)</f>
        <v>0</v>
      </c>
      <c r="AT15" s="62">
        <f aca="true" t="shared" si="28" ref="AT15:AT46">IF(AND(D15=$C$131,F15=$D$130,C15=$B$130,O15&lt;0,O15&lt;&gt;""),K15,"")</f>
      </c>
      <c r="AU15" s="61">
        <f aca="true" t="shared" si="29" ref="AU15:AU46">IF(AND(D15=$C$131,C15=$B$130,F15=$D$130,O15&lt;&gt;""),K15,"")</f>
      </c>
      <c r="AV15" s="66">
        <f aca="true" t="shared" si="30" ref="AV15:AV46">IF(AND(R15=1,C15=$B$131,N15&lt;&gt;""),(N15-L15)*1.341*J15*K15*M15*10^-3,"")</f>
      </c>
      <c r="AW15" s="61">
        <f aca="true" t="shared" si="31" ref="AW15:AW46">IF(AND(AV15&lt;&gt;"",AV15&lt;0),B15,"")</f>
      </c>
      <c r="AX15" s="62">
        <f aca="true" t="shared" si="32" ref="AX15:AX46">IF(AND(AV15&lt;&gt;"",AV15&gt;0),B15,IF(AW15&lt;&gt;"","Using",""))</f>
      </c>
      <c r="AY15" s="61">
        <f>IF(AND(R15=1,AV15&lt;&gt;0,AV15&lt;&gt;""),MATCH(AX15,$AW$14:$AW$64,0),0)</f>
        <v>0</v>
      </c>
      <c r="AZ15" s="67">
        <f>IF(ISERROR(AY15),0,IF(AY15&gt;1,1,""))</f>
      </c>
      <c r="BA15" s="62">
        <f aca="true" t="shared" si="33" ref="BA15:BA46">IF(AND(F15=$D$132,OR(G15&lt;&gt;$E$134,C15&lt;&gt;$B$131)),$B$137,IF(AND(C15=$B$130,OR(G15=$E$133,G15=$E$134)),$B$141,IF(AA15=1,$B$138,IF(AZ15=1,$B$142,""))))</f>
      </c>
      <c r="BB15" s="61">
        <f>IF(AND(D15=$C$131,M15&lt;&gt;"",M15&lt;1),$B$136,IF(F154=0,"",IF(AB15=1,$B$139,IF(OR(S15=1,T15=1),$B$143,""))))</f>
      </c>
      <c r="BC15" s="66">
        <f>IF(BA15&lt;&gt;"",BA15,BB15)</f>
      </c>
    </row>
    <row r="16" spans="1:55" ht="12">
      <c r="A16" s="452"/>
      <c r="B16" s="3"/>
      <c r="C16" s="3"/>
      <c r="D16" s="394"/>
      <c r="E16" s="3"/>
      <c r="F16" s="3"/>
      <c r="G16" s="3"/>
      <c r="H16" s="4"/>
      <c r="I16" s="9"/>
      <c r="J16" s="9"/>
      <c r="K16" s="9"/>
      <c r="L16" s="8"/>
      <c r="M16" s="392"/>
      <c r="N16" s="393"/>
      <c r="O16" s="390">
        <f t="shared" si="0"/>
      </c>
      <c r="P16" s="3"/>
      <c r="Q16" s="60"/>
      <c r="R16" s="26">
        <f t="shared" si="1"/>
        <v>0</v>
      </c>
      <c r="S16" s="26">
        <f t="shared" si="2"/>
        <v>0</v>
      </c>
      <c r="T16" s="21">
        <f t="shared" si="3"/>
        <v>0</v>
      </c>
      <c r="U16" s="42">
        <f t="shared" si="4"/>
      </c>
      <c r="V16" s="26">
        <f t="shared" si="5"/>
      </c>
      <c r="W16" s="22">
        <f t="shared" si="6"/>
      </c>
      <c r="X16" s="22">
        <f t="shared" si="7"/>
      </c>
      <c r="Y16" s="26">
        <f t="shared" si="8"/>
      </c>
      <c r="Z16" s="27">
        <f t="shared" si="9"/>
      </c>
      <c r="AA16" s="69">
        <f t="shared" si="10"/>
      </c>
      <c r="AB16" s="60">
        <f t="shared" si="11"/>
        <v>0</v>
      </c>
      <c r="AC16" s="70">
        <f t="shared" si="12"/>
      </c>
      <c r="AD16" s="70">
        <f t="shared" si="13"/>
      </c>
      <c r="AE16" s="71">
        <f aca="true" t="shared" si="34" ref="AE16:AE64">IF(AC16&lt;&gt;"",AC16,AD16)</f>
      </c>
      <c r="AF16" s="69">
        <f t="shared" si="14"/>
        <v>0</v>
      </c>
      <c r="AG16" s="60">
        <f t="shared" si="15"/>
        <v>0</v>
      </c>
      <c r="AH16" s="60">
        <f t="shared" si="16"/>
        <v>0</v>
      </c>
      <c r="AI16" s="60">
        <f t="shared" si="17"/>
        <v>0</v>
      </c>
      <c r="AJ16" s="60">
        <f t="shared" si="18"/>
        <v>0</v>
      </c>
      <c r="AK16" s="60">
        <f t="shared" si="19"/>
        <v>0</v>
      </c>
      <c r="AL16" s="60">
        <f t="shared" si="20"/>
        <v>0</v>
      </c>
      <c r="AM16" s="60">
        <f t="shared" si="21"/>
        <v>0</v>
      </c>
      <c r="AN16" s="60">
        <f t="shared" si="22"/>
        <v>0</v>
      </c>
      <c r="AO16" s="60">
        <f t="shared" si="23"/>
        <v>0</v>
      </c>
      <c r="AP16" s="60">
        <f t="shared" si="24"/>
        <v>0</v>
      </c>
      <c r="AQ16" s="60">
        <f t="shared" si="25"/>
        <v>0</v>
      </c>
      <c r="AR16" s="68">
        <f t="shared" si="26"/>
        <v>0</v>
      </c>
      <c r="AS16" s="68">
        <f t="shared" si="27"/>
        <v>0</v>
      </c>
      <c r="AT16" s="69">
        <f t="shared" si="28"/>
      </c>
      <c r="AU16" s="68">
        <f t="shared" si="29"/>
      </c>
      <c r="AV16" s="67">
        <f t="shared" si="30"/>
      </c>
      <c r="AW16" s="68">
        <f t="shared" si="31"/>
      </c>
      <c r="AX16" s="69">
        <f t="shared" si="32"/>
      </c>
      <c r="AY16" s="68">
        <f aca="true" t="shared" si="35" ref="AY16:AY64">IF(AND(R16=1,AV16&lt;&gt;0,AV16&lt;&gt;""),MATCH(AX16,$AW$14:$AW$64,0),0)</f>
        <v>0</v>
      </c>
      <c r="AZ16" s="67">
        <f aca="true" t="shared" si="36" ref="AZ16:AZ64">IF(ISERROR(AY16),0,IF(AY16&gt;1,1,""))</f>
      </c>
      <c r="BA16" s="69">
        <f t="shared" si="33"/>
      </c>
      <c r="BB16" s="68">
        <f aca="true" t="shared" si="37" ref="BB16:BB47">IF(AND(D16=$C$131,M16&lt;&gt;"",M16&lt;1),$B$136,IF(F155=0,$B$140,IF(AB16=1,$B$139,IF(OR(S16=1,T16=1),$B$143,""))))</f>
      </c>
      <c r="BC16" s="67">
        <f aca="true" t="shared" si="38" ref="BC16:BC64">IF(BA16&lt;&gt;"",BA16,BB16)</f>
      </c>
    </row>
    <row r="17" spans="1:55" ht="12">
      <c r="A17" s="452"/>
      <c r="B17" s="3"/>
      <c r="C17" s="3"/>
      <c r="D17" s="394"/>
      <c r="E17" s="3"/>
      <c r="F17" s="3"/>
      <c r="G17" s="3"/>
      <c r="H17" s="4"/>
      <c r="I17" s="9"/>
      <c r="J17" s="9"/>
      <c r="K17" s="9"/>
      <c r="L17" s="8"/>
      <c r="M17" s="392"/>
      <c r="N17" s="393"/>
      <c r="O17" s="390">
        <f t="shared" si="0"/>
      </c>
      <c r="P17" s="3"/>
      <c r="Q17" s="60"/>
      <c r="R17" s="26">
        <f t="shared" si="1"/>
        <v>0</v>
      </c>
      <c r="S17" s="26">
        <f t="shared" si="2"/>
        <v>0</v>
      </c>
      <c r="T17" s="21">
        <f t="shared" si="3"/>
        <v>0</v>
      </c>
      <c r="U17" s="42">
        <f t="shared" si="4"/>
      </c>
      <c r="V17" s="26">
        <f t="shared" si="5"/>
      </c>
      <c r="W17" s="22">
        <f t="shared" si="6"/>
      </c>
      <c r="X17" s="22">
        <f t="shared" si="7"/>
      </c>
      <c r="Y17" s="26">
        <f t="shared" si="8"/>
      </c>
      <c r="Z17" s="27">
        <f t="shared" si="9"/>
      </c>
      <c r="AA17" s="69">
        <f t="shared" si="10"/>
      </c>
      <c r="AB17" s="60">
        <f t="shared" si="11"/>
        <v>0</v>
      </c>
      <c r="AC17" s="70">
        <f t="shared" si="12"/>
      </c>
      <c r="AD17" s="70">
        <f t="shared" si="13"/>
      </c>
      <c r="AE17" s="71">
        <f t="shared" si="34"/>
      </c>
      <c r="AF17" s="69">
        <f t="shared" si="14"/>
        <v>0</v>
      </c>
      <c r="AG17" s="60">
        <f t="shared" si="15"/>
        <v>0</v>
      </c>
      <c r="AH17" s="60">
        <f t="shared" si="16"/>
        <v>0</v>
      </c>
      <c r="AI17" s="60">
        <f t="shared" si="17"/>
        <v>0</v>
      </c>
      <c r="AJ17" s="60">
        <f t="shared" si="18"/>
        <v>0</v>
      </c>
      <c r="AK17" s="60">
        <f t="shared" si="19"/>
        <v>0</v>
      </c>
      <c r="AL17" s="60">
        <f t="shared" si="20"/>
        <v>0</v>
      </c>
      <c r="AM17" s="60">
        <f t="shared" si="21"/>
        <v>0</v>
      </c>
      <c r="AN17" s="60">
        <f t="shared" si="22"/>
        <v>0</v>
      </c>
      <c r="AO17" s="60">
        <f t="shared" si="23"/>
        <v>0</v>
      </c>
      <c r="AP17" s="60">
        <f t="shared" si="24"/>
        <v>0</v>
      </c>
      <c r="AQ17" s="60">
        <f t="shared" si="25"/>
        <v>0</v>
      </c>
      <c r="AR17" s="68">
        <f t="shared" si="26"/>
        <v>0</v>
      </c>
      <c r="AS17" s="68">
        <f t="shared" si="27"/>
        <v>0</v>
      </c>
      <c r="AT17" s="69">
        <f t="shared" si="28"/>
      </c>
      <c r="AU17" s="68">
        <f t="shared" si="29"/>
      </c>
      <c r="AV17" s="67">
        <f t="shared" si="30"/>
      </c>
      <c r="AW17" s="68">
        <f t="shared" si="31"/>
      </c>
      <c r="AX17" s="69">
        <f t="shared" si="32"/>
      </c>
      <c r="AY17" s="68">
        <f t="shared" si="35"/>
        <v>0</v>
      </c>
      <c r="AZ17" s="67">
        <f t="shared" si="36"/>
      </c>
      <c r="BA17" s="69">
        <f t="shared" si="33"/>
      </c>
      <c r="BB17" s="68">
        <f t="shared" si="37"/>
      </c>
      <c r="BC17" s="67">
        <f t="shared" si="38"/>
      </c>
    </row>
    <row r="18" spans="1:55" ht="12">
      <c r="A18" s="452"/>
      <c r="B18" s="3"/>
      <c r="C18" s="3"/>
      <c r="D18" s="394"/>
      <c r="E18" s="3"/>
      <c r="F18" s="3"/>
      <c r="G18" s="3"/>
      <c r="H18" s="4"/>
      <c r="I18" s="9"/>
      <c r="J18" s="9"/>
      <c r="K18" s="9"/>
      <c r="L18" s="8"/>
      <c r="M18" s="392"/>
      <c r="N18" s="393"/>
      <c r="O18" s="390">
        <f t="shared" si="0"/>
      </c>
      <c r="P18" s="3"/>
      <c r="Q18" s="60"/>
      <c r="R18" s="26">
        <f t="shared" si="1"/>
        <v>0</v>
      </c>
      <c r="S18" s="26">
        <f t="shared" si="2"/>
        <v>0</v>
      </c>
      <c r="T18" s="21">
        <f t="shared" si="3"/>
        <v>0</v>
      </c>
      <c r="U18" s="42">
        <f t="shared" si="4"/>
      </c>
      <c r="V18" s="26">
        <f t="shared" si="5"/>
      </c>
      <c r="W18" s="22">
        <f t="shared" si="6"/>
      </c>
      <c r="X18" s="22">
        <f t="shared" si="7"/>
      </c>
      <c r="Y18" s="26">
        <f t="shared" si="8"/>
      </c>
      <c r="Z18" s="27">
        <f t="shared" si="9"/>
      </c>
      <c r="AA18" s="69">
        <f t="shared" si="10"/>
      </c>
      <c r="AB18" s="60">
        <f t="shared" si="11"/>
        <v>0</v>
      </c>
      <c r="AC18" s="70">
        <f t="shared" si="12"/>
      </c>
      <c r="AD18" s="70">
        <f t="shared" si="13"/>
      </c>
      <c r="AE18" s="71">
        <f t="shared" si="34"/>
      </c>
      <c r="AF18" s="69">
        <f t="shared" si="14"/>
        <v>0</v>
      </c>
      <c r="AG18" s="60">
        <f t="shared" si="15"/>
        <v>0</v>
      </c>
      <c r="AH18" s="60">
        <f t="shared" si="16"/>
        <v>0</v>
      </c>
      <c r="AI18" s="60">
        <f t="shared" si="17"/>
        <v>0</v>
      </c>
      <c r="AJ18" s="60">
        <f t="shared" si="18"/>
        <v>0</v>
      </c>
      <c r="AK18" s="60">
        <f t="shared" si="19"/>
        <v>0</v>
      </c>
      <c r="AL18" s="60">
        <f t="shared" si="20"/>
        <v>0</v>
      </c>
      <c r="AM18" s="60">
        <f t="shared" si="21"/>
        <v>0</v>
      </c>
      <c r="AN18" s="60">
        <f t="shared" si="22"/>
        <v>0</v>
      </c>
      <c r="AO18" s="60">
        <f t="shared" si="23"/>
        <v>0</v>
      </c>
      <c r="AP18" s="60">
        <f t="shared" si="24"/>
        <v>0</v>
      </c>
      <c r="AQ18" s="60">
        <f t="shared" si="25"/>
        <v>0</v>
      </c>
      <c r="AR18" s="68">
        <f t="shared" si="26"/>
        <v>0</v>
      </c>
      <c r="AS18" s="68">
        <f t="shared" si="27"/>
        <v>0</v>
      </c>
      <c r="AT18" s="69">
        <f t="shared" si="28"/>
      </c>
      <c r="AU18" s="68">
        <f t="shared" si="29"/>
      </c>
      <c r="AV18" s="67">
        <f t="shared" si="30"/>
      </c>
      <c r="AW18" s="68">
        <f t="shared" si="31"/>
      </c>
      <c r="AX18" s="69">
        <f t="shared" si="32"/>
      </c>
      <c r="AY18" s="68">
        <f t="shared" si="35"/>
        <v>0</v>
      </c>
      <c r="AZ18" s="67">
        <f t="shared" si="36"/>
      </c>
      <c r="BA18" s="69">
        <f t="shared" si="33"/>
      </c>
      <c r="BB18" s="68">
        <f t="shared" si="37"/>
      </c>
      <c r="BC18" s="67">
        <f t="shared" si="38"/>
      </c>
    </row>
    <row r="19" spans="1:55" ht="12">
      <c r="A19" s="452"/>
      <c r="B19" s="3"/>
      <c r="C19" s="3"/>
      <c r="D19" s="394"/>
      <c r="E19" s="3"/>
      <c r="F19" s="3"/>
      <c r="G19" s="3"/>
      <c r="H19" s="4"/>
      <c r="I19" s="9"/>
      <c r="J19" s="9"/>
      <c r="K19" s="9"/>
      <c r="L19" s="8"/>
      <c r="M19" s="392"/>
      <c r="N19" s="393"/>
      <c r="O19" s="390">
        <f t="shared" si="0"/>
      </c>
      <c r="P19" s="3"/>
      <c r="Q19" s="60"/>
      <c r="R19" s="26">
        <f t="shared" si="1"/>
        <v>0</v>
      </c>
      <c r="S19" s="26">
        <f t="shared" si="2"/>
        <v>0</v>
      </c>
      <c r="T19" s="21">
        <f t="shared" si="3"/>
        <v>0</v>
      </c>
      <c r="U19" s="42">
        <f t="shared" si="4"/>
      </c>
      <c r="V19" s="26">
        <f t="shared" si="5"/>
      </c>
      <c r="W19" s="22">
        <f t="shared" si="6"/>
      </c>
      <c r="X19" s="22">
        <f t="shared" si="7"/>
      </c>
      <c r="Y19" s="26">
        <f t="shared" si="8"/>
      </c>
      <c r="Z19" s="27">
        <f t="shared" si="9"/>
      </c>
      <c r="AA19" s="69">
        <f t="shared" si="10"/>
      </c>
      <c r="AB19" s="60">
        <f t="shared" si="11"/>
        <v>0</v>
      </c>
      <c r="AC19" s="70">
        <f t="shared" si="12"/>
      </c>
      <c r="AD19" s="70">
        <f t="shared" si="13"/>
      </c>
      <c r="AE19" s="71">
        <f t="shared" si="34"/>
      </c>
      <c r="AF19" s="69">
        <f t="shared" si="14"/>
        <v>0</v>
      </c>
      <c r="AG19" s="60">
        <f t="shared" si="15"/>
        <v>0</v>
      </c>
      <c r="AH19" s="60">
        <f t="shared" si="16"/>
        <v>0</v>
      </c>
      <c r="AI19" s="60">
        <f t="shared" si="17"/>
        <v>0</v>
      </c>
      <c r="AJ19" s="60">
        <f t="shared" si="18"/>
        <v>0</v>
      </c>
      <c r="AK19" s="60">
        <f t="shared" si="19"/>
        <v>0</v>
      </c>
      <c r="AL19" s="60">
        <f t="shared" si="20"/>
        <v>0</v>
      </c>
      <c r="AM19" s="60">
        <f t="shared" si="21"/>
        <v>0</v>
      </c>
      <c r="AN19" s="60">
        <f t="shared" si="22"/>
        <v>0</v>
      </c>
      <c r="AO19" s="60">
        <f t="shared" si="23"/>
        <v>0</v>
      </c>
      <c r="AP19" s="60">
        <f t="shared" si="24"/>
        <v>0</v>
      </c>
      <c r="AQ19" s="60">
        <f t="shared" si="25"/>
        <v>0</v>
      </c>
      <c r="AR19" s="68">
        <f t="shared" si="26"/>
        <v>0</v>
      </c>
      <c r="AS19" s="68">
        <f t="shared" si="27"/>
        <v>0</v>
      </c>
      <c r="AT19" s="69">
        <f t="shared" si="28"/>
      </c>
      <c r="AU19" s="68">
        <f t="shared" si="29"/>
      </c>
      <c r="AV19" s="67">
        <f t="shared" si="30"/>
      </c>
      <c r="AW19" s="68">
        <f t="shared" si="31"/>
      </c>
      <c r="AX19" s="69">
        <f t="shared" si="32"/>
      </c>
      <c r="AY19" s="68">
        <f t="shared" si="35"/>
        <v>0</v>
      </c>
      <c r="AZ19" s="67">
        <f t="shared" si="36"/>
      </c>
      <c r="BA19" s="69">
        <f t="shared" si="33"/>
      </c>
      <c r="BB19" s="68">
        <f t="shared" si="37"/>
      </c>
      <c r="BC19" s="67">
        <f t="shared" si="38"/>
      </c>
    </row>
    <row r="20" spans="1:55" ht="12">
      <c r="A20" s="452"/>
      <c r="B20" s="3"/>
      <c r="C20" s="3"/>
      <c r="D20" s="394"/>
      <c r="E20" s="3"/>
      <c r="F20" s="3"/>
      <c r="G20" s="3"/>
      <c r="H20" s="4"/>
      <c r="I20" s="9"/>
      <c r="J20" s="9"/>
      <c r="K20" s="9"/>
      <c r="L20" s="8"/>
      <c r="M20" s="392"/>
      <c r="N20" s="393"/>
      <c r="O20" s="390">
        <f t="shared" si="0"/>
      </c>
      <c r="P20" s="3"/>
      <c r="Q20" s="60"/>
      <c r="R20" s="26">
        <f t="shared" si="1"/>
        <v>0</v>
      </c>
      <c r="S20" s="26">
        <f t="shared" si="2"/>
        <v>0</v>
      </c>
      <c r="T20" s="21">
        <f t="shared" si="3"/>
        <v>0</v>
      </c>
      <c r="U20" s="42">
        <f t="shared" si="4"/>
      </c>
      <c r="V20" s="26">
        <f t="shared" si="5"/>
      </c>
      <c r="W20" s="22">
        <f t="shared" si="6"/>
      </c>
      <c r="X20" s="22">
        <f t="shared" si="7"/>
      </c>
      <c r="Y20" s="26">
        <f t="shared" si="8"/>
      </c>
      <c r="Z20" s="27">
        <f t="shared" si="9"/>
      </c>
      <c r="AA20" s="69">
        <f t="shared" si="10"/>
      </c>
      <c r="AB20" s="60">
        <f t="shared" si="11"/>
        <v>0</v>
      </c>
      <c r="AC20" s="70">
        <f t="shared" si="12"/>
      </c>
      <c r="AD20" s="70">
        <f t="shared" si="13"/>
      </c>
      <c r="AE20" s="71">
        <f t="shared" si="34"/>
      </c>
      <c r="AF20" s="69">
        <f t="shared" si="14"/>
        <v>0</v>
      </c>
      <c r="AG20" s="60">
        <f t="shared" si="15"/>
        <v>0</v>
      </c>
      <c r="AH20" s="60">
        <f t="shared" si="16"/>
        <v>0</v>
      </c>
      <c r="AI20" s="60">
        <f t="shared" si="17"/>
        <v>0</v>
      </c>
      <c r="AJ20" s="60">
        <f t="shared" si="18"/>
        <v>0</v>
      </c>
      <c r="AK20" s="60">
        <f t="shared" si="19"/>
        <v>0</v>
      </c>
      <c r="AL20" s="60">
        <f t="shared" si="20"/>
        <v>0</v>
      </c>
      <c r="AM20" s="60">
        <f t="shared" si="21"/>
        <v>0</v>
      </c>
      <c r="AN20" s="60">
        <f t="shared" si="22"/>
        <v>0</v>
      </c>
      <c r="AO20" s="60">
        <f t="shared" si="23"/>
        <v>0</v>
      </c>
      <c r="AP20" s="60">
        <f t="shared" si="24"/>
        <v>0</v>
      </c>
      <c r="AQ20" s="60">
        <f t="shared" si="25"/>
        <v>0</v>
      </c>
      <c r="AR20" s="68">
        <f t="shared" si="26"/>
        <v>0</v>
      </c>
      <c r="AS20" s="68">
        <f t="shared" si="27"/>
        <v>0</v>
      </c>
      <c r="AT20" s="69">
        <f t="shared" si="28"/>
      </c>
      <c r="AU20" s="68">
        <f t="shared" si="29"/>
      </c>
      <c r="AV20" s="67">
        <f t="shared" si="30"/>
      </c>
      <c r="AW20" s="68">
        <f t="shared" si="31"/>
      </c>
      <c r="AX20" s="69">
        <f t="shared" si="32"/>
      </c>
      <c r="AY20" s="68">
        <f t="shared" si="35"/>
        <v>0</v>
      </c>
      <c r="AZ20" s="67">
        <f t="shared" si="36"/>
      </c>
      <c r="BA20" s="69">
        <f t="shared" si="33"/>
      </c>
      <c r="BB20" s="68">
        <f t="shared" si="37"/>
      </c>
      <c r="BC20" s="67">
        <f t="shared" si="38"/>
      </c>
    </row>
    <row r="21" spans="1:55" ht="12">
      <c r="A21" s="452"/>
      <c r="B21" s="3"/>
      <c r="C21" s="3"/>
      <c r="D21" s="394"/>
      <c r="E21" s="3"/>
      <c r="F21" s="3"/>
      <c r="G21" s="3"/>
      <c r="H21" s="4"/>
      <c r="I21" s="9"/>
      <c r="J21" s="9"/>
      <c r="K21" s="9"/>
      <c r="L21" s="8"/>
      <c r="M21" s="392"/>
      <c r="N21" s="393"/>
      <c r="O21" s="390">
        <f t="shared" si="0"/>
      </c>
      <c r="P21" s="3"/>
      <c r="Q21" s="60"/>
      <c r="R21" s="26">
        <f t="shared" si="1"/>
        <v>0</v>
      </c>
      <c r="S21" s="26">
        <f t="shared" si="2"/>
        <v>0</v>
      </c>
      <c r="T21" s="21">
        <f t="shared" si="3"/>
        <v>0</v>
      </c>
      <c r="U21" s="42">
        <f t="shared" si="4"/>
      </c>
      <c r="V21" s="26">
        <f t="shared" si="5"/>
      </c>
      <c r="W21" s="22">
        <f t="shared" si="6"/>
      </c>
      <c r="X21" s="22">
        <f t="shared" si="7"/>
      </c>
      <c r="Y21" s="26">
        <f t="shared" si="8"/>
      </c>
      <c r="Z21" s="27">
        <f t="shared" si="9"/>
      </c>
      <c r="AA21" s="69">
        <f t="shared" si="10"/>
      </c>
      <c r="AB21" s="60">
        <f t="shared" si="11"/>
        <v>0</v>
      </c>
      <c r="AC21" s="70">
        <f t="shared" si="12"/>
      </c>
      <c r="AD21" s="70">
        <f t="shared" si="13"/>
      </c>
      <c r="AE21" s="71">
        <f t="shared" si="34"/>
      </c>
      <c r="AF21" s="69">
        <f t="shared" si="14"/>
        <v>0</v>
      </c>
      <c r="AG21" s="60">
        <f t="shared" si="15"/>
        <v>0</v>
      </c>
      <c r="AH21" s="60">
        <f t="shared" si="16"/>
        <v>0</v>
      </c>
      <c r="AI21" s="60">
        <f t="shared" si="17"/>
        <v>0</v>
      </c>
      <c r="AJ21" s="60">
        <f t="shared" si="18"/>
        <v>0</v>
      </c>
      <c r="AK21" s="60">
        <f t="shared" si="19"/>
        <v>0</v>
      </c>
      <c r="AL21" s="60">
        <f t="shared" si="20"/>
        <v>0</v>
      </c>
      <c r="AM21" s="60">
        <f t="shared" si="21"/>
        <v>0</v>
      </c>
      <c r="AN21" s="60">
        <f t="shared" si="22"/>
        <v>0</v>
      </c>
      <c r="AO21" s="60">
        <f t="shared" si="23"/>
        <v>0</v>
      </c>
      <c r="AP21" s="60">
        <f t="shared" si="24"/>
        <v>0</v>
      </c>
      <c r="AQ21" s="60">
        <f t="shared" si="25"/>
        <v>0</v>
      </c>
      <c r="AR21" s="68">
        <f t="shared" si="26"/>
        <v>0</v>
      </c>
      <c r="AS21" s="68">
        <f t="shared" si="27"/>
        <v>0</v>
      </c>
      <c r="AT21" s="69">
        <f t="shared" si="28"/>
      </c>
      <c r="AU21" s="68">
        <f t="shared" si="29"/>
      </c>
      <c r="AV21" s="67">
        <f t="shared" si="30"/>
      </c>
      <c r="AW21" s="68">
        <f t="shared" si="31"/>
      </c>
      <c r="AX21" s="69">
        <f t="shared" si="32"/>
      </c>
      <c r="AY21" s="68">
        <f t="shared" si="35"/>
        <v>0</v>
      </c>
      <c r="AZ21" s="67">
        <f t="shared" si="36"/>
      </c>
      <c r="BA21" s="69">
        <f t="shared" si="33"/>
      </c>
      <c r="BB21" s="68">
        <f t="shared" si="37"/>
      </c>
      <c r="BC21" s="67">
        <f t="shared" si="38"/>
      </c>
    </row>
    <row r="22" spans="1:55" ht="12">
      <c r="A22" s="452"/>
      <c r="B22" s="3"/>
      <c r="C22" s="3"/>
      <c r="D22" s="394"/>
      <c r="E22" s="3"/>
      <c r="F22" s="3"/>
      <c r="G22" s="3"/>
      <c r="H22" s="4"/>
      <c r="I22" s="9"/>
      <c r="J22" s="9"/>
      <c r="K22" s="9"/>
      <c r="L22" s="8"/>
      <c r="M22" s="392"/>
      <c r="N22" s="393"/>
      <c r="O22" s="390">
        <f t="shared" si="0"/>
      </c>
      <c r="P22" s="3"/>
      <c r="Q22" s="60"/>
      <c r="R22" s="26">
        <f t="shared" si="1"/>
        <v>0</v>
      </c>
      <c r="S22" s="26">
        <f t="shared" si="2"/>
        <v>0</v>
      </c>
      <c r="T22" s="21">
        <f t="shared" si="3"/>
        <v>0</v>
      </c>
      <c r="U22" s="42">
        <f t="shared" si="4"/>
      </c>
      <c r="V22" s="26">
        <f t="shared" si="5"/>
      </c>
      <c r="W22" s="22">
        <f t="shared" si="6"/>
      </c>
      <c r="X22" s="22">
        <f t="shared" si="7"/>
      </c>
      <c r="Y22" s="26">
        <f t="shared" si="8"/>
      </c>
      <c r="Z22" s="27">
        <f t="shared" si="9"/>
      </c>
      <c r="AA22" s="69">
        <f t="shared" si="10"/>
      </c>
      <c r="AB22" s="60">
        <f t="shared" si="11"/>
        <v>0</v>
      </c>
      <c r="AC22" s="70">
        <f t="shared" si="12"/>
      </c>
      <c r="AD22" s="70">
        <f t="shared" si="13"/>
      </c>
      <c r="AE22" s="71">
        <f t="shared" si="34"/>
      </c>
      <c r="AF22" s="69">
        <f t="shared" si="14"/>
        <v>0</v>
      </c>
      <c r="AG22" s="60">
        <f t="shared" si="15"/>
        <v>0</v>
      </c>
      <c r="AH22" s="60">
        <f t="shared" si="16"/>
        <v>0</v>
      </c>
      <c r="AI22" s="60">
        <f t="shared" si="17"/>
        <v>0</v>
      </c>
      <c r="AJ22" s="60">
        <f t="shared" si="18"/>
        <v>0</v>
      </c>
      <c r="AK22" s="60">
        <f t="shared" si="19"/>
        <v>0</v>
      </c>
      <c r="AL22" s="60">
        <f t="shared" si="20"/>
        <v>0</v>
      </c>
      <c r="AM22" s="60">
        <f t="shared" si="21"/>
        <v>0</v>
      </c>
      <c r="AN22" s="60">
        <f t="shared" si="22"/>
        <v>0</v>
      </c>
      <c r="AO22" s="60">
        <f t="shared" si="23"/>
        <v>0</v>
      </c>
      <c r="AP22" s="60">
        <f t="shared" si="24"/>
        <v>0</v>
      </c>
      <c r="AQ22" s="60">
        <f t="shared" si="25"/>
        <v>0</v>
      </c>
      <c r="AR22" s="68">
        <f t="shared" si="26"/>
        <v>0</v>
      </c>
      <c r="AS22" s="68">
        <f t="shared" si="27"/>
        <v>0</v>
      </c>
      <c r="AT22" s="69">
        <f t="shared" si="28"/>
      </c>
      <c r="AU22" s="68">
        <f t="shared" si="29"/>
      </c>
      <c r="AV22" s="67">
        <f t="shared" si="30"/>
      </c>
      <c r="AW22" s="68">
        <f t="shared" si="31"/>
      </c>
      <c r="AX22" s="69">
        <f t="shared" si="32"/>
      </c>
      <c r="AY22" s="68">
        <f t="shared" si="35"/>
        <v>0</v>
      </c>
      <c r="AZ22" s="67">
        <f t="shared" si="36"/>
      </c>
      <c r="BA22" s="69">
        <f t="shared" si="33"/>
      </c>
      <c r="BB22" s="68">
        <f t="shared" si="37"/>
      </c>
      <c r="BC22" s="67">
        <f t="shared" si="38"/>
      </c>
    </row>
    <row r="23" spans="1:55" ht="12">
      <c r="A23" s="452"/>
      <c r="B23" s="3"/>
      <c r="C23" s="3"/>
      <c r="D23" s="394"/>
      <c r="E23" s="3"/>
      <c r="F23" s="3"/>
      <c r="G23" s="3"/>
      <c r="H23" s="4"/>
      <c r="I23" s="9"/>
      <c r="J23" s="9"/>
      <c r="K23" s="9"/>
      <c r="L23" s="8"/>
      <c r="M23" s="392"/>
      <c r="N23" s="393"/>
      <c r="O23" s="390">
        <f t="shared" si="0"/>
      </c>
      <c r="P23" s="3"/>
      <c r="Q23" s="60"/>
      <c r="R23" s="26">
        <f t="shared" si="1"/>
        <v>0</v>
      </c>
      <c r="S23" s="26">
        <f t="shared" si="2"/>
        <v>0</v>
      </c>
      <c r="T23" s="21">
        <f t="shared" si="3"/>
        <v>0</v>
      </c>
      <c r="U23" s="42">
        <f t="shared" si="4"/>
      </c>
      <c r="V23" s="26">
        <f t="shared" si="5"/>
      </c>
      <c r="W23" s="22">
        <f t="shared" si="6"/>
      </c>
      <c r="X23" s="22">
        <f t="shared" si="7"/>
      </c>
      <c r="Y23" s="26">
        <f t="shared" si="8"/>
      </c>
      <c r="Z23" s="27">
        <f t="shared" si="9"/>
      </c>
      <c r="AA23" s="69">
        <f t="shared" si="10"/>
      </c>
      <c r="AB23" s="60">
        <f t="shared" si="11"/>
        <v>0</v>
      </c>
      <c r="AC23" s="70">
        <f t="shared" si="12"/>
      </c>
      <c r="AD23" s="70">
        <f t="shared" si="13"/>
      </c>
      <c r="AE23" s="71">
        <f t="shared" si="34"/>
      </c>
      <c r="AF23" s="69">
        <f t="shared" si="14"/>
        <v>0</v>
      </c>
      <c r="AG23" s="60">
        <f t="shared" si="15"/>
        <v>0</v>
      </c>
      <c r="AH23" s="60">
        <f t="shared" si="16"/>
        <v>0</v>
      </c>
      <c r="AI23" s="60">
        <f t="shared" si="17"/>
        <v>0</v>
      </c>
      <c r="AJ23" s="60">
        <f t="shared" si="18"/>
        <v>0</v>
      </c>
      <c r="AK23" s="60">
        <f t="shared" si="19"/>
        <v>0</v>
      </c>
      <c r="AL23" s="60">
        <f t="shared" si="20"/>
        <v>0</v>
      </c>
      <c r="AM23" s="60">
        <f t="shared" si="21"/>
        <v>0</v>
      </c>
      <c r="AN23" s="60">
        <f t="shared" si="22"/>
        <v>0</v>
      </c>
      <c r="AO23" s="60">
        <f t="shared" si="23"/>
        <v>0</v>
      </c>
      <c r="AP23" s="60">
        <f t="shared" si="24"/>
        <v>0</v>
      </c>
      <c r="AQ23" s="60">
        <f t="shared" si="25"/>
        <v>0</v>
      </c>
      <c r="AR23" s="68">
        <f t="shared" si="26"/>
        <v>0</v>
      </c>
      <c r="AS23" s="68">
        <f t="shared" si="27"/>
        <v>0</v>
      </c>
      <c r="AT23" s="69">
        <f t="shared" si="28"/>
      </c>
      <c r="AU23" s="68">
        <f t="shared" si="29"/>
      </c>
      <c r="AV23" s="67">
        <f t="shared" si="30"/>
      </c>
      <c r="AW23" s="68">
        <f t="shared" si="31"/>
      </c>
      <c r="AX23" s="69">
        <f t="shared" si="32"/>
      </c>
      <c r="AY23" s="68">
        <f t="shared" si="35"/>
        <v>0</v>
      </c>
      <c r="AZ23" s="67">
        <f t="shared" si="36"/>
      </c>
      <c r="BA23" s="69">
        <f t="shared" si="33"/>
      </c>
      <c r="BB23" s="68">
        <f t="shared" si="37"/>
      </c>
      <c r="BC23" s="67">
        <f t="shared" si="38"/>
      </c>
    </row>
    <row r="24" spans="1:55" ht="12">
      <c r="A24" s="452"/>
      <c r="B24" s="3"/>
      <c r="C24" s="3"/>
      <c r="D24" s="394"/>
      <c r="E24" s="3"/>
      <c r="F24" s="3"/>
      <c r="G24" s="3"/>
      <c r="H24" s="4"/>
      <c r="I24" s="9"/>
      <c r="J24" s="9"/>
      <c r="K24" s="9"/>
      <c r="L24" s="8"/>
      <c r="M24" s="392"/>
      <c r="N24" s="393"/>
      <c r="O24" s="390">
        <f t="shared" si="0"/>
      </c>
      <c r="P24" s="3"/>
      <c r="Q24" s="60"/>
      <c r="R24" s="26">
        <f t="shared" si="1"/>
        <v>0</v>
      </c>
      <c r="S24" s="26">
        <f t="shared" si="2"/>
        <v>0</v>
      </c>
      <c r="T24" s="21">
        <f t="shared" si="3"/>
        <v>0</v>
      </c>
      <c r="U24" s="42">
        <f t="shared" si="4"/>
      </c>
      <c r="V24" s="26">
        <f t="shared" si="5"/>
      </c>
      <c r="W24" s="22">
        <f t="shared" si="6"/>
      </c>
      <c r="X24" s="22">
        <f t="shared" si="7"/>
      </c>
      <c r="Y24" s="26">
        <f t="shared" si="8"/>
      </c>
      <c r="Z24" s="27">
        <f t="shared" si="9"/>
      </c>
      <c r="AA24" s="69">
        <f t="shared" si="10"/>
      </c>
      <c r="AB24" s="60">
        <f t="shared" si="11"/>
        <v>0</v>
      </c>
      <c r="AC24" s="70">
        <f t="shared" si="12"/>
      </c>
      <c r="AD24" s="70">
        <f t="shared" si="13"/>
      </c>
      <c r="AE24" s="71">
        <f t="shared" si="34"/>
      </c>
      <c r="AF24" s="69">
        <f t="shared" si="14"/>
        <v>0</v>
      </c>
      <c r="AG24" s="60">
        <f t="shared" si="15"/>
        <v>0</v>
      </c>
      <c r="AH24" s="60">
        <f t="shared" si="16"/>
        <v>0</v>
      </c>
      <c r="AI24" s="60">
        <f t="shared" si="17"/>
        <v>0</v>
      </c>
      <c r="AJ24" s="60">
        <f t="shared" si="18"/>
        <v>0</v>
      </c>
      <c r="AK24" s="60">
        <f t="shared" si="19"/>
        <v>0</v>
      </c>
      <c r="AL24" s="60">
        <f t="shared" si="20"/>
        <v>0</v>
      </c>
      <c r="AM24" s="60">
        <f t="shared" si="21"/>
        <v>0</v>
      </c>
      <c r="AN24" s="60">
        <f t="shared" si="22"/>
        <v>0</v>
      </c>
      <c r="AO24" s="60">
        <f t="shared" si="23"/>
        <v>0</v>
      </c>
      <c r="AP24" s="60">
        <f t="shared" si="24"/>
        <v>0</v>
      </c>
      <c r="AQ24" s="60">
        <f t="shared" si="25"/>
        <v>0</v>
      </c>
      <c r="AR24" s="68">
        <f t="shared" si="26"/>
        <v>0</v>
      </c>
      <c r="AS24" s="68">
        <f t="shared" si="27"/>
        <v>0</v>
      </c>
      <c r="AT24" s="69">
        <f t="shared" si="28"/>
      </c>
      <c r="AU24" s="68">
        <f t="shared" si="29"/>
      </c>
      <c r="AV24" s="67">
        <f t="shared" si="30"/>
      </c>
      <c r="AW24" s="68">
        <f t="shared" si="31"/>
      </c>
      <c r="AX24" s="69">
        <f t="shared" si="32"/>
      </c>
      <c r="AY24" s="68">
        <f t="shared" si="35"/>
        <v>0</v>
      </c>
      <c r="AZ24" s="67">
        <f t="shared" si="36"/>
      </c>
      <c r="BA24" s="69">
        <f t="shared" si="33"/>
      </c>
      <c r="BB24" s="68">
        <f t="shared" si="37"/>
      </c>
      <c r="BC24" s="67">
        <f t="shared" si="38"/>
      </c>
    </row>
    <row r="25" spans="1:55" ht="12">
      <c r="A25" s="452"/>
      <c r="B25" s="3"/>
      <c r="C25" s="3"/>
      <c r="D25" s="394"/>
      <c r="E25" s="3"/>
      <c r="F25" s="3"/>
      <c r="G25" s="3"/>
      <c r="H25" s="4"/>
      <c r="I25" s="9"/>
      <c r="J25" s="9"/>
      <c r="K25" s="9"/>
      <c r="L25" s="8"/>
      <c r="M25" s="392"/>
      <c r="N25" s="393"/>
      <c r="O25" s="390">
        <f t="shared" si="0"/>
      </c>
      <c r="P25" s="3"/>
      <c r="Q25" s="60"/>
      <c r="R25" s="26">
        <f t="shared" si="1"/>
        <v>0</v>
      </c>
      <c r="S25" s="26">
        <f t="shared" si="2"/>
        <v>0</v>
      </c>
      <c r="T25" s="21">
        <f t="shared" si="3"/>
        <v>0</v>
      </c>
      <c r="U25" s="42">
        <f t="shared" si="4"/>
      </c>
      <c r="V25" s="26">
        <f t="shared" si="5"/>
      </c>
      <c r="W25" s="22">
        <f t="shared" si="6"/>
      </c>
      <c r="X25" s="22">
        <f t="shared" si="7"/>
      </c>
      <c r="Y25" s="26">
        <f t="shared" si="8"/>
      </c>
      <c r="Z25" s="27">
        <f t="shared" si="9"/>
      </c>
      <c r="AA25" s="69">
        <f t="shared" si="10"/>
      </c>
      <c r="AB25" s="60">
        <f t="shared" si="11"/>
        <v>0</v>
      </c>
      <c r="AC25" s="70">
        <f t="shared" si="12"/>
      </c>
      <c r="AD25" s="70">
        <f t="shared" si="13"/>
      </c>
      <c r="AE25" s="71">
        <f t="shared" si="34"/>
      </c>
      <c r="AF25" s="69">
        <f t="shared" si="14"/>
        <v>0</v>
      </c>
      <c r="AG25" s="60">
        <f t="shared" si="15"/>
        <v>0</v>
      </c>
      <c r="AH25" s="60">
        <f t="shared" si="16"/>
        <v>0</v>
      </c>
      <c r="AI25" s="60">
        <f t="shared" si="17"/>
        <v>0</v>
      </c>
      <c r="AJ25" s="60">
        <f t="shared" si="18"/>
        <v>0</v>
      </c>
      <c r="AK25" s="60">
        <f t="shared" si="19"/>
        <v>0</v>
      </c>
      <c r="AL25" s="60">
        <f t="shared" si="20"/>
        <v>0</v>
      </c>
      <c r="AM25" s="60">
        <f t="shared" si="21"/>
        <v>0</v>
      </c>
      <c r="AN25" s="60">
        <f t="shared" si="22"/>
        <v>0</v>
      </c>
      <c r="AO25" s="60">
        <f t="shared" si="23"/>
        <v>0</v>
      </c>
      <c r="AP25" s="60">
        <f t="shared" si="24"/>
        <v>0</v>
      </c>
      <c r="AQ25" s="60">
        <f t="shared" si="25"/>
        <v>0</v>
      </c>
      <c r="AR25" s="68">
        <f t="shared" si="26"/>
        <v>0</v>
      </c>
      <c r="AS25" s="68">
        <f t="shared" si="27"/>
        <v>0</v>
      </c>
      <c r="AT25" s="69">
        <f t="shared" si="28"/>
      </c>
      <c r="AU25" s="68">
        <f t="shared" si="29"/>
      </c>
      <c r="AV25" s="67">
        <f t="shared" si="30"/>
      </c>
      <c r="AW25" s="68">
        <f t="shared" si="31"/>
      </c>
      <c r="AX25" s="69">
        <f t="shared" si="32"/>
      </c>
      <c r="AY25" s="68">
        <f t="shared" si="35"/>
        <v>0</v>
      </c>
      <c r="AZ25" s="67">
        <f t="shared" si="36"/>
      </c>
      <c r="BA25" s="69">
        <f t="shared" si="33"/>
      </c>
      <c r="BB25" s="68">
        <f t="shared" si="37"/>
      </c>
      <c r="BC25" s="67">
        <f t="shared" si="38"/>
      </c>
    </row>
    <row r="26" spans="1:55" ht="12">
      <c r="A26" s="452"/>
      <c r="B26" s="3"/>
      <c r="C26" s="3"/>
      <c r="D26" s="394"/>
      <c r="E26" s="3"/>
      <c r="F26" s="3"/>
      <c r="G26" s="3"/>
      <c r="H26" s="4"/>
      <c r="I26" s="9"/>
      <c r="J26" s="9"/>
      <c r="K26" s="9"/>
      <c r="L26" s="8"/>
      <c r="M26" s="392"/>
      <c r="N26" s="393"/>
      <c r="O26" s="390">
        <f t="shared" si="0"/>
      </c>
      <c r="P26" s="3"/>
      <c r="Q26" s="60"/>
      <c r="R26" s="26">
        <f t="shared" si="1"/>
        <v>0</v>
      </c>
      <c r="S26" s="26">
        <f t="shared" si="2"/>
        <v>0</v>
      </c>
      <c r="T26" s="21">
        <f t="shared" si="3"/>
        <v>0</v>
      </c>
      <c r="U26" s="42">
        <f t="shared" si="4"/>
      </c>
      <c r="V26" s="26">
        <f t="shared" si="5"/>
      </c>
      <c r="W26" s="22">
        <f t="shared" si="6"/>
      </c>
      <c r="X26" s="22">
        <f t="shared" si="7"/>
      </c>
      <c r="Y26" s="26">
        <f t="shared" si="8"/>
      </c>
      <c r="Z26" s="27">
        <f t="shared" si="9"/>
      </c>
      <c r="AA26" s="69">
        <f t="shared" si="10"/>
      </c>
      <c r="AB26" s="60">
        <f t="shared" si="11"/>
        <v>0</v>
      </c>
      <c r="AC26" s="70">
        <f t="shared" si="12"/>
      </c>
      <c r="AD26" s="70">
        <f t="shared" si="13"/>
      </c>
      <c r="AE26" s="71">
        <f t="shared" si="34"/>
      </c>
      <c r="AF26" s="69">
        <f t="shared" si="14"/>
        <v>0</v>
      </c>
      <c r="AG26" s="60">
        <f t="shared" si="15"/>
        <v>0</v>
      </c>
      <c r="AH26" s="60">
        <f t="shared" si="16"/>
        <v>0</v>
      </c>
      <c r="AI26" s="60">
        <f t="shared" si="17"/>
        <v>0</v>
      </c>
      <c r="AJ26" s="60">
        <f t="shared" si="18"/>
        <v>0</v>
      </c>
      <c r="AK26" s="60">
        <f t="shared" si="19"/>
        <v>0</v>
      </c>
      <c r="AL26" s="60">
        <f t="shared" si="20"/>
        <v>0</v>
      </c>
      <c r="AM26" s="60">
        <f t="shared" si="21"/>
        <v>0</v>
      </c>
      <c r="AN26" s="60">
        <f t="shared" si="22"/>
        <v>0</v>
      </c>
      <c r="AO26" s="60">
        <f t="shared" si="23"/>
        <v>0</v>
      </c>
      <c r="AP26" s="60">
        <f t="shared" si="24"/>
        <v>0</v>
      </c>
      <c r="AQ26" s="60">
        <f t="shared" si="25"/>
        <v>0</v>
      </c>
      <c r="AR26" s="68">
        <f t="shared" si="26"/>
        <v>0</v>
      </c>
      <c r="AS26" s="68">
        <f t="shared" si="27"/>
        <v>0</v>
      </c>
      <c r="AT26" s="69">
        <f t="shared" si="28"/>
      </c>
      <c r="AU26" s="68">
        <f t="shared" si="29"/>
      </c>
      <c r="AV26" s="67">
        <f t="shared" si="30"/>
      </c>
      <c r="AW26" s="68">
        <f t="shared" si="31"/>
      </c>
      <c r="AX26" s="69">
        <f t="shared" si="32"/>
      </c>
      <c r="AY26" s="68">
        <f t="shared" si="35"/>
        <v>0</v>
      </c>
      <c r="AZ26" s="67">
        <f t="shared" si="36"/>
      </c>
      <c r="BA26" s="69">
        <f t="shared" si="33"/>
      </c>
      <c r="BB26" s="68">
        <f t="shared" si="37"/>
      </c>
      <c r="BC26" s="67">
        <f t="shared" si="38"/>
      </c>
    </row>
    <row r="27" spans="1:55" ht="12">
      <c r="A27" s="452"/>
      <c r="B27" s="3"/>
      <c r="C27" s="3"/>
      <c r="D27" s="394"/>
      <c r="E27" s="3"/>
      <c r="F27" s="3"/>
      <c r="G27" s="3"/>
      <c r="H27" s="4"/>
      <c r="I27" s="9"/>
      <c r="J27" s="9"/>
      <c r="K27" s="9"/>
      <c r="L27" s="8"/>
      <c r="M27" s="392"/>
      <c r="N27" s="393"/>
      <c r="O27" s="390">
        <f t="shared" si="0"/>
      </c>
      <c r="P27" s="3"/>
      <c r="Q27" s="60"/>
      <c r="R27" s="26">
        <f t="shared" si="1"/>
        <v>0</v>
      </c>
      <c r="S27" s="26">
        <f t="shared" si="2"/>
        <v>0</v>
      </c>
      <c r="T27" s="21">
        <f t="shared" si="3"/>
        <v>0</v>
      </c>
      <c r="U27" s="42">
        <f t="shared" si="4"/>
      </c>
      <c r="V27" s="26">
        <f t="shared" si="5"/>
      </c>
      <c r="W27" s="22">
        <f t="shared" si="6"/>
      </c>
      <c r="X27" s="22">
        <f t="shared" si="7"/>
      </c>
      <c r="Y27" s="26">
        <f t="shared" si="8"/>
      </c>
      <c r="Z27" s="27">
        <f t="shared" si="9"/>
      </c>
      <c r="AA27" s="69">
        <f t="shared" si="10"/>
      </c>
      <c r="AB27" s="60">
        <f t="shared" si="11"/>
        <v>0</v>
      </c>
      <c r="AC27" s="70">
        <f t="shared" si="12"/>
      </c>
      <c r="AD27" s="70">
        <f t="shared" si="13"/>
      </c>
      <c r="AE27" s="71">
        <f t="shared" si="34"/>
      </c>
      <c r="AF27" s="69">
        <f t="shared" si="14"/>
        <v>0</v>
      </c>
      <c r="AG27" s="60">
        <f t="shared" si="15"/>
        <v>0</v>
      </c>
      <c r="AH27" s="60">
        <f t="shared" si="16"/>
        <v>0</v>
      </c>
      <c r="AI27" s="60">
        <f t="shared" si="17"/>
        <v>0</v>
      </c>
      <c r="AJ27" s="60">
        <f t="shared" si="18"/>
        <v>0</v>
      </c>
      <c r="AK27" s="60">
        <f t="shared" si="19"/>
        <v>0</v>
      </c>
      <c r="AL27" s="60">
        <f t="shared" si="20"/>
        <v>0</v>
      </c>
      <c r="AM27" s="60">
        <f t="shared" si="21"/>
        <v>0</v>
      </c>
      <c r="AN27" s="60">
        <f t="shared" si="22"/>
        <v>0</v>
      </c>
      <c r="AO27" s="60">
        <f t="shared" si="23"/>
        <v>0</v>
      </c>
      <c r="AP27" s="60">
        <f t="shared" si="24"/>
        <v>0</v>
      </c>
      <c r="AQ27" s="60">
        <f t="shared" si="25"/>
        <v>0</v>
      </c>
      <c r="AR27" s="68">
        <f t="shared" si="26"/>
        <v>0</v>
      </c>
      <c r="AS27" s="68">
        <f t="shared" si="27"/>
        <v>0</v>
      </c>
      <c r="AT27" s="69">
        <f t="shared" si="28"/>
      </c>
      <c r="AU27" s="68">
        <f t="shared" si="29"/>
      </c>
      <c r="AV27" s="67">
        <f t="shared" si="30"/>
      </c>
      <c r="AW27" s="68">
        <f t="shared" si="31"/>
      </c>
      <c r="AX27" s="69">
        <f t="shared" si="32"/>
      </c>
      <c r="AY27" s="68">
        <f t="shared" si="35"/>
        <v>0</v>
      </c>
      <c r="AZ27" s="67">
        <f t="shared" si="36"/>
      </c>
      <c r="BA27" s="69">
        <f t="shared" si="33"/>
      </c>
      <c r="BB27" s="68">
        <f t="shared" si="37"/>
      </c>
      <c r="BC27" s="67">
        <f t="shared" si="38"/>
      </c>
    </row>
    <row r="28" spans="1:55" ht="12">
      <c r="A28" s="452"/>
      <c r="B28" s="3"/>
      <c r="C28" s="3"/>
      <c r="D28" s="394"/>
      <c r="E28" s="3"/>
      <c r="F28" s="3"/>
      <c r="G28" s="3"/>
      <c r="H28" s="4"/>
      <c r="I28" s="9"/>
      <c r="J28" s="9"/>
      <c r="K28" s="9"/>
      <c r="L28" s="8"/>
      <c r="M28" s="392"/>
      <c r="N28" s="393"/>
      <c r="O28" s="390">
        <f t="shared" si="0"/>
      </c>
      <c r="P28" s="3"/>
      <c r="Q28" s="60"/>
      <c r="R28" s="26">
        <f t="shared" si="1"/>
        <v>0</v>
      </c>
      <c r="S28" s="26">
        <f t="shared" si="2"/>
        <v>0</v>
      </c>
      <c r="T28" s="21">
        <f t="shared" si="3"/>
        <v>0</v>
      </c>
      <c r="U28" s="42">
        <f t="shared" si="4"/>
      </c>
      <c r="V28" s="26">
        <f t="shared" si="5"/>
      </c>
      <c r="W28" s="22">
        <f t="shared" si="6"/>
      </c>
      <c r="X28" s="22">
        <f t="shared" si="7"/>
      </c>
      <c r="Y28" s="26">
        <f t="shared" si="8"/>
      </c>
      <c r="Z28" s="27">
        <f t="shared" si="9"/>
      </c>
      <c r="AA28" s="69">
        <f t="shared" si="10"/>
      </c>
      <c r="AB28" s="60">
        <f t="shared" si="11"/>
        <v>0</v>
      </c>
      <c r="AC28" s="70">
        <f t="shared" si="12"/>
      </c>
      <c r="AD28" s="70">
        <f t="shared" si="13"/>
      </c>
      <c r="AE28" s="71">
        <f t="shared" si="34"/>
      </c>
      <c r="AF28" s="69">
        <f t="shared" si="14"/>
        <v>0</v>
      </c>
      <c r="AG28" s="60">
        <f t="shared" si="15"/>
        <v>0</v>
      </c>
      <c r="AH28" s="60">
        <f t="shared" si="16"/>
        <v>0</v>
      </c>
      <c r="AI28" s="60">
        <f t="shared" si="17"/>
        <v>0</v>
      </c>
      <c r="AJ28" s="60">
        <f t="shared" si="18"/>
        <v>0</v>
      </c>
      <c r="AK28" s="60">
        <f t="shared" si="19"/>
        <v>0</v>
      </c>
      <c r="AL28" s="60">
        <f t="shared" si="20"/>
        <v>0</v>
      </c>
      <c r="AM28" s="60">
        <f t="shared" si="21"/>
        <v>0</v>
      </c>
      <c r="AN28" s="60">
        <f t="shared" si="22"/>
        <v>0</v>
      </c>
      <c r="AO28" s="60">
        <f t="shared" si="23"/>
        <v>0</v>
      </c>
      <c r="AP28" s="60">
        <f t="shared" si="24"/>
        <v>0</v>
      </c>
      <c r="AQ28" s="60">
        <f t="shared" si="25"/>
        <v>0</v>
      </c>
      <c r="AR28" s="68">
        <f t="shared" si="26"/>
        <v>0</v>
      </c>
      <c r="AS28" s="68">
        <f t="shared" si="27"/>
        <v>0</v>
      </c>
      <c r="AT28" s="69">
        <f t="shared" si="28"/>
      </c>
      <c r="AU28" s="68">
        <f t="shared" si="29"/>
      </c>
      <c r="AV28" s="67">
        <f t="shared" si="30"/>
      </c>
      <c r="AW28" s="68">
        <f t="shared" si="31"/>
      </c>
      <c r="AX28" s="69">
        <f t="shared" si="32"/>
      </c>
      <c r="AY28" s="68">
        <f t="shared" si="35"/>
        <v>0</v>
      </c>
      <c r="AZ28" s="67">
        <f t="shared" si="36"/>
      </c>
      <c r="BA28" s="69">
        <f t="shared" si="33"/>
      </c>
      <c r="BB28" s="68">
        <f t="shared" si="37"/>
      </c>
      <c r="BC28" s="67">
        <f t="shared" si="38"/>
      </c>
    </row>
    <row r="29" spans="1:55" ht="12">
      <c r="A29" s="452"/>
      <c r="B29" s="3"/>
      <c r="C29" s="3"/>
      <c r="D29" s="394"/>
      <c r="E29" s="3"/>
      <c r="F29" s="3"/>
      <c r="G29" s="3"/>
      <c r="H29" s="4"/>
      <c r="I29" s="9"/>
      <c r="J29" s="9"/>
      <c r="K29" s="9"/>
      <c r="L29" s="8"/>
      <c r="M29" s="392"/>
      <c r="N29" s="393"/>
      <c r="O29" s="390">
        <f t="shared" si="0"/>
      </c>
      <c r="P29" s="3"/>
      <c r="Q29" s="60"/>
      <c r="R29" s="26">
        <f t="shared" si="1"/>
        <v>0</v>
      </c>
      <c r="S29" s="26">
        <f t="shared" si="2"/>
        <v>0</v>
      </c>
      <c r="T29" s="21">
        <f t="shared" si="3"/>
        <v>0</v>
      </c>
      <c r="U29" s="42">
        <f t="shared" si="4"/>
      </c>
      <c r="V29" s="26">
        <f t="shared" si="5"/>
      </c>
      <c r="W29" s="22">
        <f t="shared" si="6"/>
      </c>
      <c r="X29" s="22">
        <f t="shared" si="7"/>
      </c>
      <c r="Y29" s="26">
        <f t="shared" si="8"/>
      </c>
      <c r="Z29" s="27">
        <f t="shared" si="9"/>
      </c>
      <c r="AA29" s="69">
        <f t="shared" si="10"/>
      </c>
      <c r="AB29" s="60">
        <f t="shared" si="11"/>
        <v>0</v>
      </c>
      <c r="AC29" s="70">
        <f t="shared" si="12"/>
      </c>
      <c r="AD29" s="70">
        <f t="shared" si="13"/>
      </c>
      <c r="AE29" s="71">
        <f t="shared" si="34"/>
      </c>
      <c r="AF29" s="69">
        <f t="shared" si="14"/>
        <v>0</v>
      </c>
      <c r="AG29" s="60">
        <f t="shared" si="15"/>
        <v>0</v>
      </c>
      <c r="AH29" s="60">
        <f t="shared" si="16"/>
        <v>0</v>
      </c>
      <c r="AI29" s="60">
        <f t="shared" si="17"/>
        <v>0</v>
      </c>
      <c r="AJ29" s="60">
        <f t="shared" si="18"/>
        <v>0</v>
      </c>
      <c r="AK29" s="60">
        <f t="shared" si="19"/>
        <v>0</v>
      </c>
      <c r="AL29" s="60">
        <f t="shared" si="20"/>
        <v>0</v>
      </c>
      <c r="AM29" s="60">
        <f t="shared" si="21"/>
        <v>0</v>
      </c>
      <c r="AN29" s="60">
        <f t="shared" si="22"/>
        <v>0</v>
      </c>
      <c r="AO29" s="60">
        <f t="shared" si="23"/>
        <v>0</v>
      </c>
      <c r="AP29" s="60">
        <f t="shared" si="24"/>
        <v>0</v>
      </c>
      <c r="AQ29" s="60">
        <f t="shared" si="25"/>
        <v>0</v>
      </c>
      <c r="AR29" s="68">
        <f t="shared" si="26"/>
        <v>0</v>
      </c>
      <c r="AS29" s="68">
        <f t="shared" si="27"/>
        <v>0</v>
      </c>
      <c r="AT29" s="69">
        <f t="shared" si="28"/>
      </c>
      <c r="AU29" s="68">
        <f t="shared" si="29"/>
      </c>
      <c r="AV29" s="67">
        <f t="shared" si="30"/>
      </c>
      <c r="AW29" s="68">
        <f t="shared" si="31"/>
      </c>
      <c r="AX29" s="69">
        <f t="shared" si="32"/>
      </c>
      <c r="AY29" s="68">
        <f t="shared" si="35"/>
        <v>0</v>
      </c>
      <c r="AZ29" s="67">
        <f t="shared" si="36"/>
      </c>
      <c r="BA29" s="69">
        <f t="shared" si="33"/>
      </c>
      <c r="BB29" s="68">
        <f t="shared" si="37"/>
      </c>
      <c r="BC29" s="67">
        <f t="shared" si="38"/>
      </c>
    </row>
    <row r="30" spans="1:55" ht="12">
      <c r="A30" s="452"/>
      <c r="B30" s="3"/>
      <c r="C30" s="3"/>
      <c r="D30" s="394"/>
      <c r="E30" s="3"/>
      <c r="F30" s="3"/>
      <c r="G30" s="3"/>
      <c r="H30" s="4"/>
      <c r="I30" s="9"/>
      <c r="J30" s="9"/>
      <c r="K30" s="9"/>
      <c r="L30" s="8"/>
      <c r="M30" s="392"/>
      <c r="N30" s="393"/>
      <c r="O30" s="390">
        <f t="shared" si="0"/>
      </c>
      <c r="P30" s="3"/>
      <c r="Q30" s="60"/>
      <c r="R30" s="26">
        <f t="shared" si="1"/>
        <v>0</v>
      </c>
      <c r="S30" s="26">
        <f t="shared" si="2"/>
        <v>0</v>
      </c>
      <c r="T30" s="21">
        <f t="shared" si="3"/>
        <v>0</v>
      </c>
      <c r="U30" s="42">
        <f t="shared" si="4"/>
      </c>
      <c r="V30" s="26">
        <f t="shared" si="5"/>
      </c>
      <c r="W30" s="22">
        <f t="shared" si="6"/>
      </c>
      <c r="X30" s="22">
        <f t="shared" si="7"/>
      </c>
      <c r="Y30" s="26">
        <f t="shared" si="8"/>
      </c>
      <c r="Z30" s="27">
        <f t="shared" si="9"/>
      </c>
      <c r="AA30" s="69">
        <f t="shared" si="10"/>
      </c>
      <c r="AB30" s="60">
        <f t="shared" si="11"/>
        <v>0</v>
      </c>
      <c r="AC30" s="70">
        <f t="shared" si="12"/>
      </c>
      <c r="AD30" s="70">
        <f t="shared" si="13"/>
      </c>
      <c r="AE30" s="71">
        <f t="shared" si="34"/>
      </c>
      <c r="AF30" s="69">
        <f t="shared" si="14"/>
        <v>0</v>
      </c>
      <c r="AG30" s="60">
        <f t="shared" si="15"/>
        <v>0</v>
      </c>
      <c r="AH30" s="60">
        <f t="shared" si="16"/>
        <v>0</v>
      </c>
      <c r="AI30" s="60">
        <f t="shared" si="17"/>
        <v>0</v>
      </c>
      <c r="AJ30" s="60">
        <f t="shared" si="18"/>
        <v>0</v>
      </c>
      <c r="AK30" s="60">
        <f t="shared" si="19"/>
        <v>0</v>
      </c>
      <c r="AL30" s="60">
        <f t="shared" si="20"/>
        <v>0</v>
      </c>
      <c r="AM30" s="60">
        <f t="shared" si="21"/>
        <v>0</v>
      </c>
      <c r="AN30" s="60">
        <f t="shared" si="22"/>
        <v>0</v>
      </c>
      <c r="AO30" s="60">
        <f t="shared" si="23"/>
        <v>0</v>
      </c>
      <c r="AP30" s="60">
        <f t="shared" si="24"/>
        <v>0</v>
      </c>
      <c r="AQ30" s="60">
        <f t="shared" si="25"/>
        <v>0</v>
      </c>
      <c r="AR30" s="68">
        <f t="shared" si="26"/>
        <v>0</v>
      </c>
      <c r="AS30" s="68">
        <f t="shared" si="27"/>
        <v>0</v>
      </c>
      <c r="AT30" s="69">
        <f t="shared" si="28"/>
      </c>
      <c r="AU30" s="68">
        <f t="shared" si="29"/>
      </c>
      <c r="AV30" s="67">
        <f t="shared" si="30"/>
      </c>
      <c r="AW30" s="68">
        <f t="shared" si="31"/>
      </c>
      <c r="AX30" s="69">
        <f t="shared" si="32"/>
      </c>
      <c r="AY30" s="68">
        <f t="shared" si="35"/>
        <v>0</v>
      </c>
      <c r="AZ30" s="67">
        <f t="shared" si="36"/>
      </c>
      <c r="BA30" s="69">
        <f t="shared" si="33"/>
      </c>
      <c r="BB30" s="68">
        <f t="shared" si="37"/>
      </c>
      <c r="BC30" s="67">
        <f t="shared" si="38"/>
      </c>
    </row>
    <row r="31" spans="1:55" ht="12">
      <c r="A31" s="452"/>
      <c r="B31" s="3"/>
      <c r="C31" s="3"/>
      <c r="D31" s="394"/>
      <c r="E31" s="3"/>
      <c r="F31" s="3"/>
      <c r="G31" s="3"/>
      <c r="H31" s="4"/>
      <c r="I31" s="9"/>
      <c r="J31" s="9"/>
      <c r="K31" s="9"/>
      <c r="L31" s="8"/>
      <c r="M31" s="392"/>
      <c r="N31" s="393"/>
      <c r="O31" s="390">
        <f t="shared" si="0"/>
      </c>
      <c r="P31" s="3"/>
      <c r="Q31" s="60"/>
      <c r="R31" s="26">
        <f t="shared" si="1"/>
        <v>0</v>
      </c>
      <c r="S31" s="26">
        <f t="shared" si="2"/>
        <v>0</v>
      </c>
      <c r="T31" s="21">
        <f t="shared" si="3"/>
        <v>0</v>
      </c>
      <c r="U31" s="42">
        <f t="shared" si="4"/>
      </c>
      <c r="V31" s="26">
        <f t="shared" si="5"/>
      </c>
      <c r="W31" s="22">
        <f t="shared" si="6"/>
      </c>
      <c r="X31" s="22">
        <f t="shared" si="7"/>
      </c>
      <c r="Y31" s="26">
        <f t="shared" si="8"/>
      </c>
      <c r="Z31" s="27">
        <f t="shared" si="9"/>
      </c>
      <c r="AA31" s="69">
        <f t="shared" si="10"/>
      </c>
      <c r="AB31" s="60">
        <f t="shared" si="11"/>
        <v>0</v>
      </c>
      <c r="AC31" s="70">
        <f t="shared" si="12"/>
      </c>
      <c r="AD31" s="70">
        <f t="shared" si="13"/>
      </c>
      <c r="AE31" s="71">
        <f t="shared" si="34"/>
      </c>
      <c r="AF31" s="69">
        <f t="shared" si="14"/>
        <v>0</v>
      </c>
      <c r="AG31" s="60">
        <f t="shared" si="15"/>
        <v>0</v>
      </c>
      <c r="AH31" s="60">
        <f t="shared" si="16"/>
        <v>0</v>
      </c>
      <c r="AI31" s="60">
        <f t="shared" si="17"/>
        <v>0</v>
      </c>
      <c r="AJ31" s="60">
        <f t="shared" si="18"/>
        <v>0</v>
      </c>
      <c r="AK31" s="60">
        <f t="shared" si="19"/>
        <v>0</v>
      </c>
      <c r="AL31" s="60">
        <f t="shared" si="20"/>
        <v>0</v>
      </c>
      <c r="AM31" s="60">
        <f t="shared" si="21"/>
        <v>0</v>
      </c>
      <c r="AN31" s="60">
        <f t="shared" si="22"/>
        <v>0</v>
      </c>
      <c r="AO31" s="60">
        <f t="shared" si="23"/>
        <v>0</v>
      </c>
      <c r="AP31" s="60">
        <f t="shared" si="24"/>
        <v>0</v>
      </c>
      <c r="AQ31" s="60">
        <f t="shared" si="25"/>
        <v>0</v>
      </c>
      <c r="AR31" s="68">
        <f t="shared" si="26"/>
        <v>0</v>
      </c>
      <c r="AS31" s="68">
        <f t="shared" si="27"/>
        <v>0</v>
      </c>
      <c r="AT31" s="69">
        <f t="shared" si="28"/>
      </c>
      <c r="AU31" s="68">
        <f t="shared" si="29"/>
      </c>
      <c r="AV31" s="67">
        <f t="shared" si="30"/>
      </c>
      <c r="AW31" s="68">
        <f t="shared" si="31"/>
      </c>
      <c r="AX31" s="69">
        <f t="shared" si="32"/>
      </c>
      <c r="AY31" s="68">
        <f t="shared" si="35"/>
        <v>0</v>
      </c>
      <c r="AZ31" s="67">
        <f t="shared" si="36"/>
      </c>
      <c r="BA31" s="69">
        <f t="shared" si="33"/>
      </c>
      <c r="BB31" s="68">
        <f t="shared" si="37"/>
      </c>
      <c r="BC31" s="67">
        <f t="shared" si="38"/>
      </c>
    </row>
    <row r="32" spans="1:55" ht="12">
      <c r="A32" s="452"/>
      <c r="B32" s="3"/>
      <c r="C32" s="3"/>
      <c r="D32" s="394"/>
      <c r="E32" s="3"/>
      <c r="F32" s="3"/>
      <c r="G32" s="3"/>
      <c r="H32" s="4"/>
      <c r="I32" s="9"/>
      <c r="J32" s="9"/>
      <c r="K32" s="9"/>
      <c r="L32" s="8"/>
      <c r="M32" s="392"/>
      <c r="N32" s="393"/>
      <c r="O32" s="390">
        <f t="shared" si="0"/>
      </c>
      <c r="P32" s="3"/>
      <c r="Q32" s="60"/>
      <c r="R32" s="26">
        <f t="shared" si="1"/>
        <v>0</v>
      </c>
      <c r="S32" s="26">
        <f t="shared" si="2"/>
        <v>0</v>
      </c>
      <c r="T32" s="21">
        <f t="shared" si="3"/>
        <v>0</v>
      </c>
      <c r="U32" s="42">
        <f t="shared" si="4"/>
      </c>
      <c r="V32" s="26">
        <f t="shared" si="5"/>
      </c>
      <c r="W32" s="22">
        <f t="shared" si="6"/>
      </c>
      <c r="X32" s="22">
        <f t="shared" si="7"/>
      </c>
      <c r="Y32" s="26">
        <f t="shared" si="8"/>
      </c>
      <c r="Z32" s="27">
        <f t="shared" si="9"/>
      </c>
      <c r="AA32" s="69">
        <f t="shared" si="10"/>
      </c>
      <c r="AB32" s="60">
        <f t="shared" si="11"/>
        <v>0</v>
      </c>
      <c r="AC32" s="70">
        <f t="shared" si="12"/>
      </c>
      <c r="AD32" s="70">
        <f t="shared" si="13"/>
      </c>
      <c r="AE32" s="71">
        <f t="shared" si="34"/>
      </c>
      <c r="AF32" s="69">
        <f t="shared" si="14"/>
        <v>0</v>
      </c>
      <c r="AG32" s="60">
        <f t="shared" si="15"/>
        <v>0</v>
      </c>
      <c r="AH32" s="60">
        <f t="shared" si="16"/>
        <v>0</v>
      </c>
      <c r="AI32" s="60">
        <f t="shared" si="17"/>
        <v>0</v>
      </c>
      <c r="AJ32" s="60">
        <f t="shared" si="18"/>
        <v>0</v>
      </c>
      <c r="AK32" s="60">
        <f t="shared" si="19"/>
        <v>0</v>
      </c>
      <c r="AL32" s="60">
        <f t="shared" si="20"/>
        <v>0</v>
      </c>
      <c r="AM32" s="60">
        <f t="shared" si="21"/>
        <v>0</v>
      </c>
      <c r="AN32" s="60">
        <f t="shared" si="22"/>
        <v>0</v>
      </c>
      <c r="AO32" s="60">
        <f t="shared" si="23"/>
        <v>0</v>
      </c>
      <c r="AP32" s="60">
        <f t="shared" si="24"/>
        <v>0</v>
      </c>
      <c r="AQ32" s="60">
        <f t="shared" si="25"/>
        <v>0</v>
      </c>
      <c r="AR32" s="68">
        <f t="shared" si="26"/>
        <v>0</v>
      </c>
      <c r="AS32" s="68">
        <f t="shared" si="27"/>
        <v>0</v>
      </c>
      <c r="AT32" s="69">
        <f t="shared" si="28"/>
      </c>
      <c r="AU32" s="68">
        <f t="shared" si="29"/>
      </c>
      <c r="AV32" s="67">
        <f t="shared" si="30"/>
      </c>
      <c r="AW32" s="68">
        <f t="shared" si="31"/>
      </c>
      <c r="AX32" s="69">
        <f t="shared" si="32"/>
      </c>
      <c r="AY32" s="68">
        <f t="shared" si="35"/>
        <v>0</v>
      </c>
      <c r="AZ32" s="67">
        <f t="shared" si="36"/>
      </c>
      <c r="BA32" s="69">
        <f t="shared" si="33"/>
      </c>
      <c r="BB32" s="68">
        <f t="shared" si="37"/>
      </c>
      <c r="BC32" s="67">
        <f t="shared" si="38"/>
      </c>
    </row>
    <row r="33" spans="1:55" ht="12">
      <c r="A33" s="452"/>
      <c r="B33" s="3"/>
      <c r="C33" s="3"/>
      <c r="D33" s="394"/>
      <c r="E33" s="3"/>
      <c r="F33" s="3"/>
      <c r="G33" s="3"/>
      <c r="H33" s="4"/>
      <c r="I33" s="9"/>
      <c r="J33" s="9"/>
      <c r="K33" s="9"/>
      <c r="L33" s="8"/>
      <c r="M33" s="392"/>
      <c r="N33" s="393"/>
      <c r="O33" s="390">
        <f t="shared" si="0"/>
      </c>
      <c r="P33" s="3"/>
      <c r="Q33" s="60"/>
      <c r="R33" s="26">
        <f t="shared" si="1"/>
        <v>0</v>
      </c>
      <c r="S33" s="26">
        <f t="shared" si="2"/>
        <v>0</v>
      </c>
      <c r="T33" s="21">
        <f t="shared" si="3"/>
        <v>0</v>
      </c>
      <c r="U33" s="42">
        <f t="shared" si="4"/>
      </c>
      <c r="V33" s="26">
        <f t="shared" si="5"/>
      </c>
      <c r="W33" s="22">
        <f t="shared" si="6"/>
      </c>
      <c r="X33" s="22">
        <f t="shared" si="7"/>
      </c>
      <c r="Y33" s="26">
        <f t="shared" si="8"/>
      </c>
      <c r="Z33" s="27">
        <f t="shared" si="9"/>
      </c>
      <c r="AA33" s="69">
        <f t="shared" si="10"/>
      </c>
      <c r="AB33" s="60">
        <f t="shared" si="11"/>
        <v>0</v>
      </c>
      <c r="AC33" s="70">
        <f t="shared" si="12"/>
      </c>
      <c r="AD33" s="70">
        <f t="shared" si="13"/>
      </c>
      <c r="AE33" s="71">
        <f t="shared" si="34"/>
      </c>
      <c r="AF33" s="69">
        <f t="shared" si="14"/>
        <v>0</v>
      </c>
      <c r="AG33" s="60">
        <f t="shared" si="15"/>
        <v>0</v>
      </c>
      <c r="AH33" s="60">
        <f t="shared" si="16"/>
        <v>0</v>
      </c>
      <c r="AI33" s="60">
        <f t="shared" si="17"/>
        <v>0</v>
      </c>
      <c r="AJ33" s="60">
        <f t="shared" si="18"/>
        <v>0</v>
      </c>
      <c r="AK33" s="60">
        <f t="shared" si="19"/>
        <v>0</v>
      </c>
      <c r="AL33" s="60">
        <f t="shared" si="20"/>
        <v>0</v>
      </c>
      <c r="AM33" s="60">
        <f t="shared" si="21"/>
        <v>0</v>
      </c>
      <c r="AN33" s="60">
        <f t="shared" si="22"/>
        <v>0</v>
      </c>
      <c r="AO33" s="60">
        <f t="shared" si="23"/>
        <v>0</v>
      </c>
      <c r="AP33" s="60">
        <f t="shared" si="24"/>
        <v>0</v>
      </c>
      <c r="AQ33" s="60">
        <f t="shared" si="25"/>
        <v>0</v>
      </c>
      <c r="AR33" s="68">
        <f t="shared" si="26"/>
        <v>0</v>
      </c>
      <c r="AS33" s="68">
        <f t="shared" si="27"/>
        <v>0</v>
      </c>
      <c r="AT33" s="69">
        <f t="shared" si="28"/>
      </c>
      <c r="AU33" s="68">
        <f t="shared" si="29"/>
      </c>
      <c r="AV33" s="67">
        <f t="shared" si="30"/>
      </c>
      <c r="AW33" s="68">
        <f t="shared" si="31"/>
      </c>
      <c r="AX33" s="69">
        <f t="shared" si="32"/>
      </c>
      <c r="AY33" s="68">
        <f t="shared" si="35"/>
        <v>0</v>
      </c>
      <c r="AZ33" s="67">
        <f t="shared" si="36"/>
      </c>
      <c r="BA33" s="69">
        <f t="shared" si="33"/>
      </c>
      <c r="BB33" s="68">
        <f t="shared" si="37"/>
      </c>
      <c r="BC33" s="67">
        <f t="shared" si="38"/>
      </c>
    </row>
    <row r="34" spans="1:55" ht="12">
      <c r="A34" s="452"/>
      <c r="B34" s="3"/>
      <c r="C34" s="3"/>
      <c r="D34" s="394"/>
      <c r="E34" s="3"/>
      <c r="F34" s="3"/>
      <c r="G34" s="3"/>
      <c r="H34" s="4"/>
      <c r="I34" s="9"/>
      <c r="J34" s="9"/>
      <c r="K34" s="9"/>
      <c r="L34" s="8"/>
      <c r="M34" s="392"/>
      <c r="N34" s="393"/>
      <c r="O34" s="390">
        <f t="shared" si="0"/>
      </c>
      <c r="P34" s="3"/>
      <c r="Q34" s="60"/>
      <c r="R34" s="26">
        <f t="shared" si="1"/>
        <v>0</v>
      </c>
      <c r="S34" s="26">
        <f t="shared" si="2"/>
        <v>0</v>
      </c>
      <c r="T34" s="21">
        <f t="shared" si="3"/>
        <v>0</v>
      </c>
      <c r="U34" s="42">
        <f t="shared" si="4"/>
      </c>
      <c r="V34" s="26">
        <f t="shared" si="5"/>
      </c>
      <c r="W34" s="22">
        <f t="shared" si="6"/>
      </c>
      <c r="X34" s="22">
        <f t="shared" si="7"/>
      </c>
      <c r="Y34" s="26">
        <f t="shared" si="8"/>
      </c>
      <c r="Z34" s="27">
        <f t="shared" si="9"/>
      </c>
      <c r="AA34" s="69">
        <f t="shared" si="10"/>
      </c>
      <c r="AB34" s="60">
        <f t="shared" si="11"/>
        <v>0</v>
      </c>
      <c r="AC34" s="70">
        <f t="shared" si="12"/>
      </c>
      <c r="AD34" s="70">
        <f t="shared" si="13"/>
      </c>
      <c r="AE34" s="71">
        <f t="shared" si="34"/>
      </c>
      <c r="AF34" s="69">
        <f t="shared" si="14"/>
        <v>0</v>
      </c>
      <c r="AG34" s="60">
        <f t="shared" si="15"/>
        <v>0</v>
      </c>
      <c r="AH34" s="60">
        <f t="shared" si="16"/>
        <v>0</v>
      </c>
      <c r="AI34" s="60">
        <f t="shared" si="17"/>
        <v>0</v>
      </c>
      <c r="AJ34" s="60">
        <f t="shared" si="18"/>
        <v>0</v>
      </c>
      <c r="AK34" s="60">
        <f t="shared" si="19"/>
        <v>0</v>
      </c>
      <c r="AL34" s="60">
        <f t="shared" si="20"/>
        <v>0</v>
      </c>
      <c r="AM34" s="60">
        <f t="shared" si="21"/>
        <v>0</v>
      </c>
      <c r="AN34" s="60">
        <f t="shared" si="22"/>
        <v>0</v>
      </c>
      <c r="AO34" s="60">
        <f t="shared" si="23"/>
        <v>0</v>
      </c>
      <c r="AP34" s="60">
        <f t="shared" si="24"/>
        <v>0</v>
      </c>
      <c r="AQ34" s="60">
        <f t="shared" si="25"/>
        <v>0</v>
      </c>
      <c r="AR34" s="68">
        <f t="shared" si="26"/>
        <v>0</v>
      </c>
      <c r="AS34" s="68">
        <f t="shared" si="27"/>
        <v>0</v>
      </c>
      <c r="AT34" s="69">
        <f t="shared" si="28"/>
      </c>
      <c r="AU34" s="68">
        <f t="shared" si="29"/>
      </c>
      <c r="AV34" s="67">
        <f t="shared" si="30"/>
      </c>
      <c r="AW34" s="68">
        <f t="shared" si="31"/>
      </c>
      <c r="AX34" s="69">
        <f t="shared" si="32"/>
      </c>
      <c r="AY34" s="68">
        <f t="shared" si="35"/>
        <v>0</v>
      </c>
      <c r="AZ34" s="67">
        <f t="shared" si="36"/>
      </c>
      <c r="BA34" s="69">
        <f t="shared" si="33"/>
      </c>
      <c r="BB34" s="68">
        <f t="shared" si="37"/>
      </c>
      <c r="BC34" s="67">
        <f t="shared" si="38"/>
      </c>
    </row>
    <row r="35" spans="1:55" ht="12">
      <c r="A35" s="452"/>
      <c r="B35" s="3"/>
      <c r="C35" s="3"/>
      <c r="D35" s="394"/>
      <c r="E35" s="3"/>
      <c r="F35" s="3"/>
      <c r="G35" s="3"/>
      <c r="H35" s="4"/>
      <c r="I35" s="9"/>
      <c r="J35" s="9"/>
      <c r="K35" s="9"/>
      <c r="L35" s="8"/>
      <c r="M35" s="392"/>
      <c r="N35" s="393"/>
      <c r="O35" s="390">
        <f t="shared" si="0"/>
      </c>
      <c r="P35" s="3"/>
      <c r="Q35" s="60"/>
      <c r="R35" s="26">
        <f t="shared" si="1"/>
        <v>0</v>
      </c>
      <c r="S35" s="26">
        <f t="shared" si="2"/>
        <v>0</v>
      </c>
      <c r="T35" s="21">
        <f t="shared" si="3"/>
        <v>0</v>
      </c>
      <c r="U35" s="42">
        <f t="shared" si="4"/>
      </c>
      <c r="V35" s="26">
        <f t="shared" si="5"/>
      </c>
      <c r="W35" s="22">
        <f t="shared" si="6"/>
      </c>
      <c r="X35" s="22">
        <f t="shared" si="7"/>
      </c>
      <c r="Y35" s="26">
        <f t="shared" si="8"/>
      </c>
      <c r="Z35" s="27">
        <f t="shared" si="9"/>
      </c>
      <c r="AA35" s="69">
        <f t="shared" si="10"/>
      </c>
      <c r="AB35" s="60">
        <f t="shared" si="11"/>
        <v>0</v>
      </c>
      <c r="AC35" s="70">
        <f t="shared" si="12"/>
      </c>
      <c r="AD35" s="70">
        <f t="shared" si="13"/>
      </c>
      <c r="AE35" s="71">
        <f t="shared" si="34"/>
      </c>
      <c r="AF35" s="69">
        <f t="shared" si="14"/>
        <v>0</v>
      </c>
      <c r="AG35" s="60">
        <f t="shared" si="15"/>
        <v>0</v>
      </c>
      <c r="AH35" s="60">
        <f t="shared" si="16"/>
        <v>0</v>
      </c>
      <c r="AI35" s="60">
        <f t="shared" si="17"/>
        <v>0</v>
      </c>
      <c r="AJ35" s="60">
        <f t="shared" si="18"/>
        <v>0</v>
      </c>
      <c r="AK35" s="60">
        <f t="shared" si="19"/>
        <v>0</v>
      </c>
      <c r="AL35" s="60">
        <f t="shared" si="20"/>
        <v>0</v>
      </c>
      <c r="AM35" s="60">
        <f t="shared" si="21"/>
        <v>0</v>
      </c>
      <c r="AN35" s="60">
        <f t="shared" si="22"/>
        <v>0</v>
      </c>
      <c r="AO35" s="60">
        <f t="shared" si="23"/>
        <v>0</v>
      </c>
      <c r="AP35" s="60">
        <f t="shared" si="24"/>
        <v>0</v>
      </c>
      <c r="AQ35" s="60">
        <f t="shared" si="25"/>
        <v>0</v>
      </c>
      <c r="AR35" s="68">
        <f t="shared" si="26"/>
        <v>0</v>
      </c>
      <c r="AS35" s="68">
        <f t="shared" si="27"/>
        <v>0</v>
      </c>
      <c r="AT35" s="69">
        <f t="shared" si="28"/>
      </c>
      <c r="AU35" s="68">
        <f t="shared" si="29"/>
      </c>
      <c r="AV35" s="67">
        <f t="shared" si="30"/>
      </c>
      <c r="AW35" s="68">
        <f t="shared" si="31"/>
      </c>
      <c r="AX35" s="69">
        <f t="shared" si="32"/>
      </c>
      <c r="AY35" s="68">
        <f t="shared" si="35"/>
        <v>0</v>
      </c>
      <c r="AZ35" s="67">
        <f t="shared" si="36"/>
      </c>
      <c r="BA35" s="69">
        <f t="shared" si="33"/>
      </c>
      <c r="BB35" s="68">
        <f t="shared" si="37"/>
      </c>
      <c r="BC35" s="67">
        <f t="shared" si="38"/>
      </c>
    </row>
    <row r="36" spans="1:55" ht="12">
      <c r="A36" s="452"/>
      <c r="B36" s="3"/>
      <c r="C36" s="3"/>
      <c r="D36" s="394"/>
      <c r="E36" s="3"/>
      <c r="F36" s="3"/>
      <c r="G36" s="3"/>
      <c r="H36" s="4"/>
      <c r="I36" s="9"/>
      <c r="J36" s="9"/>
      <c r="K36" s="9"/>
      <c r="L36" s="8"/>
      <c r="M36" s="392"/>
      <c r="N36" s="393"/>
      <c r="O36" s="390">
        <f t="shared" si="0"/>
      </c>
      <c r="P36" s="3"/>
      <c r="Q36" s="60"/>
      <c r="R36" s="26">
        <f t="shared" si="1"/>
        <v>0</v>
      </c>
      <c r="S36" s="26">
        <f t="shared" si="2"/>
        <v>0</v>
      </c>
      <c r="T36" s="21">
        <f t="shared" si="3"/>
        <v>0</v>
      </c>
      <c r="U36" s="42">
        <f t="shared" si="4"/>
      </c>
      <c r="V36" s="26">
        <f t="shared" si="5"/>
      </c>
      <c r="W36" s="22">
        <f t="shared" si="6"/>
      </c>
      <c r="X36" s="22">
        <f t="shared" si="7"/>
      </c>
      <c r="Y36" s="26">
        <f t="shared" si="8"/>
      </c>
      <c r="Z36" s="27">
        <f t="shared" si="9"/>
      </c>
      <c r="AA36" s="69">
        <f t="shared" si="10"/>
      </c>
      <c r="AB36" s="60">
        <f t="shared" si="11"/>
        <v>0</v>
      </c>
      <c r="AC36" s="70">
        <f t="shared" si="12"/>
      </c>
      <c r="AD36" s="70">
        <f t="shared" si="13"/>
      </c>
      <c r="AE36" s="71">
        <f t="shared" si="34"/>
      </c>
      <c r="AF36" s="69">
        <f t="shared" si="14"/>
        <v>0</v>
      </c>
      <c r="AG36" s="60">
        <f t="shared" si="15"/>
        <v>0</v>
      </c>
      <c r="AH36" s="60">
        <f t="shared" si="16"/>
        <v>0</v>
      </c>
      <c r="AI36" s="60">
        <f t="shared" si="17"/>
        <v>0</v>
      </c>
      <c r="AJ36" s="60">
        <f t="shared" si="18"/>
        <v>0</v>
      </c>
      <c r="AK36" s="60">
        <f t="shared" si="19"/>
        <v>0</v>
      </c>
      <c r="AL36" s="60">
        <f t="shared" si="20"/>
        <v>0</v>
      </c>
      <c r="AM36" s="60">
        <f t="shared" si="21"/>
        <v>0</v>
      </c>
      <c r="AN36" s="60">
        <f t="shared" si="22"/>
        <v>0</v>
      </c>
      <c r="AO36" s="60">
        <f t="shared" si="23"/>
        <v>0</v>
      </c>
      <c r="AP36" s="60">
        <f t="shared" si="24"/>
        <v>0</v>
      </c>
      <c r="AQ36" s="60">
        <f t="shared" si="25"/>
        <v>0</v>
      </c>
      <c r="AR36" s="68">
        <f t="shared" si="26"/>
        <v>0</v>
      </c>
      <c r="AS36" s="68">
        <f t="shared" si="27"/>
        <v>0</v>
      </c>
      <c r="AT36" s="69">
        <f t="shared" si="28"/>
      </c>
      <c r="AU36" s="68">
        <f t="shared" si="29"/>
      </c>
      <c r="AV36" s="67">
        <f t="shared" si="30"/>
      </c>
      <c r="AW36" s="68">
        <f t="shared" si="31"/>
      </c>
      <c r="AX36" s="69">
        <f t="shared" si="32"/>
      </c>
      <c r="AY36" s="68">
        <f t="shared" si="35"/>
        <v>0</v>
      </c>
      <c r="AZ36" s="67">
        <f t="shared" si="36"/>
      </c>
      <c r="BA36" s="69">
        <f t="shared" si="33"/>
      </c>
      <c r="BB36" s="68">
        <f t="shared" si="37"/>
      </c>
      <c r="BC36" s="67">
        <f t="shared" si="38"/>
      </c>
    </row>
    <row r="37" spans="1:55" ht="12">
      <c r="A37" s="452"/>
      <c r="B37" s="3"/>
      <c r="C37" s="3"/>
      <c r="D37" s="394"/>
      <c r="E37" s="3"/>
      <c r="F37" s="3"/>
      <c r="G37" s="3"/>
      <c r="H37" s="4"/>
      <c r="I37" s="9"/>
      <c r="J37" s="9"/>
      <c r="K37" s="9"/>
      <c r="L37" s="8"/>
      <c r="M37" s="392"/>
      <c r="N37" s="393"/>
      <c r="O37" s="390">
        <f t="shared" si="0"/>
      </c>
      <c r="P37" s="3"/>
      <c r="Q37" s="60"/>
      <c r="R37" s="26">
        <f t="shared" si="1"/>
        <v>0</v>
      </c>
      <c r="S37" s="26">
        <f t="shared" si="2"/>
        <v>0</v>
      </c>
      <c r="T37" s="21">
        <f t="shared" si="3"/>
        <v>0</v>
      </c>
      <c r="U37" s="42">
        <f t="shared" si="4"/>
      </c>
      <c r="V37" s="26">
        <f t="shared" si="5"/>
      </c>
      <c r="W37" s="22">
        <f t="shared" si="6"/>
      </c>
      <c r="X37" s="22">
        <f t="shared" si="7"/>
      </c>
      <c r="Y37" s="26">
        <f t="shared" si="8"/>
      </c>
      <c r="Z37" s="27">
        <f t="shared" si="9"/>
      </c>
      <c r="AA37" s="69">
        <f t="shared" si="10"/>
      </c>
      <c r="AB37" s="60">
        <f t="shared" si="11"/>
        <v>0</v>
      </c>
      <c r="AC37" s="70">
        <f t="shared" si="12"/>
      </c>
      <c r="AD37" s="70">
        <f t="shared" si="13"/>
      </c>
      <c r="AE37" s="71">
        <f t="shared" si="34"/>
      </c>
      <c r="AF37" s="69">
        <f t="shared" si="14"/>
        <v>0</v>
      </c>
      <c r="AG37" s="60">
        <f t="shared" si="15"/>
        <v>0</v>
      </c>
      <c r="AH37" s="60">
        <f t="shared" si="16"/>
        <v>0</v>
      </c>
      <c r="AI37" s="60">
        <f t="shared" si="17"/>
        <v>0</v>
      </c>
      <c r="AJ37" s="60">
        <f t="shared" si="18"/>
        <v>0</v>
      </c>
      <c r="AK37" s="60">
        <f t="shared" si="19"/>
        <v>0</v>
      </c>
      <c r="AL37" s="60">
        <f t="shared" si="20"/>
        <v>0</v>
      </c>
      <c r="AM37" s="60">
        <f t="shared" si="21"/>
        <v>0</v>
      </c>
      <c r="AN37" s="60">
        <f t="shared" si="22"/>
        <v>0</v>
      </c>
      <c r="AO37" s="60">
        <f t="shared" si="23"/>
        <v>0</v>
      </c>
      <c r="AP37" s="60">
        <f t="shared" si="24"/>
        <v>0</v>
      </c>
      <c r="AQ37" s="60">
        <f t="shared" si="25"/>
        <v>0</v>
      </c>
      <c r="AR37" s="68">
        <f t="shared" si="26"/>
        <v>0</v>
      </c>
      <c r="AS37" s="68">
        <f t="shared" si="27"/>
        <v>0</v>
      </c>
      <c r="AT37" s="69">
        <f t="shared" si="28"/>
      </c>
      <c r="AU37" s="68">
        <f t="shared" si="29"/>
      </c>
      <c r="AV37" s="67">
        <f t="shared" si="30"/>
      </c>
      <c r="AW37" s="68">
        <f t="shared" si="31"/>
      </c>
      <c r="AX37" s="69">
        <f t="shared" si="32"/>
      </c>
      <c r="AY37" s="68">
        <f t="shared" si="35"/>
        <v>0</v>
      </c>
      <c r="AZ37" s="67">
        <f t="shared" si="36"/>
      </c>
      <c r="BA37" s="69">
        <f t="shared" si="33"/>
      </c>
      <c r="BB37" s="68">
        <f t="shared" si="37"/>
      </c>
      <c r="BC37" s="67">
        <f t="shared" si="38"/>
      </c>
    </row>
    <row r="38" spans="1:55" ht="12">
      <c r="A38" s="452"/>
      <c r="B38" s="3"/>
      <c r="C38" s="3"/>
      <c r="D38" s="394"/>
      <c r="E38" s="3"/>
      <c r="F38" s="3"/>
      <c r="G38" s="3"/>
      <c r="H38" s="4"/>
      <c r="I38" s="9"/>
      <c r="J38" s="9"/>
      <c r="K38" s="9"/>
      <c r="L38" s="8"/>
      <c r="M38" s="392"/>
      <c r="N38" s="393"/>
      <c r="O38" s="390">
        <f t="shared" si="0"/>
      </c>
      <c r="P38" s="3"/>
      <c r="Q38" s="60"/>
      <c r="R38" s="26">
        <f t="shared" si="1"/>
        <v>0</v>
      </c>
      <c r="S38" s="26">
        <f t="shared" si="2"/>
        <v>0</v>
      </c>
      <c r="T38" s="21">
        <f t="shared" si="3"/>
        <v>0</v>
      </c>
      <c r="U38" s="42">
        <f t="shared" si="4"/>
      </c>
      <c r="V38" s="26">
        <f t="shared" si="5"/>
      </c>
      <c r="W38" s="22">
        <f t="shared" si="6"/>
      </c>
      <c r="X38" s="22">
        <f t="shared" si="7"/>
      </c>
      <c r="Y38" s="26">
        <f t="shared" si="8"/>
      </c>
      <c r="Z38" s="27">
        <f t="shared" si="9"/>
      </c>
      <c r="AA38" s="69">
        <f t="shared" si="10"/>
      </c>
      <c r="AB38" s="60">
        <f t="shared" si="11"/>
        <v>0</v>
      </c>
      <c r="AC38" s="70">
        <f t="shared" si="12"/>
      </c>
      <c r="AD38" s="70">
        <f t="shared" si="13"/>
      </c>
      <c r="AE38" s="71">
        <f t="shared" si="34"/>
      </c>
      <c r="AF38" s="69">
        <f t="shared" si="14"/>
        <v>0</v>
      </c>
      <c r="AG38" s="60">
        <f t="shared" si="15"/>
        <v>0</v>
      </c>
      <c r="AH38" s="60">
        <f t="shared" si="16"/>
        <v>0</v>
      </c>
      <c r="AI38" s="60">
        <f t="shared" si="17"/>
        <v>0</v>
      </c>
      <c r="AJ38" s="60">
        <f t="shared" si="18"/>
        <v>0</v>
      </c>
      <c r="AK38" s="60">
        <f t="shared" si="19"/>
        <v>0</v>
      </c>
      <c r="AL38" s="60">
        <f t="shared" si="20"/>
        <v>0</v>
      </c>
      <c r="AM38" s="60">
        <f t="shared" si="21"/>
        <v>0</v>
      </c>
      <c r="AN38" s="60">
        <f t="shared" si="22"/>
        <v>0</v>
      </c>
      <c r="AO38" s="60">
        <f t="shared" si="23"/>
        <v>0</v>
      </c>
      <c r="AP38" s="60">
        <f t="shared" si="24"/>
        <v>0</v>
      </c>
      <c r="AQ38" s="60">
        <f t="shared" si="25"/>
        <v>0</v>
      </c>
      <c r="AR38" s="68">
        <f t="shared" si="26"/>
        <v>0</v>
      </c>
      <c r="AS38" s="68">
        <f t="shared" si="27"/>
        <v>0</v>
      </c>
      <c r="AT38" s="69">
        <f t="shared" si="28"/>
      </c>
      <c r="AU38" s="68">
        <f t="shared" si="29"/>
      </c>
      <c r="AV38" s="67">
        <f t="shared" si="30"/>
      </c>
      <c r="AW38" s="68">
        <f t="shared" si="31"/>
      </c>
      <c r="AX38" s="69">
        <f t="shared" si="32"/>
      </c>
      <c r="AY38" s="68">
        <f t="shared" si="35"/>
        <v>0</v>
      </c>
      <c r="AZ38" s="67">
        <f t="shared" si="36"/>
      </c>
      <c r="BA38" s="69">
        <f t="shared" si="33"/>
      </c>
      <c r="BB38" s="68">
        <f t="shared" si="37"/>
      </c>
      <c r="BC38" s="67">
        <f t="shared" si="38"/>
      </c>
    </row>
    <row r="39" spans="1:55" ht="12">
      <c r="A39" s="452"/>
      <c r="B39" s="3"/>
      <c r="C39" s="3"/>
      <c r="D39" s="394"/>
      <c r="E39" s="3"/>
      <c r="F39" s="3"/>
      <c r="G39" s="3"/>
      <c r="H39" s="4"/>
      <c r="I39" s="9"/>
      <c r="J39" s="9"/>
      <c r="K39" s="9"/>
      <c r="L39" s="8"/>
      <c r="M39" s="392"/>
      <c r="N39" s="393"/>
      <c r="O39" s="390">
        <f t="shared" si="0"/>
      </c>
      <c r="P39" s="3"/>
      <c r="Q39" s="60"/>
      <c r="R39" s="26">
        <f t="shared" si="1"/>
        <v>0</v>
      </c>
      <c r="S39" s="26">
        <f t="shared" si="2"/>
        <v>0</v>
      </c>
      <c r="T39" s="21">
        <f t="shared" si="3"/>
        <v>0</v>
      </c>
      <c r="U39" s="42">
        <f t="shared" si="4"/>
      </c>
      <c r="V39" s="26">
        <f t="shared" si="5"/>
      </c>
      <c r="W39" s="22">
        <f t="shared" si="6"/>
      </c>
      <c r="X39" s="22">
        <f t="shared" si="7"/>
      </c>
      <c r="Y39" s="26">
        <f t="shared" si="8"/>
      </c>
      <c r="Z39" s="27">
        <f t="shared" si="9"/>
      </c>
      <c r="AA39" s="69">
        <f t="shared" si="10"/>
      </c>
      <c r="AB39" s="60">
        <f t="shared" si="11"/>
        <v>0</v>
      </c>
      <c r="AC39" s="70">
        <f t="shared" si="12"/>
      </c>
      <c r="AD39" s="70">
        <f t="shared" si="13"/>
      </c>
      <c r="AE39" s="71">
        <f t="shared" si="34"/>
      </c>
      <c r="AF39" s="69">
        <f t="shared" si="14"/>
        <v>0</v>
      </c>
      <c r="AG39" s="60">
        <f t="shared" si="15"/>
        <v>0</v>
      </c>
      <c r="AH39" s="60">
        <f t="shared" si="16"/>
        <v>0</v>
      </c>
      <c r="AI39" s="60">
        <f t="shared" si="17"/>
        <v>0</v>
      </c>
      <c r="AJ39" s="60">
        <f t="shared" si="18"/>
        <v>0</v>
      </c>
      <c r="AK39" s="60">
        <f t="shared" si="19"/>
        <v>0</v>
      </c>
      <c r="AL39" s="60">
        <f t="shared" si="20"/>
        <v>0</v>
      </c>
      <c r="AM39" s="60">
        <f t="shared" si="21"/>
        <v>0</v>
      </c>
      <c r="AN39" s="60">
        <f t="shared" si="22"/>
        <v>0</v>
      </c>
      <c r="AO39" s="60">
        <f t="shared" si="23"/>
        <v>0</v>
      </c>
      <c r="AP39" s="60">
        <f t="shared" si="24"/>
        <v>0</v>
      </c>
      <c r="AQ39" s="60">
        <f t="shared" si="25"/>
        <v>0</v>
      </c>
      <c r="AR39" s="68">
        <f t="shared" si="26"/>
        <v>0</v>
      </c>
      <c r="AS39" s="68">
        <f t="shared" si="27"/>
        <v>0</v>
      </c>
      <c r="AT39" s="69">
        <f t="shared" si="28"/>
      </c>
      <c r="AU39" s="68">
        <f t="shared" si="29"/>
      </c>
      <c r="AV39" s="67">
        <f t="shared" si="30"/>
      </c>
      <c r="AW39" s="68">
        <f t="shared" si="31"/>
      </c>
      <c r="AX39" s="69">
        <f t="shared" si="32"/>
      </c>
      <c r="AY39" s="68">
        <f t="shared" si="35"/>
        <v>0</v>
      </c>
      <c r="AZ39" s="67">
        <f t="shared" si="36"/>
      </c>
      <c r="BA39" s="69">
        <f t="shared" si="33"/>
      </c>
      <c r="BB39" s="68">
        <f t="shared" si="37"/>
      </c>
      <c r="BC39" s="67">
        <f t="shared" si="38"/>
      </c>
    </row>
    <row r="40" spans="1:55" ht="12">
      <c r="A40" s="452"/>
      <c r="B40" s="3"/>
      <c r="C40" s="3"/>
      <c r="D40" s="394"/>
      <c r="E40" s="3"/>
      <c r="F40" s="3"/>
      <c r="G40" s="3"/>
      <c r="H40" s="4"/>
      <c r="I40" s="9"/>
      <c r="J40" s="9"/>
      <c r="K40" s="9"/>
      <c r="L40" s="8"/>
      <c r="M40" s="392"/>
      <c r="N40" s="393"/>
      <c r="O40" s="390">
        <f t="shared" si="0"/>
      </c>
      <c r="P40" s="3"/>
      <c r="Q40" s="60"/>
      <c r="R40" s="26">
        <f t="shared" si="1"/>
        <v>0</v>
      </c>
      <c r="S40" s="26">
        <f t="shared" si="2"/>
        <v>0</v>
      </c>
      <c r="T40" s="21">
        <f t="shared" si="3"/>
        <v>0</v>
      </c>
      <c r="U40" s="42">
        <f t="shared" si="4"/>
      </c>
      <c r="V40" s="26">
        <f t="shared" si="5"/>
      </c>
      <c r="W40" s="22">
        <f t="shared" si="6"/>
      </c>
      <c r="X40" s="22">
        <f t="shared" si="7"/>
      </c>
      <c r="Y40" s="26">
        <f t="shared" si="8"/>
      </c>
      <c r="Z40" s="27">
        <f t="shared" si="9"/>
      </c>
      <c r="AA40" s="69">
        <f t="shared" si="10"/>
      </c>
      <c r="AB40" s="60">
        <f t="shared" si="11"/>
        <v>0</v>
      </c>
      <c r="AC40" s="70">
        <f t="shared" si="12"/>
      </c>
      <c r="AD40" s="70">
        <f t="shared" si="13"/>
      </c>
      <c r="AE40" s="71">
        <f t="shared" si="34"/>
      </c>
      <c r="AF40" s="69">
        <f t="shared" si="14"/>
        <v>0</v>
      </c>
      <c r="AG40" s="60">
        <f t="shared" si="15"/>
        <v>0</v>
      </c>
      <c r="AH40" s="60">
        <f t="shared" si="16"/>
        <v>0</v>
      </c>
      <c r="AI40" s="60">
        <f t="shared" si="17"/>
        <v>0</v>
      </c>
      <c r="AJ40" s="60">
        <f t="shared" si="18"/>
        <v>0</v>
      </c>
      <c r="AK40" s="60">
        <f t="shared" si="19"/>
        <v>0</v>
      </c>
      <c r="AL40" s="60">
        <f t="shared" si="20"/>
        <v>0</v>
      </c>
      <c r="AM40" s="60">
        <f t="shared" si="21"/>
        <v>0</v>
      </c>
      <c r="AN40" s="60">
        <f t="shared" si="22"/>
        <v>0</v>
      </c>
      <c r="AO40" s="60">
        <f t="shared" si="23"/>
        <v>0</v>
      </c>
      <c r="AP40" s="60">
        <f t="shared" si="24"/>
        <v>0</v>
      </c>
      <c r="AQ40" s="60">
        <f t="shared" si="25"/>
        <v>0</v>
      </c>
      <c r="AR40" s="68">
        <f t="shared" si="26"/>
        <v>0</v>
      </c>
      <c r="AS40" s="68">
        <f t="shared" si="27"/>
        <v>0</v>
      </c>
      <c r="AT40" s="69">
        <f t="shared" si="28"/>
      </c>
      <c r="AU40" s="68">
        <f t="shared" si="29"/>
      </c>
      <c r="AV40" s="67">
        <f t="shared" si="30"/>
      </c>
      <c r="AW40" s="68">
        <f t="shared" si="31"/>
      </c>
      <c r="AX40" s="69">
        <f t="shared" si="32"/>
      </c>
      <c r="AY40" s="68">
        <f t="shared" si="35"/>
        <v>0</v>
      </c>
      <c r="AZ40" s="67">
        <f t="shared" si="36"/>
      </c>
      <c r="BA40" s="69">
        <f t="shared" si="33"/>
      </c>
      <c r="BB40" s="68">
        <f t="shared" si="37"/>
      </c>
      <c r="BC40" s="67">
        <f t="shared" si="38"/>
      </c>
    </row>
    <row r="41" spans="1:55" ht="12">
      <c r="A41" s="452"/>
      <c r="B41" s="3"/>
      <c r="C41" s="3"/>
      <c r="D41" s="394"/>
      <c r="E41" s="3"/>
      <c r="F41" s="3"/>
      <c r="G41" s="3"/>
      <c r="H41" s="4"/>
      <c r="I41" s="9"/>
      <c r="J41" s="9"/>
      <c r="K41" s="9"/>
      <c r="L41" s="8"/>
      <c r="M41" s="392"/>
      <c r="N41" s="393"/>
      <c r="O41" s="390">
        <f t="shared" si="0"/>
      </c>
      <c r="P41" s="3"/>
      <c r="Q41" s="60"/>
      <c r="R41" s="26">
        <f t="shared" si="1"/>
        <v>0</v>
      </c>
      <c r="S41" s="26">
        <f t="shared" si="2"/>
        <v>0</v>
      </c>
      <c r="T41" s="21">
        <f t="shared" si="3"/>
        <v>0</v>
      </c>
      <c r="U41" s="42">
        <f t="shared" si="4"/>
      </c>
      <c r="V41" s="26">
        <f t="shared" si="5"/>
      </c>
      <c r="W41" s="22">
        <f t="shared" si="6"/>
      </c>
      <c r="X41" s="22">
        <f t="shared" si="7"/>
      </c>
      <c r="Y41" s="26">
        <f t="shared" si="8"/>
      </c>
      <c r="Z41" s="27">
        <f t="shared" si="9"/>
      </c>
      <c r="AA41" s="69">
        <f t="shared" si="10"/>
      </c>
      <c r="AB41" s="60">
        <f t="shared" si="11"/>
        <v>0</v>
      </c>
      <c r="AC41" s="70">
        <f t="shared" si="12"/>
      </c>
      <c r="AD41" s="70">
        <f t="shared" si="13"/>
      </c>
      <c r="AE41" s="71">
        <f t="shared" si="34"/>
      </c>
      <c r="AF41" s="69">
        <f t="shared" si="14"/>
        <v>0</v>
      </c>
      <c r="AG41" s="60">
        <f t="shared" si="15"/>
        <v>0</v>
      </c>
      <c r="AH41" s="60">
        <f t="shared" si="16"/>
        <v>0</v>
      </c>
      <c r="AI41" s="60">
        <f t="shared" si="17"/>
        <v>0</v>
      </c>
      <c r="AJ41" s="60">
        <f t="shared" si="18"/>
        <v>0</v>
      </c>
      <c r="AK41" s="60">
        <f t="shared" si="19"/>
        <v>0</v>
      </c>
      <c r="AL41" s="60">
        <f t="shared" si="20"/>
        <v>0</v>
      </c>
      <c r="AM41" s="60">
        <f t="shared" si="21"/>
        <v>0</v>
      </c>
      <c r="AN41" s="60">
        <f t="shared" si="22"/>
        <v>0</v>
      </c>
      <c r="AO41" s="60">
        <f t="shared" si="23"/>
        <v>0</v>
      </c>
      <c r="AP41" s="60">
        <f t="shared" si="24"/>
        <v>0</v>
      </c>
      <c r="AQ41" s="60">
        <f t="shared" si="25"/>
        <v>0</v>
      </c>
      <c r="AR41" s="68">
        <f t="shared" si="26"/>
        <v>0</v>
      </c>
      <c r="AS41" s="68">
        <f t="shared" si="27"/>
        <v>0</v>
      </c>
      <c r="AT41" s="69">
        <f t="shared" si="28"/>
      </c>
      <c r="AU41" s="68">
        <f t="shared" si="29"/>
      </c>
      <c r="AV41" s="67">
        <f t="shared" si="30"/>
      </c>
      <c r="AW41" s="68">
        <f t="shared" si="31"/>
      </c>
      <c r="AX41" s="69">
        <f t="shared" si="32"/>
      </c>
      <c r="AY41" s="68">
        <f t="shared" si="35"/>
        <v>0</v>
      </c>
      <c r="AZ41" s="67">
        <f t="shared" si="36"/>
      </c>
      <c r="BA41" s="69">
        <f t="shared" si="33"/>
      </c>
      <c r="BB41" s="68">
        <f t="shared" si="37"/>
      </c>
      <c r="BC41" s="67">
        <f t="shared" si="38"/>
      </c>
    </row>
    <row r="42" spans="1:55" ht="12">
      <c r="A42" s="452"/>
      <c r="B42" s="3"/>
      <c r="C42" s="3"/>
      <c r="D42" s="394"/>
      <c r="E42" s="3"/>
      <c r="F42" s="3"/>
      <c r="G42" s="3"/>
      <c r="H42" s="4"/>
      <c r="I42" s="9"/>
      <c r="J42" s="9"/>
      <c r="K42" s="9"/>
      <c r="L42" s="8"/>
      <c r="M42" s="392"/>
      <c r="N42" s="393"/>
      <c r="O42" s="390">
        <f t="shared" si="0"/>
      </c>
      <c r="P42" s="3"/>
      <c r="Q42" s="60"/>
      <c r="R42" s="26">
        <f t="shared" si="1"/>
        <v>0</v>
      </c>
      <c r="S42" s="26">
        <f t="shared" si="2"/>
        <v>0</v>
      </c>
      <c r="T42" s="21">
        <f t="shared" si="3"/>
        <v>0</v>
      </c>
      <c r="U42" s="42">
        <f t="shared" si="4"/>
      </c>
      <c r="V42" s="26">
        <f t="shared" si="5"/>
      </c>
      <c r="W42" s="22">
        <f t="shared" si="6"/>
      </c>
      <c r="X42" s="22">
        <f t="shared" si="7"/>
      </c>
      <c r="Y42" s="26">
        <f t="shared" si="8"/>
      </c>
      <c r="Z42" s="27">
        <f t="shared" si="9"/>
      </c>
      <c r="AA42" s="69">
        <f t="shared" si="10"/>
      </c>
      <c r="AB42" s="60">
        <f t="shared" si="11"/>
        <v>0</v>
      </c>
      <c r="AC42" s="70">
        <f t="shared" si="12"/>
      </c>
      <c r="AD42" s="70">
        <f t="shared" si="13"/>
      </c>
      <c r="AE42" s="71">
        <f t="shared" si="34"/>
      </c>
      <c r="AF42" s="69">
        <f t="shared" si="14"/>
        <v>0</v>
      </c>
      <c r="AG42" s="60">
        <f t="shared" si="15"/>
        <v>0</v>
      </c>
      <c r="AH42" s="60">
        <f t="shared" si="16"/>
        <v>0</v>
      </c>
      <c r="AI42" s="60">
        <f t="shared" si="17"/>
        <v>0</v>
      </c>
      <c r="AJ42" s="60">
        <f t="shared" si="18"/>
        <v>0</v>
      </c>
      <c r="AK42" s="60">
        <f t="shared" si="19"/>
        <v>0</v>
      </c>
      <c r="AL42" s="60">
        <f t="shared" si="20"/>
        <v>0</v>
      </c>
      <c r="AM42" s="60">
        <f t="shared" si="21"/>
        <v>0</v>
      </c>
      <c r="AN42" s="60">
        <f t="shared" si="22"/>
        <v>0</v>
      </c>
      <c r="AO42" s="60">
        <f t="shared" si="23"/>
        <v>0</v>
      </c>
      <c r="AP42" s="60">
        <f t="shared" si="24"/>
        <v>0</v>
      </c>
      <c r="AQ42" s="60">
        <f t="shared" si="25"/>
        <v>0</v>
      </c>
      <c r="AR42" s="68">
        <f t="shared" si="26"/>
        <v>0</v>
      </c>
      <c r="AS42" s="68">
        <f t="shared" si="27"/>
        <v>0</v>
      </c>
      <c r="AT42" s="69">
        <f t="shared" si="28"/>
      </c>
      <c r="AU42" s="68">
        <f t="shared" si="29"/>
      </c>
      <c r="AV42" s="67">
        <f t="shared" si="30"/>
      </c>
      <c r="AW42" s="68">
        <f t="shared" si="31"/>
      </c>
      <c r="AX42" s="69">
        <f t="shared" si="32"/>
      </c>
      <c r="AY42" s="68">
        <f t="shared" si="35"/>
        <v>0</v>
      </c>
      <c r="AZ42" s="67">
        <f t="shared" si="36"/>
      </c>
      <c r="BA42" s="69">
        <f t="shared" si="33"/>
      </c>
      <c r="BB42" s="68">
        <f t="shared" si="37"/>
      </c>
      <c r="BC42" s="67">
        <f t="shared" si="38"/>
      </c>
    </row>
    <row r="43" spans="1:55" ht="12">
      <c r="A43" s="452"/>
      <c r="B43" s="3"/>
      <c r="C43" s="3"/>
      <c r="D43" s="394"/>
      <c r="E43" s="3"/>
      <c r="F43" s="3"/>
      <c r="G43" s="3"/>
      <c r="H43" s="4"/>
      <c r="I43" s="9"/>
      <c r="J43" s="9"/>
      <c r="K43" s="9"/>
      <c r="L43" s="8"/>
      <c r="M43" s="392"/>
      <c r="N43" s="393"/>
      <c r="O43" s="390">
        <f t="shared" si="0"/>
      </c>
      <c r="P43" s="3"/>
      <c r="Q43" s="60"/>
      <c r="R43" s="26">
        <f t="shared" si="1"/>
        <v>0</v>
      </c>
      <c r="S43" s="26">
        <f t="shared" si="2"/>
        <v>0</v>
      </c>
      <c r="T43" s="21">
        <f t="shared" si="3"/>
        <v>0</v>
      </c>
      <c r="U43" s="42">
        <f t="shared" si="4"/>
      </c>
      <c r="V43" s="26">
        <f t="shared" si="5"/>
      </c>
      <c r="W43" s="22">
        <f t="shared" si="6"/>
      </c>
      <c r="X43" s="22">
        <f t="shared" si="7"/>
      </c>
      <c r="Y43" s="26">
        <f t="shared" si="8"/>
      </c>
      <c r="Z43" s="27">
        <f t="shared" si="9"/>
      </c>
      <c r="AA43" s="69">
        <f t="shared" si="10"/>
      </c>
      <c r="AB43" s="60">
        <f t="shared" si="11"/>
        <v>0</v>
      </c>
      <c r="AC43" s="70">
        <f t="shared" si="12"/>
      </c>
      <c r="AD43" s="70">
        <f t="shared" si="13"/>
      </c>
      <c r="AE43" s="71">
        <f t="shared" si="34"/>
      </c>
      <c r="AF43" s="69">
        <f t="shared" si="14"/>
        <v>0</v>
      </c>
      <c r="AG43" s="60">
        <f t="shared" si="15"/>
        <v>0</v>
      </c>
      <c r="AH43" s="60">
        <f t="shared" si="16"/>
        <v>0</v>
      </c>
      <c r="AI43" s="60">
        <f t="shared" si="17"/>
        <v>0</v>
      </c>
      <c r="AJ43" s="60">
        <f t="shared" si="18"/>
        <v>0</v>
      </c>
      <c r="AK43" s="60">
        <f t="shared" si="19"/>
        <v>0</v>
      </c>
      <c r="AL43" s="60">
        <f t="shared" si="20"/>
        <v>0</v>
      </c>
      <c r="AM43" s="60">
        <f t="shared" si="21"/>
        <v>0</v>
      </c>
      <c r="AN43" s="60">
        <f t="shared" si="22"/>
        <v>0</v>
      </c>
      <c r="AO43" s="60">
        <f t="shared" si="23"/>
        <v>0</v>
      </c>
      <c r="AP43" s="60">
        <f t="shared" si="24"/>
        <v>0</v>
      </c>
      <c r="AQ43" s="60">
        <f t="shared" si="25"/>
        <v>0</v>
      </c>
      <c r="AR43" s="68">
        <f t="shared" si="26"/>
        <v>0</v>
      </c>
      <c r="AS43" s="68">
        <f t="shared" si="27"/>
        <v>0</v>
      </c>
      <c r="AT43" s="69">
        <f t="shared" si="28"/>
      </c>
      <c r="AU43" s="68">
        <f t="shared" si="29"/>
      </c>
      <c r="AV43" s="67">
        <f t="shared" si="30"/>
      </c>
      <c r="AW43" s="68">
        <f t="shared" si="31"/>
      </c>
      <c r="AX43" s="69">
        <f t="shared" si="32"/>
      </c>
      <c r="AY43" s="68">
        <f t="shared" si="35"/>
        <v>0</v>
      </c>
      <c r="AZ43" s="67">
        <f t="shared" si="36"/>
      </c>
      <c r="BA43" s="69">
        <f t="shared" si="33"/>
      </c>
      <c r="BB43" s="68">
        <f t="shared" si="37"/>
      </c>
      <c r="BC43" s="67">
        <f t="shared" si="38"/>
      </c>
    </row>
    <row r="44" spans="1:55" ht="12">
      <c r="A44" s="452"/>
      <c r="B44" s="3"/>
      <c r="C44" s="3"/>
      <c r="D44" s="394"/>
      <c r="E44" s="3"/>
      <c r="F44" s="3"/>
      <c r="G44" s="3"/>
      <c r="H44" s="4"/>
      <c r="I44" s="9"/>
      <c r="J44" s="9"/>
      <c r="K44" s="9"/>
      <c r="L44" s="8"/>
      <c r="M44" s="392"/>
      <c r="N44" s="393"/>
      <c r="O44" s="390">
        <f t="shared" si="0"/>
      </c>
      <c r="P44" s="3"/>
      <c r="Q44" s="60"/>
      <c r="R44" s="26">
        <f t="shared" si="1"/>
        <v>0</v>
      </c>
      <c r="S44" s="26">
        <f t="shared" si="2"/>
        <v>0</v>
      </c>
      <c r="T44" s="21">
        <f t="shared" si="3"/>
        <v>0</v>
      </c>
      <c r="U44" s="42">
        <f t="shared" si="4"/>
      </c>
      <c r="V44" s="26">
        <f t="shared" si="5"/>
      </c>
      <c r="W44" s="22">
        <f t="shared" si="6"/>
      </c>
      <c r="X44" s="22">
        <f t="shared" si="7"/>
      </c>
      <c r="Y44" s="26">
        <f t="shared" si="8"/>
      </c>
      <c r="Z44" s="27">
        <f t="shared" si="9"/>
      </c>
      <c r="AA44" s="69">
        <f t="shared" si="10"/>
      </c>
      <c r="AB44" s="60">
        <f t="shared" si="11"/>
        <v>0</v>
      </c>
      <c r="AC44" s="70">
        <f t="shared" si="12"/>
      </c>
      <c r="AD44" s="70">
        <f t="shared" si="13"/>
      </c>
      <c r="AE44" s="71">
        <f t="shared" si="34"/>
      </c>
      <c r="AF44" s="69">
        <f t="shared" si="14"/>
        <v>0</v>
      </c>
      <c r="AG44" s="60">
        <f t="shared" si="15"/>
        <v>0</v>
      </c>
      <c r="AH44" s="60">
        <f t="shared" si="16"/>
        <v>0</v>
      </c>
      <c r="AI44" s="60">
        <f t="shared" si="17"/>
        <v>0</v>
      </c>
      <c r="AJ44" s="60">
        <f t="shared" si="18"/>
        <v>0</v>
      </c>
      <c r="AK44" s="60">
        <f t="shared" si="19"/>
        <v>0</v>
      </c>
      <c r="AL44" s="60">
        <f t="shared" si="20"/>
        <v>0</v>
      </c>
      <c r="AM44" s="60">
        <f t="shared" si="21"/>
        <v>0</v>
      </c>
      <c r="AN44" s="60">
        <f t="shared" si="22"/>
        <v>0</v>
      </c>
      <c r="AO44" s="60">
        <f t="shared" si="23"/>
        <v>0</v>
      </c>
      <c r="AP44" s="60">
        <f t="shared" si="24"/>
        <v>0</v>
      </c>
      <c r="AQ44" s="60">
        <f t="shared" si="25"/>
        <v>0</v>
      </c>
      <c r="AR44" s="68">
        <f t="shared" si="26"/>
        <v>0</v>
      </c>
      <c r="AS44" s="68">
        <f t="shared" si="27"/>
        <v>0</v>
      </c>
      <c r="AT44" s="69">
        <f t="shared" si="28"/>
      </c>
      <c r="AU44" s="68">
        <f t="shared" si="29"/>
      </c>
      <c r="AV44" s="67">
        <f t="shared" si="30"/>
      </c>
      <c r="AW44" s="68">
        <f t="shared" si="31"/>
      </c>
      <c r="AX44" s="69">
        <f t="shared" si="32"/>
      </c>
      <c r="AY44" s="68">
        <f t="shared" si="35"/>
        <v>0</v>
      </c>
      <c r="AZ44" s="67">
        <f t="shared" si="36"/>
      </c>
      <c r="BA44" s="69">
        <f t="shared" si="33"/>
      </c>
      <c r="BB44" s="68">
        <f t="shared" si="37"/>
      </c>
      <c r="BC44" s="67">
        <f t="shared" si="38"/>
      </c>
    </row>
    <row r="45" spans="1:55" ht="12">
      <c r="A45" s="452"/>
      <c r="B45" s="3"/>
      <c r="C45" s="3"/>
      <c r="D45" s="394"/>
      <c r="E45" s="3"/>
      <c r="F45" s="3"/>
      <c r="G45" s="3"/>
      <c r="H45" s="4"/>
      <c r="I45" s="9"/>
      <c r="J45" s="9"/>
      <c r="K45" s="9"/>
      <c r="L45" s="8"/>
      <c r="M45" s="392"/>
      <c r="N45" s="393"/>
      <c r="O45" s="390">
        <f t="shared" si="0"/>
      </c>
      <c r="P45" s="3"/>
      <c r="Q45" s="60"/>
      <c r="R45" s="26">
        <f t="shared" si="1"/>
        <v>0</v>
      </c>
      <c r="S45" s="26">
        <f t="shared" si="2"/>
        <v>0</v>
      </c>
      <c r="T45" s="21">
        <f t="shared" si="3"/>
        <v>0</v>
      </c>
      <c r="U45" s="42">
        <f t="shared" si="4"/>
      </c>
      <c r="V45" s="26">
        <f t="shared" si="5"/>
      </c>
      <c r="W45" s="22">
        <f t="shared" si="6"/>
      </c>
      <c r="X45" s="22">
        <f t="shared" si="7"/>
      </c>
      <c r="Y45" s="26">
        <f t="shared" si="8"/>
      </c>
      <c r="Z45" s="27">
        <f t="shared" si="9"/>
      </c>
      <c r="AA45" s="69">
        <f t="shared" si="10"/>
      </c>
      <c r="AB45" s="60">
        <f t="shared" si="11"/>
        <v>0</v>
      </c>
      <c r="AC45" s="70">
        <f t="shared" si="12"/>
      </c>
      <c r="AD45" s="70">
        <f t="shared" si="13"/>
      </c>
      <c r="AE45" s="71">
        <f t="shared" si="34"/>
      </c>
      <c r="AF45" s="69">
        <f t="shared" si="14"/>
        <v>0</v>
      </c>
      <c r="AG45" s="60">
        <f t="shared" si="15"/>
        <v>0</v>
      </c>
      <c r="AH45" s="60">
        <f t="shared" si="16"/>
        <v>0</v>
      </c>
      <c r="AI45" s="60">
        <f t="shared" si="17"/>
        <v>0</v>
      </c>
      <c r="AJ45" s="60">
        <f t="shared" si="18"/>
        <v>0</v>
      </c>
      <c r="AK45" s="60">
        <f t="shared" si="19"/>
        <v>0</v>
      </c>
      <c r="AL45" s="60">
        <f t="shared" si="20"/>
        <v>0</v>
      </c>
      <c r="AM45" s="60">
        <f t="shared" si="21"/>
        <v>0</v>
      </c>
      <c r="AN45" s="60">
        <f t="shared" si="22"/>
        <v>0</v>
      </c>
      <c r="AO45" s="60">
        <f t="shared" si="23"/>
        <v>0</v>
      </c>
      <c r="AP45" s="60">
        <f t="shared" si="24"/>
        <v>0</v>
      </c>
      <c r="AQ45" s="60">
        <f t="shared" si="25"/>
        <v>0</v>
      </c>
      <c r="AR45" s="68">
        <f t="shared" si="26"/>
        <v>0</v>
      </c>
      <c r="AS45" s="68">
        <f t="shared" si="27"/>
        <v>0</v>
      </c>
      <c r="AT45" s="69">
        <f t="shared" si="28"/>
      </c>
      <c r="AU45" s="68">
        <f t="shared" si="29"/>
      </c>
      <c r="AV45" s="67">
        <f t="shared" si="30"/>
      </c>
      <c r="AW45" s="68">
        <f t="shared" si="31"/>
      </c>
      <c r="AX45" s="69">
        <f t="shared" si="32"/>
      </c>
      <c r="AY45" s="68">
        <f t="shared" si="35"/>
        <v>0</v>
      </c>
      <c r="AZ45" s="67">
        <f t="shared" si="36"/>
      </c>
      <c r="BA45" s="69">
        <f t="shared" si="33"/>
      </c>
      <c r="BB45" s="68">
        <f t="shared" si="37"/>
      </c>
      <c r="BC45" s="67">
        <f t="shared" si="38"/>
      </c>
    </row>
    <row r="46" spans="1:55" ht="12">
      <c r="A46" s="452"/>
      <c r="B46" s="3"/>
      <c r="C46" s="3"/>
      <c r="D46" s="394"/>
      <c r="E46" s="3"/>
      <c r="F46" s="3"/>
      <c r="G46" s="3"/>
      <c r="H46" s="4"/>
      <c r="I46" s="9"/>
      <c r="J46" s="9"/>
      <c r="K46" s="9"/>
      <c r="L46" s="8"/>
      <c r="M46" s="392"/>
      <c r="N46" s="393"/>
      <c r="O46" s="390">
        <f t="shared" si="0"/>
      </c>
      <c r="P46" s="3"/>
      <c r="Q46" s="60"/>
      <c r="R46" s="26">
        <f t="shared" si="1"/>
        <v>0</v>
      </c>
      <c r="S46" s="26">
        <f t="shared" si="2"/>
        <v>0</v>
      </c>
      <c r="T46" s="21">
        <f t="shared" si="3"/>
        <v>0</v>
      </c>
      <c r="U46" s="42">
        <f t="shared" si="4"/>
      </c>
      <c r="V46" s="26">
        <f t="shared" si="5"/>
      </c>
      <c r="W46" s="22">
        <f t="shared" si="6"/>
      </c>
      <c r="X46" s="22">
        <f t="shared" si="7"/>
      </c>
      <c r="Y46" s="26">
        <f t="shared" si="8"/>
      </c>
      <c r="Z46" s="27">
        <f t="shared" si="9"/>
      </c>
      <c r="AA46" s="69">
        <f t="shared" si="10"/>
      </c>
      <c r="AB46" s="60">
        <f t="shared" si="11"/>
        <v>0</v>
      </c>
      <c r="AC46" s="70">
        <f t="shared" si="12"/>
      </c>
      <c r="AD46" s="70">
        <f t="shared" si="13"/>
      </c>
      <c r="AE46" s="71">
        <f t="shared" si="34"/>
      </c>
      <c r="AF46" s="69">
        <f t="shared" si="14"/>
        <v>0</v>
      </c>
      <c r="AG46" s="60">
        <f t="shared" si="15"/>
        <v>0</v>
      </c>
      <c r="AH46" s="60">
        <f t="shared" si="16"/>
        <v>0</v>
      </c>
      <c r="AI46" s="60">
        <f t="shared" si="17"/>
        <v>0</v>
      </c>
      <c r="AJ46" s="60">
        <f t="shared" si="18"/>
        <v>0</v>
      </c>
      <c r="AK46" s="60">
        <f t="shared" si="19"/>
        <v>0</v>
      </c>
      <c r="AL46" s="60">
        <f t="shared" si="20"/>
        <v>0</v>
      </c>
      <c r="AM46" s="60">
        <f t="shared" si="21"/>
        <v>0</v>
      </c>
      <c r="AN46" s="60">
        <f t="shared" si="22"/>
        <v>0</v>
      </c>
      <c r="AO46" s="60">
        <f t="shared" si="23"/>
        <v>0</v>
      </c>
      <c r="AP46" s="60">
        <f t="shared" si="24"/>
        <v>0</v>
      </c>
      <c r="AQ46" s="60">
        <f t="shared" si="25"/>
        <v>0</v>
      </c>
      <c r="AR46" s="68">
        <f t="shared" si="26"/>
        <v>0</v>
      </c>
      <c r="AS46" s="68">
        <f t="shared" si="27"/>
        <v>0</v>
      </c>
      <c r="AT46" s="69">
        <f t="shared" si="28"/>
      </c>
      <c r="AU46" s="68">
        <f t="shared" si="29"/>
      </c>
      <c r="AV46" s="67">
        <f t="shared" si="30"/>
      </c>
      <c r="AW46" s="68">
        <f t="shared" si="31"/>
      </c>
      <c r="AX46" s="69">
        <f t="shared" si="32"/>
      </c>
      <c r="AY46" s="68">
        <f t="shared" si="35"/>
        <v>0</v>
      </c>
      <c r="AZ46" s="67">
        <f t="shared" si="36"/>
      </c>
      <c r="BA46" s="69">
        <f t="shared" si="33"/>
      </c>
      <c r="BB46" s="68">
        <f t="shared" si="37"/>
      </c>
      <c r="BC46" s="67">
        <f t="shared" si="38"/>
      </c>
    </row>
    <row r="47" spans="1:55" ht="12">
      <c r="A47" s="452"/>
      <c r="B47" s="3"/>
      <c r="C47" s="3"/>
      <c r="D47" s="394"/>
      <c r="E47" s="3"/>
      <c r="F47" s="3"/>
      <c r="G47" s="3"/>
      <c r="H47" s="4"/>
      <c r="I47" s="9"/>
      <c r="J47" s="9"/>
      <c r="K47" s="9"/>
      <c r="L47" s="8"/>
      <c r="M47" s="392"/>
      <c r="N47" s="393"/>
      <c r="O47" s="390">
        <f aca="true" t="shared" si="39" ref="O47:O64">IF(R47=1,(N47-L47)*1.341*J47*K47*M47*10^-3,"")</f>
      </c>
      <c r="P47" s="3"/>
      <c r="Q47" s="60"/>
      <c r="R47" s="26">
        <f aca="true" t="shared" si="40" ref="R47:R64">IF(NOT(OR(ISBLANK($C$11),ISBLANK(B47),ISBLANK(C47),ISBLANK(D47),ISBLANK(F47),ISBLANK(G47),ISBLANK(H47),ISBLANK(I47),ISBLANK(J47),ISBLANK(M47),ISBLANK(K47),ISBLANK(L47))),1,0)</f>
        <v>0</v>
      </c>
      <c r="S47" s="26">
        <f aca="true" t="shared" si="41" ref="S47:S64">IF(ISBLANK(G47),0,IF(AND($C$11&gt;2014,D47=$C$131,G47&lt;&gt;$E$134),1,IF(AND(G47&lt;&gt;$E$133,D47=$C$131,$C$11&lt;2015,OR(AND(H47=$F$133,$C$11&gt;2011),AND(H47=$F$134,$C$11&gt;2010))),1,0)))</f>
        <v>0</v>
      </c>
      <c r="T47" s="21">
        <f aca="true" t="shared" si="42" ref="T47:T64">IF(AND(G47&lt;&gt;$E$132,D47=$C$131,C47=$B$130,$C$11&gt;2005,OR(AND(H47=$F$133,$C$11&lt;2012),AND(H47=$F$134,$C$11&lt;2011))),1,IF(AND(G47=$E$132,D47=$C$131,C47&lt;&gt;$B$130,$C$11&gt;2005,OR(AND(H47=$F$133,$C$11&lt;2012),AND(H47=$F$134,$C$11&lt;2011))),1,0))</f>
        <v>0</v>
      </c>
      <c r="U47" s="42">
        <f aca="true" t="shared" si="43" ref="U47:U64">G47&amp;F47&amp;H47</f>
      </c>
      <c r="V47" s="26">
        <f aca="true" t="shared" si="44" ref="V47:V64">IF(AND(C47=$B$131,D47=$C$130,G47=$E$132,F47=$D$131,$C$11&lt;2013,H47=$F$133),0.2,IF(AND(C47=$B$131,F47=$D$131,G47=$E$132,H47=$F$134,$C$11&lt;2013),0.24,""))</f>
      </c>
      <c r="W47" s="22">
        <f aca="true" t="shared" si="45" ref="W47:W64">IF(AND(R47&lt;&gt;0,C47=$B$131,V47=""),IF(VLOOKUP(U47,$R$68:$Z$109,5,FALSE)&lt;&gt;0,VLOOKUP(U47,$R$68:$Z$109,5,FALSE),""),"")</f>
      </c>
      <c r="X47" s="22">
        <f aca="true" t="shared" si="46" ref="X47:X64">IF(AND(R47&lt;&gt;0,C47=$B$130,V47=""),IF(VLOOKUP(U47,$R$68:$Z$109,7,FALSE)&lt;&gt;0,VLOOKUP(U47,$R$68:$Z$109,7,FALSE),""),"")</f>
      </c>
      <c r="Y47" s="26">
        <f aca="true" t="shared" si="47" ref="Y47:Y64">IF(AND(R47&lt;&gt;0,C47=$B$131),VLOOKUP(U47,$R$68:$Z$109,6,FALSE),"")</f>
      </c>
      <c r="Z47" s="27">
        <f aca="true" t="shared" si="48" ref="Z47:Z63">IF(AND(R47&lt;&gt;0,C47=$B$130),VLOOKUP(U47,$R$68:$Z$109,8,FALSE),"")</f>
      </c>
      <c r="AA47" s="69">
        <f aca="true" t="shared" si="49" ref="AA47:AA64">IF(AND(Y47="",Z47=""),"",IF(OR(Y47=0,Z47=0),0,IF(OR(L47&gt;Y47,L47&gt;Z47),1,0)))</f>
      </c>
      <c r="AB47" s="60">
        <f aca="true" t="shared" si="50" ref="AB47:AB64">IF(B47=B46,(IF(AND(C47=C46,D47=D46,I47=I46,K47=K46),0,1)),0)</f>
        <v>0</v>
      </c>
      <c r="AC47" s="70">
        <f aca="true" t="shared" si="51" ref="AC47:AC64">IF(C47=$B$130,IF(H47=$F$133,$B$151,$B$150),IF(AND(H47=$F$134,G47=$E$131),$B$149,IF(AND(H47=$F$134,G47=$E$132),$B$148,"")))</f>
      </c>
      <c r="AD47" s="70">
        <f aca="true" t="shared" si="52" ref="AD47:AD64">IF(AND(C47=$B$131,H47=$F$133),IF(G47=$E$130,$B$147,IF(G47=$E$131,$B$146,IF(G47=$E$132,$B$145,IF(G47=$E$133,$B$144,"")))),"")</f>
      </c>
      <c r="AE47" s="71">
        <f t="shared" si="34"/>
      </c>
      <c r="AF47" s="69">
        <f aca="true" t="shared" si="53" ref="AF47:AF64">IF(G47=$E$130,1,0)</f>
        <v>0</v>
      </c>
      <c r="AG47" s="60">
        <f aca="true" t="shared" si="54" ref="AG47:AG64">IF(G47=$E$131,1,0)</f>
        <v>0</v>
      </c>
      <c r="AH47" s="60">
        <f aca="true" t="shared" si="55" ref="AH47:AH64">IF(G47=$E$132,1,0)</f>
        <v>0</v>
      </c>
      <c r="AI47" s="60">
        <f aca="true" t="shared" si="56" ref="AI47:AI64">IF(G47=$E$133,1,0)</f>
        <v>0</v>
      </c>
      <c r="AJ47" s="60">
        <f aca="true" t="shared" si="57" ref="AJ47:AJ64">IF(G47=$E$134,1,0)</f>
        <v>0</v>
      </c>
      <c r="AK47" s="60">
        <f t="shared" si="19"/>
        <v>0</v>
      </c>
      <c r="AL47" s="60">
        <f t="shared" si="20"/>
        <v>0</v>
      </c>
      <c r="AM47" s="60">
        <f aca="true" t="shared" si="58" ref="AM47:AM64">IF(H47=$F$133,1,0)</f>
        <v>0</v>
      </c>
      <c r="AN47" s="60">
        <f aca="true" t="shared" si="59" ref="AN47:AN64">IF(H47=$F$134,1,0)</f>
        <v>0</v>
      </c>
      <c r="AO47" s="60">
        <f aca="true" t="shared" si="60" ref="AO47:AO64">IF(F47=$D$131,1,0)</f>
        <v>0</v>
      </c>
      <c r="AP47" s="60">
        <f aca="true" t="shared" si="61" ref="AP47:AP64">IF(F47=$D$130,1,0)</f>
        <v>0</v>
      </c>
      <c r="AQ47" s="60">
        <f aca="true" t="shared" si="62" ref="AQ47:AQ64">IF(F47=$D$132,1,0)</f>
        <v>0</v>
      </c>
      <c r="AR47" s="68">
        <f aca="true" t="shared" si="63" ref="AR47:AR64">IF(AND(G47=$E$134,O47&lt;0),K47,0)</f>
        <v>0</v>
      </c>
      <c r="AS47" s="68">
        <f aca="true" t="shared" si="64" ref="AS47:AS64">IF(AND(O47&lt;&gt;"",G47=$E$134),K47,0)</f>
        <v>0</v>
      </c>
      <c r="AT47" s="69">
        <f aca="true" t="shared" si="65" ref="AT47:AT64">IF(AND(D47=$C$131,F47=$D$130,C47=$B$130,O47&lt;0,O47&lt;&gt;""),K47,"")</f>
      </c>
      <c r="AU47" s="68">
        <f aca="true" t="shared" si="66" ref="AU47:AU64">IF(AND(D47=$C$131,C47=$B$130,F47=$D$130,O47&lt;&gt;""),K47,"")</f>
      </c>
      <c r="AV47" s="67">
        <f aca="true" t="shared" si="67" ref="AV47:AV64">IF(AND(R47=1,C47=$B$131,N47&lt;&gt;""),(N47-L47)*1.341*J47*K47*M47*10^-3,"")</f>
      </c>
      <c r="AW47" s="68">
        <f aca="true" t="shared" si="68" ref="AW47:AW64">IF(AND(AV47&lt;&gt;"",AV47&lt;0),B47,"")</f>
      </c>
      <c r="AX47" s="69">
        <f aca="true" t="shared" si="69" ref="AX47:AX64">IF(AND(AV47&lt;&gt;"",AV47&gt;0),B47,IF(AW47&lt;&gt;"","Using",""))</f>
      </c>
      <c r="AY47" s="68">
        <f t="shared" si="35"/>
        <v>0</v>
      </c>
      <c r="AZ47" s="67">
        <f t="shared" si="36"/>
      </c>
      <c r="BA47" s="69">
        <f aca="true" t="shared" si="70" ref="BA47:BA64">IF(AND(F47=$D$132,OR(G47&lt;&gt;$E$134,C47&lt;&gt;$B$131)),$B$137,IF(AND(C47=$B$130,OR(G47=$E$133,G47=$E$134)),$B$141,IF(AA47=1,$B$138,IF(AZ47=1,$B$142,""))))</f>
      </c>
      <c r="BB47" s="68">
        <f t="shared" si="37"/>
      </c>
      <c r="BC47" s="67">
        <f t="shared" si="38"/>
      </c>
    </row>
    <row r="48" spans="1:55" ht="12">
      <c r="A48" s="452"/>
      <c r="B48" s="3"/>
      <c r="C48" s="3"/>
      <c r="D48" s="394"/>
      <c r="E48" s="3"/>
      <c r="F48" s="3"/>
      <c r="G48" s="3"/>
      <c r="H48" s="4"/>
      <c r="I48" s="9"/>
      <c r="J48" s="9"/>
      <c r="K48" s="9"/>
      <c r="L48" s="8"/>
      <c r="M48" s="392"/>
      <c r="N48" s="393"/>
      <c r="O48" s="390">
        <f t="shared" si="39"/>
      </c>
      <c r="P48" s="3"/>
      <c r="Q48" s="60"/>
      <c r="R48" s="26">
        <f t="shared" si="40"/>
        <v>0</v>
      </c>
      <c r="S48" s="26">
        <f t="shared" si="41"/>
        <v>0</v>
      </c>
      <c r="T48" s="21">
        <f t="shared" si="42"/>
        <v>0</v>
      </c>
      <c r="U48" s="42">
        <f t="shared" si="43"/>
      </c>
      <c r="V48" s="26">
        <f t="shared" si="44"/>
      </c>
      <c r="W48" s="22">
        <f t="shared" si="45"/>
      </c>
      <c r="X48" s="22">
        <f t="shared" si="46"/>
      </c>
      <c r="Y48" s="26">
        <f t="shared" si="47"/>
      </c>
      <c r="Z48" s="27">
        <f t="shared" si="48"/>
      </c>
      <c r="AA48" s="69">
        <f t="shared" si="49"/>
      </c>
      <c r="AB48" s="60">
        <f t="shared" si="50"/>
        <v>0</v>
      </c>
      <c r="AC48" s="70">
        <f t="shared" si="51"/>
      </c>
      <c r="AD48" s="70">
        <f t="shared" si="52"/>
      </c>
      <c r="AE48" s="71">
        <f t="shared" si="34"/>
      </c>
      <c r="AF48" s="69">
        <f t="shared" si="53"/>
        <v>0</v>
      </c>
      <c r="AG48" s="60">
        <f t="shared" si="54"/>
        <v>0</v>
      </c>
      <c r="AH48" s="60">
        <f t="shared" si="55"/>
        <v>0</v>
      </c>
      <c r="AI48" s="60">
        <f t="shared" si="56"/>
        <v>0</v>
      </c>
      <c r="AJ48" s="60">
        <f t="shared" si="57"/>
        <v>0</v>
      </c>
      <c r="AK48" s="60">
        <f t="shared" si="19"/>
        <v>0</v>
      </c>
      <c r="AL48" s="60">
        <f t="shared" si="20"/>
        <v>0</v>
      </c>
      <c r="AM48" s="60">
        <f t="shared" si="58"/>
        <v>0</v>
      </c>
      <c r="AN48" s="60">
        <f t="shared" si="59"/>
        <v>0</v>
      </c>
      <c r="AO48" s="60">
        <f t="shared" si="60"/>
        <v>0</v>
      </c>
      <c r="AP48" s="60">
        <f t="shared" si="61"/>
        <v>0</v>
      </c>
      <c r="AQ48" s="60">
        <f t="shared" si="62"/>
        <v>0</v>
      </c>
      <c r="AR48" s="68">
        <f t="shared" si="63"/>
        <v>0</v>
      </c>
      <c r="AS48" s="68">
        <f t="shared" si="64"/>
        <v>0</v>
      </c>
      <c r="AT48" s="69">
        <f t="shared" si="65"/>
      </c>
      <c r="AU48" s="68">
        <f t="shared" si="66"/>
      </c>
      <c r="AV48" s="67">
        <f t="shared" si="67"/>
      </c>
      <c r="AW48" s="68">
        <f t="shared" si="68"/>
      </c>
      <c r="AX48" s="69">
        <f t="shared" si="69"/>
      </c>
      <c r="AY48" s="68">
        <f t="shared" si="35"/>
        <v>0</v>
      </c>
      <c r="AZ48" s="67">
        <f t="shared" si="36"/>
      </c>
      <c r="BA48" s="69">
        <f t="shared" si="70"/>
      </c>
      <c r="BB48" s="68">
        <f aca="true" t="shared" si="71" ref="BB48:BB64">IF(AND(D48=$C$131,M48&lt;&gt;"",M48&lt;1),$B$136,IF(F187=0,$B$140,IF(AB48=1,$B$139,IF(OR(S48=1,T48=1),$B$143,""))))</f>
      </c>
      <c r="BC48" s="67">
        <f t="shared" si="38"/>
      </c>
    </row>
    <row r="49" spans="1:55" ht="12">
      <c r="A49" s="452"/>
      <c r="B49" s="3"/>
      <c r="C49" s="3"/>
      <c r="D49" s="394"/>
      <c r="E49" s="3"/>
      <c r="F49" s="3"/>
      <c r="G49" s="3"/>
      <c r="H49" s="4"/>
      <c r="I49" s="9"/>
      <c r="J49" s="9"/>
      <c r="K49" s="9"/>
      <c r="L49" s="8"/>
      <c r="M49" s="392"/>
      <c r="N49" s="393"/>
      <c r="O49" s="390">
        <f t="shared" si="39"/>
      </c>
      <c r="P49" s="3"/>
      <c r="Q49" s="60"/>
      <c r="R49" s="26">
        <f t="shared" si="40"/>
        <v>0</v>
      </c>
      <c r="S49" s="26">
        <f t="shared" si="41"/>
        <v>0</v>
      </c>
      <c r="T49" s="21">
        <f t="shared" si="42"/>
        <v>0</v>
      </c>
      <c r="U49" s="42">
        <f t="shared" si="43"/>
      </c>
      <c r="V49" s="26">
        <f t="shared" si="44"/>
      </c>
      <c r="W49" s="22">
        <f t="shared" si="45"/>
      </c>
      <c r="X49" s="22">
        <f t="shared" si="46"/>
      </c>
      <c r="Y49" s="26">
        <f t="shared" si="47"/>
      </c>
      <c r="Z49" s="27">
        <f t="shared" si="48"/>
      </c>
      <c r="AA49" s="69">
        <f t="shared" si="49"/>
      </c>
      <c r="AB49" s="60">
        <f t="shared" si="50"/>
        <v>0</v>
      </c>
      <c r="AC49" s="70">
        <f t="shared" si="51"/>
      </c>
      <c r="AD49" s="70">
        <f t="shared" si="52"/>
      </c>
      <c r="AE49" s="71">
        <f t="shared" si="34"/>
      </c>
      <c r="AF49" s="69">
        <f t="shared" si="53"/>
        <v>0</v>
      </c>
      <c r="AG49" s="60">
        <f t="shared" si="54"/>
        <v>0</v>
      </c>
      <c r="AH49" s="60">
        <f t="shared" si="55"/>
        <v>0</v>
      </c>
      <c r="AI49" s="60">
        <f t="shared" si="56"/>
        <v>0</v>
      </c>
      <c r="AJ49" s="60">
        <f t="shared" si="57"/>
        <v>0</v>
      </c>
      <c r="AK49" s="60">
        <f t="shared" si="19"/>
        <v>0</v>
      </c>
      <c r="AL49" s="60">
        <f t="shared" si="20"/>
        <v>0</v>
      </c>
      <c r="AM49" s="60">
        <f t="shared" si="58"/>
        <v>0</v>
      </c>
      <c r="AN49" s="60">
        <f t="shared" si="59"/>
        <v>0</v>
      </c>
      <c r="AO49" s="60">
        <f t="shared" si="60"/>
        <v>0</v>
      </c>
      <c r="AP49" s="60">
        <f t="shared" si="61"/>
        <v>0</v>
      </c>
      <c r="AQ49" s="60">
        <f t="shared" si="62"/>
        <v>0</v>
      </c>
      <c r="AR49" s="68">
        <f t="shared" si="63"/>
        <v>0</v>
      </c>
      <c r="AS49" s="68">
        <f t="shared" si="64"/>
        <v>0</v>
      </c>
      <c r="AT49" s="69">
        <f t="shared" si="65"/>
      </c>
      <c r="AU49" s="68">
        <f t="shared" si="66"/>
      </c>
      <c r="AV49" s="67">
        <f t="shared" si="67"/>
      </c>
      <c r="AW49" s="68">
        <f t="shared" si="68"/>
      </c>
      <c r="AX49" s="69">
        <f t="shared" si="69"/>
      </c>
      <c r="AY49" s="68">
        <f t="shared" si="35"/>
        <v>0</v>
      </c>
      <c r="AZ49" s="67">
        <f t="shared" si="36"/>
      </c>
      <c r="BA49" s="69">
        <f t="shared" si="70"/>
      </c>
      <c r="BB49" s="68">
        <f t="shared" si="71"/>
      </c>
      <c r="BC49" s="67">
        <f t="shared" si="38"/>
      </c>
    </row>
    <row r="50" spans="1:55" ht="12">
      <c r="A50" s="452"/>
      <c r="B50" s="3"/>
      <c r="C50" s="3"/>
      <c r="D50" s="394"/>
      <c r="E50" s="3"/>
      <c r="F50" s="3"/>
      <c r="G50" s="3"/>
      <c r="H50" s="4"/>
      <c r="I50" s="9"/>
      <c r="J50" s="9"/>
      <c r="K50" s="9"/>
      <c r="L50" s="8"/>
      <c r="M50" s="392"/>
      <c r="N50" s="393"/>
      <c r="O50" s="390">
        <f t="shared" si="39"/>
      </c>
      <c r="P50" s="3"/>
      <c r="Q50" s="60"/>
      <c r="R50" s="26">
        <f t="shared" si="40"/>
        <v>0</v>
      </c>
      <c r="S50" s="26">
        <f t="shared" si="41"/>
        <v>0</v>
      </c>
      <c r="T50" s="21">
        <f t="shared" si="42"/>
        <v>0</v>
      </c>
      <c r="U50" s="42">
        <f t="shared" si="43"/>
      </c>
      <c r="V50" s="26">
        <f t="shared" si="44"/>
      </c>
      <c r="W50" s="22">
        <f t="shared" si="45"/>
      </c>
      <c r="X50" s="22">
        <f t="shared" si="46"/>
      </c>
      <c r="Y50" s="26">
        <f t="shared" si="47"/>
      </c>
      <c r="Z50" s="27">
        <f t="shared" si="48"/>
      </c>
      <c r="AA50" s="69">
        <f t="shared" si="49"/>
      </c>
      <c r="AB50" s="60">
        <f t="shared" si="50"/>
        <v>0</v>
      </c>
      <c r="AC50" s="70">
        <f t="shared" si="51"/>
      </c>
      <c r="AD50" s="70">
        <f t="shared" si="52"/>
      </c>
      <c r="AE50" s="71">
        <f t="shared" si="34"/>
      </c>
      <c r="AF50" s="69">
        <f t="shared" si="53"/>
        <v>0</v>
      </c>
      <c r="AG50" s="60">
        <f t="shared" si="54"/>
        <v>0</v>
      </c>
      <c r="AH50" s="60">
        <f t="shared" si="55"/>
        <v>0</v>
      </c>
      <c r="AI50" s="60">
        <f t="shared" si="56"/>
        <v>0</v>
      </c>
      <c r="AJ50" s="60">
        <f t="shared" si="57"/>
        <v>0</v>
      </c>
      <c r="AK50" s="60">
        <f t="shared" si="19"/>
        <v>0</v>
      </c>
      <c r="AL50" s="60">
        <f t="shared" si="20"/>
        <v>0</v>
      </c>
      <c r="AM50" s="60">
        <f t="shared" si="58"/>
        <v>0</v>
      </c>
      <c r="AN50" s="60">
        <f t="shared" si="59"/>
        <v>0</v>
      </c>
      <c r="AO50" s="60">
        <f t="shared" si="60"/>
        <v>0</v>
      </c>
      <c r="AP50" s="60">
        <f t="shared" si="61"/>
        <v>0</v>
      </c>
      <c r="AQ50" s="60">
        <f t="shared" si="62"/>
        <v>0</v>
      </c>
      <c r="AR50" s="68">
        <f t="shared" si="63"/>
        <v>0</v>
      </c>
      <c r="AS50" s="68">
        <f t="shared" si="64"/>
        <v>0</v>
      </c>
      <c r="AT50" s="69">
        <f t="shared" si="65"/>
      </c>
      <c r="AU50" s="68">
        <f t="shared" si="66"/>
      </c>
      <c r="AV50" s="67">
        <f t="shared" si="67"/>
      </c>
      <c r="AW50" s="68">
        <f t="shared" si="68"/>
      </c>
      <c r="AX50" s="69">
        <f t="shared" si="69"/>
      </c>
      <c r="AY50" s="68">
        <f t="shared" si="35"/>
        <v>0</v>
      </c>
      <c r="AZ50" s="67">
        <f t="shared" si="36"/>
      </c>
      <c r="BA50" s="69">
        <f t="shared" si="70"/>
      </c>
      <c r="BB50" s="68">
        <f t="shared" si="71"/>
      </c>
      <c r="BC50" s="67">
        <f t="shared" si="38"/>
      </c>
    </row>
    <row r="51" spans="1:55" ht="12">
      <c r="A51" s="452"/>
      <c r="B51" s="3"/>
      <c r="C51" s="3"/>
      <c r="D51" s="394"/>
      <c r="E51" s="3"/>
      <c r="F51" s="3"/>
      <c r="G51" s="3"/>
      <c r="H51" s="4"/>
      <c r="I51" s="9"/>
      <c r="J51" s="9"/>
      <c r="K51" s="9"/>
      <c r="L51" s="8"/>
      <c r="M51" s="392"/>
      <c r="N51" s="393"/>
      <c r="O51" s="390">
        <f t="shared" si="39"/>
      </c>
      <c r="P51" s="3"/>
      <c r="Q51" s="60"/>
      <c r="R51" s="26">
        <f t="shared" si="40"/>
        <v>0</v>
      </c>
      <c r="S51" s="26">
        <f t="shared" si="41"/>
        <v>0</v>
      </c>
      <c r="T51" s="21">
        <f t="shared" si="42"/>
        <v>0</v>
      </c>
      <c r="U51" s="42">
        <f t="shared" si="43"/>
      </c>
      <c r="V51" s="26">
        <f t="shared" si="44"/>
      </c>
      <c r="W51" s="22">
        <f t="shared" si="45"/>
      </c>
      <c r="X51" s="22">
        <f t="shared" si="46"/>
      </c>
      <c r="Y51" s="26">
        <f t="shared" si="47"/>
      </c>
      <c r="Z51" s="27">
        <f t="shared" si="48"/>
      </c>
      <c r="AA51" s="69">
        <f t="shared" si="49"/>
      </c>
      <c r="AB51" s="60">
        <f t="shared" si="50"/>
        <v>0</v>
      </c>
      <c r="AC51" s="70">
        <f t="shared" si="51"/>
      </c>
      <c r="AD51" s="70">
        <f t="shared" si="52"/>
      </c>
      <c r="AE51" s="71">
        <f t="shared" si="34"/>
      </c>
      <c r="AF51" s="69">
        <f t="shared" si="53"/>
        <v>0</v>
      </c>
      <c r="AG51" s="60">
        <f t="shared" si="54"/>
        <v>0</v>
      </c>
      <c r="AH51" s="60">
        <f t="shared" si="55"/>
        <v>0</v>
      </c>
      <c r="AI51" s="60">
        <f t="shared" si="56"/>
        <v>0</v>
      </c>
      <c r="AJ51" s="60">
        <f t="shared" si="57"/>
        <v>0</v>
      </c>
      <c r="AK51" s="60">
        <f t="shared" si="19"/>
        <v>0</v>
      </c>
      <c r="AL51" s="60">
        <f t="shared" si="20"/>
        <v>0</v>
      </c>
      <c r="AM51" s="60">
        <f t="shared" si="58"/>
        <v>0</v>
      </c>
      <c r="AN51" s="60">
        <f t="shared" si="59"/>
        <v>0</v>
      </c>
      <c r="AO51" s="60">
        <f t="shared" si="60"/>
        <v>0</v>
      </c>
      <c r="AP51" s="60">
        <f t="shared" si="61"/>
        <v>0</v>
      </c>
      <c r="AQ51" s="60">
        <f t="shared" si="62"/>
        <v>0</v>
      </c>
      <c r="AR51" s="68">
        <f t="shared" si="63"/>
        <v>0</v>
      </c>
      <c r="AS51" s="68">
        <f t="shared" si="64"/>
        <v>0</v>
      </c>
      <c r="AT51" s="69">
        <f t="shared" si="65"/>
      </c>
      <c r="AU51" s="68">
        <f t="shared" si="66"/>
      </c>
      <c r="AV51" s="67">
        <f t="shared" si="67"/>
      </c>
      <c r="AW51" s="68">
        <f t="shared" si="68"/>
      </c>
      <c r="AX51" s="69">
        <f t="shared" si="69"/>
      </c>
      <c r="AY51" s="68">
        <f t="shared" si="35"/>
        <v>0</v>
      </c>
      <c r="AZ51" s="67">
        <f t="shared" si="36"/>
      </c>
      <c r="BA51" s="69">
        <f t="shared" si="70"/>
      </c>
      <c r="BB51" s="68">
        <f t="shared" si="71"/>
      </c>
      <c r="BC51" s="67">
        <f t="shared" si="38"/>
      </c>
    </row>
    <row r="52" spans="1:55" ht="12">
      <c r="A52" s="452"/>
      <c r="B52" s="3"/>
      <c r="C52" s="3"/>
      <c r="D52" s="394"/>
      <c r="E52" s="3"/>
      <c r="F52" s="3"/>
      <c r="G52" s="3"/>
      <c r="H52" s="4"/>
      <c r="I52" s="9"/>
      <c r="J52" s="9"/>
      <c r="K52" s="9"/>
      <c r="L52" s="8"/>
      <c r="M52" s="392"/>
      <c r="N52" s="393"/>
      <c r="O52" s="390">
        <f t="shared" si="39"/>
      </c>
      <c r="P52" s="3"/>
      <c r="Q52" s="60"/>
      <c r="R52" s="26">
        <f t="shared" si="40"/>
        <v>0</v>
      </c>
      <c r="S52" s="26">
        <f t="shared" si="41"/>
        <v>0</v>
      </c>
      <c r="T52" s="21">
        <f t="shared" si="42"/>
        <v>0</v>
      </c>
      <c r="U52" s="42">
        <f t="shared" si="43"/>
      </c>
      <c r="V52" s="26">
        <f t="shared" si="44"/>
      </c>
      <c r="W52" s="22">
        <f t="shared" si="45"/>
      </c>
      <c r="X52" s="22">
        <f t="shared" si="46"/>
      </c>
      <c r="Y52" s="26">
        <f t="shared" si="47"/>
      </c>
      <c r="Z52" s="27">
        <f t="shared" si="48"/>
      </c>
      <c r="AA52" s="69">
        <f t="shared" si="49"/>
      </c>
      <c r="AB52" s="60">
        <f t="shared" si="50"/>
        <v>0</v>
      </c>
      <c r="AC52" s="70">
        <f t="shared" si="51"/>
      </c>
      <c r="AD52" s="70">
        <f t="shared" si="52"/>
      </c>
      <c r="AE52" s="71">
        <f t="shared" si="34"/>
      </c>
      <c r="AF52" s="69">
        <f t="shared" si="53"/>
        <v>0</v>
      </c>
      <c r="AG52" s="60">
        <f t="shared" si="54"/>
        <v>0</v>
      </c>
      <c r="AH52" s="60">
        <f t="shared" si="55"/>
        <v>0</v>
      </c>
      <c r="AI52" s="60">
        <f t="shared" si="56"/>
        <v>0</v>
      </c>
      <c r="AJ52" s="60">
        <f t="shared" si="57"/>
        <v>0</v>
      </c>
      <c r="AK52" s="60">
        <f t="shared" si="19"/>
        <v>0</v>
      </c>
      <c r="AL52" s="60">
        <f t="shared" si="20"/>
        <v>0</v>
      </c>
      <c r="AM52" s="60">
        <f t="shared" si="58"/>
        <v>0</v>
      </c>
      <c r="AN52" s="60">
        <f t="shared" si="59"/>
        <v>0</v>
      </c>
      <c r="AO52" s="60">
        <f t="shared" si="60"/>
        <v>0</v>
      </c>
      <c r="AP52" s="60">
        <f t="shared" si="61"/>
        <v>0</v>
      </c>
      <c r="AQ52" s="60">
        <f t="shared" si="62"/>
        <v>0</v>
      </c>
      <c r="AR52" s="68">
        <f t="shared" si="63"/>
        <v>0</v>
      </c>
      <c r="AS52" s="68">
        <f t="shared" si="64"/>
        <v>0</v>
      </c>
      <c r="AT52" s="69">
        <f t="shared" si="65"/>
      </c>
      <c r="AU52" s="68">
        <f t="shared" si="66"/>
      </c>
      <c r="AV52" s="67">
        <f t="shared" si="67"/>
      </c>
      <c r="AW52" s="68">
        <f t="shared" si="68"/>
      </c>
      <c r="AX52" s="69">
        <f t="shared" si="69"/>
      </c>
      <c r="AY52" s="68">
        <f t="shared" si="35"/>
        <v>0</v>
      </c>
      <c r="AZ52" s="67">
        <f t="shared" si="36"/>
      </c>
      <c r="BA52" s="69">
        <f t="shared" si="70"/>
      </c>
      <c r="BB52" s="68">
        <f t="shared" si="71"/>
      </c>
      <c r="BC52" s="67">
        <f t="shared" si="38"/>
      </c>
    </row>
    <row r="53" spans="1:55" ht="12">
      <c r="A53" s="452"/>
      <c r="B53" s="3"/>
      <c r="C53" s="3"/>
      <c r="D53" s="394"/>
      <c r="E53" s="3"/>
      <c r="F53" s="3"/>
      <c r="G53" s="3"/>
      <c r="H53" s="4"/>
      <c r="I53" s="9"/>
      <c r="J53" s="9"/>
      <c r="K53" s="9"/>
      <c r="L53" s="8"/>
      <c r="M53" s="392"/>
      <c r="N53" s="393"/>
      <c r="O53" s="390">
        <f t="shared" si="39"/>
      </c>
      <c r="P53" s="3"/>
      <c r="Q53" s="60"/>
      <c r="R53" s="26">
        <f t="shared" si="40"/>
        <v>0</v>
      </c>
      <c r="S53" s="26">
        <f t="shared" si="41"/>
        <v>0</v>
      </c>
      <c r="T53" s="21">
        <f t="shared" si="42"/>
        <v>0</v>
      </c>
      <c r="U53" s="42">
        <f t="shared" si="43"/>
      </c>
      <c r="V53" s="26">
        <f t="shared" si="44"/>
      </c>
      <c r="W53" s="22">
        <f t="shared" si="45"/>
      </c>
      <c r="X53" s="22">
        <f t="shared" si="46"/>
      </c>
      <c r="Y53" s="26">
        <f t="shared" si="47"/>
      </c>
      <c r="Z53" s="27">
        <f t="shared" si="48"/>
      </c>
      <c r="AA53" s="69">
        <f t="shared" si="49"/>
      </c>
      <c r="AB53" s="60">
        <f t="shared" si="50"/>
        <v>0</v>
      </c>
      <c r="AC53" s="70">
        <f t="shared" si="51"/>
      </c>
      <c r="AD53" s="70">
        <f t="shared" si="52"/>
      </c>
      <c r="AE53" s="71">
        <f t="shared" si="34"/>
      </c>
      <c r="AF53" s="69">
        <f t="shared" si="53"/>
        <v>0</v>
      </c>
      <c r="AG53" s="60">
        <f t="shared" si="54"/>
        <v>0</v>
      </c>
      <c r="AH53" s="60">
        <f t="shared" si="55"/>
        <v>0</v>
      </c>
      <c r="AI53" s="60">
        <f t="shared" si="56"/>
        <v>0</v>
      </c>
      <c r="AJ53" s="60">
        <f t="shared" si="57"/>
        <v>0</v>
      </c>
      <c r="AK53" s="60">
        <f t="shared" si="19"/>
        <v>0</v>
      </c>
      <c r="AL53" s="60">
        <f t="shared" si="20"/>
        <v>0</v>
      </c>
      <c r="AM53" s="60">
        <f t="shared" si="58"/>
        <v>0</v>
      </c>
      <c r="AN53" s="60">
        <f t="shared" si="59"/>
        <v>0</v>
      </c>
      <c r="AO53" s="60">
        <f t="shared" si="60"/>
        <v>0</v>
      </c>
      <c r="AP53" s="60">
        <f t="shared" si="61"/>
        <v>0</v>
      </c>
      <c r="AQ53" s="60">
        <f t="shared" si="62"/>
        <v>0</v>
      </c>
      <c r="AR53" s="68">
        <f t="shared" si="63"/>
        <v>0</v>
      </c>
      <c r="AS53" s="68">
        <f t="shared" si="64"/>
        <v>0</v>
      </c>
      <c r="AT53" s="69">
        <f t="shared" si="65"/>
      </c>
      <c r="AU53" s="68">
        <f t="shared" si="66"/>
      </c>
      <c r="AV53" s="67">
        <f t="shared" si="67"/>
      </c>
      <c r="AW53" s="68">
        <f t="shared" si="68"/>
      </c>
      <c r="AX53" s="69">
        <f t="shared" si="69"/>
      </c>
      <c r="AY53" s="68">
        <f t="shared" si="35"/>
        <v>0</v>
      </c>
      <c r="AZ53" s="67">
        <f t="shared" si="36"/>
      </c>
      <c r="BA53" s="69">
        <f t="shared" si="70"/>
      </c>
      <c r="BB53" s="68">
        <f t="shared" si="71"/>
      </c>
      <c r="BC53" s="67">
        <f t="shared" si="38"/>
      </c>
    </row>
    <row r="54" spans="1:55" ht="12">
      <c r="A54" s="452"/>
      <c r="B54" s="3"/>
      <c r="C54" s="3"/>
      <c r="D54" s="394"/>
      <c r="E54" s="3"/>
      <c r="F54" s="3"/>
      <c r="G54" s="3"/>
      <c r="H54" s="4"/>
      <c r="I54" s="9"/>
      <c r="J54" s="9"/>
      <c r="K54" s="9"/>
      <c r="L54" s="8"/>
      <c r="M54" s="392"/>
      <c r="N54" s="393"/>
      <c r="O54" s="390">
        <f t="shared" si="39"/>
      </c>
      <c r="P54" s="3"/>
      <c r="Q54" s="60"/>
      <c r="R54" s="26">
        <f t="shared" si="40"/>
        <v>0</v>
      </c>
      <c r="S54" s="26">
        <f t="shared" si="41"/>
        <v>0</v>
      </c>
      <c r="T54" s="21">
        <f t="shared" si="42"/>
        <v>0</v>
      </c>
      <c r="U54" s="42">
        <f t="shared" si="43"/>
      </c>
      <c r="V54" s="26">
        <f t="shared" si="44"/>
      </c>
      <c r="W54" s="22">
        <f t="shared" si="45"/>
      </c>
      <c r="X54" s="22">
        <f t="shared" si="46"/>
      </c>
      <c r="Y54" s="26">
        <f t="shared" si="47"/>
      </c>
      <c r="Z54" s="27">
        <f t="shared" si="48"/>
      </c>
      <c r="AA54" s="69">
        <f t="shared" si="49"/>
      </c>
      <c r="AB54" s="60">
        <f t="shared" si="50"/>
        <v>0</v>
      </c>
      <c r="AC54" s="70">
        <f t="shared" si="51"/>
      </c>
      <c r="AD54" s="70">
        <f t="shared" si="52"/>
      </c>
      <c r="AE54" s="71">
        <f t="shared" si="34"/>
      </c>
      <c r="AF54" s="69">
        <f t="shared" si="53"/>
        <v>0</v>
      </c>
      <c r="AG54" s="60">
        <f t="shared" si="54"/>
        <v>0</v>
      </c>
      <c r="AH54" s="60">
        <f t="shared" si="55"/>
        <v>0</v>
      </c>
      <c r="AI54" s="60">
        <f t="shared" si="56"/>
        <v>0</v>
      </c>
      <c r="AJ54" s="60">
        <f t="shared" si="57"/>
        <v>0</v>
      </c>
      <c r="AK54" s="60">
        <f t="shared" si="19"/>
        <v>0</v>
      </c>
      <c r="AL54" s="60">
        <f t="shared" si="20"/>
        <v>0</v>
      </c>
      <c r="AM54" s="60">
        <f t="shared" si="58"/>
        <v>0</v>
      </c>
      <c r="AN54" s="60">
        <f t="shared" si="59"/>
        <v>0</v>
      </c>
      <c r="AO54" s="60">
        <f t="shared" si="60"/>
        <v>0</v>
      </c>
      <c r="AP54" s="60">
        <f t="shared" si="61"/>
        <v>0</v>
      </c>
      <c r="AQ54" s="60">
        <f t="shared" si="62"/>
        <v>0</v>
      </c>
      <c r="AR54" s="68">
        <f t="shared" si="63"/>
        <v>0</v>
      </c>
      <c r="AS54" s="68">
        <f t="shared" si="64"/>
        <v>0</v>
      </c>
      <c r="AT54" s="69">
        <f t="shared" si="65"/>
      </c>
      <c r="AU54" s="68">
        <f t="shared" si="66"/>
      </c>
      <c r="AV54" s="67">
        <f t="shared" si="67"/>
      </c>
      <c r="AW54" s="68">
        <f t="shared" si="68"/>
      </c>
      <c r="AX54" s="69">
        <f t="shared" si="69"/>
      </c>
      <c r="AY54" s="68">
        <f t="shared" si="35"/>
        <v>0</v>
      </c>
      <c r="AZ54" s="67">
        <f t="shared" si="36"/>
      </c>
      <c r="BA54" s="69">
        <f t="shared" si="70"/>
      </c>
      <c r="BB54" s="68">
        <f t="shared" si="71"/>
      </c>
      <c r="BC54" s="67">
        <f t="shared" si="38"/>
      </c>
    </row>
    <row r="55" spans="1:55" ht="12">
      <c r="A55" s="452"/>
      <c r="B55" s="3"/>
      <c r="C55" s="3"/>
      <c r="D55" s="394"/>
      <c r="E55" s="3"/>
      <c r="F55" s="3"/>
      <c r="G55" s="3"/>
      <c r="H55" s="4"/>
      <c r="I55" s="9"/>
      <c r="J55" s="9"/>
      <c r="K55" s="9"/>
      <c r="L55" s="8"/>
      <c r="M55" s="392"/>
      <c r="N55" s="393"/>
      <c r="O55" s="390">
        <f t="shared" si="39"/>
      </c>
      <c r="P55" s="3"/>
      <c r="Q55" s="60"/>
      <c r="R55" s="26">
        <f t="shared" si="40"/>
        <v>0</v>
      </c>
      <c r="S55" s="26">
        <f t="shared" si="41"/>
        <v>0</v>
      </c>
      <c r="T55" s="21">
        <f t="shared" si="42"/>
        <v>0</v>
      </c>
      <c r="U55" s="42">
        <f t="shared" si="43"/>
      </c>
      <c r="V55" s="26">
        <f t="shared" si="44"/>
      </c>
      <c r="W55" s="22">
        <f t="shared" si="45"/>
      </c>
      <c r="X55" s="22">
        <f t="shared" si="46"/>
      </c>
      <c r="Y55" s="26">
        <f t="shared" si="47"/>
      </c>
      <c r="Z55" s="27">
        <f t="shared" si="48"/>
      </c>
      <c r="AA55" s="69">
        <f t="shared" si="49"/>
      </c>
      <c r="AB55" s="60">
        <f t="shared" si="50"/>
        <v>0</v>
      </c>
      <c r="AC55" s="70">
        <f t="shared" si="51"/>
      </c>
      <c r="AD55" s="70">
        <f t="shared" si="52"/>
      </c>
      <c r="AE55" s="71">
        <f t="shared" si="34"/>
      </c>
      <c r="AF55" s="69">
        <f t="shared" si="53"/>
        <v>0</v>
      </c>
      <c r="AG55" s="60">
        <f t="shared" si="54"/>
        <v>0</v>
      </c>
      <c r="AH55" s="60">
        <f t="shared" si="55"/>
        <v>0</v>
      </c>
      <c r="AI55" s="60">
        <f t="shared" si="56"/>
        <v>0</v>
      </c>
      <c r="AJ55" s="60">
        <f t="shared" si="57"/>
        <v>0</v>
      </c>
      <c r="AK55" s="60">
        <f t="shared" si="19"/>
        <v>0</v>
      </c>
      <c r="AL55" s="60">
        <f t="shared" si="20"/>
        <v>0</v>
      </c>
      <c r="AM55" s="60">
        <f t="shared" si="58"/>
        <v>0</v>
      </c>
      <c r="AN55" s="60">
        <f t="shared" si="59"/>
        <v>0</v>
      </c>
      <c r="AO55" s="60">
        <f t="shared" si="60"/>
        <v>0</v>
      </c>
      <c r="AP55" s="60">
        <f t="shared" si="61"/>
        <v>0</v>
      </c>
      <c r="AQ55" s="60">
        <f t="shared" si="62"/>
        <v>0</v>
      </c>
      <c r="AR55" s="68">
        <f t="shared" si="63"/>
        <v>0</v>
      </c>
      <c r="AS55" s="68">
        <f t="shared" si="64"/>
        <v>0</v>
      </c>
      <c r="AT55" s="69">
        <f t="shared" si="65"/>
      </c>
      <c r="AU55" s="68">
        <f t="shared" si="66"/>
      </c>
      <c r="AV55" s="67">
        <f t="shared" si="67"/>
      </c>
      <c r="AW55" s="68">
        <f t="shared" si="68"/>
      </c>
      <c r="AX55" s="69">
        <f t="shared" si="69"/>
      </c>
      <c r="AY55" s="68">
        <f t="shared" si="35"/>
        <v>0</v>
      </c>
      <c r="AZ55" s="67">
        <f t="shared" si="36"/>
      </c>
      <c r="BA55" s="69">
        <f t="shared" si="70"/>
      </c>
      <c r="BB55" s="68">
        <f t="shared" si="71"/>
      </c>
      <c r="BC55" s="67">
        <f t="shared" si="38"/>
      </c>
    </row>
    <row r="56" spans="1:55" ht="12">
      <c r="A56" s="452"/>
      <c r="B56" s="3"/>
      <c r="C56" s="3"/>
      <c r="D56" s="394"/>
      <c r="E56" s="3"/>
      <c r="F56" s="3"/>
      <c r="G56" s="3"/>
      <c r="H56" s="4"/>
      <c r="I56" s="9"/>
      <c r="J56" s="9"/>
      <c r="K56" s="9"/>
      <c r="L56" s="8"/>
      <c r="M56" s="392"/>
      <c r="N56" s="393"/>
      <c r="O56" s="390">
        <f t="shared" si="39"/>
      </c>
      <c r="P56" s="3"/>
      <c r="Q56" s="60"/>
      <c r="R56" s="26">
        <f t="shared" si="40"/>
        <v>0</v>
      </c>
      <c r="S56" s="26">
        <f t="shared" si="41"/>
        <v>0</v>
      </c>
      <c r="T56" s="21">
        <f t="shared" si="42"/>
        <v>0</v>
      </c>
      <c r="U56" s="42">
        <f t="shared" si="43"/>
      </c>
      <c r="V56" s="26">
        <f t="shared" si="44"/>
      </c>
      <c r="W56" s="22">
        <f t="shared" si="45"/>
      </c>
      <c r="X56" s="22">
        <f t="shared" si="46"/>
      </c>
      <c r="Y56" s="26">
        <f t="shared" si="47"/>
      </c>
      <c r="Z56" s="27">
        <f t="shared" si="48"/>
      </c>
      <c r="AA56" s="69">
        <f t="shared" si="49"/>
      </c>
      <c r="AB56" s="60">
        <f t="shared" si="50"/>
        <v>0</v>
      </c>
      <c r="AC56" s="70">
        <f t="shared" si="51"/>
      </c>
      <c r="AD56" s="70">
        <f t="shared" si="52"/>
      </c>
      <c r="AE56" s="71">
        <f t="shared" si="34"/>
      </c>
      <c r="AF56" s="69">
        <f t="shared" si="53"/>
        <v>0</v>
      </c>
      <c r="AG56" s="60">
        <f t="shared" si="54"/>
        <v>0</v>
      </c>
      <c r="AH56" s="60">
        <f t="shared" si="55"/>
        <v>0</v>
      </c>
      <c r="AI56" s="60">
        <f t="shared" si="56"/>
        <v>0</v>
      </c>
      <c r="AJ56" s="60">
        <f t="shared" si="57"/>
        <v>0</v>
      </c>
      <c r="AK56" s="60">
        <f t="shared" si="19"/>
        <v>0</v>
      </c>
      <c r="AL56" s="60">
        <f t="shared" si="20"/>
        <v>0</v>
      </c>
      <c r="AM56" s="60">
        <f t="shared" si="58"/>
        <v>0</v>
      </c>
      <c r="AN56" s="60">
        <f t="shared" si="59"/>
        <v>0</v>
      </c>
      <c r="AO56" s="60">
        <f t="shared" si="60"/>
        <v>0</v>
      </c>
      <c r="AP56" s="60">
        <f t="shared" si="61"/>
        <v>0</v>
      </c>
      <c r="AQ56" s="60">
        <f t="shared" si="62"/>
        <v>0</v>
      </c>
      <c r="AR56" s="68">
        <f t="shared" si="63"/>
        <v>0</v>
      </c>
      <c r="AS56" s="68">
        <f t="shared" si="64"/>
        <v>0</v>
      </c>
      <c r="AT56" s="69">
        <f t="shared" si="65"/>
      </c>
      <c r="AU56" s="68">
        <f t="shared" si="66"/>
      </c>
      <c r="AV56" s="67">
        <f t="shared" si="67"/>
      </c>
      <c r="AW56" s="68">
        <f t="shared" si="68"/>
      </c>
      <c r="AX56" s="69">
        <f t="shared" si="69"/>
      </c>
      <c r="AY56" s="68">
        <f t="shared" si="35"/>
        <v>0</v>
      </c>
      <c r="AZ56" s="67">
        <f t="shared" si="36"/>
      </c>
      <c r="BA56" s="69">
        <f t="shared" si="70"/>
      </c>
      <c r="BB56" s="68">
        <f t="shared" si="71"/>
      </c>
      <c r="BC56" s="67">
        <f t="shared" si="38"/>
      </c>
    </row>
    <row r="57" spans="1:55" ht="12">
      <c r="A57" s="452"/>
      <c r="B57" s="3"/>
      <c r="C57" s="3"/>
      <c r="D57" s="394"/>
      <c r="E57" s="3"/>
      <c r="F57" s="3"/>
      <c r="G57" s="3"/>
      <c r="H57" s="4"/>
      <c r="I57" s="9"/>
      <c r="J57" s="9"/>
      <c r="K57" s="9"/>
      <c r="L57" s="8"/>
      <c r="M57" s="392"/>
      <c r="N57" s="393"/>
      <c r="O57" s="390">
        <f t="shared" si="39"/>
      </c>
      <c r="P57" s="3"/>
      <c r="Q57" s="60"/>
      <c r="R57" s="26">
        <f t="shared" si="40"/>
        <v>0</v>
      </c>
      <c r="S57" s="26">
        <f t="shared" si="41"/>
        <v>0</v>
      </c>
      <c r="T57" s="21">
        <f t="shared" si="42"/>
        <v>0</v>
      </c>
      <c r="U57" s="42">
        <f t="shared" si="43"/>
      </c>
      <c r="V57" s="26">
        <f t="shared" si="44"/>
      </c>
      <c r="W57" s="22">
        <f t="shared" si="45"/>
      </c>
      <c r="X57" s="22">
        <f t="shared" si="46"/>
      </c>
      <c r="Y57" s="26">
        <f t="shared" si="47"/>
      </c>
      <c r="Z57" s="27">
        <f t="shared" si="48"/>
      </c>
      <c r="AA57" s="69">
        <f t="shared" si="49"/>
      </c>
      <c r="AB57" s="60">
        <f t="shared" si="50"/>
        <v>0</v>
      </c>
      <c r="AC57" s="70">
        <f t="shared" si="51"/>
      </c>
      <c r="AD57" s="70">
        <f t="shared" si="52"/>
      </c>
      <c r="AE57" s="71">
        <f t="shared" si="34"/>
      </c>
      <c r="AF57" s="69">
        <f t="shared" si="53"/>
        <v>0</v>
      </c>
      <c r="AG57" s="60">
        <f t="shared" si="54"/>
        <v>0</v>
      </c>
      <c r="AH57" s="60">
        <f t="shared" si="55"/>
        <v>0</v>
      </c>
      <c r="AI57" s="60">
        <f t="shared" si="56"/>
        <v>0</v>
      </c>
      <c r="AJ57" s="60">
        <f t="shared" si="57"/>
        <v>0</v>
      </c>
      <c r="AK57" s="60">
        <f t="shared" si="19"/>
        <v>0</v>
      </c>
      <c r="AL57" s="60">
        <f t="shared" si="20"/>
        <v>0</v>
      </c>
      <c r="AM57" s="60">
        <f t="shared" si="58"/>
        <v>0</v>
      </c>
      <c r="AN57" s="60">
        <f t="shared" si="59"/>
        <v>0</v>
      </c>
      <c r="AO57" s="60">
        <f t="shared" si="60"/>
        <v>0</v>
      </c>
      <c r="AP57" s="60">
        <f t="shared" si="61"/>
        <v>0</v>
      </c>
      <c r="AQ57" s="60">
        <f t="shared" si="62"/>
        <v>0</v>
      </c>
      <c r="AR57" s="68">
        <f t="shared" si="63"/>
        <v>0</v>
      </c>
      <c r="AS57" s="68">
        <f t="shared" si="64"/>
        <v>0</v>
      </c>
      <c r="AT57" s="69">
        <f t="shared" si="65"/>
      </c>
      <c r="AU57" s="68">
        <f t="shared" si="66"/>
      </c>
      <c r="AV57" s="67">
        <f t="shared" si="67"/>
      </c>
      <c r="AW57" s="68">
        <f t="shared" si="68"/>
      </c>
      <c r="AX57" s="69">
        <f t="shared" si="69"/>
      </c>
      <c r="AY57" s="68">
        <f t="shared" si="35"/>
        <v>0</v>
      </c>
      <c r="AZ57" s="67">
        <f t="shared" si="36"/>
      </c>
      <c r="BA57" s="69">
        <f t="shared" si="70"/>
      </c>
      <c r="BB57" s="68">
        <f t="shared" si="71"/>
      </c>
      <c r="BC57" s="67">
        <f t="shared" si="38"/>
      </c>
    </row>
    <row r="58" spans="1:55" ht="12">
      <c r="A58" s="452"/>
      <c r="B58" s="3"/>
      <c r="C58" s="3"/>
      <c r="D58" s="394"/>
      <c r="E58" s="3"/>
      <c r="F58" s="3"/>
      <c r="G58" s="3"/>
      <c r="H58" s="4"/>
      <c r="I58" s="9"/>
      <c r="J58" s="9"/>
      <c r="K58" s="9"/>
      <c r="L58" s="8"/>
      <c r="M58" s="392"/>
      <c r="N58" s="393"/>
      <c r="O58" s="390">
        <f t="shared" si="39"/>
      </c>
      <c r="P58" s="3"/>
      <c r="Q58" s="60"/>
      <c r="R58" s="26">
        <f t="shared" si="40"/>
        <v>0</v>
      </c>
      <c r="S58" s="26">
        <f t="shared" si="41"/>
        <v>0</v>
      </c>
      <c r="T58" s="21">
        <f t="shared" si="42"/>
        <v>0</v>
      </c>
      <c r="U58" s="42">
        <f t="shared" si="43"/>
      </c>
      <c r="V58" s="26">
        <f t="shared" si="44"/>
      </c>
      <c r="W58" s="22">
        <f t="shared" si="45"/>
      </c>
      <c r="X58" s="22">
        <f t="shared" si="46"/>
      </c>
      <c r="Y58" s="26">
        <f t="shared" si="47"/>
      </c>
      <c r="Z58" s="27">
        <f t="shared" si="48"/>
      </c>
      <c r="AA58" s="69">
        <f t="shared" si="49"/>
      </c>
      <c r="AB58" s="60">
        <f t="shared" si="50"/>
        <v>0</v>
      </c>
      <c r="AC58" s="70">
        <f t="shared" si="51"/>
      </c>
      <c r="AD58" s="70">
        <f t="shared" si="52"/>
      </c>
      <c r="AE58" s="71">
        <f t="shared" si="34"/>
      </c>
      <c r="AF58" s="69">
        <f t="shared" si="53"/>
        <v>0</v>
      </c>
      <c r="AG58" s="60">
        <f t="shared" si="54"/>
        <v>0</v>
      </c>
      <c r="AH58" s="60">
        <f t="shared" si="55"/>
        <v>0</v>
      </c>
      <c r="AI58" s="60">
        <f t="shared" si="56"/>
        <v>0</v>
      </c>
      <c r="AJ58" s="60">
        <f t="shared" si="57"/>
        <v>0</v>
      </c>
      <c r="AK58" s="60">
        <f t="shared" si="19"/>
        <v>0</v>
      </c>
      <c r="AL58" s="60">
        <f t="shared" si="20"/>
        <v>0</v>
      </c>
      <c r="AM58" s="60">
        <f t="shared" si="58"/>
        <v>0</v>
      </c>
      <c r="AN58" s="60">
        <f t="shared" si="59"/>
        <v>0</v>
      </c>
      <c r="AO58" s="60">
        <f t="shared" si="60"/>
        <v>0</v>
      </c>
      <c r="AP58" s="60">
        <f t="shared" si="61"/>
        <v>0</v>
      </c>
      <c r="AQ58" s="60">
        <f t="shared" si="62"/>
        <v>0</v>
      </c>
      <c r="AR58" s="68">
        <f t="shared" si="63"/>
        <v>0</v>
      </c>
      <c r="AS58" s="68">
        <f t="shared" si="64"/>
        <v>0</v>
      </c>
      <c r="AT58" s="69">
        <f t="shared" si="65"/>
      </c>
      <c r="AU58" s="68">
        <f t="shared" si="66"/>
      </c>
      <c r="AV58" s="67">
        <f t="shared" si="67"/>
      </c>
      <c r="AW58" s="68">
        <f t="shared" si="68"/>
      </c>
      <c r="AX58" s="69">
        <f t="shared" si="69"/>
      </c>
      <c r="AY58" s="68">
        <f t="shared" si="35"/>
        <v>0</v>
      </c>
      <c r="AZ58" s="67">
        <f t="shared" si="36"/>
      </c>
      <c r="BA58" s="69">
        <f t="shared" si="70"/>
      </c>
      <c r="BB58" s="68">
        <f t="shared" si="71"/>
      </c>
      <c r="BC58" s="67">
        <f t="shared" si="38"/>
      </c>
    </row>
    <row r="59" spans="1:55" ht="12">
      <c r="A59" s="452"/>
      <c r="B59" s="3"/>
      <c r="C59" s="3"/>
      <c r="D59" s="394"/>
      <c r="E59" s="3"/>
      <c r="F59" s="3"/>
      <c r="G59" s="3"/>
      <c r="H59" s="4"/>
      <c r="I59" s="9"/>
      <c r="J59" s="9"/>
      <c r="K59" s="9"/>
      <c r="L59" s="8"/>
      <c r="M59" s="392"/>
      <c r="N59" s="393"/>
      <c r="O59" s="390">
        <f t="shared" si="39"/>
      </c>
      <c r="P59" s="3"/>
      <c r="Q59" s="60"/>
      <c r="R59" s="26">
        <f t="shared" si="40"/>
        <v>0</v>
      </c>
      <c r="S59" s="26">
        <f t="shared" si="41"/>
        <v>0</v>
      </c>
      <c r="T59" s="21">
        <f t="shared" si="42"/>
        <v>0</v>
      </c>
      <c r="U59" s="42">
        <f t="shared" si="43"/>
      </c>
      <c r="V59" s="26">
        <f t="shared" si="44"/>
      </c>
      <c r="W59" s="22">
        <f t="shared" si="45"/>
      </c>
      <c r="X59" s="22">
        <f t="shared" si="46"/>
      </c>
      <c r="Y59" s="26">
        <f t="shared" si="47"/>
      </c>
      <c r="Z59" s="27">
        <f t="shared" si="48"/>
      </c>
      <c r="AA59" s="69">
        <f t="shared" si="49"/>
      </c>
      <c r="AB59" s="60">
        <f t="shared" si="50"/>
        <v>0</v>
      </c>
      <c r="AC59" s="70">
        <f t="shared" si="51"/>
      </c>
      <c r="AD59" s="70">
        <f t="shared" si="52"/>
      </c>
      <c r="AE59" s="71">
        <f t="shared" si="34"/>
      </c>
      <c r="AF59" s="69">
        <f t="shared" si="53"/>
        <v>0</v>
      </c>
      <c r="AG59" s="60">
        <f t="shared" si="54"/>
        <v>0</v>
      </c>
      <c r="AH59" s="60">
        <f t="shared" si="55"/>
        <v>0</v>
      </c>
      <c r="AI59" s="60">
        <f t="shared" si="56"/>
        <v>0</v>
      </c>
      <c r="AJ59" s="60">
        <f t="shared" si="57"/>
        <v>0</v>
      </c>
      <c r="AK59" s="60">
        <f t="shared" si="19"/>
        <v>0</v>
      </c>
      <c r="AL59" s="60">
        <f t="shared" si="20"/>
        <v>0</v>
      </c>
      <c r="AM59" s="60">
        <f t="shared" si="58"/>
        <v>0</v>
      </c>
      <c r="AN59" s="60">
        <f t="shared" si="59"/>
        <v>0</v>
      </c>
      <c r="AO59" s="60">
        <f t="shared" si="60"/>
        <v>0</v>
      </c>
      <c r="AP59" s="60">
        <f t="shared" si="61"/>
        <v>0</v>
      </c>
      <c r="AQ59" s="60">
        <f t="shared" si="62"/>
        <v>0</v>
      </c>
      <c r="AR59" s="68">
        <f t="shared" si="63"/>
        <v>0</v>
      </c>
      <c r="AS59" s="68">
        <f t="shared" si="64"/>
        <v>0</v>
      </c>
      <c r="AT59" s="69">
        <f t="shared" si="65"/>
      </c>
      <c r="AU59" s="68">
        <f t="shared" si="66"/>
      </c>
      <c r="AV59" s="67">
        <f t="shared" si="67"/>
      </c>
      <c r="AW59" s="68">
        <f t="shared" si="68"/>
      </c>
      <c r="AX59" s="69">
        <f t="shared" si="69"/>
      </c>
      <c r="AY59" s="68">
        <f t="shared" si="35"/>
        <v>0</v>
      </c>
      <c r="AZ59" s="67">
        <f t="shared" si="36"/>
      </c>
      <c r="BA59" s="69">
        <f t="shared" si="70"/>
      </c>
      <c r="BB59" s="68">
        <f t="shared" si="71"/>
      </c>
      <c r="BC59" s="67">
        <f t="shared" si="38"/>
      </c>
    </row>
    <row r="60" spans="1:55" ht="12">
      <c r="A60" s="452"/>
      <c r="B60" s="3"/>
      <c r="C60" s="3"/>
      <c r="D60" s="394"/>
      <c r="E60" s="3"/>
      <c r="F60" s="3"/>
      <c r="G60" s="3"/>
      <c r="H60" s="4"/>
      <c r="I60" s="9"/>
      <c r="J60" s="9"/>
      <c r="K60" s="9"/>
      <c r="L60" s="8"/>
      <c r="M60" s="392"/>
      <c r="N60" s="393"/>
      <c r="O60" s="390">
        <f t="shared" si="39"/>
      </c>
      <c r="P60" s="3"/>
      <c r="Q60" s="60"/>
      <c r="R60" s="26">
        <f t="shared" si="40"/>
        <v>0</v>
      </c>
      <c r="S60" s="26">
        <f t="shared" si="41"/>
        <v>0</v>
      </c>
      <c r="T60" s="21">
        <f t="shared" si="42"/>
        <v>0</v>
      </c>
      <c r="U60" s="42">
        <f t="shared" si="43"/>
      </c>
      <c r="V60" s="26">
        <f t="shared" si="44"/>
      </c>
      <c r="W60" s="22">
        <f t="shared" si="45"/>
      </c>
      <c r="X60" s="22">
        <f t="shared" si="46"/>
      </c>
      <c r="Y60" s="26">
        <f t="shared" si="47"/>
      </c>
      <c r="Z60" s="27">
        <f t="shared" si="48"/>
      </c>
      <c r="AA60" s="69">
        <f t="shared" si="49"/>
      </c>
      <c r="AB60" s="60">
        <f t="shared" si="50"/>
        <v>0</v>
      </c>
      <c r="AC60" s="70">
        <f t="shared" si="51"/>
      </c>
      <c r="AD60" s="70">
        <f t="shared" si="52"/>
      </c>
      <c r="AE60" s="71">
        <f t="shared" si="34"/>
      </c>
      <c r="AF60" s="69">
        <f t="shared" si="53"/>
        <v>0</v>
      </c>
      <c r="AG60" s="60">
        <f t="shared" si="54"/>
        <v>0</v>
      </c>
      <c r="AH60" s="60">
        <f t="shared" si="55"/>
        <v>0</v>
      </c>
      <c r="AI60" s="60">
        <f t="shared" si="56"/>
        <v>0</v>
      </c>
      <c r="AJ60" s="60">
        <f t="shared" si="57"/>
        <v>0</v>
      </c>
      <c r="AK60" s="60">
        <f t="shared" si="19"/>
        <v>0</v>
      </c>
      <c r="AL60" s="60">
        <f t="shared" si="20"/>
        <v>0</v>
      </c>
      <c r="AM60" s="60">
        <f t="shared" si="58"/>
        <v>0</v>
      </c>
      <c r="AN60" s="60">
        <f t="shared" si="59"/>
        <v>0</v>
      </c>
      <c r="AO60" s="60">
        <f t="shared" si="60"/>
        <v>0</v>
      </c>
      <c r="AP60" s="60">
        <f t="shared" si="61"/>
        <v>0</v>
      </c>
      <c r="AQ60" s="60">
        <f t="shared" si="62"/>
        <v>0</v>
      </c>
      <c r="AR60" s="68">
        <f t="shared" si="63"/>
        <v>0</v>
      </c>
      <c r="AS60" s="68">
        <f t="shared" si="64"/>
        <v>0</v>
      </c>
      <c r="AT60" s="69">
        <f t="shared" si="65"/>
      </c>
      <c r="AU60" s="68">
        <f t="shared" si="66"/>
      </c>
      <c r="AV60" s="67">
        <f t="shared" si="67"/>
      </c>
      <c r="AW60" s="68">
        <f t="shared" si="68"/>
      </c>
      <c r="AX60" s="69">
        <f t="shared" si="69"/>
      </c>
      <c r="AY60" s="68">
        <f t="shared" si="35"/>
        <v>0</v>
      </c>
      <c r="AZ60" s="67">
        <f t="shared" si="36"/>
      </c>
      <c r="BA60" s="69">
        <f t="shared" si="70"/>
      </c>
      <c r="BB60" s="68">
        <f t="shared" si="71"/>
      </c>
      <c r="BC60" s="67">
        <f t="shared" si="38"/>
      </c>
    </row>
    <row r="61" spans="1:55" ht="12">
      <c r="A61" s="452"/>
      <c r="B61" s="3"/>
      <c r="C61" s="3"/>
      <c r="D61" s="394"/>
      <c r="E61" s="3"/>
      <c r="F61" s="3"/>
      <c r="G61" s="3"/>
      <c r="H61" s="4"/>
      <c r="I61" s="9"/>
      <c r="J61" s="9"/>
      <c r="K61" s="9"/>
      <c r="L61" s="8"/>
      <c r="M61" s="392"/>
      <c r="N61" s="393"/>
      <c r="O61" s="390">
        <f t="shared" si="39"/>
      </c>
      <c r="P61" s="3"/>
      <c r="Q61" s="60"/>
      <c r="R61" s="26">
        <f t="shared" si="40"/>
        <v>0</v>
      </c>
      <c r="S61" s="26">
        <f t="shared" si="41"/>
        <v>0</v>
      </c>
      <c r="T61" s="21">
        <f t="shared" si="42"/>
        <v>0</v>
      </c>
      <c r="U61" s="42">
        <f t="shared" si="43"/>
      </c>
      <c r="V61" s="26">
        <f t="shared" si="44"/>
      </c>
      <c r="W61" s="22">
        <f t="shared" si="45"/>
      </c>
      <c r="X61" s="22">
        <f t="shared" si="46"/>
      </c>
      <c r="Y61" s="26">
        <f t="shared" si="47"/>
      </c>
      <c r="Z61" s="27">
        <f t="shared" si="48"/>
      </c>
      <c r="AA61" s="69">
        <f t="shared" si="49"/>
      </c>
      <c r="AB61" s="60">
        <f t="shared" si="50"/>
        <v>0</v>
      </c>
      <c r="AC61" s="70">
        <f t="shared" si="51"/>
      </c>
      <c r="AD61" s="70">
        <f t="shared" si="52"/>
      </c>
      <c r="AE61" s="71">
        <f t="shared" si="34"/>
      </c>
      <c r="AF61" s="69">
        <f t="shared" si="53"/>
        <v>0</v>
      </c>
      <c r="AG61" s="60">
        <f t="shared" si="54"/>
        <v>0</v>
      </c>
      <c r="AH61" s="60">
        <f t="shared" si="55"/>
        <v>0</v>
      </c>
      <c r="AI61" s="60">
        <f t="shared" si="56"/>
        <v>0</v>
      </c>
      <c r="AJ61" s="60">
        <f t="shared" si="57"/>
        <v>0</v>
      </c>
      <c r="AK61" s="60">
        <f t="shared" si="19"/>
        <v>0</v>
      </c>
      <c r="AL61" s="60">
        <f t="shared" si="20"/>
        <v>0</v>
      </c>
      <c r="AM61" s="60">
        <f t="shared" si="58"/>
        <v>0</v>
      </c>
      <c r="AN61" s="60">
        <f t="shared" si="59"/>
        <v>0</v>
      </c>
      <c r="AO61" s="60">
        <f t="shared" si="60"/>
        <v>0</v>
      </c>
      <c r="AP61" s="60">
        <f t="shared" si="61"/>
        <v>0</v>
      </c>
      <c r="AQ61" s="60">
        <f t="shared" si="62"/>
        <v>0</v>
      </c>
      <c r="AR61" s="68">
        <f t="shared" si="63"/>
        <v>0</v>
      </c>
      <c r="AS61" s="68">
        <f t="shared" si="64"/>
        <v>0</v>
      </c>
      <c r="AT61" s="69">
        <f t="shared" si="65"/>
      </c>
      <c r="AU61" s="68">
        <f t="shared" si="66"/>
      </c>
      <c r="AV61" s="67">
        <f t="shared" si="67"/>
      </c>
      <c r="AW61" s="68">
        <f t="shared" si="68"/>
      </c>
      <c r="AX61" s="69">
        <f t="shared" si="69"/>
      </c>
      <c r="AY61" s="68">
        <f t="shared" si="35"/>
        <v>0</v>
      </c>
      <c r="AZ61" s="67">
        <f t="shared" si="36"/>
      </c>
      <c r="BA61" s="69">
        <f t="shared" si="70"/>
      </c>
      <c r="BB61" s="68">
        <f t="shared" si="71"/>
      </c>
      <c r="BC61" s="67">
        <f t="shared" si="38"/>
      </c>
    </row>
    <row r="62" spans="1:55" ht="12">
      <c r="A62" s="452"/>
      <c r="B62" s="3"/>
      <c r="C62" s="3"/>
      <c r="D62" s="394"/>
      <c r="E62" s="3"/>
      <c r="F62" s="3"/>
      <c r="G62" s="3"/>
      <c r="H62" s="4"/>
      <c r="I62" s="9"/>
      <c r="J62" s="9"/>
      <c r="K62" s="9"/>
      <c r="L62" s="8"/>
      <c r="M62" s="392"/>
      <c r="N62" s="393"/>
      <c r="O62" s="390">
        <f t="shared" si="39"/>
      </c>
      <c r="P62" s="3"/>
      <c r="Q62" s="60"/>
      <c r="R62" s="26">
        <f t="shared" si="40"/>
        <v>0</v>
      </c>
      <c r="S62" s="26">
        <f t="shared" si="41"/>
        <v>0</v>
      </c>
      <c r="T62" s="21">
        <f t="shared" si="42"/>
        <v>0</v>
      </c>
      <c r="U62" s="42">
        <f t="shared" si="43"/>
      </c>
      <c r="V62" s="26">
        <f t="shared" si="44"/>
      </c>
      <c r="W62" s="22">
        <f t="shared" si="45"/>
      </c>
      <c r="X62" s="22">
        <f t="shared" si="46"/>
      </c>
      <c r="Y62" s="26">
        <f t="shared" si="47"/>
      </c>
      <c r="Z62" s="27">
        <f t="shared" si="48"/>
      </c>
      <c r="AA62" s="69">
        <f t="shared" si="49"/>
      </c>
      <c r="AB62" s="60">
        <f t="shared" si="50"/>
        <v>0</v>
      </c>
      <c r="AC62" s="70">
        <f t="shared" si="51"/>
      </c>
      <c r="AD62" s="70">
        <f t="shared" si="52"/>
      </c>
      <c r="AE62" s="71">
        <f t="shared" si="34"/>
      </c>
      <c r="AF62" s="69">
        <f t="shared" si="53"/>
        <v>0</v>
      </c>
      <c r="AG62" s="60">
        <f t="shared" si="54"/>
        <v>0</v>
      </c>
      <c r="AH62" s="60">
        <f t="shared" si="55"/>
        <v>0</v>
      </c>
      <c r="AI62" s="60">
        <f t="shared" si="56"/>
        <v>0</v>
      </c>
      <c r="AJ62" s="60">
        <f t="shared" si="57"/>
        <v>0</v>
      </c>
      <c r="AK62" s="60">
        <f t="shared" si="19"/>
        <v>0</v>
      </c>
      <c r="AL62" s="60">
        <f t="shared" si="20"/>
        <v>0</v>
      </c>
      <c r="AM62" s="60">
        <f t="shared" si="58"/>
        <v>0</v>
      </c>
      <c r="AN62" s="60">
        <f t="shared" si="59"/>
        <v>0</v>
      </c>
      <c r="AO62" s="60">
        <f t="shared" si="60"/>
        <v>0</v>
      </c>
      <c r="AP62" s="60">
        <f t="shared" si="61"/>
        <v>0</v>
      </c>
      <c r="AQ62" s="60">
        <f t="shared" si="62"/>
        <v>0</v>
      </c>
      <c r="AR62" s="68">
        <f t="shared" si="63"/>
        <v>0</v>
      </c>
      <c r="AS62" s="68">
        <f t="shared" si="64"/>
        <v>0</v>
      </c>
      <c r="AT62" s="69">
        <f t="shared" si="65"/>
      </c>
      <c r="AU62" s="68">
        <f t="shared" si="66"/>
      </c>
      <c r="AV62" s="67">
        <f t="shared" si="67"/>
      </c>
      <c r="AW62" s="68">
        <f t="shared" si="68"/>
      </c>
      <c r="AX62" s="69">
        <f t="shared" si="69"/>
      </c>
      <c r="AY62" s="68">
        <f t="shared" si="35"/>
        <v>0</v>
      </c>
      <c r="AZ62" s="67">
        <f t="shared" si="36"/>
      </c>
      <c r="BA62" s="69">
        <f t="shared" si="70"/>
      </c>
      <c r="BB62" s="68">
        <f t="shared" si="71"/>
      </c>
      <c r="BC62" s="67">
        <f t="shared" si="38"/>
      </c>
    </row>
    <row r="63" spans="1:55" ht="12">
      <c r="A63" s="452"/>
      <c r="B63" s="3"/>
      <c r="C63" s="3"/>
      <c r="D63" s="394"/>
      <c r="E63" s="3"/>
      <c r="F63" s="3"/>
      <c r="G63" s="3"/>
      <c r="H63" s="4"/>
      <c r="I63" s="9"/>
      <c r="J63" s="9"/>
      <c r="K63" s="9"/>
      <c r="L63" s="8"/>
      <c r="M63" s="392"/>
      <c r="N63" s="393"/>
      <c r="O63" s="390">
        <f t="shared" si="39"/>
      </c>
      <c r="P63" s="3"/>
      <c r="Q63" s="60"/>
      <c r="R63" s="26">
        <f t="shared" si="40"/>
        <v>0</v>
      </c>
      <c r="S63" s="26">
        <f t="shared" si="41"/>
        <v>0</v>
      </c>
      <c r="T63" s="21">
        <f t="shared" si="42"/>
        <v>0</v>
      </c>
      <c r="U63" s="42">
        <f t="shared" si="43"/>
      </c>
      <c r="V63" s="26">
        <f t="shared" si="44"/>
      </c>
      <c r="W63" s="22">
        <f t="shared" si="45"/>
      </c>
      <c r="X63" s="22">
        <f t="shared" si="46"/>
      </c>
      <c r="Y63" s="26">
        <f t="shared" si="47"/>
      </c>
      <c r="Z63" s="27">
        <f t="shared" si="48"/>
      </c>
      <c r="AA63" s="69">
        <f t="shared" si="49"/>
      </c>
      <c r="AB63" s="60">
        <f t="shared" si="50"/>
        <v>0</v>
      </c>
      <c r="AC63" s="70">
        <f t="shared" si="51"/>
      </c>
      <c r="AD63" s="70">
        <f t="shared" si="52"/>
      </c>
      <c r="AE63" s="71">
        <f t="shared" si="34"/>
      </c>
      <c r="AF63" s="69">
        <f t="shared" si="53"/>
        <v>0</v>
      </c>
      <c r="AG63" s="60">
        <f t="shared" si="54"/>
        <v>0</v>
      </c>
      <c r="AH63" s="60">
        <f t="shared" si="55"/>
        <v>0</v>
      </c>
      <c r="AI63" s="60">
        <f t="shared" si="56"/>
        <v>0</v>
      </c>
      <c r="AJ63" s="60">
        <f t="shared" si="57"/>
        <v>0</v>
      </c>
      <c r="AK63" s="60">
        <f t="shared" si="19"/>
        <v>0</v>
      </c>
      <c r="AL63" s="60">
        <f t="shared" si="20"/>
        <v>0</v>
      </c>
      <c r="AM63" s="60">
        <f t="shared" si="58"/>
        <v>0</v>
      </c>
      <c r="AN63" s="60">
        <f t="shared" si="59"/>
        <v>0</v>
      </c>
      <c r="AO63" s="60">
        <f t="shared" si="60"/>
        <v>0</v>
      </c>
      <c r="AP63" s="60">
        <f t="shared" si="61"/>
        <v>0</v>
      </c>
      <c r="AQ63" s="60">
        <f t="shared" si="62"/>
        <v>0</v>
      </c>
      <c r="AR63" s="68">
        <f t="shared" si="63"/>
        <v>0</v>
      </c>
      <c r="AS63" s="68">
        <f t="shared" si="64"/>
        <v>0</v>
      </c>
      <c r="AT63" s="69">
        <f t="shared" si="65"/>
      </c>
      <c r="AU63" s="68">
        <f t="shared" si="66"/>
      </c>
      <c r="AV63" s="67">
        <f t="shared" si="67"/>
      </c>
      <c r="AW63" s="68">
        <f t="shared" si="68"/>
      </c>
      <c r="AX63" s="69">
        <f t="shared" si="69"/>
      </c>
      <c r="AY63" s="68">
        <f t="shared" si="35"/>
        <v>0</v>
      </c>
      <c r="AZ63" s="67">
        <f t="shared" si="36"/>
      </c>
      <c r="BA63" s="69">
        <f t="shared" si="70"/>
      </c>
      <c r="BB63" s="68">
        <f t="shared" si="71"/>
      </c>
      <c r="BC63" s="67">
        <f t="shared" si="38"/>
      </c>
    </row>
    <row r="64" spans="1:55" ht="12">
      <c r="A64" s="452"/>
      <c r="B64" s="3"/>
      <c r="C64" s="3"/>
      <c r="D64" s="394"/>
      <c r="E64" s="3"/>
      <c r="F64" s="3"/>
      <c r="G64" s="3"/>
      <c r="H64" s="4"/>
      <c r="I64" s="9"/>
      <c r="J64" s="9"/>
      <c r="K64" s="9"/>
      <c r="L64" s="8"/>
      <c r="M64" s="392"/>
      <c r="N64" s="393"/>
      <c r="O64" s="390">
        <f t="shared" si="39"/>
      </c>
      <c r="P64" s="3"/>
      <c r="Q64" s="60"/>
      <c r="R64" s="28">
        <f t="shared" si="40"/>
        <v>0</v>
      </c>
      <c r="S64" s="28">
        <f t="shared" si="41"/>
        <v>0</v>
      </c>
      <c r="T64" s="31">
        <f t="shared" si="42"/>
        <v>0</v>
      </c>
      <c r="U64" s="43">
        <f t="shared" si="43"/>
      </c>
      <c r="V64" s="28">
        <f t="shared" si="44"/>
      </c>
      <c r="W64" s="32">
        <f t="shared" si="45"/>
      </c>
      <c r="X64" s="32">
        <f t="shared" si="46"/>
      </c>
      <c r="Y64" s="28">
        <f t="shared" si="47"/>
      </c>
      <c r="Z64" s="30">
        <f>IF(AND(R64&lt;&gt;0,C64=$B$130),IF(VLOOKUP(U64,$R$68:$Z$109,8,FALSE)&lt;&gt;0,VLOOKUP(U64,$R$68:$Z$109,8,FALSE),""),"")</f>
      </c>
      <c r="AA64" s="73">
        <f t="shared" si="49"/>
      </c>
      <c r="AB64" s="74">
        <f t="shared" si="50"/>
        <v>0</v>
      </c>
      <c r="AC64" s="75">
        <f t="shared" si="51"/>
      </c>
      <c r="AD64" s="75">
        <f t="shared" si="52"/>
      </c>
      <c r="AE64" s="76">
        <f t="shared" si="34"/>
      </c>
      <c r="AF64" s="73">
        <f t="shared" si="53"/>
        <v>0</v>
      </c>
      <c r="AG64" s="74">
        <f t="shared" si="54"/>
        <v>0</v>
      </c>
      <c r="AH64" s="74">
        <f t="shared" si="55"/>
        <v>0</v>
      </c>
      <c r="AI64" s="74">
        <f t="shared" si="56"/>
        <v>0</v>
      </c>
      <c r="AJ64" s="74">
        <f t="shared" si="57"/>
        <v>0</v>
      </c>
      <c r="AK64" s="74">
        <f t="shared" si="19"/>
        <v>0</v>
      </c>
      <c r="AL64" s="74">
        <f t="shared" si="20"/>
        <v>0</v>
      </c>
      <c r="AM64" s="74">
        <f t="shared" si="58"/>
        <v>0</v>
      </c>
      <c r="AN64" s="74">
        <f t="shared" si="59"/>
        <v>0</v>
      </c>
      <c r="AO64" s="74">
        <f t="shared" si="60"/>
        <v>0</v>
      </c>
      <c r="AP64" s="74">
        <f t="shared" si="61"/>
        <v>0</v>
      </c>
      <c r="AQ64" s="74">
        <f t="shared" si="62"/>
        <v>0</v>
      </c>
      <c r="AR64" s="72">
        <f t="shared" si="63"/>
        <v>0</v>
      </c>
      <c r="AS64" s="72">
        <f t="shared" si="64"/>
        <v>0</v>
      </c>
      <c r="AT64" s="73">
        <f t="shared" si="65"/>
      </c>
      <c r="AU64" s="72">
        <f t="shared" si="66"/>
      </c>
      <c r="AV64" s="77">
        <f t="shared" si="67"/>
      </c>
      <c r="AW64" s="72">
        <f t="shared" si="68"/>
      </c>
      <c r="AX64" s="73">
        <f t="shared" si="69"/>
      </c>
      <c r="AY64" s="72">
        <f t="shared" si="35"/>
        <v>0</v>
      </c>
      <c r="AZ64" s="77">
        <f t="shared" si="36"/>
      </c>
      <c r="BA64" s="73">
        <f t="shared" si="70"/>
      </c>
      <c r="BB64" s="72">
        <f t="shared" si="71"/>
      </c>
      <c r="BC64" s="77">
        <f t="shared" si="38"/>
      </c>
    </row>
    <row r="65" spans="1:26" ht="12">
      <c r="A65" s="452"/>
      <c r="B65" s="369" t="s">
        <v>273</v>
      </c>
      <c r="C65" s="379"/>
      <c r="D65" s="379"/>
      <c r="E65" s="379"/>
      <c r="F65" s="379"/>
      <c r="G65" s="379"/>
      <c r="H65" s="379"/>
      <c r="I65" s="379"/>
      <c r="J65" s="379"/>
      <c r="K65" s="379"/>
      <c r="L65" s="379"/>
      <c r="M65" s="379"/>
      <c r="N65" s="379"/>
      <c r="O65" s="379"/>
      <c r="P65" s="379"/>
      <c r="R65" s="22"/>
      <c r="S65" s="22"/>
      <c r="Z65" s="48" t="s">
        <v>127</v>
      </c>
    </row>
    <row r="66" spans="1:19" ht="12.75" thickBot="1">
      <c r="A66" s="452"/>
      <c r="B66" s="369" t="s">
        <v>274</v>
      </c>
      <c r="C66" s="379"/>
      <c r="D66" s="379"/>
      <c r="E66" s="379"/>
      <c r="F66" s="379"/>
      <c r="G66" s="379"/>
      <c r="H66" s="379"/>
      <c r="I66" s="379"/>
      <c r="J66" s="379"/>
      <c r="K66" s="379"/>
      <c r="L66" s="379"/>
      <c r="M66" s="379"/>
      <c r="N66" s="379"/>
      <c r="O66" s="379"/>
      <c r="P66" s="379"/>
      <c r="R66" s="22"/>
      <c r="S66" s="22"/>
    </row>
    <row r="67" spans="1:25" ht="15.75" customHeight="1" thickBot="1">
      <c r="A67" s="452"/>
      <c r="B67" s="452"/>
      <c r="C67" s="452"/>
      <c r="D67" s="452"/>
      <c r="E67" s="452"/>
      <c r="F67" s="452"/>
      <c r="G67" s="452"/>
      <c r="H67" s="452"/>
      <c r="I67" s="452"/>
      <c r="J67" s="452"/>
      <c r="K67" s="452"/>
      <c r="L67" s="452"/>
      <c r="M67" s="452"/>
      <c r="N67" s="452"/>
      <c r="O67" s="452"/>
      <c r="P67" s="379"/>
      <c r="S67" s="537" t="s">
        <v>7</v>
      </c>
      <c r="T67" s="537" t="s">
        <v>27</v>
      </c>
      <c r="U67" s="537" t="s">
        <v>145</v>
      </c>
      <c r="V67" s="539" t="s">
        <v>86</v>
      </c>
      <c r="W67" s="540"/>
      <c r="X67" s="578" t="s">
        <v>85</v>
      </c>
      <c r="Y67" s="579"/>
    </row>
    <row r="68" spans="1:25" ht="23.25" thickBot="1">
      <c r="A68" s="452"/>
      <c r="B68" s="588" t="s">
        <v>129</v>
      </c>
      <c r="C68" s="589"/>
      <c r="D68" s="589"/>
      <c r="E68" s="589"/>
      <c r="F68" s="589"/>
      <c r="G68" s="589"/>
      <c r="H68" s="589"/>
      <c r="I68" s="589"/>
      <c r="J68" s="415" t="s">
        <v>31</v>
      </c>
      <c r="K68" s="416"/>
      <c r="L68" s="416"/>
      <c r="M68" s="416"/>
      <c r="N68" s="416"/>
      <c r="O68" s="417"/>
      <c r="P68" s="379"/>
      <c r="S68" s="538"/>
      <c r="T68" s="538"/>
      <c r="U68" s="538"/>
      <c r="V68" s="78" t="s">
        <v>146</v>
      </c>
      <c r="W68" s="79" t="s">
        <v>147</v>
      </c>
      <c r="X68" s="80" t="s">
        <v>148</v>
      </c>
      <c r="Y68" s="81" t="s">
        <v>147</v>
      </c>
    </row>
    <row r="69" spans="1:25" ht="14.25" customHeight="1">
      <c r="A69" s="452"/>
      <c r="B69" s="598" t="s">
        <v>32</v>
      </c>
      <c r="C69" s="590" t="s">
        <v>72</v>
      </c>
      <c r="D69" s="591"/>
      <c r="E69" s="592" t="s">
        <v>279</v>
      </c>
      <c r="F69" s="593"/>
      <c r="G69" s="599" t="s">
        <v>26</v>
      </c>
      <c r="H69" s="600"/>
      <c r="I69" s="601" t="s">
        <v>243</v>
      </c>
      <c r="J69" s="596">
        <f>IF(SUM(AU15:AU64)&lt;&gt;0,IF((SUM(AT15:AT64)/SUM(AU15:AU64))&gt;0.5,B153,""),"")</f>
      </c>
      <c r="K69" s="596"/>
      <c r="L69" s="596"/>
      <c r="M69" s="596"/>
      <c r="N69" s="596"/>
      <c r="O69" s="596"/>
      <c r="P69" s="418"/>
      <c r="R69" s="48" t="str">
        <f aca="true" t="shared" si="72" ref="R69:R74">S69&amp;T69&amp;U69</f>
        <v>Tier 0NOxLine-Haul</v>
      </c>
      <c r="S69" s="82" t="s">
        <v>8</v>
      </c>
      <c r="T69" s="83" t="s">
        <v>108</v>
      </c>
      <c r="U69" s="84" t="s">
        <v>3</v>
      </c>
      <c r="V69" s="85">
        <v>8</v>
      </c>
      <c r="W69" s="86"/>
      <c r="X69" s="87">
        <v>9.5</v>
      </c>
      <c r="Y69" s="88"/>
    </row>
    <row r="70" spans="1:25" ht="12.75" customHeight="1">
      <c r="A70" s="452"/>
      <c r="B70" s="563"/>
      <c r="C70" s="89" t="s">
        <v>3</v>
      </c>
      <c r="D70" s="90" t="s">
        <v>2</v>
      </c>
      <c r="E70" s="91" t="s">
        <v>3</v>
      </c>
      <c r="F70" s="92" t="s">
        <v>2</v>
      </c>
      <c r="G70" s="93" t="s">
        <v>3</v>
      </c>
      <c r="H70" s="94" t="s">
        <v>2</v>
      </c>
      <c r="I70" s="574"/>
      <c r="J70" s="597"/>
      <c r="K70" s="597"/>
      <c r="L70" s="597"/>
      <c r="M70" s="597"/>
      <c r="N70" s="597"/>
      <c r="O70" s="597"/>
      <c r="P70" s="418"/>
      <c r="R70" s="48" t="str">
        <f t="shared" si="72"/>
        <v>Tier 0NOxSwitch</v>
      </c>
      <c r="S70" s="95" t="s">
        <v>8</v>
      </c>
      <c r="T70" s="96" t="s">
        <v>108</v>
      </c>
      <c r="U70" s="97" t="s">
        <v>2</v>
      </c>
      <c r="V70" s="98">
        <v>11.8</v>
      </c>
      <c r="W70" s="99"/>
      <c r="X70" s="98">
        <v>14</v>
      </c>
      <c r="Y70" s="99"/>
    </row>
    <row r="71" spans="1:25" ht="12">
      <c r="A71" s="452"/>
      <c r="B71" s="100" t="s">
        <v>144</v>
      </c>
      <c r="C71" s="101">
        <f>SUMPRODUCT(O15:O64,AF15:AF64,AM15:AM64,AP15:AP64,AK15:AK64)</f>
        <v>0</v>
      </c>
      <c r="D71" s="102">
        <f>SUMPRODUCT(O15:O64,AF15:AF64,AN15:AN64,AP15:AP64,AK15:AK64)</f>
        <v>0</v>
      </c>
      <c r="E71" s="103"/>
      <c r="F71" s="104"/>
      <c r="G71" s="105">
        <f>SUMPRODUCT(O15:O64,AF15:AF64,AM15:AM64,AO15:AO64,AK15:AK64)</f>
        <v>0</v>
      </c>
      <c r="H71" s="106">
        <f>SUMPRODUCT(O15:O64,AF15:AF64,AN15:AN64,AO15:AO64,AK15:AK64)</f>
        <v>0</v>
      </c>
      <c r="I71" s="107"/>
      <c r="J71" s="597"/>
      <c r="K71" s="597"/>
      <c r="L71" s="597"/>
      <c r="M71" s="597"/>
      <c r="N71" s="597"/>
      <c r="O71" s="597"/>
      <c r="P71" s="418"/>
      <c r="R71" s="48" t="str">
        <f t="shared" si="72"/>
        <v>Tier 0PMLine-Haul</v>
      </c>
      <c r="S71" s="95" t="s">
        <v>8</v>
      </c>
      <c r="T71" s="96" t="s">
        <v>5</v>
      </c>
      <c r="U71" s="97" t="s">
        <v>3</v>
      </c>
      <c r="V71" s="98">
        <v>0.22</v>
      </c>
      <c r="W71" s="99"/>
      <c r="X71" s="109">
        <v>0.32</v>
      </c>
      <c r="Y71" s="99"/>
    </row>
    <row r="72" spans="1:25" ht="12">
      <c r="A72" s="452"/>
      <c r="B72" s="100" t="s">
        <v>137</v>
      </c>
      <c r="C72" s="101">
        <f>SUMPRODUCT(O15:O64,AF15:AF64,AM15:AM64,AP15:AP64,AL15:AL64)</f>
        <v>0</v>
      </c>
      <c r="D72" s="102">
        <f>SUMPRODUCT(O15:O64,AF15:AF64,AN15:AN64,AP15:AP64,AL15:AL64)</f>
        <v>0</v>
      </c>
      <c r="E72" s="110"/>
      <c r="F72" s="111"/>
      <c r="G72" s="105">
        <f>SUMPRODUCT(O15:O64,AF15:AF64,AM15:AM64,AO15:AO64,AL15:AL64)</f>
        <v>0</v>
      </c>
      <c r="H72" s="106">
        <f>SUMPRODUCT(O15:O64,AF15:AF64,AN15:AN64,AO15:AO64,AL15:AL64)</f>
        <v>0</v>
      </c>
      <c r="I72" s="112"/>
      <c r="J72" s="597"/>
      <c r="K72" s="597"/>
      <c r="L72" s="597"/>
      <c r="M72" s="597"/>
      <c r="N72" s="597"/>
      <c r="O72" s="597"/>
      <c r="P72" s="418"/>
      <c r="R72" s="48" t="str">
        <f t="shared" si="72"/>
        <v>Tier 0PMSwitch</v>
      </c>
      <c r="S72" s="95" t="s">
        <v>8</v>
      </c>
      <c r="T72" s="96" t="s">
        <v>5</v>
      </c>
      <c r="U72" s="97" t="s">
        <v>2</v>
      </c>
      <c r="V72" s="98">
        <v>0.26</v>
      </c>
      <c r="W72" s="99"/>
      <c r="X72" s="109">
        <v>0.44</v>
      </c>
      <c r="Y72" s="99"/>
    </row>
    <row r="73" spans="1:25" ht="12">
      <c r="A73" s="452"/>
      <c r="B73" s="100" t="s">
        <v>138</v>
      </c>
      <c r="C73" s="101">
        <f>SUMPRODUCT(O15:O64,AG15:AG64,AM15:AM64,AP15:AP64,AK15:AK64)</f>
        <v>0</v>
      </c>
      <c r="D73" s="102">
        <f>SUMPRODUCT(O15:O64,AG15:AG64,AN15:AN64,AP15:AP64,AK15:AK64)</f>
        <v>0</v>
      </c>
      <c r="E73" s="110"/>
      <c r="F73" s="111"/>
      <c r="G73" s="105">
        <f>SUMPRODUCT(O15:O64,AG15:AG64,AM15:AM64,AO15:AO64,AK15:AK64)</f>
        <v>0</v>
      </c>
      <c r="H73" s="106">
        <f>SUMPRODUCT(O15:O64,AG15:AG64,AN15:AN64,AO15:AO64,AK15:AK64)</f>
        <v>0</v>
      </c>
      <c r="I73" s="112"/>
      <c r="J73" s="597">
        <f>IF(AND(I78&gt;0.5,I78&lt;&gt;"NA"),B152,"")</f>
      </c>
      <c r="K73" s="597"/>
      <c r="L73" s="597"/>
      <c r="M73" s="597"/>
      <c r="N73" s="597"/>
      <c r="O73" s="597"/>
      <c r="P73" s="418"/>
      <c r="R73" s="48" t="str">
        <f t="shared" si="72"/>
        <v>Tier 0HC+NOxLine-Haul</v>
      </c>
      <c r="S73" s="95" t="s">
        <v>8</v>
      </c>
      <c r="T73" s="96" t="s">
        <v>109</v>
      </c>
      <c r="U73" s="97" t="s">
        <v>3</v>
      </c>
      <c r="V73" s="109"/>
      <c r="W73" s="113"/>
      <c r="X73" s="109"/>
      <c r="Y73" s="99"/>
    </row>
    <row r="74" spans="1:25" ht="12.75" thickBot="1">
      <c r="A74" s="452"/>
      <c r="B74" s="100" t="s">
        <v>139</v>
      </c>
      <c r="C74" s="101">
        <f>SUMPRODUCT(O15:O64,AG15:AG64,AM15:AM64,AP15:AP64,AL15:AL64)</f>
        <v>0</v>
      </c>
      <c r="D74" s="102">
        <f>SUMPRODUCT(O15:O64,AG15:AG64,AN15:AN64,AP15:AP64,AL15:AL64)</f>
        <v>0</v>
      </c>
      <c r="E74" s="110"/>
      <c r="F74" s="111"/>
      <c r="G74" s="105">
        <f>SUMPRODUCT(O15:O64,AG15:AG64,AM15:AM64,AO15:AO64,AL15:AL64)</f>
        <v>0</v>
      </c>
      <c r="H74" s="106">
        <f>SUMPRODUCT(O15:O64,AG15:AG64,AN15:AN64,AO15:AO64,AL15:AL64)</f>
        <v>0</v>
      </c>
      <c r="I74" s="112"/>
      <c r="J74" s="597"/>
      <c r="K74" s="597"/>
      <c r="L74" s="597"/>
      <c r="M74" s="597"/>
      <c r="N74" s="597"/>
      <c r="O74" s="597"/>
      <c r="P74" s="418"/>
      <c r="R74" s="48" t="str">
        <f t="shared" si="72"/>
        <v>Tier 0HC+NOxSwitch</v>
      </c>
      <c r="S74" s="114" t="s">
        <v>8</v>
      </c>
      <c r="T74" s="115" t="s">
        <v>109</v>
      </c>
      <c r="U74" s="116" t="s">
        <v>2</v>
      </c>
      <c r="V74" s="117"/>
      <c r="W74" s="118"/>
      <c r="X74" s="117"/>
      <c r="Y74" s="119"/>
    </row>
    <row r="75" spans="1:25" ht="12.75" thickBot="1">
      <c r="A75" s="452"/>
      <c r="B75" s="100" t="s">
        <v>140</v>
      </c>
      <c r="C75" s="101">
        <f>SUMPRODUCT(O15:O64,AH15:AH64,AM15:AM64,AP15:AP64,AK15:AK64)</f>
        <v>0</v>
      </c>
      <c r="D75" s="102">
        <f>SUMPRODUCT(O15:O64,AH15:AH64,AN15:AN64,AP15:AP64,AK15:AK64)</f>
        <v>0</v>
      </c>
      <c r="E75" s="110"/>
      <c r="F75" s="111"/>
      <c r="G75" s="105">
        <f>SUMPRODUCT(O15:O64,AH15:AH64,AM15:AM64,AO15:AO64,AK15:AK64)</f>
        <v>0</v>
      </c>
      <c r="H75" s="106">
        <f>SUMPRODUCT(O15:O64,AH15:AH64,AN15:AN64,AO15:AO64,AK15:AK64)</f>
        <v>0</v>
      </c>
      <c r="I75" s="120" t="str">
        <f>IF(SUM(AU15:AU64)&lt;&gt;0,SUM(AT15:AT64)/SUM(AU15:AU64),"NA")</f>
        <v>NA</v>
      </c>
      <c r="J75" s="597"/>
      <c r="K75" s="597"/>
      <c r="L75" s="597"/>
      <c r="M75" s="597"/>
      <c r="N75" s="597"/>
      <c r="O75" s="597"/>
      <c r="P75" s="418"/>
      <c r="R75" s="48">
        <f>S75&amp;T75&amp;V75</f>
      </c>
      <c r="S75" s="121"/>
      <c r="T75" s="122"/>
      <c r="U75" s="122"/>
      <c r="V75" s="122"/>
      <c r="W75" s="122"/>
      <c r="X75" s="122"/>
      <c r="Y75" s="123"/>
    </row>
    <row r="76" spans="1:25" ht="12">
      <c r="A76" s="452"/>
      <c r="B76" s="124" t="s">
        <v>141</v>
      </c>
      <c r="C76" s="125">
        <f>SUMPRODUCT(O15:O64,AH15:AH64,AM15:AM64,AP15:AP64,AL15:AL64)</f>
        <v>0</v>
      </c>
      <c r="D76" s="126">
        <f>SUMPRODUCT(O15:O64,AH15:AH64,AN15:AN64,AP15:AP64,AL15:AL64)</f>
        <v>0</v>
      </c>
      <c r="E76" s="110"/>
      <c r="F76" s="111"/>
      <c r="G76" s="127">
        <f>SUMPRODUCT(O15:O64,AH15:AH64,AM15:AM64,AO15:AO64,AL15:AL64)</f>
        <v>0</v>
      </c>
      <c r="H76" s="128">
        <f>SUMPRODUCT(O15:O64,AH15:AH64,AN15:AN64,AO15:AO64,AL15:AL64)</f>
        <v>0</v>
      </c>
      <c r="I76" s="112"/>
      <c r="J76" s="419"/>
      <c r="K76" s="419"/>
      <c r="L76" s="492"/>
      <c r="M76" s="492"/>
      <c r="N76" s="492"/>
      <c r="O76" s="492"/>
      <c r="P76" s="418"/>
      <c r="R76" s="48" t="str">
        <f aca="true" t="shared" si="73" ref="R76:R88">S76&amp;T76&amp;U76</f>
        <v>Tier 1NOxLine-Haul</v>
      </c>
      <c r="S76" s="82" t="s">
        <v>9</v>
      </c>
      <c r="T76" s="83" t="s">
        <v>108</v>
      </c>
      <c r="U76" s="84" t="s">
        <v>3</v>
      </c>
      <c r="V76" s="129">
        <v>7.4</v>
      </c>
      <c r="W76" s="130">
        <v>8</v>
      </c>
      <c r="X76" s="131">
        <v>7.4</v>
      </c>
      <c r="Y76" s="88">
        <v>9.5</v>
      </c>
    </row>
    <row r="77" spans="1:25" ht="12" customHeight="1">
      <c r="A77" s="452"/>
      <c r="B77" s="124" t="s">
        <v>209</v>
      </c>
      <c r="C77" s="125">
        <f>SUMPRODUCT(O15:O64,AI15:AI64,AM15:AM64,AP15:AP64,AL15:AL64)</f>
        <v>0</v>
      </c>
      <c r="D77" s="126">
        <f>SUMPRODUCT(O15:O64,AI15:AI64,AN15:AN64,AP15:AP64,AL15:AL64)</f>
        <v>0</v>
      </c>
      <c r="E77" s="132"/>
      <c r="F77" s="133"/>
      <c r="G77" s="127">
        <f>SUMPRODUCT(O15:O64,AI15:AI64,AM15:AM64,AO15:AO64,AL15:AL64)</f>
        <v>0</v>
      </c>
      <c r="H77" s="128">
        <f>SUMPRODUCT(O15:O64,AI15:AI64,AN15:AN64,AO15:AO64,AL15:AL64)</f>
        <v>0</v>
      </c>
      <c r="I77" s="134"/>
      <c r="J77" s="419"/>
      <c r="K77" s="419"/>
      <c r="L77" s="492"/>
      <c r="M77" s="492"/>
      <c r="N77" s="492"/>
      <c r="O77" s="492"/>
      <c r="P77" s="418"/>
      <c r="R77" s="48" t="str">
        <f t="shared" si="73"/>
        <v>Tier 1NOxSwitch</v>
      </c>
      <c r="S77" s="95" t="s">
        <v>9</v>
      </c>
      <c r="T77" s="96" t="s">
        <v>108</v>
      </c>
      <c r="U77" s="97" t="s">
        <v>2</v>
      </c>
      <c r="V77" s="135">
        <v>11</v>
      </c>
      <c r="W77" s="136">
        <v>11.8</v>
      </c>
      <c r="X77" s="109">
        <v>11</v>
      </c>
      <c r="Y77" s="99">
        <v>14</v>
      </c>
    </row>
    <row r="78" spans="1:25" ht="12.75" thickBot="1">
      <c r="A78" s="452"/>
      <c r="B78" s="137" t="s">
        <v>210</v>
      </c>
      <c r="C78" s="138">
        <f>SUMPRODUCT(O15:O64,AJ15:AJ64,AM15:AM64,AP15:AP64,AL15:AL64)</f>
        <v>0</v>
      </c>
      <c r="D78" s="139">
        <f>SUMPRODUCT(O15:O64,AJ15:AJ64,AN15:AN64,AP15:AP64,AL15:AL64)</f>
        <v>0</v>
      </c>
      <c r="E78" s="140">
        <f>SUMPRODUCT(O15:O64,AJ15:AJ64,AQ15:AQ64,AM15:AM64,AL15:AL64)</f>
        <v>0</v>
      </c>
      <c r="F78" s="141">
        <f>SUMPRODUCT(O15:O64,AJ15:AJ64,AQ15:AQ64,AN15:AN64,AL15:AL64)</f>
        <v>0</v>
      </c>
      <c r="G78" s="142">
        <f>SUMPRODUCT(O15:O64,AJ15:AJ64,AM15:AM64,AO15:AO64,AL15:AL64)</f>
        <v>0</v>
      </c>
      <c r="H78" s="143">
        <f>SUMPRODUCT(O15:O64,AJ15:AJ64,AN15:AN64,AO15:AO64,AL15:AL64)</f>
        <v>0</v>
      </c>
      <c r="I78" s="144" t="str">
        <f>IF(SUM(AS15:AS64)&lt;&gt;0,SUM(AR15:AR64)/SUM(AS15:AS64),"NA")</f>
        <v>NA</v>
      </c>
      <c r="J78" s="420"/>
      <c r="K78" s="419"/>
      <c r="L78" s="492"/>
      <c r="M78" s="492"/>
      <c r="N78" s="492"/>
      <c r="O78" s="492"/>
      <c r="P78" s="418"/>
      <c r="R78" s="48" t="str">
        <f t="shared" si="73"/>
        <v>Tier 1PMLine-Haul</v>
      </c>
      <c r="S78" s="95" t="s">
        <v>9</v>
      </c>
      <c r="T78" s="96" t="s">
        <v>5</v>
      </c>
      <c r="U78" s="97" t="s">
        <v>3</v>
      </c>
      <c r="V78" s="145">
        <v>0.22</v>
      </c>
      <c r="W78" s="136">
        <v>0.22</v>
      </c>
      <c r="X78" s="109">
        <v>0.32</v>
      </c>
      <c r="Y78" s="99">
        <v>0.6</v>
      </c>
    </row>
    <row r="79" spans="1:25" ht="12">
      <c r="A79" s="454"/>
      <c r="B79" s="418"/>
      <c r="C79" s="418"/>
      <c r="D79" s="419"/>
      <c r="E79" s="419"/>
      <c r="F79" s="419"/>
      <c r="G79" s="419"/>
      <c r="H79" s="419"/>
      <c r="I79" s="423" t="s">
        <v>244</v>
      </c>
      <c r="J79" s="419"/>
      <c r="K79" s="419"/>
      <c r="L79" s="492"/>
      <c r="M79" s="492"/>
      <c r="N79" s="492"/>
      <c r="O79" s="492"/>
      <c r="P79" s="418"/>
      <c r="R79" s="48" t="str">
        <f t="shared" si="73"/>
        <v>Tier 1PMSwitch</v>
      </c>
      <c r="S79" s="146" t="s">
        <v>9</v>
      </c>
      <c r="T79" s="147" t="s">
        <v>5</v>
      </c>
      <c r="U79" s="148" t="s">
        <v>2</v>
      </c>
      <c r="V79" s="149">
        <v>0.26</v>
      </c>
      <c r="W79" s="150">
        <v>0.26</v>
      </c>
      <c r="X79" s="151">
        <v>0.44</v>
      </c>
      <c r="Y79" s="152">
        <v>0.72</v>
      </c>
    </row>
    <row r="80" spans="1:25" ht="12">
      <c r="A80" s="454"/>
      <c r="B80" s="418"/>
      <c r="C80" s="418"/>
      <c r="D80" s="419"/>
      <c r="E80" s="419"/>
      <c r="F80" s="419"/>
      <c r="G80" s="419"/>
      <c r="H80" s="419"/>
      <c r="I80" s="423"/>
      <c r="J80" s="419"/>
      <c r="K80" s="419"/>
      <c r="L80" s="492"/>
      <c r="M80" s="492"/>
      <c r="N80" s="492"/>
      <c r="O80" s="492"/>
      <c r="P80" s="418"/>
      <c r="S80" s="146"/>
      <c r="T80" s="147"/>
      <c r="U80" s="148"/>
      <c r="V80" s="149"/>
      <c r="W80" s="150"/>
      <c r="X80" s="151"/>
      <c r="Y80" s="152"/>
    </row>
    <row r="81" spans="1:25" ht="12.75">
      <c r="A81" s="454"/>
      <c r="B81" s="418"/>
      <c r="C81" s="418"/>
      <c r="D81" s="419"/>
      <c r="E81" s="419"/>
      <c r="F81" s="419"/>
      <c r="G81" s="419"/>
      <c r="H81" s="419"/>
      <c r="I81" s="423"/>
      <c r="J81" s="419"/>
      <c r="K81" s="419"/>
      <c r="L81" s="515" t="s">
        <v>260</v>
      </c>
      <c r="M81" s="515"/>
      <c r="N81" s="515"/>
      <c r="O81" s="515"/>
      <c r="P81" s="515"/>
      <c r="S81" s="146"/>
      <c r="T81" s="147"/>
      <c r="U81" s="148"/>
      <c r="V81" s="149"/>
      <c r="W81" s="150"/>
      <c r="X81" s="151"/>
      <c r="Y81" s="152"/>
    </row>
    <row r="82" spans="1:25" ht="12" customHeight="1">
      <c r="A82" s="454"/>
      <c r="B82" s="418"/>
      <c r="C82" s="418"/>
      <c r="D82" s="419"/>
      <c r="E82" s="419"/>
      <c r="F82" s="419"/>
      <c r="G82" s="419"/>
      <c r="H82" s="419"/>
      <c r="I82" s="584" t="s">
        <v>289</v>
      </c>
      <c r="J82" s="520"/>
      <c r="K82" s="419"/>
      <c r="L82" s="585" t="s">
        <v>261</v>
      </c>
      <c r="M82" s="585"/>
      <c r="N82" s="585"/>
      <c r="O82" s="585"/>
      <c r="P82" s="585"/>
      <c r="S82" s="146"/>
      <c r="T82" s="147"/>
      <c r="U82" s="148"/>
      <c r="V82" s="149"/>
      <c r="W82" s="150"/>
      <c r="X82" s="151"/>
      <c r="Y82" s="152"/>
    </row>
    <row r="83" spans="1:25" ht="12" customHeight="1">
      <c r="A83" s="454"/>
      <c r="B83" s="418"/>
      <c r="C83" s="418"/>
      <c r="D83" s="419"/>
      <c r="E83" s="419"/>
      <c r="F83" s="419"/>
      <c r="G83" s="419"/>
      <c r="H83" s="419"/>
      <c r="I83" s="521"/>
      <c r="J83" s="522"/>
      <c r="K83" s="419"/>
      <c r="L83" s="585"/>
      <c r="M83" s="585"/>
      <c r="N83" s="585"/>
      <c r="O83" s="585"/>
      <c r="P83" s="585"/>
      <c r="S83" s="146"/>
      <c r="T83" s="147"/>
      <c r="U83" s="148"/>
      <c r="V83" s="149"/>
      <c r="W83" s="150"/>
      <c r="X83" s="151"/>
      <c r="Y83" s="152"/>
    </row>
    <row r="84" spans="1:25" ht="12" customHeight="1">
      <c r="A84" s="454"/>
      <c r="B84" s="418"/>
      <c r="C84" s="418"/>
      <c r="D84" s="419"/>
      <c r="E84" s="419"/>
      <c r="F84" s="419"/>
      <c r="G84" s="419"/>
      <c r="H84" s="419"/>
      <c r="I84" s="521"/>
      <c r="J84" s="522"/>
      <c r="K84" s="419"/>
      <c r="L84" s="585"/>
      <c r="M84" s="585"/>
      <c r="N84" s="585"/>
      <c r="O84" s="585"/>
      <c r="P84" s="585"/>
      <c r="S84" s="146"/>
      <c r="T84" s="147"/>
      <c r="U84" s="148"/>
      <c r="V84" s="149"/>
      <c r="W84" s="150"/>
      <c r="X84" s="151"/>
      <c r="Y84" s="152"/>
    </row>
    <row r="85" spans="1:25" ht="12">
      <c r="A85" s="454"/>
      <c r="B85" s="418"/>
      <c r="C85" s="418"/>
      <c r="D85" s="419"/>
      <c r="E85" s="419"/>
      <c r="F85" s="419"/>
      <c r="G85" s="424"/>
      <c r="H85" s="419"/>
      <c r="I85" s="523"/>
      <c r="J85" s="524"/>
      <c r="K85" s="419"/>
      <c r="L85" s="585"/>
      <c r="M85" s="585"/>
      <c r="N85" s="585"/>
      <c r="O85" s="585"/>
      <c r="P85" s="585"/>
      <c r="R85" s="48" t="str">
        <f t="shared" si="73"/>
        <v>Tier 1HC+NOxLine-Haul</v>
      </c>
      <c r="S85" s="95" t="s">
        <v>9</v>
      </c>
      <c r="T85" s="96" t="s">
        <v>109</v>
      </c>
      <c r="U85" s="97" t="s">
        <v>3</v>
      </c>
      <c r="V85" s="135"/>
      <c r="W85" s="153"/>
      <c r="X85" s="109"/>
      <c r="Y85" s="99"/>
    </row>
    <row r="86" spans="1:25" ht="12">
      <c r="A86" s="454"/>
      <c r="B86" s="418"/>
      <c r="C86" s="418"/>
      <c r="D86" s="419"/>
      <c r="E86" s="419"/>
      <c r="F86" s="419"/>
      <c r="G86" s="424"/>
      <c r="H86" s="419"/>
      <c r="I86" s="419"/>
      <c r="J86" s="419"/>
      <c r="K86" s="419"/>
      <c r="L86" s="585"/>
      <c r="M86" s="585"/>
      <c r="N86" s="585"/>
      <c r="O86" s="585"/>
      <c r="P86" s="585"/>
      <c r="S86" s="146"/>
      <c r="T86" s="147"/>
      <c r="U86" s="148"/>
      <c r="V86" s="175"/>
      <c r="W86" s="438"/>
      <c r="X86" s="151"/>
      <c r="Y86" s="152"/>
    </row>
    <row r="87" spans="1:25" s="203" customFormat="1" ht="12.75" thickBot="1">
      <c r="A87" s="454"/>
      <c r="B87" s="430"/>
      <c r="C87" s="430"/>
      <c r="D87" s="435"/>
      <c r="E87" s="435"/>
      <c r="F87" s="435"/>
      <c r="G87" s="481"/>
      <c r="H87" s="435"/>
      <c r="I87" s="435"/>
      <c r="J87" s="435"/>
      <c r="K87" s="435"/>
      <c r="L87" s="435"/>
      <c r="M87" s="435"/>
      <c r="N87" s="435"/>
      <c r="O87" s="435"/>
      <c r="P87" s="435"/>
      <c r="S87" s="465"/>
      <c r="T87" s="466"/>
      <c r="U87" s="467"/>
      <c r="V87" s="482"/>
      <c r="W87" s="483"/>
      <c r="X87" s="470"/>
      <c r="Y87" s="471"/>
    </row>
    <row r="88" spans="1:25" ht="12.75" thickBot="1">
      <c r="A88" s="452"/>
      <c r="B88" s="553" t="s">
        <v>277</v>
      </c>
      <c r="C88" s="554"/>
      <c r="D88" s="554"/>
      <c r="E88" s="554"/>
      <c r="F88" s="554"/>
      <c r="G88" s="554"/>
      <c r="H88" s="554"/>
      <c r="I88" s="554"/>
      <c r="J88" s="555"/>
      <c r="K88" s="419"/>
      <c r="L88" s="419"/>
      <c r="M88" s="419"/>
      <c r="N88" s="419"/>
      <c r="O88" s="421"/>
      <c r="P88" s="418"/>
      <c r="R88" s="48" t="str">
        <f t="shared" si="73"/>
        <v>Tier 1HC+NOxSwitch</v>
      </c>
      <c r="S88" s="114" t="s">
        <v>9</v>
      </c>
      <c r="T88" s="115" t="s">
        <v>109</v>
      </c>
      <c r="U88" s="116" t="s">
        <v>2</v>
      </c>
      <c r="V88" s="154"/>
      <c r="W88" s="155"/>
      <c r="X88" s="117"/>
      <c r="Y88" s="119"/>
    </row>
    <row r="89" spans="1:25" ht="57" thickBot="1">
      <c r="A89" s="452"/>
      <c r="B89" s="156" t="s">
        <v>21</v>
      </c>
      <c r="C89" s="157" t="s">
        <v>192</v>
      </c>
      <c r="D89" s="158" t="s">
        <v>22</v>
      </c>
      <c r="E89" s="156" t="s">
        <v>262</v>
      </c>
      <c r="F89" s="157" t="s">
        <v>263</v>
      </c>
      <c r="G89" s="159" t="s">
        <v>264</v>
      </c>
      <c r="H89" s="156" t="s">
        <v>265</v>
      </c>
      <c r="I89" s="157" t="s">
        <v>266</v>
      </c>
      <c r="J89" s="159" t="s">
        <v>267</v>
      </c>
      <c r="K89" s="419"/>
      <c r="L89" s="419"/>
      <c r="M89" s="419"/>
      <c r="N89" s="419"/>
      <c r="O89" s="419"/>
      <c r="P89" s="418"/>
      <c r="R89" s="48">
        <f>S89&amp;T89&amp;V89</f>
      </c>
      <c r="S89" s="121"/>
      <c r="T89" s="122"/>
      <c r="U89" s="122"/>
      <c r="V89" s="122"/>
      <c r="W89" s="122"/>
      <c r="X89" s="122"/>
      <c r="Y89" s="123"/>
    </row>
    <row r="90" spans="1:25" ht="12">
      <c r="A90" s="452"/>
      <c r="B90" s="575" t="s">
        <v>241</v>
      </c>
      <c r="C90" s="559" t="s">
        <v>4</v>
      </c>
      <c r="D90" s="160" t="s">
        <v>3</v>
      </c>
      <c r="E90" s="161" t="s">
        <v>91</v>
      </c>
      <c r="F90" s="344">
        <v>8</v>
      </c>
      <c r="G90" s="86"/>
      <c r="H90" s="162" t="s">
        <v>100</v>
      </c>
      <c r="I90" s="344">
        <v>9.5</v>
      </c>
      <c r="J90" s="86"/>
      <c r="K90" s="419"/>
      <c r="L90" s="419"/>
      <c r="M90" s="419"/>
      <c r="N90" s="419"/>
      <c r="O90" s="419"/>
      <c r="P90" s="418"/>
      <c r="R90" s="48" t="str">
        <f aca="true" t="shared" si="74" ref="R90:R95">S90&amp;T90&amp;U90</f>
        <v>Tier 2NOxLine-Haul</v>
      </c>
      <c r="S90" s="82" t="s">
        <v>10</v>
      </c>
      <c r="T90" s="83" t="s">
        <v>108</v>
      </c>
      <c r="U90" s="84" t="s">
        <v>3</v>
      </c>
      <c r="V90" s="129">
        <v>5.5</v>
      </c>
      <c r="W90" s="163">
        <v>7.4</v>
      </c>
      <c r="X90" s="131">
        <v>5.5</v>
      </c>
      <c r="Y90" s="164">
        <v>7.4</v>
      </c>
    </row>
    <row r="91" spans="1:25" ht="12">
      <c r="A91" s="452"/>
      <c r="B91" s="575"/>
      <c r="C91" s="565"/>
      <c r="D91" s="165" t="s">
        <v>2</v>
      </c>
      <c r="E91" s="166" t="s">
        <v>96</v>
      </c>
      <c r="F91" s="345">
        <v>11.8</v>
      </c>
      <c r="G91" s="99"/>
      <c r="H91" s="168" t="s">
        <v>100</v>
      </c>
      <c r="I91" s="345">
        <v>14</v>
      </c>
      <c r="J91" s="99"/>
      <c r="K91" s="419"/>
      <c r="L91" s="419"/>
      <c r="M91" s="419"/>
      <c r="N91" s="419"/>
      <c r="O91" s="419"/>
      <c r="P91" s="418"/>
      <c r="R91" s="48" t="str">
        <f t="shared" si="74"/>
        <v>Tier 2NOxSwitch</v>
      </c>
      <c r="S91" s="95" t="s">
        <v>10</v>
      </c>
      <c r="T91" s="96" t="s">
        <v>108</v>
      </c>
      <c r="U91" s="97" t="s">
        <v>2</v>
      </c>
      <c r="V91" s="135">
        <v>8.1</v>
      </c>
      <c r="W91" s="153">
        <v>11</v>
      </c>
      <c r="X91" s="109">
        <v>8.1</v>
      </c>
      <c r="Y91" s="113">
        <v>11</v>
      </c>
    </row>
    <row r="92" spans="1:26" ht="12">
      <c r="A92" s="452"/>
      <c r="B92" s="575"/>
      <c r="C92" s="565" t="s">
        <v>5</v>
      </c>
      <c r="D92" s="165" t="s">
        <v>3</v>
      </c>
      <c r="E92" s="166" t="s">
        <v>91</v>
      </c>
      <c r="F92" s="167">
        <v>0.22</v>
      </c>
      <c r="G92" s="99"/>
      <c r="H92" s="168" t="s">
        <v>100</v>
      </c>
      <c r="I92" s="169">
        <v>0.32</v>
      </c>
      <c r="J92" s="99"/>
      <c r="K92" s="419"/>
      <c r="L92" s="419"/>
      <c r="M92" s="419"/>
      <c r="N92" s="419"/>
      <c r="O92" s="419"/>
      <c r="P92" s="418"/>
      <c r="R92" s="48" t="str">
        <f t="shared" si="74"/>
        <v>Tier 2PMLine-Haul</v>
      </c>
      <c r="S92" s="95" t="s">
        <v>10</v>
      </c>
      <c r="T92" s="96" t="s">
        <v>5</v>
      </c>
      <c r="U92" s="97" t="s">
        <v>3</v>
      </c>
      <c r="V92" s="135">
        <v>0.1</v>
      </c>
      <c r="W92" s="136">
        <v>0.22</v>
      </c>
      <c r="X92" s="109">
        <v>0.2</v>
      </c>
      <c r="Y92" s="99">
        <v>0.45</v>
      </c>
      <c r="Z92" s="47"/>
    </row>
    <row r="93" spans="1:26" ht="12.75" thickBot="1">
      <c r="A93" s="452"/>
      <c r="B93" s="576"/>
      <c r="C93" s="566"/>
      <c r="D93" s="170" t="s">
        <v>2</v>
      </c>
      <c r="E93" s="171" t="s">
        <v>96</v>
      </c>
      <c r="F93" s="172">
        <v>0.26</v>
      </c>
      <c r="G93" s="119"/>
      <c r="H93" s="173" t="s">
        <v>100</v>
      </c>
      <c r="I93" s="174">
        <v>0.44</v>
      </c>
      <c r="J93" s="119"/>
      <c r="K93" s="419"/>
      <c r="L93" s="419"/>
      <c r="M93" s="419"/>
      <c r="N93" s="419"/>
      <c r="O93" s="419"/>
      <c r="P93" s="418"/>
      <c r="R93" s="48" t="str">
        <f t="shared" si="74"/>
        <v>Tier 2PMSwitch</v>
      </c>
      <c r="S93" s="95" t="s">
        <v>10</v>
      </c>
      <c r="T93" s="147" t="s">
        <v>5</v>
      </c>
      <c r="U93" s="148" t="s">
        <v>2</v>
      </c>
      <c r="V93" s="175">
        <v>0.13</v>
      </c>
      <c r="W93" s="150">
        <v>0.26</v>
      </c>
      <c r="X93" s="109">
        <v>0.24</v>
      </c>
      <c r="Y93" s="99">
        <v>0.54</v>
      </c>
      <c r="Z93" s="47"/>
    </row>
    <row r="94" spans="1:26" ht="12.75" thickBot="1">
      <c r="A94" s="452"/>
      <c r="B94" s="176"/>
      <c r="C94" s="177"/>
      <c r="D94" s="177"/>
      <c r="E94" s="177"/>
      <c r="F94" s="177"/>
      <c r="G94" s="177"/>
      <c r="H94" s="177"/>
      <c r="I94" s="177"/>
      <c r="J94" s="178"/>
      <c r="K94" s="419"/>
      <c r="L94" s="419"/>
      <c r="M94" s="419"/>
      <c r="N94" s="419"/>
      <c r="O94" s="419"/>
      <c r="P94" s="418"/>
      <c r="R94" s="48" t="str">
        <f t="shared" si="74"/>
        <v>Tier 2HC+NOxLine-Haul</v>
      </c>
      <c r="S94" s="95" t="s">
        <v>10</v>
      </c>
      <c r="T94" s="96" t="s">
        <v>109</v>
      </c>
      <c r="U94" s="97" t="s">
        <v>3</v>
      </c>
      <c r="V94" s="135"/>
      <c r="W94" s="153"/>
      <c r="X94" s="109"/>
      <c r="Y94" s="99"/>
      <c r="Z94" s="47"/>
    </row>
    <row r="95" spans="1:26" ht="12.75" thickBot="1">
      <c r="A95" s="452"/>
      <c r="B95" s="549" t="s">
        <v>240</v>
      </c>
      <c r="C95" s="564" t="s">
        <v>4</v>
      </c>
      <c r="D95" s="179" t="s">
        <v>3</v>
      </c>
      <c r="E95" s="180" t="s">
        <v>92</v>
      </c>
      <c r="F95" s="346">
        <v>7.4</v>
      </c>
      <c r="G95" s="347">
        <v>8</v>
      </c>
      <c r="H95" s="181" t="s">
        <v>97</v>
      </c>
      <c r="I95" s="346">
        <v>7.4</v>
      </c>
      <c r="J95" s="347">
        <v>9.5</v>
      </c>
      <c r="K95" s="419"/>
      <c r="L95" s="419"/>
      <c r="M95" s="419"/>
      <c r="N95" s="419"/>
      <c r="O95" s="419"/>
      <c r="P95" s="418"/>
      <c r="R95" s="48" t="str">
        <f t="shared" si="74"/>
        <v>Tier 2HC+NOxSwitch</v>
      </c>
      <c r="S95" s="114" t="s">
        <v>10</v>
      </c>
      <c r="T95" s="115" t="s">
        <v>109</v>
      </c>
      <c r="U95" s="116" t="s">
        <v>2</v>
      </c>
      <c r="V95" s="154"/>
      <c r="W95" s="155"/>
      <c r="X95" s="117"/>
      <c r="Y95" s="119"/>
      <c r="Z95" s="47"/>
    </row>
    <row r="96" spans="1:26" ht="12.75" thickBot="1">
      <c r="A96" s="452"/>
      <c r="B96" s="550"/>
      <c r="C96" s="565"/>
      <c r="D96" s="165" t="s">
        <v>2</v>
      </c>
      <c r="E96" s="166" t="s">
        <v>97</v>
      </c>
      <c r="F96" s="348">
        <v>11</v>
      </c>
      <c r="G96" s="349">
        <v>11.8</v>
      </c>
      <c r="H96" s="168" t="s">
        <v>97</v>
      </c>
      <c r="I96" s="348">
        <v>11</v>
      </c>
      <c r="J96" s="349">
        <v>14</v>
      </c>
      <c r="K96" s="419"/>
      <c r="L96" s="419"/>
      <c r="M96" s="419"/>
      <c r="N96" s="419"/>
      <c r="O96" s="419"/>
      <c r="P96" s="418"/>
      <c r="R96" s="48">
        <f>S96&amp;T96&amp;V96</f>
      </c>
      <c r="S96" s="121"/>
      <c r="T96" s="122"/>
      <c r="U96" s="122"/>
      <c r="V96" s="122"/>
      <c r="W96" s="123"/>
      <c r="X96" s="47"/>
      <c r="Y96" s="47"/>
      <c r="Z96" s="47"/>
    </row>
    <row r="97" spans="1:26" ht="12">
      <c r="A97" s="452"/>
      <c r="B97" s="550"/>
      <c r="C97" s="556" t="s">
        <v>5</v>
      </c>
      <c r="D97" s="165" t="s">
        <v>3</v>
      </c>
      <c r="E97" s="166" t="s">
        <v>92</v>
      </c>
      <c r="F97" s="167">
        <v>0.22</v>
      </c>
      <c r="G97" s="99">
        <v>0.22</v>
      </c>
      <c r="H97" s="168" t="s">
        <v>97</v>
      </c>
      <c r="I97" s="169">
        <v>0.32</v>
      </c>
      <c r="J97" s="99">
        <v>0.6</v>
      </c>
      <c r="K97" s="419"/>
      <c r="L97" s="419"/>
      <c r="M97" s="419"/>
      <c r="N97" s="419"/>
      <c r="O97" s="419"/>
      <c r="P97" s="418"/>
      <c r="R97" s="48" t="str">
        <f aca="true" t="shared" si="75" ref="R97:R102">S97&amp;T97&amp;U97</f>
        <v>Tier 3NOxLine-Haul</v>
      </c>
      <c r="S97" s="82" t="s">
        <v>40</v>
      </c>
      <c r="T97" s="83" t="s">
        <v>108</v>
      </c>
      <c r="U97" s="84" t="s">
        <v>3</v>
      </c>
      <c r="V97" s="129">
        <v>5.5</v>
      </c>
      <c r="W97" s="164">
        <v>5.5</v>
      </c>
      <c r="X97" s="47"/>
      <c r="Y97" s="47"/>
      <c r="Z97" s="47"/>
    </row>
    <row r="98" spans="1:26" ht="12.75" thickBot="1">
      <c r="A98" s="452"/>
      <c r="B98" s="551"/>
      <c r="C98" s="557"/>
      <c r="D98" s="170" t="s">
        <v>2</v>
      </c>
      <c r="E98" s="171" t="s">
        <v>97</v>
      </c>
      <c r="F98" s="172">
        <v>0.26</v>
      </c>
      <c r="G98" s="119">
        <v>0.26</v>
      </c>
      <c r="H98" s="173" t="s">
        <v>97</v>
      </c>
      <c r="I98" s="174">
        <v>0.44</v>
      </c>
      <c r="J98" s="119">
        <v>0.72</v>
      </c>
      <c r="K98" s="419"/>
      <c r="L98" s="419"/>
      <c r="M98" s="419"/>
      <c r="N98" s="419"/>
      <c r="O98" s="419"/>
      <c r="P98" s="418"/>
      <c r="R98" s="48" t="str">
        <f t="shared" si="75"/>
        <v>Tier 3NOxSwitch</v>
      </c>
      <c r="S98" s="95" t="s">
        <v>40</v>
      </c>
      <c r="T98" s="96" t="s">
        <v>108</v>
      </c>
      <c r="U98" s="97" t="s">
        <v>2</v>
      </c>
      <c r="V98" s="135">
        <v>5</v>
      </c>
      <c r="W98" s="113">
        <v>8.1</v>
      </c>
      <c r="X98" s="47"/>
      <c r="Y98" s="47"/>
      <c r="Z98" s="47"/>
    </row>
    <row r="99" spans="1:26" ht="12.75" thickBot="1">
      <c r="A99" s="452"/>
      <c r="B99" s="176"/>
      <c r="C99" s="177"/>
      <c r="D99" s="177"/>
      <c r="E99" s="177"/>
      <c r="F99" s="177"/>
      <c r="G99" s="177"/>
      <c r="H99" s="177"/>
      <c r="I99" s="177"/>
      <c r="J99" s="178"/>
      <c r="K99" s="419"/>
      <c r="L99" s="419"/>
      <c r="M99" s="419"/>
      <c r="N99" s="419"/>
      <c r="O99" s="419"/>
      <c r="P99" s="418"/>
      <c r="R99" s="48" t="str">
        <f t="shared" si="75"/>
        <v>Tier 3PMLine-Haul</v>
      </c>
      <c r="S99" s="95" t="s">
        <v>40</v>
      </c>
      <c r="T99" s="96" t="s">
        <v>5</v>
      </c>
      <c r="U99" s="97" t="s">
        <v>3</v>
      </c>
      <c r="V99" s="135">
        <v>0.1</v>
      </c>
      <c r="W99" s="113">
        <v>0.1</v>
      </c>
      <c r="X99" s="47"/>
      <c r="Y99" s="47"/>
      <c r="Z99" s="47"/>
    </row>
    <row r="100" spans="1:26" ht="12">
      <c r="A100" s="452"/>
      <c r="B100" s="549" t="s">
        <v>239</v>
      </c>
      <c r="C100" s="564" t="s">
        <v>4</v>
      </c>
      <c r="D100" s="179" t="s">
        <v>3</v>
      </c>
      <c r="E100" s="180" t="s">
        <v>93</v>
      </c>
      <c r="F100" s="346">
        <v>5.5</v>
      </c>
      <c r="G100" s="350">
        <v>7.4</v>
      </c>
      <c r="H100" s="181" t="s">
        <v>101</v>
      </c>
      <c r="I100" s="346">
        <v>5.5</v>
      </c>
      <c r="J100" s="350">
        <v>7.4</v>
      </c>
      <c r="K100" s="419"/>
      <c r="L100" s="419"/>
      <c r="M100" s="419"/>
      <c r="N100" s="419"/>
      <c r="O100" s="419"/>
      <c r="P100" s="418"/>
      <c r="R100" s="48" t="str">
        <f t="shared" si="75"/>
        <v>Tier 3PMSwitch</v>
      </c>
      <c r="S100" s="95" t="s">
        <v>40</v>
      </c>
      <c r="T100" s="147" t="s">
        <v>5</v>
      </c>
      <c r="U100" s="148" t="s">
        <v>2</v>
      </c>
      <c r="V100" s="175">
        <v>0.1</v>
      </c>
      <c r="W100" s="183">
        <v>0.13</v>
      </c>
      <c r="X100" s="47"/>
      <c r="Y100" s="47"/>
      <c r="Z100" s="47"/>
    </row>
    <row r="101" spans="1:26" ht="12">
      <c r="A101" s="452"/>
      <c r="B101" s="550"/>
      <c r="C101" s="565"/>
      <c r="D101" s="165" t="s">
        <v>2</v>
      </c>
      <c r="E101" s="166" t="s">
        <v>98</v>
      </c>
      <c r="F101" s="348">
        <v>8.1</v>
      </c>
      <c r="G101" s="351">
        <v>11</v>
      </c>
      <c r="H101" s="168" t="s">
        <v>101</v>
      </c>
      <c r="I101" s="348">
        <v>8.1</v>
      </c>
      <c r="J101" s="351">
        <v>11</v>
      </c>
      <c r="K101" s="419"/>
      <c r="L101" s="419"/>
      <c r="M101" s="419"/>
      <c r="N101" s="419"/>
      <c r="O101" s="419"/>
      <c r="P101" s="418"/>
      <c r="R101" s="48" t="str">
        <f t="shared" si="75"/>
        <v>Tier 3HC+NOxLine-Haul</v>
      </c>
      <c r="S101" s="95" t="s">
        <v>40</v>
      </c>
      <c r="T101" s="96" t="s">
        <v>109</v>
      </c>
      <c r="U101" s="97" t="s">
        <v>3</v>
      </c>
      <c r="V101" s="135"/>
      <c r="W101" s="113"/>
      <c r="X101" s="47"/>
      <c r="Y101" s="47"/>
      <c r="Z101" s="47"/>
    </row>
    <row r="102" spans="1:26" ht="12.75" thickBot="1">
      <c r="A102" s="452"/>
      <c r="B102" s="550"/>
      <c r="C102" s="565" t="s">
        <v>5</v>
      </c>
      <c r="D102" s="165" t="s">
        <v>3</v>
      </c>
      <c r="E102" s="166" t="s">
        <v>93</v>
      </c>
      <c r="F102" s="182">
        <v>0.1</v>
      </c>
      <c r="G102" s="99">
        <v>0.22</v>
      </c>
      <c r="H102" s="168" t="s">
        <v>101</v>
      </c>
      <c r="I102" s="182">
        <v>0.2</v>
      </c>
      <c r="J102" s="99">
        <v>0.45</v>
      </c>
      <c r="K102" s="419"/>
      <c r="L102" s="419"/>
      <c r="M102" s="419"/>
      <c r="N102" s="419"/>
      <c r="O102" s="419"/>
      <c r="P102" s="418"/>
      <c r="R102" s="48" t="str">
        <f t="shared" si="75"/>
        <v>Tier 3HC+NOxSwitch</v>
      </c>
      <c r="S102" s="114" t="s">
        <v>40</v>
      </c>
      <c r="T102" s="115" t="s">
        <v>109</v>
      </c>
      <c r="U102" s="116" t="s">
        <v>2</v>
      </c>
      <c r="V102" s="154"/>
      <c r="W102" s="118"/>
      <c r="X102" s="47"/>
      <c r="Y102" s="47"/>
      <c r="Z102" s="47"/>
    </row>
    <row r="103" spans="1:26" ht="12.75" thickBot="1">
      <c r="A103" s="452"/>
      <c r="B103" s="551"/>
      <c r="C103" s="566"/>
      <c r="D103" s="170" t="s">
        <v>2</v>
      </c>
      <c r="E103" s="171" t="s">
        <v>98</v>
      </c>
      <c r="F103" s="184">
        <v>0.13</v>
      </c>
      <c r="G103" s="119">
        <v>0.26</v>
      </c>
      <c r="H103" s="173" t="s">
        <v>101</v>
      </c>
      <c r="I103" s="184">
        <v>0.24</v>
      </c>
      <c r="J103" s="119">
        <v>0.54</v>
      </c>
      <c r="K103" s="419"/>
      <c r="L103" s="419"/>
      <c r="M103" s="419"/>
      <c r="N103" s="419"/>
      <c r="O103" s="419"/>
      <c r="P103" s="418"/>
      <c r="R103" s="48">
        <f>S103&amp;T103&amp;V103</f>
      </c>
      <c r="S103" s="121"/>
      <c r="T103" s="122"/>
      <c r="U103" s="122"/>
      <c r="V103" s="122"/>
      <c r="W103" s="123"/>
      <c r="X103" s="47"/>
      <c r="Y103" s="47"/>
      <c r="Z103" s="47"/>
    </row>
    <row r="104" spans="1:25" ht="12.75" thickBot="1">
      <c r="A104" s="452"/>
      <c r="B104" s="176"/>
      <c r="C104" s="177"/>
      <c r="D104" s="177"/>
      <c r="E104" s="177"/>
      <c r="F104" s="177"/>
      <c r="G104" s="178"/>
      <c r="H104" s="419"/>
      <c r="I104" s="419"/>
      <c r="J104" s="419"/>
      <c r="K104" s="419"/>
      <c r="L104" s="419"/>
      <c r="M104" s="419"/>
      <c r="N104" s="419"/>
      <c r="O104" s="419"/>
      <c r="P104" s="418"/>
      <c r="R104" s="48" t="str">
        <f aca="true" t="shared" si="76" ref="R104:R109">S104&amp;T104&amp;U104</f>
        <v>Tier 4NOxLine-Haul</v>
      </c>
      <c r="S104" s="82" t="s">
        <v>41</v>
      </c>
      <c r="T104" s="83" t="s">
        <v>108</v>
      </c>
      <c r="U104" s="84" t="s">
        <v>3</v>
      </c>
      <c r="V104" s="129">
        <v>1.3</v>
      </c>
      <c r="W104" s="164">
        <v>5.5</v>
      </c>
      <c r="X104" s="47"/>
      <c r="Y104" s="47"/>
    </row>
    <row r="105" spans="1:25" ht="12">
      <c r="A105" s="452"/>
      <c r="B105" s="549" t="s">
        <v>40</v>
      </c>
      <c r="C105" s="558" t="s">
        <v>4</v>
      </c>
      <c r="D105" s="179" t="s">
        <v>3</v>
      </c>
      <c r="E105" s="180" t="s">
        <v>94</v>
      </c>
      <c r="F105" s="346">
        <v>5.5</v>
      </c>
      <c r="G105" s="350">
        <v>5.5</v>
      </c>
      <c r="H105" s="419"/>
      <c r="I105" s="419"/>
      <c r="J105" s="419"/>
      <c r="K105" s="419"/>
      <c r="L105" s="419"/>
      <c r="M105" s="419"/>
      <c r="N105" s="419"/>
      <c r="O105" s="419"/>
      <c r="P105" s="418"/>
      <c r="R105" s="48" t="str">
        <f t="shared" si="76"/>
        <v>Tier 4NOxSwitch</v>
      </c>
      <c r="S105" s="95" t="s">
        <v>41</v>
      </c>
      <c r="T105" s="96" t="s">
        <v>108</v>
      </c>
      <c r="U105" s="97" t="s">
        <v>2</v>
      </c>
      <c r="V105" s="135">
        <v>1.3</v>
      </c>
      <c r="W105" s="113">
        <v>5</v>
      </c>
      <c r="X105" s="47"/>
      <c r="Y105" s="47"/>
    </row>
    <row r="106" spans="1:25" ht="12">
      <c r="A106" s="452"/>
      <c r="B106" s="550"/>
      <c r="C106" s="559"/>
      <c r="D106" s="165" t="s">
        <v>2</v>
      </c>
      <c r="E106" s="166" t="s">
        <v>99</v>
      </c>
      <c r="F106" s="348">
        <v>5</v>
      </c>
      <c r="G106" s="351">
        <v>8.1</v>
      </c>
      <c r="H106" s="419"/>
      <c r="I106" s="419"/>
      <c r="J106" s="419"/>
      <c r="K106" s="419"/>
      <c r="L106" s="419"/>
      <c r="M106" s="419"/>
      <c r="N106" s="419"/>
      <c r="O106" s="419"/>
      <c r="P106" s="418"/>
      <c r="R106" s="48" t="str">
        <f t="shared" si="76"/>
        <v>Tier 4PMLine-Haul</v>
      </c>
      <c r="S106" s="95" t="s">
        <v>41</v>
      </c>
      <c r="T106" s="96" t="s">
        <v>5</v>
      </c>
      <c r="U106" s="97" t="s">
        <v>3</v>
      </c>
      <c r="V106" s="135">
        <v>0.03</v>
      </c>
      <c r="W106" s="113">
        <v>0.1</v>
      </c>
      <c r="X106" s="47"/>
      <c r="Y106" s="47"/>
    </row>
    <row r="107" spans="1:25" ht="12">
      <c r="A107" s="452"/>
      <c r="B107" s="550"/>
      <c r="C107" s="556" t="s">
        <v>5</v>
      </c>
      <c r="D107" s="165" t="s">
        <v>3</v>
      </c>
      <c r="E107" s="166" t="s">
        <v>94</v>
      </c>
      <c r="F107" s="182">
        <v>0.1</v>
      </c>
      <c r="G107" s="113">
        <v>0.1</v>
      </c>
      <c r="H107" s="419"/>
      <c r="I107" s="419"/>
      <c r="J107" s="419"/>
      <c r="K107" s="419"/>
      <c r="L107" s="419"/>
      <c r="M107" s="419"/>
      <c r="N107" s="419"/>
      <c r="O107" s="419"/>
      <c r="P107" s="418"/>
      <c r="R107" s="48" t="str">
        <f t="shared" si="76"/>
        <v>Tier 4PMSwitch</v>
      </c>
      <c r="S107" s="95" t="s">
        <v>41</v>
      </c>
      <c r="T107" s="96" t="s">
        <v>5</v>
      </c>
      <c r="U107" s="97" t="s">
        <v>2</v>
      </c>
      <c r="V107" s="135">
        <v>0.03</v>
      </c>
      <c r="W107" s="113">
        <v>0.1</v>
      </c>
      <c r="X107" s="47"/>
      <c r="Y107" s="47"/>
    </row>
    <row r="108" spans="1:25" ht="12.75" thickBot="1">
      <c r="A108" s="452"/>
      <c r="B108" s="551"/>
      <c r="C108" s="557"/>
      <c r="D108" s="170" t="s">
        <v>2</v>
      </c>
      <c r="E108" s="171" t="s">
        <v>99</v>
      </c>
      <c r="F108" s="184">
        <v>0.1</v>
      </c>
      <c r="G108" s="118">
        <v>0.13</v>
      </c>
      <c r="H108" s="419"/>
      <c r="I108" s="419"/>
      <c r="J108" s="419"/>
      <c r="K108" s="419"/>
      <c r="L108" s="419"/>
      <c r="M108" s="419"/>
      <c r="N108" s="419"/>
      <c r="O108" s="419"/>
      <c r="P108" s="418"/>
      <c r="R108" s="48" t="str">
        <f t="shared" si="76"/>
        <v>Tier 4HC+NOxLine-Haul</v>
      </c>
      <c r="S108" s="95" t="s">
        <v>41</v>
      </c>
      <c r="T108" s="96" t="s">
        <v>109</v>
      </c>
      <c r="U108" s="97" t="s">
        <v>3</v>
      </c>
      <c r="V108" s="135">
        <v>1.4</v>
      </c>
      <c r="W108" s="113"/>
      <c r="X108" s="47"/>
      <c r="Y108" s="47"/>
    </row>
    <row r="109" spans="1:25" ht="12.75" thickBot="1">
      <c r="A109" s="452"/>
      <c r="B109" s="176"/>
      <c r="C109" s="177"/>
      <c r="D109" s="177"/>
      <c r="E109" s="177"/>
      <c r="F109" s="177"/>
      <c r="G109" s="178"/>
      <c r="H109" s="419"/>
      <c r="I109" s="419"/>
      <c r="J109" s="419"/>
      <c r="K109" s="419"/>
      <c r="L109" s="419"/>
      <c r="M109" s="419"/>
      <c r="N109" s="419"/>
      <c r="O109" s="419"/>
      <c r="P109" s="418"/>
      <c r="R109" s="48" t="str">
        <f t="shared" si="76"/>
        <v>Tier 4HC+NOxSwitch</v>
      </c>
      <c r="S109" s="114" t="s">
        <v>41</v>
      </c>
      <c r="T109" s="115" t="s">
        <v>109</v>
      </c>
      <c r="U109" s="116" t="s">
        <v>2</v>
      </c>
      <c r="V109" s="154">
        <v>1.4</v>
      </c>
      <c r="W109" s="118"/>
      <c r="X109" s="47"/>
      <c r="Y109" s="47"/>
    </row>
    <row r="110" spans="1:16" ht="12">
      <c r="A110" s="452"/>
      <c r="B110" s="549" t="s">
        <v>41</v>
      </c>
      <c r="C110" s="558" t="s">
        <v>4</v>
      </c>
      <c r="D110" s="179" t="s">
        <v>3</v>
      </c>
      <c r="E110" s="180" t="s">
        <v>95</v>
      </c>
      <c r="F110" s="346">
        <v>1.3</v>
      </c>
      <c r="G110" s="350">
        <v>5.5</v>
      </c>
      <c r="H110" s="419"/>
      <c r="I110" s="419"/>
      <c r="J110" s="419"/>
      <c r="K110" s="419"/>
      <c r="L110" s="421"/>
      <c r="M110" s="421"/>
      <c r="N110" s="418"/>
      <c r="O110" s="418"/>
      <c r="P110" s="418"/>
    </row>
    <row r="111" spans="1:16" ht="12">
      <c r="A111" s="452"/>
      <c r="B111" s="550"/>
      <c r="C111" s="559"/>
      <c r="D111" s="165" t="s">
        <v>2</v>
      </c>
      <c r="E111" s="166" t="s">
        <v>95</v>
      </c>
      <c r="F111" s="348">
        <v>1.3</v>
      </c>
      <c r="G111" s="351">
        <v>5</v>
      </c>
      <c r="H111" s="419"/>
      <c r="I111" s="419"/>
      <c r="J111" s="419"/>
      <c r="K111" s="419"/>
      <c r="L111" s="421"/>
      <c r="M111" s="421"/>
      <c r="N111" s="418"/>
      <c r="O111" s="418"/>
      <c r="P111" s="418"/>
    </row>
    <row r="112" spans="1:16" ht="12">
      <c r="A112" s="452"/>
      <c r="B112" s="550"/>
      <c r="C112" s="556" t="s">
        <v>5</v>
      </c>
      <c r="D112" s="165" t="s">
        <v>3</v>
      </c>
      <c r="E112" s="166" t="s">
        <v>95</v>
      </c>
      <c r="F112" s="182">
        <v>0.03</v>
      </c>
      <c r="G112" s="113">
        <v>0.1</v>
      </c>
      <c r="H112" s="419"/>
      <c r="I112" s="419"/>
      <c r="J112" s="419"/>
      <c r="K112" s="419"/>
      <c r="L112" s="421"/>
      <c r="M112" s="421"/>
      <c r="N112" s="418"/>
      <c r="O112" s="418"/>
      <c r="P112" s="418"/>
    </row>
    <row r="113" spans="1:16" ht="12">
      <c r="A113" s="452"/>
      <c r="B113" s="550"/>
      <c r="C113" s="559"/>
      <c r="D113" s="165" t="s">
        <v>2</v>
      </c>
      <c r="E113" s="166" t="s">
        <v>95</v>
      </c>
      <c r="F113" s="182">
        <v>0.03</v>
      </c>
      <c r="G113" s="113">
        <v>0.1</v>
      </c>
      <c r="H113" s="419"/>
      <c r="I113" s="419"/>
      <c r="J113" s="419"/>
      <c r="K113" s="419"/>
      <c r="L113" s="421"/>
      <c r="M113" s="421"/>
      <c r="N113" s="418"/>
      <c r="O113" s="418"/>
      <c r="P113" s="418"/>
    </row>
    <row r="114" spans="1:16" ht="12">
      <c r="A114" s="452"/>
      <c r="B114" s="550"/>
      <c r="C114" s="556" t="s">
        <v>191</v>
      </c>
      <c r="D114" s="165" t="s">
        <v>3</v>
      </c>
      <c r="E114" s="166" t="s">
        <v>95</v>
      </c>
      <c r="F114" s="348">
        <v>1.4</v>
      </c>
      <c r="G114" s="113"/>
      <c r="H114" s="419"/>
      <c r="I114" s="419"/>
      <c r="J114" s="419"/>
      <c r="K114" s="419"/>
      <c r="L114" s="421"/>
      <c r="M114" s="421"/>
      <c r="N114" s="418"/>
      <c r="O114" s="418"/>
      <c r="P114" s="418"/>
    </row>
    <row r="115" spans="1:16" ht="12.75" thickBot="1">
      <c r="A115" s="452"/>
      <c r="B115" s="551"/>
      <c r="C115" s="557"/>
      <c r="D115" s="170" t="s">
        <v>2</v>
      </c>
      <c r="E115" s="171" t="s">
        <v>95</v>
      </c>
      <c r="F115" s="352">
        <v>1.4</v>
      </c>
      <c r="G115" s="118"/>
      <c r="H115" s="419"/>
      <c r="I115" s="419"/>
      <c r="J115" s="419"/>
      <c r="K115" s="419"/>
      <c r="L115" s="421"/>
      <c r="M115" s="421"/>
      <c r="N115" s="418"/>
      <c r="O115" s="418"/>
      <c r="P115" s="418"/>
    </row>
    <row r="116" spans="1:16" ht="12">
      <c r="A116" s="452"/>
      <c r="B116" s="425"/>
      <c r="C116" s="426"/>
      <c r="D116" s="427"/>
      <c r="E116" s="428"/>
      <c r="F116" s="429"/>
      <c r="G116" s="429"/>
      <c r="H116" s="419"/>
      <c r="I116" s="419"/>
      <c r="J116" s="419"/>
      <c r="K116" s="419"/>
      <c r="L116" s="421"/>
      <c r="M116" s="421"/>
      <c r="N116" s="421"/>
      <c r="O116" s="421"/>
      <c r="P116" s="421"/>
    </row>
    <row r="117" spans="1:16" ht="13.5">
      <c r="A117" s="452"/>
      <c r="B117" s="418" t="s">
        <v>269</v>
      </c>
      <c r="C117" s="379"/>
      <c r="D117" s="379"/>
      <c r="E117" s="379"/>
      <c r="F117" s="379"/>
      <c r="G117" s="379"/>
      <c r="H117" s="379"/>
      <c r="I117" s="379"/>
      <c r="J117" s="379"/>
      <c r="K117" s="379"/>
      <c r="L117" s="421"/>
      <c r="M117" s="421"/>
      <c r="N117" s="421"/>
      <c r="O117" s="421"/>
      <c r="P117" s="421"/>
    </row>
    <row r="118" spans="1:16" ht="13.5">
      <c r="A118" s="452"/>
      <c r="B118" s="418" t="s">
        <v>270</v>
      </c>
      <c r="C118" s="379"/>
      <c r="D118" s="379"/>
      <c r="E118" s="379"/>
      <c r="F118" s="379"/>
      <c r="G118" s="379"/>
      <c r="H118" s="379"/>
      <c r="I118" s="379"/>
      <c r="J118" s="379"/>
      <c r="K118" s="379"/>
      <c r="L118" s="421"/>
      <c r="M118" s="421"/>
      <c r="N118" s="421"/>
      <c r="O118" s="421"/>
      <c r="P118" s="421"/>
    </row>
    <row r="119" spans="1:16" ht="12">
      <c r="A119" s="452"/>
      <c r="B119" s="369" t="s">
        <v>268</v>
      </c>
      <c r="C119" s="379"/>
      <c r="D119" s="379"/>
      <c r="E119" s="379"/>
      <c r="F119" s="379"/>
      <c r="G119" s="379"/>
      <c r="H119" s="379"/>
      <c r="I119" s="379"/>
      <c r="J119" s="379"/>
      <c r="K119" s="379"/>
      <c r="L119" s="421"/>
      <c r="M119" s="421"/>
      <c r="N119" s="421"/>
      <c r="O119" s="421"/>
      <c r="P119" s="421"/>
    </row>
    <row r="120" spans="1:16" ht="12">
      <c r="A120" s="452"/>
      <c r="B120" s="418" t="s">
        <v>271</v>
      </c>
      <c r="C120" s="379"/>
      <c r="D120" s="379"/>
      <c r="E120" s="379"/>
      <c r="F120" s="379"/>
      <c r="G120" s="379"/>
      <c r="H120" s="379"/>
      <c r="I120" s="379"/>
      <c r="J120" s="379"/>
      <c r="K120" s="379"/>
      <c r="L120" s="421"/>
      <c r="M120" s="421"/>
      <c r="N120" s="421"/>
      <c r="O120" s="421"/>
      <c r="P120" s="421"/>
    </row>
    <row r="121" spans="1:16" ht="13.5">
      <c r="A121" s="452"/>
      <c r="B121" s="418" t="s">
        <v>272</v>
      </c>
      <c r="C121" s="379"/>
      <c r="D121" s="379"/>
      <c r="E121" s="379"/>
      <c r="F121" s="379"/>
      <c r="G121" s="379"/>
      <c r="H121" s="379"/>
      <c r="I121" s="379"/>
      <c r="J121" s="379"/>
      <c r="K121" s="379"/>
      <c r="L121" s="421"/>
      <c r="M121" s="421"/>
      <c r="N121" s="421"/>
      <c r="O121" s="421"/>
      <c r="P121" s="421"/>
    </row>
    <row r="122" spans="1:16" s="203" customFormat="1" ht="12">
      <c r="A122" s="452"/>
      <c r="B122" s="430"/>
      <c r="C122" s="431"/>
      <c r="D122" s="432"/>
      <c r="E122" s="433"/>
      <c r="F122" s="433"/>
      <c r="G122" s="434"/>
      <c r="H122" s="435"/>
      <c r="I122" s="435"/>
      <c r="J122" s="435"/>
      <c r="K122" s="435"/>
      <c r="L122" s="436"/>
      <c r="M122" s="436"/>
      <c r="N122" s="430"/>
      <c r="O122" s="430"/>
      <c r="P122" s="430"/>
    </row>
    <row r="123" spans="1:16" s="203" customFormat="1" ht="12">
      <c r="A123" s="452"/>
      <c r="B123" s="484"/>
      <c r="C123" s="431"/>
      <c r="D123" s="432"/>
      <c r="E123" s="433"/>
      <c r="F123" s="433"/>
      <c r="G123" s="434"/>
      <c r="H123" s="435"/>
      <c r="I123" s="435"/>
      <c r="J123" s="435"/>
      <c r="K123" s="435"/>
      <c r="L123" s="436"/>
      <c r="M123" s="436"/>
      <c r="N123" s="430"/>
      <c r="O123" s="430"/>
      <c r="P123" s="430"/>
    </row>
    <row r="124" spans="2:14" ht="14.25">
      <c r="B124" s="190" t="s">
        <v>45</v>
      </c>
      <c r="C124" s="191"/>
      <c r="D124" s="192"/>
      <c r="E124" s="193"/>
      <c r="F124" s="193"/>
      <c r="G124" s="189"/>
      <c r="L124" s="108"/>
      <c r="M124" s="108"/>
      <c r="N124" s="48"/>
    </row>
    <row r="125" spans="2:14" ht="12">
      <c r="B125" s="194" t="s">
        <v>42</v>
      </c>
      <c r="L125" s="108"/>
      <c r="M125" s="108"/>
      <c r="N125" s="48"/>
    </row>
    <row r="126" spans="2:14" ht="12">
      <c r="B126" s="48" t="s">
        <v>44</v>
      </c>
      <c r="L126" s="108"/>
      <c r="M126" s="108"/>
      <c r="N126" s="48"/>
    </row>
    <row r="127" spans="2:15" ht="12">
      <c r="B127" s="48" t="s">
        <v>43</v>
      </c>
      <c r="N127" s="47"/>
      <c r="O127" s="108"/>
    </row>
    <row r="128" spans="2:26" ht="12">
      <c r="B128" s="48" t="s">
        <v>125</v>
      </c>
      <c r="N128" s="47"/>
      <c r="O128" s="108"/>
      <c r="R128" s="195"/>
      <c r="S128" s="195"/>
      <c r="T128" s="195"/>
      <c r="U128" s="195"/>
      <c r="V128" s="195"/>
      <c r="W128" s="195"/>
      <c r="X128" s="195"/>
      <c r="Y128" s="195"/>
      <c r="Z128" s="195"/>
    </row>
    <row r="129" spans="2:26" ht="12">
      <c r="B129" s="196"/>
      <c r="C129" s="191"/>
      <c r="D129" s="192"/>
      <c r="E129" s="193"/>
      <c r="F129" s="193"/>
      <c r="G129" s="189"/>
      <c r="N129" s="47"/>
      <c r="O129" s="108"/>
      <c r="R129" s="195"/>
      <c r="S129" s="195"/>
      <c r="T129" s="195"/>
      <c r="U129" s="195"/>
      <c r="V129" s="195"/>
      <c r="W129" s="195"/>
      <c r="X129" s="195"/>
      <c r="Y129" s="195"/>
      <c r="Z129" s="195"/>
    </row>
    <row r="130" spans="1:15" s="195" customFormat="1" ht="13.5" hidden="1">
      <c r="A130" s="449"/>
      <c r="B130" s="195" t="s">
        <v>85</v>
      </c>
      <c r="C130" s="195" t="s">
        <v>81</v>
      </c>
      <c r="D130" s="195" t="s">
        <v>28</v>
      </c>
      <c r="E130" s="195" t="s">
        <v>8</v>
      </c>
      <c r="F130" s="197"/>
      <c r="G130" s="197"/>
      <c r="H130" s="197"/>
      <c r="I130" s="197"/>
      <c r="J130" s="197"/>
      <c r="K130" s="197"/>
      <c r="L130" s="197"/>
      <c r="M130" s="197"/>
      <c r="N130" s="197"/>
      <c r="O130" s="197"/>
    </row>
    <row r="131" spans="1:15" s="195" customFormat="1" ht="12" hidden="1">
      <c r="A131" s="449"/>
      <c r="B131" s="195" t="s">
        <v>86</v>
      </c>
      <c r="C131" s="195" t="s">
        <v>82</v>
      </c>
      <c r="D131" s="195" t="s">
        <v>5</v>
      </c>
      <c r="E131" s="198" t="s">
        <v>9</v>
      </c>
      <c r="F131" s="197"/>
      <c r="G131" s="197"/>
      <c r="H131" s="197"/>
      <c r="I131" s="197"/>
      <c r="J131" s="197"/>
      <c r="K131" s="197"/>
      <c r="L131" s="197"/>
      <c r="M131" s="197"/>
      <c r="N131" s="197"/>
      <c r="O131" s="197"/>
    </row>
    <row r="132" spans="1:15" s="195" customFormat="1" ht="13.5" hidden="1">
      <c r="A132" s="449"/>
      <c r="D132" s="197" t="s">
        <v>74</v>
      </c>
      <c r="E132" s="198" t="s">
        <v>10</v>
      </c>
      <c r="F132" s="197"/>
      <c r="G132" s="197"/>
      <c r="H132" s="197"/>
      <c r="I132" s="197"/>
      <c r="J132" s="197"/>
      <c r="K132" s="197"/>
      <c r="L132" s="197"/>
      <c r="M132" s="197"/>
      <c r="N132" s="197"/>
      <c r="O132" s="197"/>
    </row>
    <row r="133" spans="1:26" s="195" customFormat="1" ht="12" hidden="1">
      <c r="A133" s="449"/>
      <c r="D133" s="197"/>
      <c r="E133" s="198" t="s">
        <v>40</v>
      </c>
      <c r="F133" s="197" t="s">
        <v>3</v>
      </c>
      <c r="G133" s="197"/>
      <c r="H133" s="197"/>
      <c r="I133" s="197"/>
      <c r="J133" s="197"/>
      <c r="K133" s="197"/>
      <c r="L133" s="197"/>
      <c r="M133" s="197"/>
      <c r="N133" s="197"/>
      <c r="O133" s="197"/>
      <c r="R133" s="48"/>
      <c r="S133" s="48"/>
      <c r="T133" s="48"/>
      <c r="U133" s="48"/>
      <c r="V133" s="48"/>
      <c r="W133" s="48"/>
      <c r="X133" s="48"/>
      <c r="Y133" s="48"/>
      <c r="Z133" s="48"/>
    </row>
    <row r="134" spans="1:26" s="195" customFormat="1" ht="12" hidden="1">
      <c r="A134" s="449"/>
      <c r="E134" s="198" t="s">
        <v>41</v>
      </c>
      <c r="F134" s="197" t="s">
        <v>2</v>
      </c>
      <c r="G134" s="197"/>
      <c r="H134" s="197"/>
      <c r="I134" s="197"/>
      <c r="J134" s="197"/>
      <c r="K134" s="197"/>
      <c r="L134" s="197"/>
      <c r="M134" s="197"/>
      <c r="N134" s="197"/>
      <c r="O134" s="197"/>
      <c r="R134" s="48"/>
      <c r="S134" s="48"/>
      <c r="T134" s="48"/>
      <c r="U134" s="48"/>
      <c r="V134" s="48"/>
      <c r="W134" s="48"/>
      <c r="X134" s="48"/>
      <c r="Y134" s="48"/>
      <c r="Z134" s="48"/>
    </row>
    <row r="135" spans="2:15" ht="12" hidden="1">
      <c r="B135" s="17" t="s">
        <v>142</v>
      </c>
      <c r="C135" s="18"/>
      <c r="D135" s="18"/>
      <c r="E135" s="18"/>
      <c r="F135" s="18"/>
      <c r="G135" s="18"/>
      <c r="H135" s="18"/>
      <c r="I135" s="18"/>
      <c r="J135" s="16"/>
      <c r="N135" s="47"/>
      <c r="O135" s="108"/>
    </row>
    <row r="136" spans="2:14" ht="12" hidden="1">
      <c r="B136" s="34" t="s">
        <v>208</v>
      </c>
      <c r="C136" s="18"/>
      <c r="D136" s="18"/>
      <c r="E136" s="18"/>
      <c r="F136" s="16"/>
      <c r="G136" s="199"/>
      <c r="H136" s="199"/>
      <c r="I136" s="108"/>
      <c r="J136" s="48"/>
      <c r="K136" s="48"/>
      <c r="L136" s="48"/>
      <c r="M136" s="48"/>
      <c r="N136" s="48"/>
    </row>
    <row r="137" spans="2:14" ht="12" hidden="1">
      <c r="B137" s="34" t="s">
        <v>207</v>
      </c>
      <c r="C137" s="18"/>
      <c r="D137" s="18"/>
      <c r="E137" s="18"/>
      <c r="F137" s="16"/>
      <c r="G137" s="199"/>
      <c r="H137" s="199"/>
      <c r="I137" s="108"/>
      <c r="J137" s="48"/>
      <c r="K137" s="48"/>
      <c r="L137" s="48"/>
      <c r="M137" s="48"/>
      <c r="N137" s="48"/>
    </row>
    <row r="138" spans="2:14" ht="12" hidden="1">
      <c r="B138" s="34" t="s">
        <v>248</v>
      </c>
      <c r="C138" s="18"/>
      <c r="D138" s="18"/>
      <c r="E138" s="18"/>
      <c r="F138" s="16"/>
      <c r="G138" s="199"/>
      <c r="H138" s="199"/>
      <c r="I138" s="108"/>
      <c r="J138" s="48"/>
      <c r="K138" s="48"/>
      <c r="L138" s="48"/>
      <c r="M138" s="48"/>
      <c r="N138" s="48"/>
    </row>
    <row r="139" spans="2:14" ht="12" hidden="1">
      <c r="B139" s="34" t="s">
        <v>195</v>
      </c>
      <c r="C139" s="18"/>
      <c r="D139" s="18"/>
      <c r="E139" s="18"/>
      <c r="F139" s="16"/>
      <c r="G139" s="199"/>
      <c r="H139" s="199"/>
      <c r="I139" s="108"/>
      <c r="J139" s="48"/>
      <c r="K139" s="48"/>
      <c r="L139" s="48"/>
      <c r="M139" s="48"/>
      <c r="N139" s="48"/>
    </row>
    <row r="140" spans="2:14" ht="12" hidden="1">
      <c r="B140" s="34" t="s">
        <v>251</v>
      </c>
      <c r="C140" s="18"/>
      <c r="D140" s="18"/>
      <c r="E140" s="18"/>
      <c r="F140" s="16"/>
      <c r="G140" s="199"/>
      <c r="H140" s="199"/>
      <c r="J140" s="108"/>
      <c r="K140" s="48"/>
      <c r="L140" s="48"/>
      <c r="M140" s="48"/>
      <c r="N140" s="48"/>
    </row>
    <row r="141" spans="2:14" ht="12" hidden="1">
      <c r="B141" s="34" t="s">
        <v>196</v>
      </c>
      <c r="C141" s="18"/>
      <c r="D141" s="18"/>
      <c r="E141" s="18"/>
      <c r="F141" s="16"/>
      <c r="G141" s="199"/>
      <c r="H141" s="199"/>
      <c r="J141" s="108"/>
      <c r="K141" s="48"/>
      <c r="L141" s="48"/>
      <c r="M141" s="48"/>
      <c r="N141" s="48"/>
    </row>
    <row r="142" spans="2:14" ht="12" hidden="1">
      <c r="B142" s="200" t="s">
        <v>188</v>
      </c>
      <c r="C142" s="18"/>
      <c r="D142" s="18"/>
      <c r="E142" s="18"/>
      <c r="F142" s="16"/>
      <c r="G142" s="199"/>
      <c r="H142" s="199"/>
      <c r="J142" s="108"/>
      <c r="K142" s="48"/>
      <c r="L142" s="48"/>
      <c r="M142" s="48"/>
      <c r="N142" s="48"/>
    </row>
    <row r="143" spans="2:14" ht="12" hidden="1">
      <c r="B143" s="34" t="s">
        <v>130</v>
      </c>
      <c r="C143" s="18"/>
      <c r="D143" s="18"/>
      <c r="E143" s="18"/>
      <c r="F143" s="16"/>
      <c r="G143" s="199"/>
      <c r="H143" s="199"/>
      <c r="J143" s="108"/>
      <c r="K143" s="48"/>
      <c r="L143" s="48"/>
      <c r="M143" s="48"/>
      <c r="N143" s="48"/>
    </row>
    <row r="144" spans="2:14" ht="12" hidden="1">
      <c r="B144" s="201" t="s">
        <v>113</v>
      </c>
      <c r="C144" s="18"/>
      <c r="D144" s="18"/>
      <c r="E144" s="18"/>
      <c r="F144" s="16"/>
      <c r="G144" s="16"/>
      <c r="H144" s="16"/>
      <c r="I144" s="16"/>
      <c r="J144" s="108"/>
      <c r="K144" s="48"/>
      <c r="L144" s="48"/>
      <c r="M144" s="48"/>
      <c r="N144" s="48"/>
    </row>
    <row r="145" spans="2:14" ht="12" hidden="1">
      <c r="B145" s="200" t="s">
        <v>114</v>
      </c>
      <c r="C145" s="16"/>
      <c r="D145" s="16"/>
      <c r="E145" s="16"/>
      <c r="F145" s="16"/>
      <c r="G145" s="16"/>
      <c r="H145" s="16"/>
      <c r="I145" s="16"/>
      <c r="J145" s="108"/>
      <c r="K145" s="48"/>
      <c r="L145" s="48"/>
      <c r="M145" s="48"/>
      <c r="N145" s="48"/>
    </row>
    <row r="146" spans="2:14" ht="12" hidden="1">
      <c r="B146" s="200" t="s">
        <v>115</v>
      </c>
      <c r="C146" s="16"/>
      <c r="D146" s="16"/>
      <c r="E146" s="16"/>
      <c r="F146" s="16"/>
      <c r="G146" s="16"/>
      <c r="H146" s="16"/>
      <c r="I146" s="16"/>
      <c r="J146" s="108"/>
      <c r="K146" s="48"/>
      <c r="L146" s="48"/>
      <c r="M146" s="48"/>
      <c r="N146" s="48"/>
    </row>
    <row r="147" spans="2:14" ht="12" hidden="1">
      <c r="B147" s="200" t="s">
        <v>116</v>
      </c>
      <c r="C147" s="16"/>
      <c r="D147" s="16"/>
      <c r="E147" s="16"/>
      <c r="F147" s="16"/>
      <c r="G147" s="16"/>
      <c r="H147" s="16"/>
      <c r="I147" s="16"/>
      <c r="J147" s="108"/>
      <c r="K147" s="48"/>
      <c r="L147" s="48"/>
      <c r="M147" s="48"/>
      <c r="N147" s="48"/>
    </row>
    <row r="148" spans="2:14" ht="12" hidden="1">
      <c r="B148" s="201" t="s">
        <v>117</v>
      </c>
      <c r="C148" s="199"/>
      <c r="D148" s="202"/>
      <c r="E148" s="202"/>
      <c r="F148" s="199"/>
      <c r="G148" s="16"/>
      <c r="H148" s="16"/>
      <c r="I148" s="16"/>
      <c r="J148" s="48"/>
      <c r="K148" s="48"/>
      <c r="L148" s="48"/>
      <c r="M148" s="48"/>
      <c r="N148" s="48"/>
    </row>
    <row r="149" spans="2:14" ht="12" hidden="1">
      <c r="B149" s="34" t="s">
        <v>118</v>
      </c>
      <c r="C149" s="199"/>
      <c r="D149" s="199"/>
      <c r="E149" s="199"/>
      <c r="F149" s="199"/>
      <c r="G149" s="16"/>
      <c r="H149" s="16"/>
      <c r="I149" s="16"/>
      <c r="J149" s="48"/>
      <c r="K149" s="48"/>
      <c r="L149" s="48"/>
      <c r="M149" s="48"/>
      <c r="N149" s="48"/>
    </row>
    <row r="150" spans="2:14" ht="12" hidden="1">
      <c r="B150" s="200" t="s">
        <v>120</v>
      </c>
      <c r="C150" s="199"/>
      <c r="D150" s="199"/>
      <c r="E150" s="199"/>
      <c r="F150" s="199"/>
      <c r="G150" s="16"/>
      <c r="H150" s="16"/>
      <c r="I150" s="16"/>
      <c r="J150" s="48"/>
      <c r="K150" s="48"/>
      <c r="L150" s="48"/>
      <c r="M150" s="48"/>
      <c r="N150" s="48"/>
    </row>
    <row r="151" spans="2:14" ht="12" hidden="1">
      <c r="B151" s="200" t="s">
        <v>121</v>
      </c>
      <c r="C151" s="199"/>
      <c r="D151" s="199"/>
      <c r="E151" s="199"/>
      <c r="F151" s="199"/>
      <c r="G151" s="16"/>
      <c r="H151" s="16"/>
      <c r="I151" s="16"/>
      <c r="J151" s="48"/>
      <c r="K151" s="48"/>
      <c r="L151" s="48"/>
      <c r="M151" s="48"/>
      <c r="N151" s="48"/>
    </row>
    <row r="152" spans="2:14" ht="12" hidden="1">
      <c r="B152" s="200" t="s">
        <v>211</v>
      </c>
      <c r="C152" s="199"/>
      <c r="D152" s="199"/>
      <c r="E152" s="199"/>
      <c r="F152" s="199"/>
      <c r="G152" s="16"/>
      <c r="H152" s="16"/>
      <c r="I152" s="16"/>
      <c r="J152" s="48"/>
      <c r="K152" s="48"/>
      <c r="L152" s="48"/>
      <c r="M152" s="48"/>
      <c r="N152" s="48"/>
    </row>
    <row r="153" spans="2:14" ht="12" hidden="1">
      <c r="B153" s="201" t="s">
        <v>242</v>
      </c>
      <c r="C153" s="199"/>
      <c r="D153" s="199"/>
      <c r="E153" s="199"/>
      <c r="F153" s="199"/>
      <c r="G153" s="16"/>
      <c r="H153" s="16"/>
      <c r="I153" s="16"/>
      <c r="J153" s="48"/>
      <c r="K153" s="48"/>
      <c r="L153" s="48"/>
      <c r="M153" s="48"/>
      <c r="N153" s="48"/>
    </row>
    <row r="154" spans="2:14" ht="12" hidden="1">
      <c r="B154" s="16">
        <f>RIGHT(C11,2)</f>
      </c>
      <c r="C154" s="16"/>
      <c r="D154" s="16">
        <f>LEFT(B15,1)</f>
      </c>
      <c r="E154" s="16" t="b">
        <f>IF($B$154="10","A",IF($B$154="11","B",IF($B$154="12","C",IF($B$154="13","D",IF($B$154="14","E",IF($B$154="15","F",IF($B$154="16","G",IF($B$154="17","H"))))))))</f>
        <v>0</v>
      </c>
      <c r="F154" s="16">
        <f aca="true" t="shared" si="77" ref="F154:F185">IF(ISBLANK(B15),1,IF(OR(D154=$E$154,D154=$E$155,D154=$E$156,D154=$E$157,D154=$E$158),1,0))</f>
        <v>1</v>
      </c>
      <c r="K154" s="16"/>
      <c r="L154" s="16"/>
      <c r="M154" s="16"/>
      <c r="N154" s="16"/>
    </row>
    <row r="155" spans="2:14" ht="12" hidden="1">
      <c r="B155" s="16"/>
      <c r="C155" s="16"/>
      <c r="D155" s="16">
        <f aca="true" t="shared" si="78" ref="D155:D203">LEFT(B16,1)</f>
      </c>
      <c r="E155" s="16" t="b">
        <f>IF($B$154="18","J",IF($B$154="19","K",IF($B$154="20","L",IF($B$154="21","M",IF($B$154="22","N",IF($B$154="23","P",IF($B$154="24","R",IF($B$154="25","S"))))))))</f>
        <v>0</v>
      </c>
      <c r="F155" s="16">
        <f t="shared" si="77"/>
        <v>1</v>
      </c>
      <c r="K155" s="16"/>
      <c r="L155" s="16"/>
      <c r="M155" s="16"/>
      <c r="N155" s="16"/>
    </row>
    <row r="156" spans="2:14" ht="12" hidden="1">
      <c r="B156" s="16"/>
      <c r="C156" s="16"/>
      <c r="D156" s="16">
        <f t="shared" si="78"/>
      </c>
      <c r="E156" s="16" t="b">
        <f>IF($B$154="26","T",IF($B$154="27","V"))</f>
        <v>0</v>
      </c>
      <c r="F156" s="16">
        <f t="shared" si="77"/>
        <v>1</v>
      </c>
      <c r="K156" s="16"/>
      <c r="L156" s="16"/>
      <c r="M156" s="16"/>
      <c r="N156" s="16"/>
    </row>
    <row r="157" spans="2:6" ht="12" hidden="1">
      <c r="B157" s="16"/>
      <c r="C157" s="16"/>
      <c r="D157" s="16">
        <f t="shared" si="78"/>
      </c>
      <c r="E157" s="16" t="b">
        <f>IF(B154="01","1",IF(B154="02","2",IF(B154="03","3",IF(B154="04","4",IF(B154="05","5",IF(B154="06","6",IF(B154="07","7",IF(B154="08","8"))))))))</f>
        <v>0</v>
      </c>
      <c r="F157" s="16">
        <f t="shared" si="77"/>
        <v>1</v>
      </c>
    </row>
    <row r="158" spans="2:6" ht="12" hidden="1">
      <c r="B158" s="16"/>
      <c r="C158" s="16"/>
      <c r="D158" s="16">
        <f t="shared" si="78"/>
      </c>
      <c r="E158" s="16" t="b">
        <f>IF(B154="09","9")</f>
        <v>0</v>
      </c>
      <c r="F158" s="16">
        <f t="shared" si="77"/>
        <v>1</v>
      </c>
    </row>
    <row r="159" spans="2:6" ht="12" hidden="1">
      <c r="B159" s="16"/>
      <c r="C159" s="16"/>
      <c r="D159" s="16">
        <f t="shared" si="78"/>
      </c>
      <c r="E159" s="16"/>
      <c r="F159" s="16">
        <f t="shared" si="77"/>
        <v>1</v>
      </c>
    </row>
    <row r="160" spans="2:6" ht="12" hidden="1">
      <c r="B160" s="16"/>
      <c r="C160" s="16"/>
      <c r="D160" s="16">
        <f t="shared" si="78"/>
      </c>
      <c r="E160" s="16"/>
      <c r="F160" s="16">
        <f t="shared" si="77"/>
        <v>1</v>
      </c>
    </row>
    <row r="161" spans="2:6" ht="12" hidden="1">
      <c r="B161" s="16"/>
      <c r="C161" s="16"/>
      <c r="D161" s="16">
        <f t="shared" si="78"/>
      </c>
      <c r="E161" s="16"/>
      <c r="F161" s="16">
        <f t="shared" si="77"/>
        <v>1</v>
      </c>
    </row>
    <row r="162" spans="2:6" ht="12" hidden="1">
      <c r="B162" s="16"/>
      <c r="C162" s="16"/>
      <c r="D162" s="16">
        <f t="shared" si="78"/>
      </c>
      <c r="E162" s="16"/>
      <c r="F162" s="16">
        <f t="shared" si="77"/>
        <v>1</v>
      </c>
    </row>
    <row r="163" spans="2:6" ht="12" hidden="1">
      <c r="B163" s="16"/>
      <c r="C163" s="16"/>
      <c r="D163" s="16">
        <f t="shared" si="78"/>
      </c>
      <c r="E163" s="16"/>
      <c r="F163" s="16">
        <f t="shared" si="77"/>
        <v>1</v>
      </c>
    </row>
    <row r="164" spans="2:6" ht="12" hidden="1">
      <c r="B164" s="16"/>
      <c r="C164" s="16"/>
      <c r="D164" s="16">
        <f t="shared" si="78"/>
      </c>
      <c r="E164" s="16"/>
      <c r="F164" s="16">
        <f t="shared" si="77"/>
        <v>1</v>
      </c>
    </row>
    <row r="165" spans="2:6" ht="12" hidden="1">
      <c r="B165" s="16"/>
      <c r="C165" s="16"/>
      <c r="D165" s="16">
        <f t="shared" si="78"/>
      </c>
      <c r="E165" s="16"/>
      <c r="F165" s="16">
        <f t="shared" si="77"/>
        <v>1</v>
      </c>
    </row>
    <row r="166" spans="2:6" ht="12" hidden="1">
      <c r="B166" s="16"/>
      <c r="C166" s="16"/>
      <c r="D166" s="16">
        <f t="shared" si="78"/>
      </c>
      <c r="E166" s="16"/>
      <c r="F166" s="16">
        <f t="shared" si="77"/>
        <v>1</v>
      </c>
    </row>
    <row r="167" spans="2:6" ht="12" hidden="1">
      <c r="B167" s="16"/>
      <c r="C167" s="16"/>
      <c r="D167" s="16">
        <f t="shared" si="78"/>
      </c>
      <c r="E167" s="16"/>
      <c r="F167" s="16">
        <f t="shared" si="77"/>
        <v>1</v>
      </c>
    </row>
    <row r="168" spans="2:6" ht="12" hidden="1">
      <c r="B168" s="16"/>
      <c r="C168" s="16"/>
      <c r="D168" s="16">
        <f t="shared" si="78"/>
      </c>
      <c r="E168" s="16"/>
      <c r="F168" s="16">
        <f t="shared" si="77"/>
        <v>1</v>
      </c>
    </row>
    <row r="169" spans="2:6" ht="12" hidden="1">
      <c r="B169" s="16"/>
      <c r="C169" s="16"/>
      <c r="D169" s="16">
        <f t="shared" si="78"/>
      </c>
      <c r="E169" s="16"/>
      <c r="F169" s="16">
        <f t="shared" si="77"/>
        <v>1</v>
      </c>
    </row>
    <row r="170" spans="2:6" ht="12" hidden="1">
      <c r="B170" s="16"/>
      <c r="C170" s="16"/>
      <c r="D170" s="16">
        <f t="shared" si="78"/>
      </c>
      <c r="E170" s="16"/>
      <c r="F170" s="16">
        <f t="shared" si="77"/>
        <v>1</v>
      </c>
    </row>
    <row r="171" spans="2:6" ht="12" hidden="1">
      <c r="B171" s="16"/>
      <c r="C171" s="16"/>
      <c r="D171" s="16">
        <f t="shared" si="78"/>
      </c>
      <c r="E171" s="16"/>
      <c r="F171" s="16">
        <f t="shared" si="77"/>
        <v>1</v>
      </c>
    </row>
    <row r="172" spans="2:6" ht="12" hidden="1">
      <c r="B172" s="16"/>
      <c r="C172" s="16"/>
      <c r="D172" s="16">
        <f t="shared" si="78"/>
      </c>
      <c r="E172" s="16"/>
      <c r="F172" s="16">
        <f t="shared" si="77"/>
        <v>1</v>
      </c>
    </row>
    <row r="173" spans="2:6" ht="12" hidden="1">
      <c r="B173" s="16"/>
      <c r="C173" s="16"/>
      <c r="D173" s="16">
        <f t="shared" si="78"/>
      </c>
      <c r="E173" s="16"/>
      <c r="F173" s="16">
        <f t="shared" si="77"/>
        <v>1</v>
      </c>
    </row>
    <row r="174" spans="2:6" ht="12" hidden="1">
      <c r="B174" s="16"/>
      <c r="C174" s="16"/>
      <c r="D174" s="16">
        <f t="shared" si="78"/>
      </c>
      <c r="E174" s="16"/>
      <c r="F174" s="16">
        <f t="shared" si="77"/>
        <v>1</v>
      </c>
    </row>
    <row r="175" spans="2:6" ht="12" hidden="1">
      <c r="B175" s="16"/>
      <c r="C175" s="16"/>
      <c r="D175" s="16">
        <f t="shared" si="78"/>
      </c>
      <c r="E175" s="16"/>
      <c r="F175" s="16">
        <f t="shared" si="77"/>
        <v>1</v>
      </c>
    </row>
    <row r="176" spans="2:6" ht="12" hidden="1">
      <c r="B176" s="16"/>
      <c r="C176" s="16"/>
      <c r="D176" s="16">
        <f t="shared" si="78"/>
      </c>
      <c r="E176" s="16"/>
      <c r="F176" s="16">
        <f t="shared" si="77"/>
        <v>1</v>
      </c>
    </row>
    <row r="177" spans="2:6" ht="12" hidden="1">
      <c r="B177" s="16"/>
      <c r="C177" s="16"/>
      <c r="D177" s="16">
        <f t="shared" si="78"/>
      </c>
      <c r="E177" s="16"/>
      <c r="F177" s="16">
        <f t="shared" si="77"/>
        <v>1</v>
      </c>
    </row>
    <row r="178" spans="2:6" ht="12" hidden="1">
      <c r="B178" s="16"/>
      <c r="C178" s="16"/>
      <c r="D178" s="16">
        <f t="shared" si="78"/>
      </c>
      <c r="E178" s="16"/>
      <c r="F178" s="16">
        <f t="shared" si="77"/>
        <v>1</v>
      </c>
    </row>
    <row r="179" spans="2:6" ht="12" hidden="1">
      <c r="B179" s="16"/>
      <c r="C179" s="16"/>
      <c r="D179" s="16">
        <f t="shared" si="78"/>
      </c>
      <c r="E179" s="16"/>
      <c r="F179" s="16">
        <f t="shared" si="77"/>
        <v>1</v>
      </c>
    </row>
    <row r="180" spans="2:6" ht="12" hidden="1">
      <c r="B180" s="16"/>
      <c r="C180" s="16"/>
      <c r="D180" s="16">
        <f t="shared" si="78"/>
      </c>
      <c r="E180" s="16"/>
      <c r="F180" s="16">
        <f t="shared" si="77"/>
        <v>1</v>
      </c>
    </row>
    <row r="181" spans="2:6" ht="12" hidden="1">
      <c r="B181" s="16"/>
      <c r="C181" s="16"/>
      <c r="D181" s="16">
        <f t="shared" si="78"/>
      </c>
      <c r="E181" s="16"/>
      <c r="F181" s="16">
        <f t="shared" si="77"/>
        <v>1</v>
      </c>
    </row>
    <row r="182" spans="2:6" ht="12" hidden="1">
      <c r="B182" s="16"/>
      <c r="C182" s="16"/>
      <c r="D182" s="16">
        <f t="shared" si="78"/>
      </c>
      <c r="E182" s="16"/>
      <c r="F182" s="16">
        <f t="shared" si="77"/>
        <v>1</v>
      </c>
    </row>
    <row r="183" spans="2:6" ht="12" hidden="1">
      <c r="B183" s="16"/>
      <c r="C183" s="16"/>
      <c r="D183" s="16">
        <f t="shared" si="78"/>
      </c>
      <c r="E183" s="16"/>
      <c r="F183" s="16">
        <f t="shared" si="77"/>
        <v>1</v>
      </c>
    </row>
    <row r="184" spans="2:6" ht="12" hidden="1">
      <c r="B184" s="16"/>
      <c r="C184" s="16"/>
      <c r="D184" s="16">
        <f t="shared" si="78"/>
      </c>
      <c r="E184" s="16"/>
      <c r="F184" s="16">
        <f t="shared" si="77"/>
        <v>1</v>
      </c>
    </row>
    <row r="185" spans="2:6" ht="12" hidden="1">
      <c r="B185" s="16"/>
      <c r="C185" s="16"/>
      <c r="D185" s="16">
        <f t="shared" si="78"/>
      </c>
      <c r="E185" s="16"/>
      <c r="F185" s="16">
        <f t="shared" si="77"/>
        <v>1</v>
      </c>
    </row>
    <row r="186" spans="2:6" ht="12" hidden="1">
      <c r="B186" s="16"/>
      <c r="C186" s="16"/>
      <c r="D186" s="16">
        <f t="shared" si="78"/>
      </c>
      <c r="E186" s="16"/>
      <c r="F186" s="16">
        <f aca="true" t="shared" si="79" ref="F186:F203">IF(ISBLANK(B47),1,IF(OR(D186=$E$154,D186=$E$155,D186=$E$156,D186=$E$157,D186=$E$158),1,0))</f>
        <v>1</v>
      </c>
    </row>
    <row r="187" spans="2:6" ht="12" hidden="1">
      <c r="B187" s="16"/>
      <c r="C187" s="16"/>
      <c r="D187" s="16">
        <f t="shared" si="78"/>
      </c>
      <c r="E187" s="16"/>
      <c r="F187" s="16">
        <f t="shared" si="79"/>
        <v>1</v>
      </c>
    </row>
    <row r="188" spans="2:6" ht="12" hidden="1">
      <c r="B188" s="16"/>
      <c r="C188" s="16"/>
      <c r="D188" s="16">
        <f t="shared" si="78"/>
      </c>
      <c r="E188" s="16"/>
      <c r="F188" s="16">
        <f t="shared" si="79"/>
        <v>1</v>
      </c>
    </row>
    <row r="189" spans="2:6" ht="12" hidden="1">
      <c r="B189" s="16"/>
      <c r="C189" s="16"/>
      <c r="D189" s="16">
        <f t="shared" si="78"/>
      </c>
      <c r="E189" s="16"/>
      <c r="F189" s="16">
        <f t="shared" si="79"/>
        <v>1</v>
      </c>
    </row>
    <row r="190" spans="2:6" ht="12" hidden="1">
      <c r="B190" s="16"/>
      <c r="C190" s="16"/>
      <c r="D190" s="16">
        <f t="shared" si="78"/>
      </c>
      <c r="E190" s="16"/>
      <c r="F190" s="16">
        <f t="shared" si="79"/>
        <v>1</v>
      </c>
    </row>
    <row r="191" spans="2:6" ht="12" hidden="1">
      <c r="B191" s="16"/>
      <c r="C191" s="16"/>
      <c r="D191" s="16">
        <f t="shared" si="78"/>
      </c>
      <c r="E191" s="16"/>
      <c r="F191" s="16">
        <f t="shared" si="79"/>
        <v>1</v>
      </c>
    </row>
    <row r="192" spans="2:6" ht="12" hidden="1">
      <c r="B192" s="16"/>
      <c r="C192" s="16"/>
      <c r="D192" s="16">
        <f t="shared" si="78"/>
      </c>
      <c r="E192" s="16"/>
      <c r="F192" s="16">
        <f t="shared" si="79"/>
        <v>1</v>
      </c>
    </row>
    <row r="193" spans="2:6" ht="12" hidden="1">
      <c r="B193" s="16"/>
      <c r="C193" s="16"/>
      <c r="D193" s="16">
        <f t="shared" si="78"/>
      </c>
      <c r="E193" s="16"/>
      <c r="F193" s="16">
        <f t="shared" si="79"/>
        <v>1</v>
      </c>
    </row>
    <row r="194" spans="2:6" ht="12" hidden="1">
      <c r="B194" s="16"/>
      <c r="C194" s="16"/>
      <c r="D194" s="16">
        <f t="shared" si="78"/>
      </c>
      <c r="E194" s="16"/>
      <c r="F194" s="16">
        <f t="shared" si="79"/>
        <v>1</v>
      </c>
    </row>
    <row r="195" spans="2:6" ht="12" hidden="1">
      <c r="B195" s="16"/>
      <c r="C195" s="16"/>
      <c r="D195" s="16">
        <f t="shared" si="78"/>
      </c>
      <c r="E195" s="16"/>
      <c r="F195" s="16">
        <f t="shared" si="79"/>
        <v>1</v>
      </c>
    </row>
    <row r="196" spans="2:6" ht="12" hidden="1">
      <c r="B196" s="16"/>
      <c r="C196" s="16"/>
      <c r="D196" s="16">
        <f t="shared" si="78"/>
      </c>
      <c r="E196" s="16"/>
      <c r="F196" s="16">
        <f t="shared" si="79"/>
        <v>1</v>
      </c>
    </row>
    <row r="197" spans="2:6" ht="12" hidden="1">
      <c r="B197" s="16"/>
      <c r="C197" s="16"/>
      <c r="D197" s="16">
        <f t="shared" si="78"/>
      </c>
      <c r="E197" s="16"/>
      <c r="F197" s="16">
        <f t="shared" si="79"/>
        <v>1</v>
      </c>
    </row>
    <row r="198" spans="2:6" ht="12" hidden="1">
      <c r="B198" s="16"/>
      <c r="C198" s="16"/>
      <c r="D198" s="16">
        <f t="shared" si="78"/>
      </c>
      <c r="E198" s="16"/>
      <c r="F198" s="16">
        <f t="shared" si="79"/>
        <v>1</v>
      </c>
    </row>
    <row r="199" spans="2:6" ht="12" hidden="1">
      <c r="B199" s="16"/>
      <c r="C199" s="16"/>
      <c r="D199" s="16">
        <f t="shared" si="78"/>
      </c>
      <c r="E199" s="16"/>
      <c r="F199" s="16">
        <f t="shared" si="79"/>
        <v>1</v>
      </c>
    </row>
    <row r="200" spans="2:6" ht="12" hidden="1">
      <c r="B200" s="16"/>
      <c r="C200" s="16"/>
      <c r="D200" s="16">
        <f t="shared" si="78"/>
      </c>
      <c r="E200" s="16"/>
      <c r="F200" s="16">
        <f t="shared" si="79"/>
        <v>1</v>
      </c>
    </row>
    <row r="201" spans="2:6" ht="12" hidden="1">
      <c r="B201" s="16"/>
      <c r="C201" s="16"/>
      <c r="D201" s="16">
        <f t="shared" si="78"/>
      </c>
      <c r="E201" s="16"/>
      <c r="F201" s="16">
        <f t="shared" si="79"/>
        <v>1</v>
      </c>
    </row>
    <row r="202" spans="2:6" ht="12" hidden="1">
      <c r="B202" s="16"/>
      <c r="C202" s="16"/>
      <c r="D202" s="16">
        <f t="shared" si="78"/>
      </c>
      <c r="E202" s="16"/>
      <c r="F202" s="16">
        <f t="shared" si="79"/>
        <v>1</v>
      </c>
    </row>
    <row r="203" spans="2:6" ht="12" hidden="1">
      <c r="B203" s="16"/>
      <c r="C203" s="16"/>
      <c r="D203" s="16">
        <f t="shared" si="78"/>
      </c>
      <c r="E203" s="16"/>
      <c r="F203" s="16">
        <f t="shared" si="79"/>
        <v>1</v>
      </c>
    </row>
  </sheetData>
  <sheetProtection password="E3E4" sheet="1" objects="1" scenarios="1"/>
  <mergeCells count="59">
    <mergeCell ref="AT12:AU12"/>
    <mergeCell ref="AE12:AE14"/>
    <mergeCell ref="X67:Y67"/>
    <mergeCell ref="AD12:AD14"/>
    <mergeCell ref="AV12:AZ12"/>
    <mergeCell ref="U12:U14"/>
    <mergeCell ref="V12:X12"/>
    <mergeCell ref="Y12:Z12"/>
    <mergeCell ref="AA12:AA14"/>
    <mergeCell ref="AB12:AB14"/>
    <mergeCell ref="AF12:AQ12"/>
    <mergeCell ref="G69:H69"/>
    <mergeCell ref="I69:I70"/>
    <mergeCell ref="S67:S68"/>
    <mergeCell ref="T67:T68"/>
    <mergeCell ref="U67:U68"/>
    <mergeCell ref="V67:W67"/>
    <mergeCell ref="C95:C96"/>
    <mergeCell ref="C97:C98"/>
    <mergeCell ref="B100:B103"/>
    <mergeCell ref="C100:C101"/>
    <mergeCell ref="C102:C103"/>
    <mergeCell ref="AC12:AC14"/>
    <mergeCell ref="B88:J88"/>
    <mergeCell ref="B90:B93"/>
    <mergeCell ref="C90:C91"/>
    <mergeCell ref="C92:C93"/>
    <mergeCell ref="B69:B70"/>
    <mergeCell ref="B110:B115"/>
    <mergeCell ref="C110:C111"/>
    <mergeCell ref="C112:C113"/>
    <mergeCell ref="C114:C115"/>
    <mergeCell ref="B95:B98"/>
    <mergeCell ref="BB12:BB14"/>
    <mergeCell ref="R12:R14"/>
    <mergeCell ref="S12:S14"/>
    <mergeCell ref="T12:T14"/>
    <mergeCell ref="AR12:AS12"/>
    <mergeCell ref="B105:B108"/>
    <mergeCell ref="C105:C106"/>
    <mergeCell ref="C107:C108"/>
    <mergeCell ref="J69:O72"/>
    <mergeCell ref="J73:O75"/>
    <mergeCell ref="BB3:BC3"/>
    <mergeCell ref="BC12:BC14"/>
    <mergeCell ref="B68:I68"/>
    <mergeCell ref="C69:D69"/>
    <mergeCell ref="E69:F69"/>
    <mergeCell ref="B2:P2"/>
    <mergeCell ref="B3:P3"/>
    <mergeCell ref="B4:P4"/>
    <mergeCell ref="B6:P6"/>
    <mergeCell ref="BA12:BA14"/>
    <mergeCell ref="B7:P7"/>
    <mergeCell ref="I82:J85"/>
    <mergeCell ref="L81:P81"/>
    <mergeCell ref="L82:P86"/>
    <mergeCell ref="C11:D11"/>
    <mergeCell ref="C12:D12"/>
  </mergeCells>
  <dataValidations count="5">
    <dataValidation type="whole" allowBlank="1" showInputMessage="1" showErrorMessage="1" errorTitle="Age Criteria" error="Age is the number of years from the date of original manufacture to the date the remanufacture is completed (rounded to the next higher year). Please enter a whole number." sqref="E15:E64">
      <formula1>1</formula1>
      <formula2>100</formula2>
    </dataValidation>
    <dataValidation type="list" allowBlank="1" showInputMessage="1" showErrorMessage="1" sqref="C15:C64">
      <formula1>$B$130:$B$131</formula1>
    </dataValidation>
    <dataValidation type="list" allowBlank="1" showInputMessage="1" showErrorMessage="1" sqref="F15:F64">
      <formula1>$D$130:$D$132</formula1>
    </dataValidation>
    <dataValidation type="list" allowBlank="1" showInputMessage="1" showErrorMessage="1" sqref="G15:G64">
      <formula1>$E$130:$E$134</formula1>
    </dataValidation>
    <dataValidation type="list" allowBlank="1" showInputMessage="1" showErrorMessage="1" sqref="H15:H64">
      <formula1>$F$133:$F$134</formula1>
    </dataValidation>
  </dataValidations>
  <printOptions/>
  <pageMargins left="0.7" right="0.7" top="0.75" bottom="0.75" header="0.3" footer="0.3"/>
  <pageSetup fitToHeight="2" fitToWidth="1" horizontalDpi="600" verticalDpi="600" orientation="landscape" paperSize="5" scale="68" r:id="rId4"/>
  <headerFooter>
    <oddFooter>&amp;RPage &amp;P of &amp;N</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B3" sqref="B3:E3"/>
    </sheetView>
  </sheetViews>
  <sheetFormatPr defaultColWidth="9.140625" defaultRowHeight="12.75"/>
  <cols>
    <col min="1" max="1" width="3.28125" style="449" customWidth="1"/>
    <col min="2" max="2" width="9.140625" style="411" customWidth="1"/>
    <col min="3" max="3" width="25.57421875" style="411" customWidth="1"/>
    <col min="4" max="4" width="66.57421875" style="411" customWidth="1"/>
    <col min="5" max="5" width="9.140625" style="411" customWidth="1"/>
    <col min="6" max="16384" width="9.140625" style="446" customWidth="1"/>
  </cols>
  <sheetData>
    <row r="1" spans="1:5" ht="12.75">
      <c r="A1" s="359"/>
      <c r="B1" s="367"/>
      <c r="C1" s="367"/>
      <c r="D1" s="367"/>
      <c r="E1" s="367"/>
    </row>
    <row r="2" spans="1:5" ht="18">
      <c r="A2" s="359"/>
      <c r="B2" s="503" t="s">
        <v>253</v>
      </c>
      <c r="C2" s="503"/>
      <c r="D2" s="503"/>
      <c r="E2" s="503"/>
    </row>
    <row r="3" spans="1:5" ht="20.25">
      <c r="A3" s="359"/>
      <c r="B3" s="504" t="s">
        <v>254</v>
      </c>
      <c r="C3" s="504"/>
      <c r="D3" s="504"/>
      <c r="E3" s="504"/>
    </row>
    <row r="4" spans="1:5" ht="18">
      <c r="A4" s="359"/>
      <c r="B4" s="503" t="s">
        <v>287</v>
      </c>
      <c r="C4" s="503"/>
      <c r="D4" s="503"/>
      <c r="E4" s="503"/>
    </row>
    <row r="5" spans="1:5" ht="12.75">
      <c r="A5" s="359"/>
      <c r="B5" s="367"/>
      <c r="C5" s="367"/>
      <c r="D5" s="367"/>
      <c r="E5" s="367"/>
    </row>
    <row r="6" spans="1:5" ht="22.5" customHeight="1">
      <c r="A6" s="359"/>
      <c r="B6" s="606" t="s">
        <v>256</v>
      </c>
      <c r="C6" s="606"/>
      <c r="D6" s="606"/>
      <c r="E6" s="606"/>
    </row>
    <row r="7" spans="1:5" ht="21.75" customHeight="1">
      <c r="A7" s="359"/>
      <c r="B7" s="502" t="s">
        <v>288</v>
      </c>
      <c r="C7" s="502"/>
      <c r="D7" s="502"/>
      <c r="E7" s="502"/>
    </row>
    <row r="8" spans="1:5" ht="12.75">
      <c r="A8" s="450"/>
      <c r="B8" s="370"/>
      <c r="C8" s="370"/>
      <c r="D8" s="370"/>
      <c r="E8" s="370"/>
    </row>
    <row r="9" spans="1:5" ht="18">
      <c r="A9" s="451"/>
      <c r="B9" s="372" t="s">
        <v>276</v>
      </c>
      <c r="C9" s="373"/>
      <c r="D9" s="374"/>
      <c r="E9" s="375"/>
    </row>
    <row r="10" spans="1:5" s="447" customFormat="1" ht="13.5" thickBot="1">
      <c r="A10" s="452"/>
      <c r="B10" s="370"/>
      <c r="C10" s="370"/>
      <c r="D10" s="370"/>
      <c r="E10" s="370"/>
    </row>
    <row r="11" spans="1:5" ht="12.75" customHeight="1">
      <c r="A11" s="453"/>
      <c r="B11" s="370"/>
      <c r="C11" s="384" t="s">
        <v>15</v>
      </c>
      <c r="D11" s="384" t="s">
        <v>16</v>
      </c>
      <c r="E11" s="370"/>
    </row>
    <row r="12" spans="1:5" ht="12.75">
      <c r="A12" s="453"/>
      <c r="B12" s="370"/>
      <c r="C12" s="395" t="s">
        <v>12</v>
      </c>
      <c r="D12" s="396" t="s">
        <v>6</v>
      </c>
      <c r="E12" s="370"/>
    </row>
    <row r="13" spans="1:5" ht="25.5">
      <c r="A13" s="453"/>
      <c r="B13" s="370"/>
      <c r="C13" s="397" t="s">
        <v>84</v>
      </c>
      <c r="D13" s="398" t="s">
        <v>149</v>
      </c>
      <c r="E13" s="370"/>
    </row>
    <row r="14" spans="1:5" ht="76.5">
      <c r="A14" s="453"/>
      <c r="B14" s="370"/>
      <c r="C14" s="397" t="s">
        <v>23</v>
      </c>
      <c r="D14" s="403" t="s">
        <v>285</v>
      </c>
      <c r="E14" s="370"/>
    </row>
    <row r="15" spans="1:5" ht="51">
      <c r="A15" s="452"/>
      <c r="B15" s="370"/>
      <c r="C15" s="399" t="s">
        <v>250</v>
      </c>
      <c r="D15" s="400" t="s">
        <v>252</v>
      </c>
      <c r="E15" s="370"/>
    </row>
    <row r="16" spans="1:5" ht="28.5">
      <c r="A16" s="452"/>
      <c r="B16" s="370"/>
      <c r="C16" s="397" t="s">
        <v>158</v>
      </c>
      <c r="D16" s="398" t="s">
        <v>193</v>
      </c>
      <c r="E16" s="370"/>
    </row>
    <row r="17" spans="1:5" ht="25.5">
      <c r="A17" s="452"/>
      <c r="B17" s="370"/>
      <c r="C17" s="397" t="s">
        <v>17</v>
      </c>
      <c r="D17" s="401" t="s">
        <v>54</v>
      </c>
      <c r="E17" s="370"/>
    </row>
    <row r="18" spans="1:5" ht="51">
      <c r="A18" s="452"/>
      <c r="B18" s="370"/>
      <c r="C18" s="397" t="s">
        <v>0</v>
      </c>
      <c r="D18" s="398" t="s">
        <v>25</v>
      </c>
      <c r="E18" s="370"/>
    </row>
    <row r="19" spans="1:5" ht="63.75">
      <c r="A19" s="452"/>
      <c r="B19" s="370"/>
      <c r="C19" s="402" t="s">
        <v>11</v>
      </c>
      <c r="D19" s="403" t="s">
        <v>282</v>
      </c>
      <c r="E19" s="370"/>
    </row>
    <row r="20" spans="1:5" ht="63.75">
      <c r="A20" s="452"/>
      <c r="B20" s="370"/>
      <c r="C20" s="402" t="s">
        <v>13</v>
      </c>
      <c r="D20" s="404" t="s">
        <v>283</v>
      </c>
      <c r="E20" s="370"/>
    </row>
    <row r="21" spans="1:5" ht="51">
      <c r="A21" s="452"/>
      <c r="B21" s="370"/>
      <c r="C21" s="402" t="s">
        <v>1</v>
      </c>
      <c r="D21" s="403" t="s">
        <v>33</v>
      </c>
      <c r="E21" s="370"/>
    </row>
    <row r="22" spans="1:5" ht="51">
      <c r="A22" s="452"/>
      <c r="B22" s="370"/>
      <c r="C22" s="402" t="s">
        <v>37</v>
      </c>
      <c r="D22" s="403" t="s">
        <v>38</v>
      </c>
      <c r="E22" s="370"/>
    </row>
    <row r="23" spans="1:5" ht="76.5">
      <c r="A23" s="452"/>
      <c r="B23" s="370"/>
      <c r="C23" s="405" t="s">
        <v>14</v>
      </c>
      <c r="D23" s="437" t="s">
        <v>259</v>
      </c>
      <c r="E23" s="370"/>
    </row>
    <row r="24" spans="1:5" ht="12.75">
      <c r="A24" s="452"/>
      <c r="B24" s="370"/>
      <c r="C24" s="405" t="s">
        <v>29</v>
      </c>
      <c r="D24" s="406" t="s">
        <v>24</v>
      </c>
      <c r="E24" s="370"/>
    </row>
    <row r="25" spans="1:5" ht="39.75">
      <c r="A25" s="452"/>
      <c r="B25" s="370"/>
      <c r="C25" s="405" t="s">
        <v>30</v>
      </c>
      <c r="D25" s="406" t="s">
        <v>18</v>
      </c>
      <c r="E25" s="370"/>
    </row>
    <row r="26" spans="1:5" ht="38.25">
      <c r="A26" s="452"/>
      <c r="B26" s="370"/>
      <c r="C26" s="407" t="s">
        <v>31</v>
      </c>
      <c r="D26" s="408" t="s">
        <v>194</v>
      </c>
      <c r="E26" s="370"/>
    </row>
    <row r="27" spans="1:5" ht="115.5" thickBot="1">
      <c r="A27" s="452"/>
      <c r="B27" s="370"/>
      <c r="C27" s="409" t="s">
        <v>35</v>
      </c>
      <c r="D27" s="410" t="s">
        <v>36</v>
      </c>
      <c r="E27" s="370"/>
    </row>
    <row r="28" spans="1:5" ht="12.75">
      <c r="A28" s="452"/>
      <c r="B28" s="370"/>
      <c r="C28" s="370"/>
      <c r="D28" s="370"/>
      <c r="E28" s="370"/>
    </row>
    <row r="29" spans="1:5" ht="12.75">
      <c r="A29" s="452"/>
      <c r="B29" s="370"/>
      <c r="C29" s="370"/>
      <c r="D29" s="370"/>
      <c r="E29" s="370"/>
    </row>
    <row r="30" spans="1:5" ht="12.75">
      <c r="A30" s="452"/>
      <c r="B30" s="370"/>
      <c r="C30" s="370"/>
      <c r="D30" s="370"/>
      <c r="E30" s="370"/>
    </row>
    <row r="31" spans="1:5" ht="12.75">
      <c r="A31" s="452"/>
      <c r="B31" s="370"/>
      <c r="C31" s="370"/>
      <c r="D31" s="515" t="s">
        <v>260</v>
      </c>
      <c r="E31" s="515"/>
    </row>
    <row r="32" spans="1:5" ht="12.75" customHeight="1">
      <c r="A32" s="452"/>
      <c r="B32" s="370"/>
      <c r="C32" s="370"/>
      <c r="D32" s="585" t="s">
        <v>261</v>
      </c>
      <c r="E32" s="585"/>
    </row>
    <row r="33" spans="1:5" ht="12.75">
      <c r="A33" s="452"/>
      <c r="B33" s="370"/>
      <c r="C33" s="370"/>
      <c r="D33" s="585"/>
      <c r="E33" s="585"/>
    </row>
    <row r="34" spans="1:5" ht="12.75">
      <c r="A34" s="452"/>
      <c r="B34" s="370"/>
      <c r="C34" s="370"/>
      <c r="D34" s="585"/>
      <c r="E34" s="585"/>
    </row>
    <row r="35" spans="1:5" ht="12.75">
      <c r="A35" s="452"/>
      <c r="B35" s="370"/>
      <c r="C35" s="370"/>
      <c r="D35" s="585"/>
      <c r="E35" s="585"/>
    </row>
    <row r="36" spans="1:5" ht="12.75">
      <c r="A36" s="452"/>
      <c r="B36" s="370"/>
      <c r="C36" s="370"/>
      <c r="D36" s="585"/>
      <c r="E36" s="585"/>
    </row>
    <row r="37" spans="1:5" ht="12.75">
      <c r="A37" s="452"/>
      <c r="B37" s="370"/>
      <c r="C37" s="370"/>
      <c r="D37" s="585"/>
      <c r="E37" s="585"/>
    </row>
    <row r="38" spans="1:5" ht="12.75">
      <c r="A38" s="454"/>
      <c r="B38" s="439"/>
      <c r="C38" s="439"/>
      <c r="D38" s="439"/>
      <c r="E38" s="439"/>
    </row>
    <row r="39" spans="2:5" ht="12.75">
      <c r="B39" s="446"/>
      <c r="C39" s="446"/>
      <c r="D39" s="446"/>
      <c r="E39" s="446"/>
    </row>
    <row r="40" spans="2:5" ht="12.75">
      <c r="B40" s="446"/>
      <c r="C40" s="446"/>
      <c r="D40" s="446"/>
      <c r="E40" s="446"/>
    </row>
    <row r="41" spans="2:5" ht="12.75">
      <c r="B41" s="446"/>
      <c r="C41" s="446"/>
      <c r="D41" s="446"/>
      <c r="E41" s="446"/>
    </row>
    <row r="42" spans="2:5" ht="12.75">
      <c r="B42" s="446"/>
      <c r="C42" s="446"/>
      <c r="D42" s="446"/>
      <c r="E42" s="446"/>
    </row>
    <row r="43" spans="2:5" ht="12.75">
      <c r="B43" s="446"/>
      <c r="C43" s="446"/>
      <c r="D43" s="446"/>
      <c r="E43" s="446"/>
    </row>
    <row r="44" spans="2:5" ht="12.75">
      <c r="B44" s="446"/>
      <c r="C44" s="446"/>
      <c r="D44" s="446"/>
      <c r="E44" s="446"/>
    </row>
    <row r="45" spans="2:5" ht="12.75">
      <c r="B45" s="446"/>
      <c r="C45" s="446"/>
      <c r="D45" s="446"/>
      <c r="E45" s="446"/>
    </row>
    <row r="46" spans="2:5" ht="12.75">
      <c r="B46" s="446"/>
      <c r="C46" s="446"/>
      <c r="D46" s="446"/>
      <c r="E46" s="446"/>
    </row>
    <row r="47" spans="2:5" ht="12.75">
      <c r="B47" s="446"/>
      <c r="C47" s="446"/>
      <c r="D47" s="446"/>
      <c r="E47" s="446"/>
    </row>
    <row r="48" spans="2:5" ht="12.75">
      <c r="B48" s="446"/>
      <c r="C48" s="446"/>
      <c r="D48" s="446"/>
      <c r="E48" s="446"/>
    </row>
    <row r="49" spans="2:5" ht="12.75">
      <c r="B49" s="446"/>
      <c r="C49" s="446"/>
      <c r="D49" s="446"/>
      <c r="E49" s="446"/>
    </row>
    <row r="50" spans="2:5" ht="12.75">
      <c r="B50" s="446"/>
      <c r="C50" s="446"/>
      <c r="D50" s="446"/>
      <c r="E50" s="446"/>
    </row>
    <row r="51" spans="2:5" ht="12.75">
      <c r="B51" s="446"/>
      <c r="C51" s="446"/>
      <c r="D51" s="446"/>
      <c r="E51" s="446"/>
    </row>
    <row r="52" spans="2:5" ht="12.75">
      <c r="B52" s="446"/>
      <c r="C52" s="446"/>
      <c r="D52" s="446"/>
      <c r="E52" s="446"/>
    </row>
    <row r="53" spans="2:5" ht="12.75">
      <c r="B53" s="446"/>
      <c r="C53" s="446"/>
      <c r="D53" s="446"/>
      <c r="E53" s="446"/>
    </row>
    <row r="54" spans="2:5" ht="12.75">
      <c r="B54" s="446"/>
      <c r="C54" s="446"/>
      <c r="D54" s="446"/>
      <c r="E54" s="446"/>
    </row>
    <row r="55" spans="2:5" ht="12.75">
      <c r="B55" s="446"/>
      <c r="C55" s="446"/>
      <c r="D55" s="446"/>
      <c r="E55" s="446"/>
    </row>
  </sheetData>
  <sheetProtection password="E3E4" sheet="1"/>
  <mergeCells count="7">
    <mergeCell ref="D31:E31"/>
    <mergeCell ref="D32:E37"/>
    <mergeCell ref="B2:E2"/>
    <mergeCell ref="B3:E3"/>
    <mergeCell ref="B4:E4"/>
    <mergeCell ref="B6:E6"/>
    <mergeCell ref="B7:E7"/>
  </mergeCells>
  <printOptions/>
  <pageMargins left="0.7" right="0.7" top="0.75" bottom="0.75" header="0.3" footer="0.3"/>
  <pageSetup fitToHeight="1" fitToWidth="1" horizontalDpi="600" verticalDpi="600" orientation="portrait" scale="64" r:id="rId2"/>
  <headerFooter>
    <oddFooter>&amp;RPage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100"/>
  <sheetViews>
    <sheetView workbookViewId="0" topLeftCell="A1">
      <selection activeCell="B3" sqref="B3:H3"/>
    </sheetView>
  </sheetViews>
  <sheetFormatPr defaultColWidth="9.140625" defaultRowHeight="12.75"/>
  <cols>
    <col min="1" max="1" width="3.28125" style="448" customWidth="1"/>
    <col min="2" max="2" width="21.7109375" style="206" customWidth="1"/>
    <col min="3" max="3" width="24.7109375" style="206" customWidth="1"/>
    <col min="4" max="7" width="17.7109375" style="206" customWidth="1"/>
    <col min="8" max="8" width="17.00390625" style="208" customWidth="1"/>
    <col min="9" max="11" width="9.140625" style="206" customWidth="1"/>
    <col min="12" max="12" width="5.28125" style="206" customWidth="1"/>
    <col min="13" max="13" width="5.57421875" style="206" customWidth="1"/>
    <col min="14" max="16384" width="9.140625" style="206" customWidth="1"/>
  </cols>
  <sheetData>
    <row r="1" spans="1:8" ht="12.75">
      <c r="A1" s="359"/>
      <c r="B1" s="367"/>
      <c r="C1" s="367"/>
      <c r="D1" s="367"/>
      <c r="E1" s="367"/>
      <c r="F1" s="607"/>
      <c r="G1" s="608"/>
      <c r="H1" s="608"/>
    </row>
    <row r="2" spans="1:8" ht="18">
      <c r="A2" s="359"/>
      <c r="B2" s="503" t="s">
        <v>253</v>
      </c>
      <c r="C2" s="503"/>
      <c r="D2" s="503"/>
      <c r="E2" s="503"/>
      <c r="F2" s="503"/>
      <c r="G2" s="503"/>
      <c r="H2" s="608"/>
    </row>
    <row r="3" spans="1:8" ht="20.25">
      <c r="A3" s="359"/>
      <c r="B3" s="504" t="s">
        <v>254</v>
      </c>
      <c r="C3" s="504"/>
      <c r="D3" s="504"/>
      <c r="E3" s="504"/>
      <c r="F3" s="504"/>
      <c r="G3" s="504"/>
      <c r="H3" s="608"/>
    </row>
    <row r="4" spans="1:8" ht="18">
      <c r="A4" s="359"/>
      <c r="B4" s="503" t="s">
        <v>287</v>
      </c>
      <c r="C4" s="503"/>
      <c r="D4" s="503"/>
      <c r="E4" s="503"/>
      <c r="F4" s="503"/>
      <c r="G4" s="503"/>
      <c r="H4" s="608"/>
    </row>
    <row r="5" spans="1:8" ht="12.75">
      <c r="A5" s="359"/>
      <c r="B5" s="367"/>
      <c r="C5" s="367"/>
      <c r="D5" s="367"/>
      <c r="E5" s="367"/>
      <c r="F5" s="607"/>
      <c r="G5" s="608"/>
      <c r="H5" s="608"/>
    </row>
    <row r="6" spans="1:8" ht="20.25" customHeight="1">
      <c r="A6" s="359"/>
      <c r="B6" s="606" t="s">
        <v>256</v>
      </c>
      <c r="C6" s="606"/>
      <c r="D6" s="606"/>
      <c r="E6" s="606"/>
      <c r="F6" s="606"/>
      <c r="G6" s="606"/>
      <c r="H6" s="608"/>
    </row>
    <row r="7" spans="1:8" ht="22.5" customHeight="1">
      <c r="A7" s="619" t="s">
        <v>288</v>
      </c>
      <c r="B7" s="619"/>
      <c r="C7" s="619"/>
      <c r="D7" s="619"/>
      <c r="E7" s="619"/>
      <c r="F7" s="619"/>
      <c r="G7" s="619"/>
      <c r="H7" s="619"/>
    </row>
    <row r="8" spans="1:8" ht="12.75">
      <c r="A8" s="610"/>
      <c r="B8" s="608"/>
      <c r="C8" s="608"/>
      <c r="D8" s="608"/>
      <c r="E8" s="608"/>
      <c r="F8" s="608"/>
      <c r="G8" s="608"/>
      <c r="H8" s="608"/>
    </row>
    <row r="9" spans="1:8" ht="18">
      <c r="A9" s="609" t="s">
        <v>281</v>
      </c>
      <c r="B9" s="608"/>
      <c r="C9" s="608"/>
      <c r="D9" s="608"/>
      <c r="E9" s="608"/>
      <c r="F9" s="608"/>
      <c r="G9" s="608"/>
      <c r="H9" s="608"/>
    </row>
    <row r="10" spans="1:8" ht="13.5" thickBot="1">
      <c r="A10" s="610"/>
      <c r="B10" s="608"/>
      <c r="C10" s="608"/>
      <c r="D10" s="608"/>
      <c r="E10" s="608"/>
      <c r="F10" s="608"/>
      <c r="G10" s="608"/>
      <c r="H10" s="608"/>
    </row>
    <row r="11" spans="1:8" ht="12.75">
      <c r="A11" s="453"/>
      <c r="B11" s="613" t="s">
        <v>280</v>
      </c>
      <c r="C11" s="614"/>
      <c r="D11" s="614"/>
      <c r="E11" s="614"/>
      <c r="F11" s="614"/>
      <c r="G11" s="615"/>
      <c r="H11" s="380"/>
    </row>
    <row r="12" spans="1:8" ht="13.5" thickBot="1">
      <c r="A12" s="453"/>
      <c r="B12" s="616"/>
      <c r="C12" s="617"/>
      <c r="D12" s="617"/>
      <c r="E12" s="617"/>
      <c r="F12" s="617"/>
      <c r="G12" s="618"/>
      <c r="H12" s="380"/>
    </row>
    <row r="13" spans="1:8" ht="13.5" thickBot="1">
      <c r="A13" s="453"/>
      <c r="B13" s="380"/>
      <c r="C13" s="380"/>
      <c r="D13" s="380"/>
      <c r="E13" s="380"/>
      <c r="F13" s="380"/>
      <c r="G13" s="380"/>
      <c r="H13" s="380"/>
    </row>
    <row r="14" spans="1:8" s="207" customFormat="1" ht="25.5" customHeight="1">
      <c r="A14" s="452"/>
      <c r="B14" s="384" t="s">
        <v>75</v>
      </c>
      <c r="C14" s="384" t="s">
        <v>76</v>
      </c>
      <c r="D14" s="384" t="s">
        <v>77</v>
      </c>
      <c r="E14" s="384" t="s">
        <v>78</v>
      </c>
      <c r="F14" s="384" t="s">
        <v>79</v>
      </c>
      <c r="G14" s="384" t="s">
        <v>80</v>
      </c>
      <c r="H14" s="384" t="s">
        <v>286</v>
      </c>
    </row>
    <row r="15" spans="1:8" ht="12.75">
      <c r="A15" s="452"/>
      <c r="B15" s="338"/>
      <c r="C15" s="339"/>
      <c r="D15" s="339"/>
      <c r="E15" s="339"/>
      <c r="F15" s="412">
        <f aca="true" t="shared" si="0" ref="F15:F33">IF(NOT(ISBLANK(B15)),IF(B15=B14,E15+F14,E15),"")</f>
      </c>
      <c r="G15" s="498">
        <f aca="true" t="shared" si="1" ref="G15:G33">IF(NOT(ISBLANK(B15)),IF(B15=B14,(G14*F14+D15*E15)/F15,D15),"")</f>
      </c>
      <c r="H15" s="499">
        <f>IF(G15="","",(G15*1.341))</f>
      </c>
    </row>
    <row r="16" spans="1:8" ht="12.75">
      <c r="A16" s="452"/>
      <c r="B16" s="340"/>
      <c r="C16" s="341"/>
      <c r="D16" s="341"/>
      <c r="E16" s="341"/>
      <c r="F16" s="413">
        <f t="shared" si="0"/>
      </c>
      <c r="G16" s="498">
        <f t="shared" si="1"/>
      </c>
      <c r="H16" s="499">
        <f aca="true" t="shared" si="2" ref="H16:H77">IF(G16="","",(G16*1.341))</f>
      </c>
    </row>
    <row r="17" spans="1:8" ht="12.75">
      <c r="A17" s="452"/>
      <c r="B17" s="340"/>
      <c r="C17" s="341"/>
      <c r="D17" s="341"/>
      <c r="E17" s="341"/>
      <c r="F17" s="413">
        <f t="shared" si="0"/>
      </c>
      <c r="G17" s="498">
        <f t="shared" si="1"/>
      </c>
      <c r="H17" s="499">
        <f t="shared" si="2"/>
      </c>
    </row>
    <row r="18" spans="1:8" ht="12.75">
      <c r="A18" s="452"/>
      <c r="B18" s="340"/>
      <c r="C18" s="341"/>
      <c r="D18" s="341"/>
      <c r="E18" s="341"/>
      <c r="F18" s="413">
        <f t="shared" si="0"/>
      </c>
      <c r="G18" s="498">
        <f t="shared" si="1"/>
      </c>
      <c r="H18" s="499">
        <f t="shared" si="2"/>
      </c>
    </row>
    <row r="19" spans="1:8" ht="12.75">
      <c r="A19" s="452"/>
      <c r="B19" s="340"/>
      <c r="C19" s="341"/>
      <c r="D19" s="341"/>
      <c r="E19" s="341"/>
      <c r="F19" s="413">
        <f t="shared" si="0"/>
      </c>
      <c r="G19" s="498">
        <f t="shared" si="1"/>
      </c>
      <c r="H19" s="499">
        <f t="shared" si="2"/>
      </c>
    </row>
    <row r="20" spans="1:8" ht="12.75">
      <c r="A20" s="452"/>
      <c r="B20" s="340"/>
      <c r="C20" s="341"/>
      <c r="D20" s="341"/>
      <c r="E20" s="341"/>
      <c r="F20" s="413">
        <f t="shared" si="0"/>
      </c>
      <c r="G20" s="498">
        <f t="shared" si="1"/>
      </c>
      <c r="H20" s="499">
        <f t="shared" si="2"/>
      </c>
    </row>
    <row r="21" spans="1:8" ht="12.75">
      <c r="A21" s="452"/>
      <c r="B21" s="340"/>
      <c r="C21" s="341"/>
      <c r="D21" s="341"/>
      <c r="E21" s="341"/>
      <c r="F21" s="413">
        <f t="shared" si="0"/>
      </c>
      <c r="G21" s="498">
        <f t="shared" si="1"/>
      </c>
      <c r="H21" s="499">
        <f t="shared" si="2"/>
      </c>
    </row>
    <row r="22" spans="1:8" ht="12.75">
      <c r="A22" s="452"/>
      <c r="B22" s="340"/>
      <c r="C22" s="341"/>
      <c r="D22" s="341"/>
      <c r="E22" s="341"/>
      <c r="F22" s="413">
        <f t="shared" si="0"/>
      </c>
      <c r="G22" s="498">
        <f t="shared" si="1"/>
      </c>
      <c r="H22" s="499">
        <f t="shared" si="2"/>
      </c>
    </row>
    <row r="23" spans="1:8" ht="12.75">
      <c r="A23" s="452"/>
      <c r="B23" s="340"/>
      <c r="C23" s="341"/>
      <c r="D23" s="341"/>
      <c r="E23" s="341"/>
      <c r="F23" s="413">
        <f t="shared" si="0"/>
      </c>
      <c r="G23" s="498">
        <f t="shared" si="1"/>
      </c>
      <c r="H23" s="499">
        <f t="shared" si="2"/>
      </c>
    </row>
    <row r="24" spans="1:8" ht="12.75">
      <c r="A24" s="452"/>
      <c r="B24" s="340"/>
      <c r="C24" s="341"/>
      <c r="D24" s="341"/>
      <c r="E24" s="341"/>
      <c r="F24" s="413">
        <f t="shared" si="0"/>
      </c>
      <c r="G24" s="498">
        <f t="shared" si="1"/>
      </c>
      <c r="H24" s="499">
        <f t="shared" si="2"/>
      </c>
    </row>
    <row r="25" spans="1:8" ht="12.75">
      <c r="A25" s="452"/>
      <c r="B25" s="340"/>
      <c r="C25" s="341"/>
      <c r="D25" s="341"/>
      <c r="E25" s="341"/>
      <c r="F25" s="413">
        <f t="shared" si="0"/>
      </c>
      <c r="G25" s="498">
        <f t="shared" si="1"/>
      </c>
      <c r="H25" s="499">
        <f t="shared" si="2"/>
      </c>
    </row>
    <row r="26" spans="1:8" ht="12.75">
      <c r="A26" s="452"/>
      <c r="B26" s="340"/>
      <c r="C26" s="341"/>
      <c r="D26" s="341"/>
      <c r="E26" s="341"/>
      <c r="F26" s="413">
        <f t="shared" si="0"/>
      </c>
      <c r="G26" s="498">
        <f t="shared" si="1"/>
      </c>
      <c r="H26" s="499">
        <f t="shared" si="2"/>
      </c>
    </row>
    <row r="27" spans="1:8" ht="12.75">
      <c r="A27" s="452"/>
      <c r="B27" s="340"/>
      <c r="C27" s="341"/>
      <c r="D27" s="341"/>
      <c r="E27" s="341"/>
      <c r="F27" s="413">
        <f t="shared" si="0"/>
      </c>
      <c r="G27" s="498">
        <f t="shared" si="1"/>
      </c>
      <c r="H27" s="499">
        <f t="shared" si="2"/>
      </c>
    </row>
    <row r="28" spans="1:8" ht="12.75">
      <c r="A28" s="452"/>
      <c r="B28" s="340"/>
      <c r="C28" s="341"/>
      <c r="D28" s="341"/>
      <c r="E28" s="341"/>
      <c r="F28" s="413">
        <f t="shared" si="0"/>
      </c>
      <c r="G28" s="498">
        <f t="shared" si="1"/>
      </c>
      <c r="H28" s="499">
        <f t="shared" si="2"/>
      </c>
    </row>
    <row r="29" spans="1:8" ht="12.75">
      <c r="A29" s="452"/>
      <c r="B29" s="340"/>
      <c r="C29" s="341"/>
      <c r="D29" s="341"/>
      <c r="E29" s="341"/>
      <c r="F29" s="413">
        <f t="shared" si="0"/>
      </c>
      <c r="G29" s="498">
        <f t="shared" si="1"/>
      </c>
      <c r="H29" s="499">
        <f t="shared" si="2"/>
      </c>
    </row>
    <row r="30" spans="1:8" ht="12.75">
      <c r="A30" s="452"/>
      <c r="B30" s="340"/>
      <c r="C30" s="341"/>
      <c r="D30" s="341"/>
      <c r="E30" s="341"/>
      <c r="F30" s="413">
        <f t="shared" si="0"/>
      </c>
      <c r="G30" s="498">
        <f t="shared" si="1"/>
      </c>
      <c r="H30" s="499">
        <f t="shared" si="2"/>
      </c>
    </row>
    <row r="31" spans="1:8" ht="12.75">
      <c r="A31" s="452"/>
      <c r="B31" s="340"/>
      <c r="C31" s="341"/>
      <c r="D31" s="341"/>
      <c r="E31" s="341"/>
      <c r="F31" s="413">
        <f t="shared" si="0"/>
      </c>
      <c r="G31" s="498">
        <f t="shared" si="1"/>
      </c>
      <c r="H31" s="499">
        <f t="shared" si="2"/>
      </c>
    </row>
    <row r="32" spans="1:8" ht="12.75">
      <c r="A32" s="452"/>
      <c r="B32" s="340"/>
      <c r="C32" s="341"/>
      <c r="D32" s="341"/>
      <c r="E32" s="341"/>
      <c r="F32" s="413">
        <f t="shared" si="0"/>
      </c>
      <c r="G32" s="498">
        <f t="shared" si="1"/>
      </c>
      <c r="H32" s="499">
        <f t="shared" si="2"/>
      </c>
    </row>
    <row r="33" spans="1:8" ht="12.75">
      <c r="A33" s="452"/>
      <c r="B33" s="340"/>
      <c r="C33" s="341"/>
      <c r="D33" s="341"/>
      <c r="E33" s="341"/>
      <c r="F33" s="413">
        <f t="shared" si="0"/>
      </c>
      <c r="G33" s="498">
        <f t="shared" si="1"/>
      </c>
      <c r="H33" s="499">
        <f t="shared" si="2"/>
      </c>
    </row>
    <row r="34" spans="1:8" ht="12.75">
      <c r="A34" s="452"/>
      <c r="B34" s="340"/>
      <c r="C34" s="341"/>
      <c r="D34" s="341"/>
      <c r="E34" s="341"/>
      <c r="F34" s="413">
        <f>IF(NOT(ISBLANK(B34)),IF(B34=B33,E34+F33,E34),"")</f>
      </c>
      <c r="G34" s="498">
        <f>IF(NOT(ISBLANK(B34)),IF(B34=B33,(G33*F33+D34*E34)/F34,D34),"")</f>
      </c>
      <c r="H34" s="499">
        <f t="shared" si="2"/>
      </c>
    </row>
    <row r="35" spans="1:8" ht="12.75">
      <c r="A35" s="452"/>
      <c r="B35" s="340"/>
      <c r="C35" s="341"/>
      <c r="D35" s="341"/>
      <c r="E35" s="341"/>
      <c r="F35" s="413">
        <f aca="true" t="shared" si="3" ref="F35:F77">IF(NOT(ISBLANK(B35)),IF(B35=B34,E35+F34,E35),"")</f>
      </c>
      <c r="G35" s="498">
        <f aca="true" t="shared" si="4" ref="G35:G77">IF(NOT(ISBLANK(B35)),IF(B35=B34,(G34*F34+D35*E35)/F35,D35),"")</f>
      </c>
      <c r="H35" s="499">
        <f t="shared" si="2"/>
      </c>
    </row>
    <row r="36" spans="1:8" ht="12.75">
      <c r="A36" s="452"/>
      <c r="B36" s="340"/>
      <c r="C36" s="341"/>
      <c r="D36" s="341"/>
      <c r="E36" s="341"/>
      <c r="F36" s="413">
        <f t="shared" si="3"/>
      </c>
      <c r="G36" s="498">
        <f t="shared" si="4"/>
      </c>
      <c r="H36" s="499">
        <f t="shared" si="2"/>
      </c>
    </row>
    <row r="37" spans="1:8" ht="12.75">
      <c r="A37" s="452"/>
      <c r="B37" s="340"/>
      <c r="C37" s="341"/>
      <c r="D37" s="341"/>
      <c r="E37" s="341"/>
      <c r="F37" s="413">
        <f t="shared" si="3"/>
      </c>
      <c r="G37" s="498">
        <f t="shared" si="4"/>
      </c>
      <c r="H37" s="499">
        <f t="shared" si="2"/>
      </c>
    </row>
    <row r="38" spans="1:8" ht="12.75">
      <c r="A38" s="452"/>
      <c r="B38" s="340"/>
      <c r="C38" s="341"/>
      <c r="D38" s="341"/>
      <c r="E38" s="341"/>
      <c r="F38" s="413">
        <f t="shared" si="3"/>
      </c>
      <c r="G38" s="498">
        <f t="shared" si="4"/>
      </c>
      <c r="H38" s="499">
        <f t="shared" si="2"/>
      </c>
    </row>
    <row r="39" spans="1:8" ht="12.75">
      <c r="A39" s="452"/>
      <c r="B39" s="340"/>
      <c r="C39" s="341"/>
      <c r="D39" s="341"/>
      <c r="E39" s="341"/>
      <c r="F39" s="413">
        <f t="shared" si="3"/>
      </c>
      <c r="G39" s="498">
        <f t="shared" si="4"/>
      </c>
      <c r="H39" s="499">
        <f t="shared" si="2"/>
      </c>
    </row>
    <row r="40" spans="1:8" ht="12.75">
      <c r="A40" s="452"/>
      <c r="B40" s="340"/>
      <c r="C40" s="341"/>
      <c r="D40" s="341"/>
      <c r="E40" s="341"/>
      <c r="F40" s="413">
        <f t="shared" si="3"/>
      </c>
      <c r="G40" s="498">
        <f t="shared" si="4"/>
      </c>
      <c r="H40" s="499">
        <f t="shared" si="2"/>
      </c>
    </row>
    <row r="41" spans="1:8" ht="12.75">
      <c r="A41" s="452"/>
      <c r="B41" s="340"/>
      <c r="C41" s="341"/>
      <c r="D41" s="341"/>
      <c r="E41" s="341"/>
      <c r="F41" s="413">
        <f t="shared" si="3"/>
      </c>
      <c r="G41" s="498">
        <f t="shared" si="4"/>
      </c>
      <c r="H41" s="499">
        <f t="shared" si="2"/>
      </c>
    </row>
    <row r="42" spans="1:8" ht="12.75">
      <c r="A42" s="452"/>
      <c r="B42" s="340"/>
      <c r="C42" s="341"/>
      <c r="D42" s="341"/>
      <c r="E42" s="341"/>
      <c r="F42" s="413">
        <f t="shared" si="3"/>
      </c>
      <c r="G42" s="498">
        <f t="shared" si="4"/>
      </c>
      <c r="H42" s="499">
        <f t="shared" si="2"/>
      </c>
    </row>
    <row r="43" spans="1:8" ht="12.75">
      <c r="A43" s="452"/>
      <c r="B43" s="340"/>
      <c r="C43" s="341"/>
      <c r="D43" s="341"/>
      <c r="E43" s="341"/>
      <c r="F43" s="413">
        <f t="shared" si="3"/>
      </c>
      <c r="G43" s="498">
        <f t="shared" si="4"/>
      </c>
      <c r="H43" s="499">
        <f t="shared" si="2"/>
      </c>
    </row>
    <row r="44" spans="1:8" ht="12.75">
      <c r="A44" s="452"/>
      <c r="B44" s="340"/>
      <c r="C44" s="341"/>
      <c r="D44" s="341"/>
      <c r="E44" s="341"/>
      <c r="F44" s="413">
        <f t="shared" si="3"/>
      </c>
      <c r="G44" s="498">
        <f t="shared" si="4"/>
      </c>
      <c r="H44" s="499">
        <f t="shared" si="2"/>
      </c>
    </row>
    <row r="45" spans="1:8" ht="12.75">
      <c r="A45" s="452"/>
      <c r="B45" s="340"/>
      <c r="C45" s="341"/>
      <c r="D45" s="341"/>
      <c r="E45" s="341"/>
      <c r="F45" s="413">
        <f t="shared" si="3"/>
      </c>
      <c r="G45" s="498">
        <f t="shared" si="4"/>
      </c>
      <c r="H45" s="499">
        <f t="shared" si="2"/>
      </c>
    </row>
    <row r="46" spans="1:8" ht="12.75">
      <c r="A46" s="452"/>
      <c r="B46" s="340"/>
      <c r="C46" s="341"/>
      <c r="D46" s="341"/>
      <c r="E46" s="341"/>
      <c r="F46" s="413">
        <f t="shared" si="3"/>
      </c>
      <c r="G46" s="498">
        <f t="shared" si="4"/>
      </c>
      <c r="H46" s="499">
        <f t="shared" si="2"/>
      </c>
    </row>
    <row r="47" spans="1:8" ht="12.75">
      <c r="A47" s="452"/>
      <c r="B47" s="340"/>
      <c r="C47" s="341"/>
      <c r="D47" s="341"/>
      <c r="E47" s="341"/>
      <c r="F47" s="413">
        <f t="shared" si="3"/>
      </c>
      <c r="G47" s="498">
        <f t="shared" si="4"/>
      </c>
      <c r="H47" s="499">
        <f t="shared" si="2"/>
      </c>
    </row>
    <row r="48" spans="1:8" ht="12.75">
      <c r="A48" s="452"/>
      <c r="B48" s="340"/>
      <c r="C48" s="341"/>
      <c r="D48" s="341"/>
      <c r="E48" s="341"/>
      <c r="F48" s="413">
        <f t="shared" si="3"/>
      </c>
      <c r="G48" s="498">
        <f t="shared" si="4"/>
      </c>
      <c r="H48" s="499">
        <f t="shared" si="2"/>
      </c>
    </row>
    <row r="49" spans="1:8" ht="12.75">
      <c r="A49" s="452"/>
      <c r="B49" s="340"/>
      <c r="C49" s="341"/>
      <c r="D49" s="341"/>
      <c r="E49" s="341"/>
      <c r="F49" s="413">
        <f t="shared" si="3"/>
      </c>
      <c r="G49" s="498">
        <f t="shared" si="4"/>
      </c>
      <c r="H49" s="499">
        <f t="shared" si="2"/>
      </c>
    </row>
    <row r="50" spans="1:8" ht="12.75">
      <c r="A50" s="452"/>
      <c r="B50" s="340"/>
      <c r="C50" s="341"/>
      <c r="D50" s="341"/>
      <c r="E50" s="341"/>
      <c r="F50" s="413">
        <f t="shared" si="3"/>
      </c>
      <c r="G50" s="498">
        <f t="shared" si="4"/>
      </c>
      <c r="H50" s="499">
        <f t="shared" si="2"/>
      </c>
    </row>
    <row r="51" spans="1:8" ht="12.75">
      <c r="A51" s="452"/>
      <c r="B51" s="340"/>
      <c r="C51" s="341"/>
      <c r="D51" s="341"/>
      <c r="E51" s="341"/>
      <c r="F51" s="413">
        <f t="shared" si="3"/>
      </c>
      <c r="G51" s="498">
        <f t="shared" si="4"/>
      </c>
      <c r="H51" s="499">
        <f t="shared" si="2"/>
      </c>
    </row>
    <row r="52" spans="1:8" ht="12.75">
      <c r="A52" s="452"/>
      <c r="B52" s="340"/>
      <c r="C52" s="341"/>
      <c r="D52" s="341"/>
      <c r="E52" s="341"/>
      <c r="F52" s="413">
        <f t="shared" si="3"/>
      </c>
      <c r="G52" s="498">
        <f t="shared" si="4"/>
      </c>
      <c r="H52" s="499">
        <f t="shared" si="2"/>
      </c>
    </row>
    <row r="53" spans="1:8" ht="12.75">
      <c r="A53" s="452"/>
      <c r="B53" s="340"/>
      <c r="C53" s="341"/>
      <c r="D53" s="341"/>
      <c r="E53" s="341"/>
      <c r="F53" s="413">
        <f t="shared" si="3"/>
      </c>
      <c r="G53" s="498">
        <f t="shared" si="4"/>
      </c>
      <c r="H53" s="499">
        <f t="shared" si="2"/>
      </c>
    </row>
    <row r="54" spans="1:8" ht="12.75">
      <c r="A54" s="452"/>
      <c r="B54" s="340"/>
      <c r="C54" s="341"/>
      <c r="D54" s="341"/>
      <c r="E54" s="341"/>
      <c r="F54" s="413">
        <f t="shared" si="3"/>
      </c>
      <c r="G54" s="498">
        <f t="shared" si="4"/>
      </c>
      <c r="H54" s="499">
        <f t="shared" si="2"/>
      </c>
    </row>
    <row r="55" spans="1:8" ht="12.75">
      <c r="A55" s="452"/>
      <c r="B55" s="340"/>
      <c r="C55" s="341"/>
      <c r="D55" s="341"/>
      <c r="E55" s="341"/>
      <c r="F55" s="413">
        <f t="shared" si="3"/>
      </c>
      <c r="G55" s="498">
        <f t="shared" si="4"/>
      </c>
      <c r="H55" s="499">
        <f t="shared" si="2"/>
      </c>
    </row>
    <row r="56" spans="1:8" ht="12.75">
      <c r="A56" s="452"/>
      <c r="B56" s="340"/>
      <c r="C56" s="341"/>
      <c r="D56" s="341"/>
      <c r="E56" s="341"/>
      <c r="F56" s="413">
        <f t="shared" si="3"/>
      </c>
      <c r="G56" s="498">
        <f t="shared" si="4"/>
      </c>
      <c r="H56" s="499">
        <f t="shared" si="2"/>
      </c>
    </row>
    <row r="57" spans="1:8" ht="12.75">
      <c r="A57" s="452"/>
      <c r="B57" s="340"/>
      <c r="C57" s="341"/>
      <c r="D57" s="341"/>
      <c r="E57" s="341"/>
      <c r="F57" s="413">
        <f t="shared" si="3"/>
      </c>
      <c r="G57" s="498">
        <f t="shared" si="4"/>
      </c>
      <c r="H57" s="499">
        <f t="shared" si="2"/>
      </c>
    </row>
    <row r="58" spans="1:8" ht="12.75">
      <c r="A58" s="452"/>
      <c r="B58" s="340"/>
      <c r="C58" s="341"/>
      <c r="D58" s="341"/>
      <c r="E58" s="341"/>
      <c r="F58" s="413">
        <f t="shared" si="3"/>
      </c>
      <c r="G58" s="498">
        <f t="shared" si="4"/>
      </c>
      <c r="H58" s="499">
        <f t="shared" si="2"/>
      </c>
    </row>
    <row r="59" spans="1:8" ht="12.75">
      <c r="A59" s="452"/>
      <c r="B59" s="340"/>
      <c r="C59" s="341"/>
      <c r="D59" s="341"/>
      <c r="E59" s="341"/>
      <c r="F59" s="413">
        <f t="shared" si="3"/>
      </c>
      <c r="G59" s="498">
        <f t="shared" si="4"/>
      </c>
      <c r="H59" s="499">
        <f t="shared" si="2"/>
      </c>
    </row>
    <row r="60" spans="1:8" ht="12.75">
      <c r="A60" s="452"/>
      <c r="B60" s="340"/>
      <c r="C60" s="341"/>
      <c r="D60" s="341"/>
      <c r="E60" s="341"/>
      <c r="F60" s="413">
        <f t="shared" si="3"/>
      </c>
      <c r="G60" s="498">
        <f t="shared" si="4"/>
      </c>
      <c r="H60" s="499">
        <f t="shared" si="2"/>
      </c>
    </row>
    <row r="61" spans="1:8" ht="12.75">
      <c r="A61" s="452"/>
      <c r="B61" s="340"/>
      <c r="C61" s="341"/>
      <c r="D61" s="341"/>
      <c r="E61" s="341"/>
      <c r="F61" s="413">
        <f t="shared" si="3"/>
      </c>
      <c r="G61" s="498">
        <f t="shared" si="4"/>
      </c>
      <c r="H61" s="499">
        <f t="shared" si="2"/>
      </c>
    </row>
    <row r="62" spans="1:8" ht="12.75">
      <c r="A62" s="452"/>
      <c r="B62" s="340"/>
      <c r="C62" s="341"/>
      <c r="D62" s="341"/>
      <c r="E62" s="341"/>
      <c r="F62" s="413">
        <f t="shared" si="3"/>
      </c>
      <c r="G62" s="498">
        <f t="shared" si="4"/>
      </c>
      <c r="H62" s="499">
        <f t="shared" si="2"/>
      </c>
    </row>
    <row r="63" spans="1:8" ht="12.75">
      <c r="A63" s="452"/>
      <c r="B63" s="340"/>
      <c r="C63" s="341"/>
      <c r="D63" s="341"/>
      <c r="E63" s="341"/>
      <c r="F63" s="413">
        <f t="shared" si="3"/>
      </c>
      <c r="G63" s="498">
        <f t="shared" si="4"/>
      </c>
      <c r="H63" s="499">
        <f t="shared" si="2"/>
      </c>
    </row>
    <row r="64" spans="1:8" ht="12.75">
      <c r="A64" s="452"/>
      <c r="B64" s="340"/>
      <c r="C64" s="341"/>
      <c r="D64" s="341"/>
      <c r="E64" s="341"/>
      <c r="F64" s="413">
        <f t="shared" si="3"/>
      </c>
      <c r="G64" s="498">
        <f t="shared" si="4"/>
      </c>
      <c r="H64" s="499">
        <f t="shared" si="2"/>
      </c>
    </row>
    <row r="65" spans="1:8" ht="12.75">
      <c r="A65" s="452"/>
      <c r="B65" s="340"/>
      <c r="C65" s="341"/>
      <c r="D65" s="341"/>
      <c r="E65" s="341"/>
      <c r="F65" s="413">
        <f t="shared" si="3"/>
      </c>
      <c r="G65" s="498">
        <f t="shared" si="4"/>
      </c>
      <c r="H65" s="499">
        <f t="shared" si="2"/>
      </c>
    </row>
    <row r="66" spans="1:8" ht="12.75">
      <c r="A66" s="452"/>
      <c r="B66" s="340"/>
      <c r="C66" s="341"/>
      <c r="D66" s="341"/>
      <c r="E66" s="341"/>
      <c r="F66" s="413">
        <f t="shared" si="3"/>
      </c>
      <c r="G66" s="498">
        <f t="shared" si="4"/>
      </c>
      <c r="H66" s="499">
        <f t="shared" si="2"/>
      </c>
    </row>
    <row r="67" spans="1:8" ht="12.75">
      <c r="A67" s="452"/>
      <c r="B67" s="340"/>
      <c r="C67" s="341"/>
      <c r="D67" s="341"/>
      <c r="E67" s="341"/>
      <c r="F67" s="413">
        <f t="shared" si="3"/>
      </c>
      <c r="G67" s="498">
        <f t="shared" si="4"/>
      </c>
      <c r="H67" s="499">
        <f t="shared" si="2"/>
      </c>
    </row>
    <row r="68" spans="1:8" ht="12.75">
      <c r="A68" s="452"/>
      <c r="B68" s="340"/>
      <c r="C68" s="341"/>
      <c r="D68" s="341"/>
      <c r="E68" s="341"/>
      <c r="F68" s="413">
        <f t="shared" si="3"/>
      </c>
      <c r="G68" s="498">
        <f t="shared" si="4"/>
      </c>
      <c r="H68" s="499">
        <f t="shared" si="2"/>
      </c>
    </row>
    <row r="69" spans="1:8" ht="12.75">
      <c r="A69" s="452"/>
      <c r="B69" s="340"/>
      <c r="C69" s="341"/>
      <c r="D69" s="341"/>
      <c r="E69" s="341"/>
      <c r="F69" s="413">
        <f t="shared" si="3"/>
      </c>
      <c r="G69" s="498">
        <f t="shared" si="4"/>
      </c>
      <c r="H69" s="499">
        <f t="shared" si="2"/>
      </c>
    </row>
    <row r="70" spans="1:8" ht="12.75">
      <c r="A70" s="452"/>
      <c r="B70" s="340"/>
      <c r="C70" s="341"/>
      <c r="D70" s="341"/>
      <c r="E70" s="341"/>
      <c r="F70" s="413">
        <f t="shared" si="3"/>
      </c>
      <c r="G70" s="498">
        <f t="shared" si="4"/>
      </c>
      <c r="H70" s="499">
        <f t="shared" si="2"/>
      </c>
    </row>
    <row r="71" spans="1:8" ht="12.75">
      <c r="A71" s="452"/>
      <c r="B71" s="340"/>
      <c r="C71" s="341"/>
      <c r="D71" s="341"/>
      <c r="E71" s="341"/>
      <c r="F71" s="413">
        <f t="shared" si="3"/>
      </c>
      <c r="G71" s="498">
        <f t="shared" si="4"/>
      </c>
      <c r="H71" s="499">
        <f t="shared" si="2"/>
      </c>
    </row>
    <row r="72" spans="1:8" ht="12.75">
      <c r="A72" s="452"/>
      <c r="B72" s="340"/>
      <c r="C72" s="341"/>
      <c r="D72" s="341"/>
      <c r="E72" s="341"/>
      <c r="F72" s="413">
        <f t="shared" si="3"/>
      </c>
      <c r="G72" s="498">
        <f t="shared" si="4"/>
      </c>
      <c r="H72" s="499">
        <f t="shared" si="2"/>
      </c>
    </row>
    <row r="73" spans="1:8" ht="12.75">
      <c r="A73" s="452"/>
      <c r="B73" s="340"/>
      <c r="C73" s="341"/>
      <c r="D73" s="341"/>
      <c r="E73" s="341"/>
      <c r="F73" s="413">
        <f t="shared" si="3"/>
      </c>
      <c r="G73" s="498">
        <f t="shared" si="4"/>
      </c>
      <c r="H73" s="499">
        <f t="shared" si="2"/>
      </c>
    </row>
    <row r="74" spans="1:8" ht="12.75">
      <c r="A74" s="452"/>
      <c r="B74" s="340"/>
      <c r="C74" s="341"/>
      <c r="D74" s="341"/>
      <c r="E74" s="341"/>
      <c r="F74" s="413">
        <f t="shared" si="3"/>
      </c>
      <c r="G74" s="498">
        <f t="shared" si="4"/>
      </c>
      <c r="H74" s="499">
        <f t="shared" si="2"/>
      </c>
    </row>
    <row r="75" spans="1:8" ht="12.75">
      <c r="A75" s="452"/>
      <c r="B75" s="340"/>
      <c r="C75" s="341"/>
      <c r="D75" s="341"/>
      <c r="E75" s="341"/>
      <c r="F75" s="413">
        <f t="shared" si="3"/>
      </c>
      <c r="G75" s="498">
        <f t="shared" si="4"/>
      </c>
      <c r="H75" s="499">
        <f t="shared" si="2"/>
      </c>
    </row>
    <row r="76" spans="1:8" ht="12.75">
      <c r="A76" s="452"/>
      <c r="B76" s="340"/>
      <c r="C76" s="341"/>
      <c r="D76" s="341"/>
      <c r="E76" s="341"/>
      <c r="F76" s="413">
        <f t="shared" si="3"/>
      </c>
      <c r="G76" s="498">
        <f t="shared" si="4"/>
      </c>
      <c r="H76" s="499">
        <f t="shared" si="2"/>
      </c>
    </row>
    <row r="77" spans="1:8" ht="13.5" thickBot="1">
      <c r="A77" s="452"/>
      <c r="B77" s="342"/>
      <c r="C77" s="343"/>
      <c r="D77" s="343"/>
      <c r="E77" s="343"/>
      <c r="F77" s="414">
        <f t="shared" si="3"/>
      </c>
      <c r="G77" s="500">
        <f t="shared" si="4"/>
      </c>
      <c r="H77" s="499">
        <f t="shared" si="2"/>
      </c>
    </row>
    <row r="78" spans="1:8" ht="12.75">
      <c r="A78" s="452"/>
      <c r="B78" s="379"/>
      <c r="C78" s="379"/>
      <c r="D78" s="379"/>
      <c r="E78" s="379"/>
      <c r="F78" s="379"/>
      <c r="G78" s="379"/>
      <c r="H78" s="379"/>
    </row>
    <row r="79" spans="1:8" ht="12.75">
      <c r="A79" s="454"/>
      <c r="B79" s="440"/>
      <c r="C79" s="440"/>
      <c r="D79" s="440"/>
      <c r="E79" s="440"/>
      <c r="F79" s="440"/>
      <c r="G79" s="440"/>
      <c r="H79" s="379"/>
    </row>
    <row r="80" spans="1:8" ht="12.75">
      <c r="A80" s="454"/>
      <c r="B80" s="440"/>
      <c r="C80" s="440"/>
      <c r="D80" s="518" t="s">
        <v>260</v>
      </c>
      <c r="E80" s="611"/>
      <c r="F80" s="611"/>
      <c r="G80" s="612"/>
      <c r="H80" s="379"/>
    </row>
    <row r="81" spans="1:8" ht="12.75" customHeight="1">
      <c r="A81" s="454"/>
      <c r="B81" s="440"/>
      <c r="C81" s="440"/>
      <c r="D81" s="506" t="s">
        <v>261</v>
      </c>
      <c r="E81" s="507"/>
      <c r="F81" s="507"/>
      <c r="G81" s="508"/>
      <c r="H81" s="379"/>
    </row>
    <row r="82" spans="1:8" ht="12.75">
      <c r="A82" s="454"/>
      <c r="B82" s="440"/>
      <c r="C82" s="440"/>
      <c r="D82" s="509"/>
      <c r="E82" s="510"/>
      <c r="F82" s="510"/>
      <c r="G82" s="511"/>
      <c r="H82" s="379"/>
    </row>
    <row r="83" spans="1:8" ht="12.75">
      <c r="A83" s="454"/>
      <c r="B83" s="440"/>
      <c r="C83" s="440"/>
      <c r="D83" s="509"/>
      <c r="E83" s="510"/>
      <c r="F83" s="510"/>
      <c r="G83" s="511"/>
      <c r="H83" s="379"/>
    </row>
    <row r="84" spans="1:8" ht="12.75">
      <c r="A84" s="454"/>
      <c r="B84" s="440"/>
      <c r="C84" s="440"/>
      <c r="D84" s="509"/>
      <c r="E84" s="510"/>
      <c r="F84" s="510"/>
      <c r="G84" s="511"/>
      <c r="H84" s="379"/>
    </row>
    <row r="85" spans="1:8" ht="12.75">
      <c r="A85" s="454"/>
      <c r="B85" s="440"/>
      <c r="C85" s="440"/>
      <c r="D85" s="509"/>
      <c r="E85" s="510"/>
      <c r="F85" s="510"/>
      <c r="G85" s="511"/>
      <c r="H85" s="379"/>
    </row>
    <row r="86" spans="1:8" ht="16.5" customHeight="1">
      <c r="A86" s="454"/>
      <c r="B86" s="440"/>
      <c r="C86" s="440"/>
      <c r="D86" s="512"/>
      <c r="E86" s="513"/>
      <c r="F86" s="513"/>
      <c r="G86" s="514"/>
      <c r="H86" s="379"/>
    </row>
    <row r="87" spans="1:8" ht="12.75">
      <c r="A87" s="454"/>
      <c r="B87" s="440"/>
      <c r="C87" s="440"/>
      <c r="D87" s="440"/>
      <c r="E87" s="440"/>
      <c r="F87" s="440"/>
      <c r="G87" s="440"/>
      <c r="H87" s="379"/>
    </row>
    <row r="88" s="208" customFormat="1" ht="12.75">
      <c r="A88" s="448"/>
    </row>
    <row r="89" s="208" customFormat="1" ht="12.75">
      <c r="A89" s="448"/>
    </row>
    <row r="90" s="208" customFormat="1" ht="12.75">
      <c r="A90" s="448"/>
    </row>
    <row r="91" s="208" customFormat="1" ht="12.75">
      <c r="A91" s="448"/>
    </row>
    <row r="92" s="208" customFormat="1" ht="12.75">
      <c r="A92" s="448"/>
    </row>
    <row r="93" s="208" customFormat="1" ht="12.75">
      <c r="A93" s="448"/>
    </row>
    <row r="94" s="208" customFormat="1" ht="12.75">
      <c r="A94" s="448"/>
    </row>
    <row r="95" s="208" customFormat="1" ht="12.75">
      <c r="A95" s="448"/>
    </row>
    <row r="96" s="208" customFormat="1" ht="12.75">
      <c r="A96" s="448"/>
    </row>
    <row r="97" s="208" customFormat="1" ht="12.75">
      <c r="A97" s="448"/>
    </row>
    <row r="98" s="208" customFormat="1" ht="12.75">
      <c r="A98" s="448"/>
    </row>
    <row r="99" s="208" customFormat="1" ht="12.75">
      <c r="A99" s="448"/>
    </row>
    <row r="100" s="208" customFormat="1" ht="12.75">
      <c r="A100" s="448"/>
    </row>
  </sheetData>
  <sheetProtection password="E3E4" sheet="1"/>
  <mergeCells count="13">
    <mergeCell ref="D80:G80"/>
    <mergeCell ref="D81:G86"/>
    <mergeCell ref="B11:G12"/>
    <mergeCell ref="A7:H7"/>
    <mergeCell ref="A8:H8"/>
    <mergeCell ref="B2:H2"/>
    <mergeCell ref="F1:H1"/>
    <mergeCell ref="A9:H9"/>
    <mergeCell ref="A10:H10"/>
    <mergeCell ref="B6:H6"/>
    <mergeCell ref="F5:H5"/>
    <mergeCell ref="B4:H4"/>
    <mergeCell ref="B3:H3"/>
  </mergeCells>
  <printOptions/>
  <pageMargins left="0.7" right="0.7" top="0.75" bottom="0.75" header="0.3" footer="0.3"/>
  <pageSetup fitToHeight="2" fitToWidth="1" horizontalDpi="600" verticalDpi="600" orientation="portrait" scale="76" r:id="rId2"/>
  <headerFooter>
    <oddFooter>&amp;RPage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80"/>
  <sheetViews>
    <sheetView workbookViewId="0" topLeftCell="A1">
      <selection activeCell="B3" sqref="B3:I3"/>
    </sheetView>
  </sheetViews>
  <sheetFormatPr defaultColWidth="9.140625" defaultRowHeight="12.75"/>
  <cols>
    <col min="1" max="1" width="3.28125" style="449" customWidth="1"/>
    <col min="2" max="3" width="21.7109375" style="7" customWidth="1"/>
    <col min="4" max="4" width="10.7109375" style="7" customWidth="1"/>
    <col min="5" max="6" width="21.7109375" style="7" customWidth="1"/>
    <col min="7" max="7" width="10.7109375" style="7" customWidth="1"/>
    <col min="8" max="9" width="21.7109375" style="7" customWidth="1"/>
    <col min="10" max="10" width="23.00390625" style="209" customWidth="1"/>
    <col min="11" max="16384" width="9.140625" style="7" customWidth="1"/>
  </cols>
  <sheetData>
    <row r="1" spans="1:10" s="5" customFormat="1" ht="12.75">
      <c r="A1" s="359"/>
      <c r="B1" s="367"/>
      <c r="C1" s="367"/>
      <c r="D1" s="367"/>
      <c r="E1" s="367"/>
      <c r="F1" s="367"/>
      <c r="G1" s="367"/>
      <c r="H1" s="367"/>
      <c r="I1" s="367"/>
      <c r="J1" s="446"/>
    </row>
    <row r="2" spans="1:10" s="5" customFormat="1" ht="18">
      <c r="A2" s="359"/>
      <c r="B2" s="503" t="s">
        <v>253</v>
      </c>
      <c r="C2" s="503"/>
      <c r="D2" s="503"/>
      <c r="E2" s="503"/>
      <c r="F2" s="503"/>
      <c r="G2" s="503"/>
      <c r="H2" s="503"/>
      <c r="I2" s="503"/>
      <c r="J2" s="446"/>
    </row>
    <row r="3" spans="1:10" s="5" customFormat="1" ht="20.25">
      <c r="A3" s="359"/>
      <c r="B3" s="504" t="s">
        <v>254</v>
      </c>
      <c r="C3" s="504"/>
      <c r="D3" s="504"/>
      <c r="E3" s="504"/>
      <c r="F3" s="504"/>
      <c r="G3" s="504"/>
      <c r="H3" s="504"/>
      <c r="I3" s="504"/>
      <c r="J3" s="446"/>
    </row>
    <row r="4" spans="1:10" s="5" customFormat="1" ht="18">
      <c r="A4" s="359"/>
      <c r="B4" s="503" t="s">
        <v>287</v>
      </c>
      <c r="C4" s="503"/>
      <c r="D4" s="503"/>
      <c r="E4" s="503"/>
      <c r="F4" s="503"/>
      <c r="G4" s="503"/>
      <c r="H4" s="503"/>
      <c r="I4" s="503"/>
      <c r="J4" s="446"/>
    </row>
    <row r="5" spans="1:10" s="5" customFormat="1" ht="12.75">
      <c r="A5" s="359"/>
      <c r="B5" s="367"/>
      <c r="C5" s="367"/>
      <c r="D5" s="367"/>
      <c r="E5" s="367"/>
      <c r="F5" s="367"/>
      <c r="G5" s="367"/>
      <c r="H5" s="367"/>
      <c r="I5" s="367"/>
      <c r="J5" s="446"/>
    </row>
    <row r="6" spans="1:10" s="5" customFormat="1" ht="23.25" customHeight="1">
      <c r="A6" s="359"/>
      <c r="B6" s="606" t="s">
        <v>256</v>
      </c>
      <c r="C6" s="606"/>
      <c r="D6" s="606"/>
      <c r="E6" s="606"/>
      <c r="F6" s="606"/>
      <c r="G6" s="606"/>
      <c r="H6" s="606"/>
      <c r="I6" s="606"/>
      <c r="J6" s="446"/>
    </row>
    <row r="7" spans="1:10" s="5" customFormat="1" ht="12.75">
      <c r="A7" s="359"/>
      <c r="B7" s="502" t="s">
        <v>288</v>
      </c>
      <c r="C7" s="502"/>
      <c r="D7" s="502"/>
      <c r="E7" s="502"/>
      <c r="F7" s="502"/>
      <c r="G7" s="502"/>
      <c r="H7" s="502"/>
      <c r="I7" s="502"/>
      <c r="J7" s="446"/>
    </row>
    <row r="8" spans="1:10" s="5" customFormat="1" ht="12.75">
      <c r="A8" s="450"/>
      <c r="B8" s="370"/>
      <c r="C8" s="370"/>
      <c r="D8" s="370"/>
      <c r="E8" s="370"/>
      <c r="F8" s="370"/>
      <c r="G8" s="370"/>
      <c r="H8" s="370"/>
      <c r="I8" s="370"/>
      <c r="J8" s="446"/>
    </row>
    <row r="9" spans="1:10" s="5" customFormat="1" ht="18">
      <c r="A9" s="451"/>
      <c r="B9" s="375"/>
      <c r="C9" s="372" t="s">
        <v>151</v>
      </c>
      <c r="D9" s="373"/>
      <c r="E9" s="374"/>
      <c r="F9" s="375"/>
      <c r="G9" s="375"/>
      <c r="H9" s="375"/>
      <c r="I9" s="375"/>
      <c r="J9" s="446"/>
    </row>
    <row r="10" spans="1:10" s="37" customFormat="1" ht="13.5" thickBot="1">
      <c r="A10" s="452"/>
      <c r="B10" s="370"/>
      <c r="C10" s="370"/>
      <c r="D10" s="370"/>
      <c r="E10" s="370"/>
      <c r="F10" s="370"/>
      <c r="G10" s="370"/>
      <c r="H10" s="370"/>
      <c r="I10" s="370"/>
      <c r="J10" s="447"/>
    </row>
    <row r="11" spans="1:9" ht="26.25" customHeight="1" thickBot="1">
      <c r="A11" s="453"/>
      <c r="B11" s="620" t="s">
        <v>154</v>
      </c>
      <c r="C11" s="621"/>
      <c r="D11" s="370"/>
      <c r="E11" s="620" t="s">
        <v>155</v>
      </c>
      <c r="F11" s="621"/>
      <c r="G11" s="370"/>
      <c r="H11" s="620" t="s">
        <v>156</v>
      </c>
      <c r="I11" s="621"/>
    </row>
    <row r="12" spans="1:9" ht="16.5" customHeight="1" thickBot="1">
      <c r="A12" s="453"/>
      <c r="B12" s="636" t="s">
        <v>103</v>
      </c>
      <c r="C12" s="637"/>
      <c r="D12" s="370"/>
      <c r="E12" s="636" t="s">
        <v>46</v>
      </c>
      <c r="F12" s="637"/>
      <c r="G12" s="370"/>
      <c r="H12" s="636" t="s">
        <v>49</v>
      </c>
      <c r="I12" s="637"/>
    </row>
    <row r="13" spans="1:9" ht="14.25">
      <c r="A13" s="453"/>
      <c r="B13" s="384" t="s">
        <v>51</v>
      </c>
      <c r="C13" s="384" t="s">
        <v>34</v>
      </c>
      <c r="D13" s="370"/>
      <c r="E13" s="384" t="s">
        <v>51</v>
      </c>
      <c r="F13" s="384" t="s">
        <v>34</v>
      </c>
      <c r="G13" s="370"/>
      <c r="H13" s="384" t="s">
        <v>51</v>
      </c>
      <c r="I13" s="384" t="s">
        <v>34</v>
      </c>
    </row>
    <row r="14" spans="1:9" ht="12.75">
      <c r="A14" s="452"/>
      <c r="B14" s="6">
        <v>1</v>
      </c>
      <c r="C14" s="19">
        <v>0.964</v>
      </c>
      <c r="D14" s="370"/>
      <c r="E14" s="6">
        <v>1</v>
      </c>
      <c r="F14" s="11">
        <v>0.96</v>
      </c>
      <c r="G14" s="370"/>
      <c r="H14" s="6">
        <v>1</v>
      </c>
      <c r="I14" s="11">
        <v>0.98</v>
      </c>
    </row>
    <row r="15" spans="1:9" ht="12.75">
      <c r="A15" s="452"/>
      <c r="B15" s="6">
        <v>2</v>
      </c>
      <c r="C15" s="19">
        <v>0.929</v>
      </c>
      <c r="D15" s="370"/>
      <c r="E15" s="6">
        <v>2</v>
      </c>
      <c r="F15" s="11">
        <v>0.92</v>
      </c>
      <c r="G15" s="370"/>
      <c r="H15" s="6">
        <v>2</v>
      </c>
      <c r="I15" s="11">
        <v>0.96</v>
      </c>
    </row>
    <row r="16" spans="1:9" ht="12.75">
      <c r="A16" s="452"/>
      <c r="B16" s="6">
        <v>3</v>
      </c>
      <c r="C16" s="19">
        <v>0.893</v>
      </c>
      <c r="D16" s="370"/>
      <c r="E16" s="6">
        <v>3</v>
      </c>
      <c r="F16" s="11">
        <v>0.88</v>
      </c>
      <c r="G16" s="370"/>
      <c r="H16" s="6">
        <v>3</v>
      </c>
      <c r="I16" s="11">
        <v>0.94</v>
      </c>
    </row>
    <row r="17" spans="1:9" ht="12.75">
      <c r="A17" s="452"/>
      <c r="B17" s="6">
        <v>4</v>
      </c>
      <c r="C17" s="19">
        <v>0.857</v>
      </c>
      <c r="D17" s="370"/>
      <c r="E17" s="6">
        <v>4</v>
      </c>
      <c r="F17" s="11">
        <v>0.84</v>
      </c>
      <c r="G17" s="370"/>
      <c r="H17" s="6">
        <v>4</v>
      </c>
      <c r="I17" s="11">
        <v>0.92</v>
      </c>
    </row>
    <row r="18" spans="1:9" ht="12.75">
      <c r="A18" s="452"/>
      <c r="B18" s="6">
        <v>5</v>
      </c>
      <c r="C18" s="19">
        <v>0.821</v>
      </c>
      <c r="D18" s="370"/>
      <c r="E18" s="6">
        <v>5</v>
      </c>
      <c r="F18" s="11">
        <v>0.81</v>
      </c>
      <c r="G18" s="370"/>
      <c r="H18" s="6">
        <v>5</v>
      </c>
      <c r="I18" s="11">
        <v>0.9</v>
      </c>
    </row>
    <row r="19" spans="1:9" ht="12.75">
      <c r="A19" s="452"/>
      <c r="B19" s="6">
        <v>6</v>
      </c>
      <c r="C19" s="19">
        <v>0.786</v>
      </c>
      <c r="D19" s="370"/>
      <c r="E19" s="6">
        <v>6</v>
      </c>
      <c r="F19" s="11">
        <v>0.77</v>
      </c>
      <c r="G19" s="370"/>
      <c r="H19" s="6">
        <v>6</v>
      </c>
      <c r="I19" s="11">
        <v>0.88</v>
      </c>
    </row>
    <row r="20" spans="1:9" ht="12.75">
      <c r="A20" s="452"/>
      <c r="B20" s="6">
        <v>7</v>
      </c>
      <c r="C20" s="19">
        <v>0.75</v>
      </c>
      <c r="D20" s="370"/>
      <c r="E20" s="6">
        <v>7</v>
      </c>
      <c r="F20" s="12">
        <v>0.73</v>
      </c>
      <c r="G20" s="370"/>
      <c r="H20" s="6">
        <v>7</v>
      </c>
      <c r="I20" s="11">
        <v>0.86</v>
      </c>
    </row>
    <row r="21" spans="1:9" ht="12.75">
      <c r="A21" s="452"/>
      <c r="B21" s="6">
        <v>8</v>
      </c>
      <c r="C21" s="19">
        <v>0.714</v>
      </c>
      <c r="D21" s="370"/>
      <c r="E21" s="6">
        <v>8</v>
      </c>
      <c r="F21" s="12">
        <v>0.69</v>
      </c>
      <c r="G21" s="370"/>
      <c r="H21" s="6">
        <v>8</v>
      </c>
      <c r="I21" s="11">
        <v>0.84</v>
      </c>
    </row>
    <row r="22" spans="1:9" ht="12.75">
      <c r="A22" s="452"/>
      <c r="B22" s="6">
        <v>9</v>
      </c>
      <c r="C22" s="19">
        <v>0.679</v>
      </c>
      <c r="D22" s="370"/>
      <c r="E22" s="6">
        <v>9</v>
      </c>
      <c r="F22" s="12">
        <v>0.65</v>
      </c>
      <c r="G22" s="370"/>
      <c r="H22" s="6">
        <v>9</v>
      </c>
      <c r="I22" s="11">
        <v>0.82</v>
      </c>
    </row>
    <row r="23" spans="1:9" ht="12.75">
      <c r="A23" s="452"/>
      <c r="B23" s="6">
        <v>10</v>
      </c>
      <c r="C23" s="19">
        <v>0.643</v>
      </c>
      <c r="D23" s="370"/>
      <c r="E23" s="6">
        <v>10</v>
      </c>
      <c r="F23" s="12">
        <v>0.61</v>
      </c>
      <c r="G23" s="370"/>
      <c r="H23" s="6">
        <v>10</v>
      </c>
      <c r="I23" s="11">
        <v>0.8</v>
      </c>
    </row>
    <row r="24" spans="1:9" ht="12.75">
      <c r="A24" s="452"/>
      <c r="B24" s="6">
        <v>11</v>
      </c>
      <c r="C24" s="19">
        <v>0.607</v>
      </c>
      <c r="D24" s="370"/>
      <c r="E24" s="6">
        <v>11</v>
      </c>
      <c r="F24" s="12">
        <v>0.57</v>
      </c>
      <c r="G24" s="370"/>
      <c r="H24" s="6">
        <v>11</v>
      </c>
      <c r="I24" s="11">
        <v>0.78</v>
      </c>
    </row>
    <row r="25" spans="1:9" ht="12.75">
      <c r="A25" s="452"/>
      <c r="B25" s="6">
        <v>12</v>
      </c>
      <c r="C25" s="19">
        <v>0.571</v>
      </c>
      <c r="D25" s="370"/>
      <c r="E25" s="6">
        <v>12</v>
      </c>
      <c r="F25" s="12">
        <v>0.54</v>
      </c>
      <c r="G25" s="370"/>
      <c r="H25" s="6">
        <v>12</v>
      </c>
      <c r="I25" s="11">
        <v>0.76</v>
      </c>
    </row>
    <row r="26" spans="1:9" ht="12.75">
      <c r="A26" s="452"/>
      <c r="B26" s="6">
        <v>13</v>
      </c>
      <c r="C26" s="19">
        <v>0.548</v>
      </c>
      <c r="D26" s="370"/>
      <c r="E26" s="6">
        <v>13</v>
      </c>
      <c r="F26" s="12">
        <v>0.5</v>
      </c>
      <c r="G26" s="370"/>
      <c r="H26" s="6">
        <v>13</v>
      </c>
      <c r="I26" s="11">
        <v>0.74</v>
      </c>
    </row>
    <row r="27" spans="1:9" ht="12.75">
      <c r="A27" s="452"/>
      <c r="B27" s="6">
        <v>14</v>
      </c>
      <c r="C27" s="19">
        <v>0.524</v>
      </c>
      <c r="D27" s="370"/>
      <c r="E27" s="6">
        <v>14</v>
      </c>
      <c r="F27" s="12">
        <v>0.47</v>
      </c>
      <c r="G27" s="370"/>
      <c r="H27" s="6">
        <v>14</v>
      </c>
      <c r="I27" s="11">
        <v>0.72</v>
      </c>
    </row>
    <row r="28" spans="1:9" ht="12.75">
      <c r="A28" s="452"/>
      <c r="B28" s="6">
        <v>15</v>
      </c>
      <c r="C28" s="19">
        <v>0.5</v>
      </c>
      <c r="D28" s="370"/>
      <c r="E28" s="6">
        <v>15</v>
      </c>
      <c r="F28" s="12">
        <v>0.43</v>
      </c>
      <c r="G28" s="370"/>
      <c r="H28" s="6">
        <v>15</v>
      </c>
      <c r="I28" s="11">
        <v>0.7</v>
      </c>
    </row>
    <row r="29" spans="1:9" ht="12.75">
      <c r="A29" s="452"/>
      <c r="B29" s="6">
        <v>16</v>
      </c>
      <c r="C29" s="19">
        <v>0.476</v>
      </c>
      <c r="D29" s="370"/>
      <c r="E29" s="6">
        <v>16</v>
      </c>
      <c r="F29" s="12">
        <v>0.4</v>
      </c>
      <c r="G29" s="370"/>
      <c r="H29" s="6">
        <v>16</v>
      </c>
      <c r="I29" s="11">
        <v>0.68</v>
      </c>
    </row>
    <row r="30" spans="1:9" ht="12.75">
      <c r="A30" s="452"/>
      <c r="B30" s="6">
        <v>17</v>
      </c>
      <c r="C30" s="19">
        <v>0.452</v>
      </c>
      <c r="D30" s="370"/>
      <c r="E30" s="6">
        <v>17</v>
      </c>
      <c r="F30" s="12">
        <v>0.36</v>
      </c>
      <c r="G30" s="370"/>
      <c r="H30" s="6">
        <v>17</v>
      </c>
      <c r="I30" s="11">
        <v>0.66</v>
      </c>
    </row>
    <row r="31" spans="1:9" ht="12.75">
      <c r="A31" s="452"/>
      <c r="B31" s="6">
        <v>18</v>
      </c>
      <c r="C31" s="19">
        <v>0.429</v>
      </c>
      <c r="D31" s="370"/>
      <c r="E31" s="6">
        <v>18</v>
      </c>
      <c r="F31" s="12">
        <v>0.33</v>
      </c>
      <c r="G31" s="370"/>
      <c r="H31" s="6">
        <v>18</v>
      </c>
      <c r="I31" s="11">
        <v>0.64</v>
      </c>
    </row>
    <row r="32" spans="1:9" ht="12.75">
      <c r="A32" s="452"/>
      <c r="B32" s="6">
        <v>19</v>
      </c>
      <c r="C32" s="19">
        <v>0.405</v>
      </c>
      <c r="D32" s="370"/>
      <c r="E32" s="6">
        <v>19</v>
      </c>
      <c r="F32" s="12">
        <v>0.3</v>
      </c>
      <c r="G32" s="370"/>
      <c r="H32" s="6">
        <v>19</v>
      </c>
      <c r="I32" s="11">
        <v>0.62</v>
      </c>
    </row>
    <row r="33" spans="1:9" ht="12.75">
      <c r="A33" s="452"/>
      <c r="B33" s="6">
        <v>20</v>
      </c>
      <c r="C33" s="19">
        <v>0.381</v>
      </c>
      <c r="D33" s="370"/>
      <c r="E33" s="10" t="s">
        <v>47</v>
      </c>
      <c r="F33" s="12">
        <v>0.27</v>
      </c>
      <c r="G33" s="370"/>
      <c r="H33" s="6">
        <v>20</v>
      </c>
      <c r="I33" s="11">
        <v>0.6</v>
      </c>
    </row>
    <row r="34" spans="1:9" ht="12.75">
      <c r="A34" s="452"/>
      <c r="B34" s="6">
        <v>21</v>
      </c>
      <c r="C34" s="19">
        <v>0.357</v>
      </c>
      <c r="D34" s="370"/>
      <c r="E34" s="622"/>
      <c r="F34" s="623"/>
      <c r="G34" s="370"/>
      <c r="H34" s="6">
        <v>21</v>
      </c>
      <c r="I34" s="11">
        <v>0.58</v>
      </c>
    </row>
    <row r="35" spans="1:9" ht="12.75" customHeight="1">
      <c r="A35" s="452"/>
      <c r="B35" s="6">
        <v>22</v>
      </c>
      <c r="C35" s="19">
        <v>0.333</v>
      </c>
      <c r="D35" s="370"/>
      <c r="E35" s="370"/>
      <c r="F35" s="370"/>
      <c r="G35" s="370"/>
      <c r="H35" s="6">
        <v>22</v>
      </c>
      <c r="I35" s="11">
        <v>0.56</v>
      </c>
    </row>
    <row r="36" spans="1:9" ht="12.75">
      <c r="A36" s="452"/>
      <c r="B36" s="6">
        <v>23</v>
      </c>
      <c r="C36" s="19">
        <v>0.31</v>
      </c>
      <c r="D36" s="370"/>
      <c r="E36" s="370"/>
      <c r="F36" s="370"/>
      <c r="G36" s="370"/>
      <c r="H36" s="6">
        <v>23</v>
      </c>
      <c r="I36" s="11">
        <v>0.54</v>
      </c>
    </row>
    <row r="37" spans="1:9" ht="12.75">
      <c r="A37" s="452"/>
      <c r="B37" s="6">
        <v>24</v>
      </c>
      <c r="C37" s="19">
        <v>0.286</v>
      </c>
      <c r="D37" s="370"/>
      <c r="E37" s="370"/>
      <c r="F37" s="370"/>
      <c r="G37" s="370"/>
      <c r="H37" s="6">
        <v>24</v>
      </c>
      <c r="I37" s="11">
        <v>0.52</v>
      </c>
    </row>
    <row r="38" spans="1:9" ht="12.75">
      <c r="A38" s="452"/>
      <c r="B38" s="6">
        <v>25</v>
      </c>
      <c r="C38" s="19">
        <v>0.268</v>
      </c>
      <c r="D38" s="370"/>
      <c r="E38" s="370"/>
      <c r="F38" s="370"/>
      <c r="G38" s="370"/>
      <c r="H38" s="6">
        <v>25</v>
      </c>
      <c r="I38" s="11">
        <v>0.5</v>
      </c>
    </row>
    <row r="39" spans="1:9" ht="12.75">
      <c r="A39" s="452"/>
      <c r="B39" s="6">
        <v>26</v>
      </c>
      <c r="C39" s="20">
        <v>0.25</v>
      </c>
      <c r="D39" s="370"/>
      <c r="E39" s="370"/>
      <c r="F39" s="370"/>
      <c r="G39" s="370"/>
      <c r="H39" s="6">
        <v>26</v>
      </c>
      <c r="I39" s="12">
        <v>0.48</v>
      </c>
    </row>
    <row r="40" spans="1:9" ht="12.75">
      <c r="A40" s="452"/>
      <c r="B40" s="6">
        <v>27</v>
      </c>
      <c r="C40" s="20">
        <v>0.232</v>
      </c>
      <c r="D40" s="370"/>
      <c r="E40" s="370"/>
      <c r="F40" s="370"/>
      <c r="G40" s="370"/>
      <c r="H40" s="6">
        <v>27</v>
      </c>
      <c r="I40" s="12">
        <v>0.46</v>
      </c>
    </row>
    <row r="41" spans="1:9" ht="12.75">
      <c r="A41" s="452"/>
      <c r="B41" s="6">
        <v>28</v>
      </c>
      <c r="C41" s="20">
        <v>0.214</v>
      </c>
      <c r="D41" s="370"/>
      <c r="E41" s="370"/>
      <c r="F41" s="370"/>
      <c r="G41" s="370"/>
      <c r="H41" s="6">
        <v>28</v>
      </c>
      <c r="I41" s="12">
        <v>0.44</v>
      </c>
    </row>
    <row r="42" spans="1:9" ht="12.75">
      <c r="A42" s="452"/>
      <c r="B42" s="6">
        <v>29</v>
      </c>
      <c r="C42" s="20">
        <v>0.196</v>
      </c>
      <c r="D42" s="370"/>
      <c r="E42" s="370"/>
      <c r="F42" s="370"/>
      <c r="G42" s="370"/>
      <c r="H42" s="6">
        <v>29</v>
      </c>
      <c r="I42" s="12">
        <v>0.42</v>
      </c>
    </row>
    <row r="43" spans="1:9" ht="12.75">
      <c r="A43" s="452"/>
      <c r="B43" s="6">
        <v>30</v>
      </c>
      <c r="C43" s="20">
        <v>0.179</v>
      </c>
      <c r="D43" s="370"/>
      <c r="E43" s="370"/>
      <c r="F43" s="370"/>
      <c r="G43" s="370"/>
      <c r="H43" s="6">
        <v>30</v>
      </c>
      <c r="I43" s="12">
        <v>0.4</v>
      </c>
    </row>
    <row r="44" spans="1:9" ht="12.75">
      <c r="A44" s="452"/>
      <c r="B44" s="6">
        <v>31</v>
      </c>
      <c r="C44" s="20">
        <v>0.161</v>
      </c>
      <c r="D44" s="370"/>
      <c r="E44" s="370"/>
      <c r="F44" s="370"/>
      <c r="G44" s="370"/>
      <c r="H44" s="6">
        <v>31</v>
      </c>
      <c r="I44" s="12">
        <v>0.38</v>
      </c>
    </row>
    <row r="45" spans="1:9" ht="12.75">
      <c r="A45" s="452"/>
      <c r="B45" s="6" t="s">
        <v>152</v>
      </c>
      <c r="C45" s="20">
        <v>0.143</v>
      </c>
      <c r="D45" s="370"/>
      <c r="E45" s="370"/>
      <c r="F45" s="370"/>
      <c r="G45" s="370"/>
      <c r="H45" s="6">
        <v>32</v>
      </c>
      <c r="I45" s="12">
        <v>0.36</v>
      </c>
    </row>
    <row r="46" spans="1:9" ht="12.75">
      <c r="A46" s="452"/>
      <c r="B46" s="622"/>
      <c r="C46" s="623"/>
      <c r="D46" s="370"/>
      <c r="E46" s="370"/>
      <c r="F46" s="370"/>
      <c r="G46" s="370"/>
      <c r="H46" s="6">
        <v>33</v>
      </c>
      <c r="I46" s="12">
        <v>0.34</v>
      </c>
    </row>
    <row r="47" spans="1:9" ht="12.75">
      <c r="A47" s="452"/>
      <c r="B47" s="379"/>
      <c r="C47" s="379"/>
      <c r="D47" s="370"/>
      <c r="E47" s="370"/>
      <c r="F47" s="370"/>
      <c r="G47" s="370"/>
      <c r="H47" s="6">
        <v>34</v>
      </c>
      <c r="I47" s="12">
        <v>0.32</v>
      </c>
    </row>
    <row r="48" spans="1:9" ht="12.75">
      <c r="A48" s="452"/>
      <c r="B48" s="385" t="s">
        <v>50</v>
      </c>
      <c r="C48" s="379"/>
      <c r="D48" s="370"/>
      <c r="E48" s="370"/>
      <c r="F48" s="370"/>
      <c r="G48" s="370"/>
      <c r="H48" s="6">
        <v>35</v>
      </c>
      <c r="I48" s="12">
        <v>0.3</v>
      </c>
    </row>
    <row r="49" spans="1:9" ht="12.75" customHeight="1">
      <c r="A49" s="452"/>
      <c r="B49" s="626" t="s">
        <v>52</v>
      </c>
      <c r="C49" s="626"/>
      <c r="D49" s="626"/>
      <c r="E49" s="626"/>
      <c r="F49" s="626"/>
      <c r="G49" s="370"/>
      <c r="H49" s="6">
        <v>36</v>
      </c>
      <c r="I49" s="12">
        <v>0.28</v>
      </c>
    </row>
    <row r="50" spans="1:9" ht="12.75">
      <c r="A50" s="452"/>
      <c r="B50" s="626"/>
      <c r="C50" s="626"/>
      <c r="D50" s="626"/>
      <c r="E50" s="626"/>
      <c r="F50" s="626"/>
      <c r="G50" s="370"/>
      <c r="H50" s="6">
        <v>37</v>
      </c>
      <c r="I50" s="12">
        <v>0.26</v>
      </c>
    </row>
    <row r="51" spans="1:9" ht="12.75">
      <c r="A51" s="452"/>
      <c r="B51" s="626"/>
      <c r="C51" s="626"/>
      <c r="D51" s="626"/>
      <c r="E51" s="626"/>
      <c r="F51" s="626"/>
      <c r="G51" s="370"/>
      <c r="H51" s="6">
        <v>38</v>
      </c>
      <c r="I51" s="12">
        <v>0.24</v>
      </c>
    </row>
    <row r="52" spans="1:9" ht="12.75">
      <c r="A52" s="452"/>
      <c r="B52" s="624" t="s">
        <v>249</v>
      </c>
      <c r="C52" s="625"/>
      <c r="D52" s="625"/>
      <c r="E52" s="625"/>
      <c r="F52" s="625"/>
      <c r="G52" s="370"/>
      <c r="H52" s="6">
        <v>39</v>
      </c>
      <c r="I52" s="12">
        <v>0.22</v>
      </c>
    </row>
    <row r="53" spans="1:9" ht="12.75" customHeight="1">
      <c r="A53" s="452"/>
      <c r="B53" s="626" t="s">
        <v>53</v>
      </c>
      <c r="C53" s="626"/>
      <c r="D53" s="626"/>
      <c r="E53" s="626"/>
      <c r="F53" s="626"/>
      <c r="G53" s="370"/>
      <c r="H53" s="10" t="s">
        <v>48</v>
      </c>
      <c r="I53" s="12">
        <v>0.2</v>
      </c>
    </row>
    <row r="54" spans="1:9" ht="13.5" customHeight="1">
      <c r="A54" s="452"/>
      <c r="B54" s="626"/>
      <c r="C54" s="626"/>
      <c r="D54" s="626"/>
      <c r="E54" s="626"/>
      <c r="F54" s="626"/>
      <c r="G54" s="370"/>
      <c r="H54" s="622"/>
      <c r="I54" s="623"/>
    </row>
    <row r="55" spans="1:9" ht="12.75" customHeight="1">
      <c r="A55" s="452"/>
      <c r="B55" s="627" t="s">
        <v>153</v>
      </c>
      <c r="C55" s="628"/>
      <c r="D55" s="628"/>
      <c r="E55" s="628"/>
      <c r="F55" s="629"/>
      <c r="G55" s="370"/>
      <c r="H55" s="370"/>
      <c r="I55" s="370"/>
    </row>
    <row r="56" spans="1:9" ht="12.75">
      <c r="A56" s="452"/>
      <c r="B56" s="630"/>
      <c r="C56" s="631"/>
      <c r="D56" s="631"/>
      <c r="E56" s="631"/>
      <c r="F56" s="632"/>
      <c r="G56" s="370"/>
      <c r="H56" s="370"/>
      <c r="I56" s="370"/>
    </row>
    <row r="57" spans="1:9" ht="12.75">
      <c r="A57" s="452"/>
      <c r="B57" s="633"/>
      <c r="C57" s="634"/>
      <c r="D57" s="634"/>
      <c r="E57" s="634"/>
      <c r="F57" s="635"/>
      <c r="G57" s="370"/>
      <c r="H57" s="370"/>
      <c r="I57" s="370"/>
    </row>
    <row r="58" spans="1:9" ht="12" customHeight="1">
      <c r="A58" s="454"/>
      <c r="B58" s="422"/>
      <c r="C58" s="422"/>
      <c r="D58" s="422"/>
      <c r="E58" s="422"/>
      <c r="F58" s="422"/>
      <c r="G58" s="422"/>
      <c r="H58" s="422"/>
      <c r="I58" s="422"/>
    </row>
    <row r="59" spans="1:9" ht="12.75">
      <c r="A59" s="454"/>
      <c r="B59" s="441"/>
      <c r="C59" s="441"/>
      <c r="D59" s="441"/>
      <c r="E59" s="441"/>
      <c r="F59" s="441"/>
      <c r="G59" s="441"/>
      <c r="H59" s="441"/>
      <c r="I59" s="441"/>
    </row>
    <row r="60" spans="1:9" ht="12.75">
      <c r="A60" s="454"/>
      <c r="B60" s="441"/>
      <c r="C60" s="441"/>
      <c r="D60" s="441"/>
      <c r="E60" s="441"/>
      <c r="F60" s="441"/>
      <c r="G60" s="441"/>
      <c r="H60" s="441"/>
      <c r="I60" s="441"/>
    </row>
    <row r="61" spans="1:9" ht="12.75">
      <c r="A61" s="454"/>
      <c r="B61" s="441"/>
      <c r="C61" s="441"/>
      <c r="D61" s="441"/>
      <c r="E61" s="518" t="s">
        <v>260</v>
      </c>
      <c r="F61" s="611"/>
      <c r="G61" s="611"/>
      <c r="H61" s="612"/>
      <c r="I61" s="441"/>
    </row>
    <row r="62" spans="1:9" ht="12.75" customHeight="1">
      <c r="A62" s="454"/>
      <c r="B62" s="441"/>
      <c r="C62" s="441"/>
      <c r="D62" s="441"/>
      <c r="E62" s="506" t="s">
        <v>261</v>
      </c>
      <c r="F62" s="507"/>
      <c r="G62" s="507"/>
      <c r="H62" s="508"/>
      <c r="I62" s="441"/>
    </row>
    <row r="63" spans="1:9" ht="12.75">
      <c r="A63" s="454"/>
      <c r="B63" s="441"/>
      <c r="C63" s="441"/>
      <c r="D63" s="441"/>
      <c r="E63" s="509"/>
      <c r="F63" s="510"/>
      <c r="G63" s="510"/>
      <c r="H63" s="511"/>
      <c r="I63" s="441"/>
    </row>
    <row r="64" spans="1:9" ht="12.75">
      <c r="A64" s="454"/>
      <c r="B64" s="441"/>
      <c r="C64" s="441"/>
      <c r="D64" s="441"/>
      <c r="E64" s="509"/>
      <c r="F64" s="510"/>
      <c r="G64" s="510"/>
      <c r="H64" s="511"/>
      <c r="I64" s="441"/>
    </row>
    <row r="65" spans="1:9" ht="12.75">
      <c r="A65" s="454"/>
      <c r="B65" s="441"/>
      <c r="C65" s="441"/>
      <c r="D65" s="441"/>
      <c r="E65" s="509"/>
      <c r="F65" s="510"/>
      <c r="G65" s="510"/>
      <c r="H65" s="511"/>
      <c r="I65" s="441"/>
    </row>
    <row r="66" spans="1:9" ht="12.75">
      <c r="A66" s="454"/>
      <c r="B66" s="441"/>
      <c r="C66" s="441"/>
      <c r="D66" s="441"/>
      <c r="E66" s="509"/>
      <c r="F66" s="510"/>
      <c r="G66" s="510"/>
      <c r="H66" s="511"/>
      <c r="I66" s="441"/>
    </row>
    <row r="67" spans="1:9" ht="12.75">
      <c r="A67" s="454"/>
      <c r="B67" s="441"/>
      <c r="C67" s="441"/>
      <c r="D67" s="441"/>
      <c r="E67" s="512"/>
      <c r="F67" s="513"/>
      <c r="G67" s="513"/>
      <c r="H67" s="514"/>
      <c r="I67" s="441"/>
    </row>
    <row r="68" spans="1:9" ht="12.75">
      <c r="A68" s="454"/>
      <c r="B68" s="441"/>
      <c r="C68" s="441"/>
      <c r="D68" s="441"/>
      <c r="E68" s="441"/>
      <c r="F68" s="441"/>
      <c r="G68" s="441"/>
      <c r="H68" s="441"/>
      <c r="I68" s="441"/>
    </row>
    <row r="69" spans="1:9" ht="12.75">
      <c r="A69" s="454"/>
      <c r="B69" s="441"/>
      <c r="C69" s="441"/>
      <c r="D69" s="441"/>
      <c r="E69" s="441"/>
      <c r="F69" s="441"/>
      <c r="G69" s="441"/>
      <c r="H69" s="441"/>
      <c r="I69" s="441"/>
    </row>
    <row r="70" s="209" customFormat="1" ht="12.75">
      <c r="A70" s="449"/>
    </row>
    <row r="71" s="209" customFormat="1" ht="12.75">
      <c r="A71" s="449"/>
    </row>
    <row r="72" s="209" customFormat="1" ht="12.75">
      <c r="A72" s="449"/>
    </row>
    <row r="73" s="209" customFormat="1" ht="12.75">
      <c r="A73" s="449"/>
    </row>
    <row r="74" s="209" customFormat="1" ht="12.75">
      <c r="A74" s="449"/>
    </row>
    <row r="75" s="209" customFormat="1" ht="12.75">
      <c r="A75" s="449"/>
    </row>
    <row r="76" s="209" customFormat="1" ht="12.75">
      <c r="A76" s="449"/>
    </row>
    <row r="77" s="209" customFormat="1" ht="12.75">
      <c r="A77" s="449"/>
    </row>
    <row r="78" s="209" customFormat="1" ht="12.75">
      <c r="A78" s="449"/>
    </row>
    <row r="79" s="209" customFormat="1" ht="12.75">
      <c r="A79" s="449"/>
    </row>
    <row r="80" s="209" customFormat="1" ht="12.75">
      <c r="A80" s="449"/>
    </row>
  </sheetData>
  <sheetProtection password="E3E4" sheet="1"/>
  <mergeCells count="20">
    <mergeCell ref="B2:I2"/>
    <mergeCell ref="B3:I3"/>
    <mergeCell ref="B4:I4"/>
    <mergeCell ref="B6:I6"/>
    <mergeCell ref="B55:F57"/>
    <mergeCell ref="H12:I12"/>
    <mergeCell ref="H54:I54"/>
    <mergeCell ref="B12:C12"/>
    <mergeCell ref="B46:C46"/>
    <mergeCell ref="E12:F12"/>
    <mergeCell ref="B7:I7"/>
    <mergeCell ref="E61:H61"/>
    <mergeCell ref="E62:H67"/>
    <mergeCell ref="H11:I11"/>
    <mergeCell ref="E34:F34"/>
    <mergeCell ref="B52:F52"/>
    <mergeCell ref="B49:F51"/>
    <mergeCell ref="B53:F54"/>
    <mergeCell ref="B11:C11"/>
    <mergeCell ref="E11:F11"/>
  </mergeCells>
  <printOptions/>
  <pageMargins left="0.7" right="0.7" top="0.75" bottom="0.75" header="0.3" footer="0.3"/>
  <pageSetup fitToHeight="1" fitToWidth="1" horizontalDpi="600" verticalDpi="600" orientation="portrait" scale="59" r:id="rId2"/>
  <headerFooter>
    <oddFooter>&amp;RPage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N101"/>
  <sheetViews>
    <sheetView workbookViewId="0" topLeftCell="B1">
      <selection activeCell="B1" sqref="B1:B16384"/>
    </sheetView>
  </sheetViews>
  <sheetFormatPr defaultColWidth="9.140625" defaultRowHeight="12.75"/>
  <cols>
    <col min="1" max="1" width="3.28125" style="449" customWidth="1"/>
    <col min="2" max="2" width="13.7109375" style="210" customWidth="1"/>
    <col min="3" max="3" width="6.57421875" style="210" customWidth="1"/>
    <col min="4" max="9" width="9.57421875" style="210" customWidth="1"/>
    <col min="10" max="10" width="9.7109375" style="210" customWidth="1"/>
    <col min="11" max="13" width="9.57421875" style="210" customWidth="1"/>
    <col min="14" max="14" width="2.7109375" style="210" customWidth="1"/>
    <col min="15" max="15" width="11.57421875" style="210" customWidth="1"/>
    <col min="16" max="16" width="9.00390625" style="210" bestFit="1" customWidth="1"/>
    <col min="17" max="17" width="13.421875" style="210" customWidth="1"/>
    <col min="18" max="18" width="10.7109375" style="210" customWidth="1"/>
    <col min="19" max="19" width="8.00390625" style="210" customWidth="1"/>
    <col min="20" max="20" width="8.421875" style="210" customWidth="1"/>
    <col min="21" max="21" width="16.140625" style="210" customWidth="1"/>
    <col min="22" max="22" width="8.28125" style="210" customWidth="1"/>
    <col min="23" max="23" width="102.7109375" style="210" bestFit="1" customWidth="1"/>
    <col min="24" max="24" width="12.00390625" style="334" customWidth="1"/>
    <col min="25" max="25" width="6.140625" style="210" hidden="1" customWidth="1"/>
    <col min="26" max="27" width="6.421875" style="210" hidden="1" customWidth="1"/>
    <col min="28" max="28" width="6.28125" style="210" hidden="1" customWidth="1"/>
    <col min="29" max="30" width="6.421875" style="210" hidden="1" customWidth="1"/>
    <col min="31" max="31" width="5.7109375" style="210" hidden="1" customWidth="1"/>
    <col min="32" max="32" width="4.28125" style="210" hidden="1" customWidth="1"/>
    <col min="33" max="39" width="5.7109375" style="210" hidden="1" customWidth="1"/>
    <col min="40" max="40" width="10.421875" style="210" hidden="1" customWidth="1"/>
    <col min="41" max="41" width="6.8515625" style="210" hidden="1" customWidth="1"/>
    <col min="42" max="50" width="1.8515625" style="210" hidden="1" customWidth="1"/>
    <col min="51" max="51" width="4.140625" style="210" hidden="1" customWidth="1"/>
    <col min="52" max="52" width="6.8515625" style="210" hidden="1" customWidth="1"/>
    <col min="53" max="74" width="1.8515625" style="210" hidden="1" customWidth="1"/>
    <col min="75" max="84" width="2.00390625" style="210" hidden="1" customWidth="1"/>
    <col min="85" max="170" width="1.8515625" style="210" hidden="1" customWidth="1"/>
    <col min="171" max="16384" width="9.140625" style="210" customWidth="1"/>
  </cols>
  <sheetData>
    <row r="1" spans="1:24" s="5" customFormat="1" ht="12.75">
      <c r="A1" s="359"/>
      <c r="B1" s="359"/>
      <c r="C1" s="360"/>
      <c r="D1" s="360"/>
      <c r="E1" s="360"/>
      <c r="F1" s="360"/>
      <c r="G1" s="360"/>
      <c r="H1" s="360"/>
      <c r="I1" s="360"/>
      <c r="J1" s="360"/>
      <c r="K1" s="360"/>
      <c r="L1" s="360"/>
      <c r="M1" s="360"/>
      <c r="N1" s="360"/>
      <c r="O1" s="360"/>
      <c r="P1" s="360"/>
      <c r="Q1" s="360"/>
      <c r="R1" s="360"/>
      <c r="S1" s="360"/>
      <c r="T1" s="360"/>
      <c r="U1" s="360"/>
      <c r="V1" s="360"/>
      <c r="X1" s="446"/>
    </row>
    <row r="2" spans="1:24" s="5" customFormat="1" ht="18">
      <c r="A2" s="359"/>
      <c r="B2" s="503" t="s">
        <v>253</v>
      </c>
      <c r="C2" s="503"/>
      <c r="D2" s="503"/>
      <c r="E2" s="503"/>
      <c r="F2" s="503"/>
      <c r="G2" s="503"/>
      <c r="H2" s="503"/>
      <c r="I2" s="503"/>
      <c r="J2" s="503"/>
      <c r="K2" s="503"/>
      <c r="L2" s="503"/>
      <c r="M2" s="503"/>
      <c r="N2" s="503"/>
      <c r="O2" s="503"/>
      <c r="P2" s="503"/>
      <c r="Q2" s="503"/>
      <c r="R2" s="503"/>
      <c r="S2" s="503"/>
      <c r="T2" s="503"/>
      <c r="U2" s="503"/>
      <c r="V2" s="503"/>
      <c r="X2" s="446"/>
    </row>
    <row r="3" spans="1:24" s="5" customFormat="1" ht="20.25">
      <c r="A3" s="359"/>
      <c r="B3" s="504" t="s">
        <v>254</v>
      </c>
      <c r="C3" s="504"/>
      <c r="D3" s="504"/>
      <c r="E3" s="504"/>
      <c r="F3" s="504"/>
      <c r="G3" s="504"/>
      <c r="H3" s="504"/>
      <c r="I3" s="504"/>
      <c r="J3" s="504"/>
      <c r="K3" s="504"/>
      <c r="L3" s="504"/>
      <c r="M3" s="504"/>
      <c r="N3" s="504"/>
      <c r="O3" s="504"/>
      <c r="P3" s="504"/>
      <c r="Q3" s="504"/>
      <c r="R3" s="504"/>
      <c r="S3" s="504"/>
      <c r="T3" s="504"/>
      <c r="U3" s="504"/>
      <c r="V3" s="504"/>
      <c r="X3" s="446"/>
    </row>
    <row r="4" spans="1:24" s="5" customFormat="1" ht="18">
      <c r="A4" s="359"/>
      <c r="B4" s="503" t="s">
        <v>287</v>
      </c>
      <c r="C4" s="503"/>
      <c r="D4" s="503"/>
      <c r="E4" s="503"/>
      <c r="F4" s="503"/>
      <c r="G4" s="503"/>
      <c r="H4" s="503"/>
      <c r="I4" s="503"/>
      <c r="J4" s="503"/>
      <c r="K4" s="503"/>
      <c r="L4" s="503"/>
      <c r="M4" s="503"/>
      <c r="N4" s="503"/>
      <c r="O4" s="503"/>
      <c r="P4" s="503"/>
      <c r="Q4" s="503"/>
      <c r="R4" s="503"/>
      <c r="S4" s="503"/>
      <c r="T4" s="503"/>
      <c r="U4" s="503"/>
      <c r="V4" s="503"/>
      <c r="X4" s="446"/>
    </row>
    <row r="5" spans="1:24" s="5" customFormat="1" ht="12.75">
      <c r="A5" s="359"/>
      <c r="B5" s="363"/>
      <c r="C5" s="367"/>
      <c r="D5" s="367"/>
      <c r="E5" s="367"/>
      <c r="F5" s="367"/>
      <c r="G5" s="367"/>
      <c r="H5" s="367"/>
      <c r="I5" s="367"/>
      <c r="J5" s="367"/>
      <c r="K5" s="367"/>
      <c r="L5" s="367"/>
      <c r="M5" s="367"/>
      <c r="N5" s="367"/>
      <c r="O5" s="367"/>
      <c r="P5" s="367"/>
      <c r="Q5" s="367"/>
      <c r="R5" s="367"/>
      <c r="S5" s="367"/>
      <c r="T5" s="367"/>
      <c r="U5" s="367"/>
      <c r="V5" s="367"/>
      <c r="X5" s="446"/>
    </row>
    <row r="6" spans="1:24" s="5" customFormat="1" ht="23.25" customHeight="1">
      <c r="A6" s="359"/>
      <c r="B6" s="606" t="s">
        <v>256</v>
      </c>
      <c r="C6" s="606"/>
      <c r="D6" s="606"/>
      <c r="E6" s="606"/>
      <c r="F6" s="606"/>
      <c r="G6" s="606"/>
      <c r="H6" s="606"/>
      <c r="I6" s="606"/>
      <c r="J6" s="606"/>
      <c r="K6" s="606"/>
      <c r="L6" s="606"/>
      <c r="M6" s="606"/>
      <c r="N6" s="606"/>
      <c r="O6" s="606"/>
      <c r="P6" s="606"/>
      <c r="Q6" s="606"/>
      <c r="R6" s="606"/>
      <c r="S6" s="606"/>
      <c r="T6" s="606"/>
      <c r="U6" s="606"/>
      <c r="V6" s="606"/>
      <c r="X6" s="446"/>
    </row>
    <row r="7" spans="1:24" s="5" customFormat="1" ht="12.75">
      <c r="A7" s="359"/>
      <c r="B7" s="653" t="s">
        <v>288</v>
      </c>
      <c r="C7" s="653"/>
      <c r="D7" s="653"/>
      <c r="E7" s="653"/>
      <c r="F7" s="653"/>
      <c r="G7" s="653"/>
      <c r="H7" s="653"/>
      <c r="I7" s="653"/>
      <c r="J7" s="653"/>
      <c r="K7" s="653"/>
      <c r="L7" s="653"/>
      <c r="M7" s="653"/>
      <c r="N7" s="653"/>
      <c r="O7" s="653"/>
      <c r="P7" s="653"/>
      <c r="Q7" s="653"/>
      <c r="R7" s="653"/>
      <c r="S7" s="653"/>
      <c r="T7" s="653"/>
      <c r="U7" s="653"/>
      <c r="V7" s="653"/>
      <c r="X7" s="446"/>
    </row>
    <row r="8" spans="1:24" s="5" customFormat="1" ht="12.75">
      <c r="A8" s="450"/>
      <c r="B8" s="369"/>
      <c r="C8" s="370"/>
      <c r="D8" s="370"/>
      <c r="E8" s="370"/>
      <c r="F8" s="370"/>
      <c r="G8" s="370"/>
      <c r="H8" s="370"/>
      <c r="I8" s="370"/>
      <c r="J8" s="370"/>
      <c r="K8" s="370"/>
      <c r="L8" s="370"/>
      <c r="M8" s="370"/>
      <c r="N8" s="463"/>
      <c r="O8" s="370"/>
      <c r="P8" s="370"/>
      <c r="Q8" s="370"/>
      <c r="R8" s="370"/>
      <c r="S8" s="370"/>
      <c r="T8" s="370"/>
      <c r="U8" s="370"/>
      <c r="V8" s="370"/>
      <c r="X8" s="446"/>
    </row>
    <row r="9" spans="1:24" s="5" customFormat="1" ht="18.75" customHeight="1">
      <c r="A9" s="451"/>
      <c r="B9" s="372" t="s">
        <v>157</v>
      </c>
      <c r="C9" s="386"/>
      <c r="D9" s="386"/>
      <c r="E9" s="386"/>
      <c r="F9" s="386"/>
      <c r="G9" s="386"/>
      <c r="H9" s="386"/>
      <c r="I9" s="386"/>
      <c r="J9" s="386"/>
      <c r="K9" s="386"/>
      <c r="L9" s="386"/>
      <c r="M9" s="386"/>
      <c r="N9" s="464"/>
      <c r="O9" s="386"/>
      <c r="P9" s="386"/>
      <c r="Q9" s="386"/>
      <c r="R9" s="386"/>
      <c r="S9" s="386"/>
      <c r="T9" s="386"/>
      <c r="U9" s="386"/>
      <c r="V9" s="386"/>
      <c r="X9" s="446"/>
    </row>
    <row r="10" spans="1:23" ht="13.5" thickBot="1">
      <c r="A10" s="452"/>
      <c r="B10" s="379"/>
      <c r="C10" s="379"/>
      <c r="D10" s="379"/>
      <c r="E10" s="379"/>
      <c r="F10" s="379"/>
      <c r="G10" s="379"/>
      <c r="H10" s="379"/>
      <c r="I10" s="379"/>
      <c r="J10" s="379"/>
      <c r="K10" s="379"/>
      <c r="L10" s="379"/>
      <c r="M10" s="379"/>
      <c r="N10" s="444"/>
      <c r="O10" s="444"/>
      <c r="P10" s="444"/>
      <c r="Q10" s="444"/>
      <c r="R10" s="444"/>
      <c r="S10" s="444"/>
      <c r="T10" s="444"/>
      <c r="U10" s="444"/>
      <c r="V10" s="444"/>
      <c r="W10" s="334"/>
    </row>
    <row r="11" spans="1:22" ht="13.5" thickBot="1">
      <c r="A11" s="453"/>
      <c r="B11" s="381" t="s">
        <v>143</v>
      </c>
      <c r="C11" s="663">
        <f>IF(NOT(ISBLANK('Current MY Credit Calc'!C11:D11)),'Current MY Credit Calc'!C11:D11,"")</f>
      </c>
      <c r="D11" s="664"/>
      <c r="E11" s="665"/>
      <c r="F11" s="380"/>
      <c r="G11" s="380"/>
      <c r="H11" s="380"/>
      <c r="I11" s="380"/>
      <c r="J11" s="380"/>
      <c r="K11" s="380"/>
      <c r="L11" s="380"/>
      <c r="M11" s="380"/>
      <c r="N11" s="444"/>
      <c r="O11" s="442"/>
      <c r="P11" s="442"/>
      <c r="Q11" s="442"/>
      <c r="R11" s="445"/>
      <c r="S11" s="445"/>
      <c r="T11" s="445"/>
      <c r="U11" s="445"/>
      <c r="V11" s="442"/>
    </row>
    <row r="12" spans="1:170" ht="13.5" thickBot="1">
      <c r="A12" s="453"/>
      <c r="B12" s="381" t="s">
        <v>19</v>
      </c>
      <c r="C12" s="663">
        <f>IF(NOT(ISBLANK('Current MY Credit Calc'!C12:D12)),'Current MY Credit Calc'!C12:D12,"")</f>
      </c>
      <c r="D12" s="664"/>
      <c r="E12" s="665"/>
      <c r="F12" s="380"/>
      <c r="G12" s="380"/>
      <c r="H12" s="380"/>
      <c r="I12" s="380"/>
      <c r="J12" s="380"/>
      <c r="K12" s="380"/>
      <c r="L12" s="380"/>
      <c r="M12" s="380"/>
      <c r="N12" s="444"/>
      <c r="O12" s="442"/>
      <c r="P12" s="442"/>
      <c r="Q12" s="442"/>
      <c r="R12" s="442"/>
      <c r="S12" s="442"/>
      <c r="T12" s="442"/>
      <c r="U12" s="442"/>
      <c r="V12" s="442"/>
      <c r="Y12" s="661" t="s">
        <v>190</v>
      </c>
      <c r="Z12" s="656" t="s">
        <v>204</v>
      </c>
      <c r="AA12" s="657"/>
      <c r="AB12" s="657"/>
      <c r="AC12" s="657"/>
      <c r="AD12" s="657"/>
      <c r="AE12" s="657"/>
      <c r="AF12" s="657"/>
      <c r="AG12" s="658"/>
      <c r="AH12" s="211"/>
      <c r="AI12" s="211"/>
      <c r="AJ12" s="700" t="s">
        <v>231</v>
      </c>
      <c r="AK12" s="701"/>
      <c r="AL12" s="701"/>
      <c r="AM12" s="702"/>
      <c r="AN12" s="212" t="s">
        <v>187</v>
      </c>
      <c r="AO12" s="697" t="s">
        <v>59</v>
      </c>
      <c r="AP12" s="698"/>
      <c r="AQ12" s="698"/>
      <c r="AR12" s="698"/>
      <c r="AS12" s="698"/>
      <c r="AT12" s="698"/>
      <c r="AU12" s="698"/>
      <c r="AV12" s="698"/>
      <c r="AW12" s="698"/>
      <c r="AX12" s="698"/>
      <c r="AY12" s="698"/>
      <c r="AZ12" s="698"/>
      <c r="BA12" s="698"/>
      <c r="BB12" s="698"/>
      <c r="BC12" s="698"/>
      <c r="BD12" s="698"/>
      <c r="BE12" s="698"/>
      <c r="BF12" s="698"/>
      <c r="BG12" s="698"/>
      <c r="BH12" s="698"/>
      <c r="BI12" s="698"/>
      <c r="BJ12" s="698"/>
      <c r="BK12" s="698"/>
      <c r="BL12" s="698"/>
      <c r="BM12" s="698"/>
      <c r="BN12" s="698"/>
      <c r="BO12" s="698"/>
      <c r="BP12" s="698"/>
      <c r="BQ12" s="698"/>
      <c r="BR12" s="698"/>
      <c r="BS12" s="698"/>
      <c r="BT12" s="698"/>
      <c r="BU12" s="698"/>
      <c r="BV12" s="699"/>
      <c r="BW12" s="697" t="s">
        <v>57</v>
      </c>
      <c r="BX12" s="698"/>
      <c r="BY12" s="698"/>
      <c r="BZ12" s="698"/>
      <c r="CA12" s="698"/>
      <c r="CB12" s="698"/>
      <c r="CC12" s="698"/>
      <c r="CD12" s="698"/>
      <c r="CE12" s="698"/>
      <c r="CF12" s="698"/>
      <c r="CG12" s="698"/>
      <c r="CH12" s="698"/>
      <c r="CI12" s="698"/>
      <c r="CJ12" s="698"/>
      <c r="CK12" s="698"/>
      <c r="CL12" s="698"/>
      <c r="CM12" s="698"/>
      <c r="CN12" s="698"/>
      <c r="CO12" s="698"/>
      <c r="CP12" s="698"/>
      <c r="CQ12" s="698"/>
      <c r="CR12" s="698"/>
      <c r="CS12" s="698"/>
      <c r="CT12" s="698"/>
      <c r="CU12" s="698"/>
      <c r="CV12" s="698"/>
      <c r="CW12" s="698"/>
      <c r="CX12" s="698"/>
      <c r="CY12" s="698"/>
      <c r="CZ12" s="698"/>
      <c r="DA12" s="698"/>
      <c r="DB12" s="699"/>
      <c r="DC12" s="697" t="s">
        <v>58</v>
      </c>
      <c r="DD12" s="698"/>
      <c r="DE12" s="698"/>
      <c r="DF12" s="698"/>
      <c r="DG12" s="698"/>
      <c r="DH12" s="698"/>
      <c r="DI12" s="698"/>
      <c r="DJ12" s="698"/>
      <c r="DK12" s="698"/>
      <c r="DL12" s="698"/>
      <c r="DM12" s="698"/>
      <c r="DN12" s="698"/>
      <c r="DO12" s="698"/>
      <c r="DP12" s="698"/>
      <c r="DQ12" s="698"/>
      <c r="DR12" s="698"/>
      <c r="DS12" s="698"/>
      <c r="DT12" s="698"/>
      <c r="DU12" s="698"/>
      <c r="DV12" s="698"/>
      <c r="DW12" s="698"/>
      <c r="DX12" s="698"/>
      <c r="DY12" s="698"/>
      <c r="DZ12" s="698"/>
      <c r="EA12" s="698"/>
      <c r="EB12" s="698"/>
      <c r="EC12" s="698"/>
      <c r="ED12" s="698"/>
      <c r="EE12" s="698"/>
      <c r="EF12" s="698"/>
      <c r="EG12" s="698"/>
      <c r="EH12" s="699"/>
      <c r="EI12" s="697" t="s">
        <v>83</v>
      </c>
      <c r="EJ12" s="698"/>
      <c r="EK12" s="698"/>
      <c r="EL12" s="698"/>
      <c r="EM12" s="698"/>
      <c r="EN12" s="698"/>
      <c r="EO12" s="698"/>
      <c r="EP12" s="698"/>
      <c r="EQ12" s="698"/>
      <c r="ER12" s="698"/>
      <c r="ES12" s="698"/>
      <c r="ET12" s="698"/>
      <c r="EU12" s="698"/>
      <c r="EV12" s="698"/>
      <c r="EW12" s="698"/>
      <c r="EX12" s="698"/>
      <c r="EY12" s="698"/>
      <c r="EZ12" s="698"/>
      <c r="FA12" s="698"/>
      <c r="FB12" s="698"/>
      <c r="FC12" s="698"/>
      <c r="FD12" s="698"/>
      <c r="FE12" s="698"/>
      <c r="FF12" s="698"/>
      <c r="FG12" s="698"/>
      <c r="FH12" s="698"/>
      <c r="FI12" s="698"/>
      <c r="FJ12" s="698"/>
      <c r="FK12" s="698"/>
      <c r="FL12" s="698"/>
      <c r="FM12" s="698"/>
      <c r="FN12" s="699"/>
    </row>
    <row r="13" spans="1:170" ht="13.5" thickBot="1">
      <c r="A13" s="453"/>
      <c r="B13" s="453"/>
      <c r="C13" s="453"/>
      <c r="D13" s="453"/>
      <c r="E13" s="453"/>
      <c r="F13" s="453"/>
      <c r="G13" s="453"/>
      <c r="H13" s="453"/>
      <c r="I13" s="453"/>
      <c r="J13" s="453"/>
      <c r="K13" s="453"/>
      <c r="L13" s="453"/>
      <c r="M13" s="453"/>
      <c r="N13" s="444"/>
      <c r="O13" s="444"/>
      <c r="P13" s="444"/>
      <c r="Q13" s="444"/>
      <c r="R13" s="444"/>
      <c r="S13" s="444"/>
      <c r="T13" s="444"/>
      <c r="U13" s="444"/>
      <c r="V13" s="444"/>
      <c r="W13" s="334"/>
      <c r="Y13" s="662"/>
      <c r="Z13" s="654" t="s">
        <v>205</v>
      </c>
      <c r="AA13" s="654" t="s">
        <v>206</v>
      </c>
      <c r="AB13" s="659" t="s">
        <v>213</v>
      </c>
      <c r="AC13" s="654" t="s">
        <v>224</v>
      </c>
      <c r="AD13" s="654" t="s">
        <v>225</v>
      </c>
      <c r="AE13" s="654" t="s">
        <v>215</v>
      </c>
      <c r="AF13" s="654" t="s">
        <v>230</v>
      </c>
      <c r="AG13" s="654" t="s">
        <v>229</v>
      </c>
      <c r="AH13" s="654" t="s">
        <v>234</v>
      </c>
      <c r="AI13" s="654" t="s">
        <v>235</v>
      </c>
      <c r="AJ13" s="703" t="s">
        <v>232</v>
      </c>
      <c r="AK13" s="703" t="s">
        <v>233</v>
      </c>
      <c r="AL13" s="213"/>
      <c r="AM13" s="213"/>
      <c r="AN13" s="214" t="s">
        <v>183</v>
      </c>
      <c r="AO13" s="708" t="s">
        <v>86</v>
      </c>
      <c r="AP13" s="709"/>
      <c r="AQ13" s="709"/>
      <c r="AR13" s="709"/>
      <c r="AS13" s="709"/>
      <c r="AT13" s="709"/>
      <c r="AU13" s="709"/>
      <c r="AV13" s="709"/>
      <c r="AW13" s="709"/>
      <c r="AX13" s="709"/>
      <c r="AY13" s="709"/>
      <c r="AZ13" s="709"/>
      <c r="BA13" s="709"/>
      <c r="BB13" s="709"/>
      <c r="BC13" s="709"/>
      <c r="BD13" s="709"/>
      <c r="BE13" s="709"/>
      <c r="BF13" s="709"/>
      <c r="BG13" s="709"/>
      <c r="BH13" s="709"/>
      <c r="BI13" s="709"/>
      <c r="BJ13" s="710"/>
      <c r="BK13" s="697" t="s">
        <v>85</v>
      </c>
      <c r="BL13" s="698"/>
      <c r="BM13" s="698"/>
      <c r="BN13" s="698"/>
      <c r="BO13" s="698"/>
      <c r="BP13" s="698"/>
      <c r="BQ13" s="698"/>
      <c r="BR13" s="698"/>
      <c r="BS13" s="698"/>
      <c r="BT13" s="698"/>
      <c r="BU13" s="698"/>
      <c r="BV13" s="699"/>
      <c r="BW13" s="697" t="s">
        <v>86</v>
      </c>
      <c r="BX13" s="698"/>
      <c r="BY13" s="698"/>
      <c r="BZ13" s="698"/>
      <c r="CA13" s="698"/>
      <c r="CB13" s="698"/>
      <c r="CC13" s="698"/>
      <c r="CD13" s="698"/>
      <c r="CE13" s="698"/>
      <c r="CF13" s="698"/>
      <c r="CG13" s="698"/>
      <c r="CH13" s="698"/>
      <c r="CI13" s="698"/>
      <c r="CJ13" s="698"/>
      <c r="CK13" s="698"/>
      <c r="CL13" s="698"/>
      <c r="CM13" s="698"/>
      <c r="CN13" s="698"/>
      <c r="CO13" s="698"/>
      <c r="CP13" s="699"/>
      <c r="CQ13" s="697" t="s">
        <v>85</v>
      </c>
      <c r="CR13" s="698"/>
      <c r="CS13" s="698"/>
      <c r="CT13" s="698"/>
      <c r="CU13" s="698"/>
      <c r="CV13" s="698"/>
      <c r="CW13" s="698"/>
      <c r="CX13" s="698"/>
      <c r="CY13" s="698"/>
      <c r="CZ13" s="698"/>
      <c r="DA13" s="698"/>
      <c r="DB13" s="699"/>
      <c r="DC13" s="697" t="s">
        <v>86</v>
      </c>
      <c r="DD13" s="698"/>
      <c r="DE13" s="698"/>
      <c r="DF13" s="698"/>
      <c r="DG13" s="698"/>
      <c r="DH13" s="698"/>
      <c r="DI13" s="698"/>
      <c r="DJ13" s="698"/>
      <c r="DK13" s="698"/>
      <c r="DL13" s="698"/>
      <c r="DM13" s="698"/>
      <c r="DN13" s="698"/>
      <c r="DO13" s="698"/>
      <c r="DP13" s="698"/>
      <c r="DQ13" s="698"/>
      <c r="DR13" s="698"/>
      <c r="DS13" s="698"/>
      <c r="DT13" s="698"/>
      <c r="DU13" s="698"/>
      <c r="DV13" s="699"/>
      <c r="DW13" s="697" t="s">
        <v>85</v>
      </c>
      <c r="DX13" s="698"/>
      <c r="DY13" s="698"/>
      <c r="DZ13" s="698"/>
      <c r="EA13" s="698"/>
      <c r="EB13" s="698"/>
      <c r="EC13" s="698"/>
      <c r="ED13" s="698"/>
      <c r="EE13" s="698"/>
      <c r="EF13" s="698"/>
      <c r="EG13" s="698"/>
      <c r="EH13" s="699"/>
      <c r="EI13" s="697" t="s">
        <v>86</v>
      </c>
      <c r="EJ13" s="698"/>
      <c r="EK13" s="698"/>
      <c r="EL13" s="698"/>
      <c r="EM13" s="698"/>
      <c r="EN13" s="698"/>
      <c r="EO13" s="698"/>
      <c r="EP13" s="698"/>
      <c r="EQ13" s="698"/>
      <c r="ER13" s="698"/>
      <c r="ES13" s="698"/>
      <c r="ET13" s="698"/>
      <c r="EU13" s="698"/>
      <c r="EV13" s="698"/>
      <c r="EW13" s="698"/>
      <c r="EX13" s="698"/>
      <c r="EY13" s="698"/>
      <c r="EZ13" s="698"/>
      <c r="FA13" s="698"/>
      <c r="FB13" s="699"/>
      <c r="FC13" s="697" t="s">
        <v>85</v>
      </c>
      <c r="FD13" s="698"/>
      <c r="FE13" s="698"/>
      <c r="FF13" s="698"/>
      <c r="FG13" s="698"/>
      <c r="FH13" s="698"/>
      <c r="FI13" s="698"/>
      <c r="FJ13" s="698"/>
      <c r="FK13" s="698"/>
      <c r="FL13" s="698"/>
      <c r="FM13" s="698"/>
      <c r="FN13" s="699"/>
    </row>
    <row r="14" spans="1:170" ht="13.5" thickBot="1">
      <c r="A14" s="452"/>
      <c r="B14" s="672"/>
      <c r="C14" s="673"/>
      <c r="D14" s="688" t="s">
        <v>86</v>
      </c>
      <c r="E14" s="688"/>
      <c r="F14" s="688"/>
      <c r="G14" s="688"/>
      <c r="H14" s="688"/>
      <c r="I14" s="689"/>
      <c r="J14" s="578" t="s">
        <v>85</v>
      </c>
      <c r="K14" s="690"/>
      <c r="L14" s="690"/>
      <c r="M14" s="691"/>
      <c r="N14" s="452"/>
      <c r="O14" s="649" t="s">
        <v>55</v>
      </c>
      <c r="P14" s="650"/>
      <c r="Q14" s="651"/>
      <c r="R14" s="651"/>
      <c r="S14" s="651"/>
      <c r="T14" s="651"/>
      <c r="U14" s="651"/>
      <c r="V14" s="652"/>
      <c r="W14" s="666" t="s">
        <v>31</v>
      </c>
      <c r="X14" s="335"/>
      <c r="Y14" s="662"/>
      <c r="Z14" s="655"/>
      <c r="AA14" s="655"/>
      <c r="AB14" s="660"/>
      <c r="AC14" s="655"/>
      <c r="AD14" s="655"/>
      <c r="AE14" s="655"/>
      <c r="AF14" s="655"/>
      <c r="AG14" s="655"/>
      <c r="AH14" s="655"/>
      <c r="AI14" s="655"/>
      <c r="AJ14" s="704"/>
      <c r="AK14" s="704"/>
      <c r="AL14" s="215"/>
      <c r="AM14" s="215"/>
      <c r="AN14" s="214" t="s">
        <v>181</v>
      </c>
      <c r="AO14" s="697" t="s">
        <v>2</v>
      </c>
      <c r="AP14" s="698"/>
      <c r="AQ14" s="698"/>
      <c r="AR14" s="698"/>
      <c r="AS14" s="698"/>
      <c r="AT14" s="698"/>
      <c r="AU14" s="698"/>
      <c r="AV14" s="698"/>
      <c r="AW14" s="698"/>
      <c r="AX14" s="698"/>
      <c r="AY14" s="699"/>
      <c r="AZ14" s="697" t="s">
        <v>3</v>
      </c>
      <c r="BA14" s="698"/>
      <c r="BB14" s="698"/>
      <c r="BC14" s="698"/>
      <c r="BD14" s="698"/>
      <c r="BE14" s="698"/>
      <c r="BF14" s="698"/>
      <c r="BG14" s="698"/>
      <c r="BH14" s="698"/>
      <c r="BI14" s="698"/>
      <c r="BJ14" s="699"/>
      <c r="BK14" s="697" t="s">
        <v>2</v>
      </c>
      <c r="BL14" s="698"/>
      <c r="BM14" s="698"/>
      <c r="BN14" s="698"/>
      <c r="BO14" s="698"/>
      <c r="BP14" s="699"/>
      <c r="BQ14" s="697" t="s">
        <v>3</v>
      </c>
      <c r="BR14" s="698"/>
      <c r="BS14" s="698"/>
      <c r="BT14" s="698"/>
      <c r="BU14" s="698"/>
      <c r="BV14" s="699"/>
      <c r="BW14" s="697" t="s">
        <v>2</v>
      </c>
      <c r="BX14" s="698"/>
      <c r="BY14" s="698"/>
      <c r="BZ14" s="698"/>
      <c r="CA14" s="698"/>
      <c r="CB14" s="698"/>
      <c r="CC14" s="698"/>
      <c r="CD14" s="698"/>
      <c r="CE14" s="698"/>
      <c r="CF14" s="699"/>
      <c r="CG14" s="697" t="s">
        <v>3</v>
      </c>
      <c r="CH14" s="698"/>
      <c r="CI14" s="698"/>
      <c r="CJ14" s="698"/>
      <c r="CK14" s="698"/>
      <c r="CL14" s="698"/>
      <c r="CM14" s="698"/>
      <c r="CN14" s="698"/>
      <c r="CO14" s="698"/>
      <c r="CP14" s="699"/>
      <c r="CQ14" s="697" t="s">
        <v>2</v>
      </c>
      <c r="CR14" s="698"/>
      <c r="CS14" s="698"/>
      <c r="CT14" s="698"/>
      <c r="CU14" s="698"/>
      <c r="CV14" s="699"/>
      <c r="CW14" s="697" t="s">
        <v>3</v>
      </c>
      <c r="CX14" s="698"/>
      <c r="CY14" s="698"/>
      <c r="CZ14" s="698"/>
      <c r="DA14" s="698"/>
      <c r="DB14" s="699"/>
      <c r="DC14" s="697" t="s">
        <v>2</v>
      </c>
      <c r="DD14" s="698"/>
      <c r="DE14" s="698"/>
      <c r="DF14" s="698"/>
      <c r="DG14" s="698"/>
      <c r="DH14" s="698"/>
      <c r="DI14" s="698"/>
      <c r="DJ14" s="698"/>
      <c r="DK14" s="698"/>
      <c r="DL14" s="699"/>
      <c r="DM14" s="697" t="s">
        <v>3</v>
      </c>
      <c r="DN14" s="698"/>
      <c r="DO14" s="698"/>
      <c r="DP14" s="698"/>
      <c r="DQ14" s="698"/>
      <c r="DR14" s="698"/>
      <c r="DS14" s="698"/>
      <c r="DT14" s="698"/>
      <c r="DU14" s="698"/>
      <c r="DV14" s="699"/>
      <c r="DW14" s="697" t="s">
        <v>2</v>
      </c>
      <c r="DX14" s="698"/>
      <c r="DY14" s="698"/>
      <c r="DZ14" s="698"/>
      <c r="EA14" s="698"/>
      <c r="EB14" s="699"/>
      <c r="EC14" s="697" t="s">
        <v>3</v>
      </c>
      <c r="ED14" s="698"/>
      <c r="EE14" s="698"/>
      <c r="EF14" s="698"/>
      <c r="EG14" s="698"/>
      <c r="EH14" s="699"/>
      <c r="EI14" s="697" t="s">
        <v>2</v>
      </c>
      <c r="EJ14" s="698"/>
      <c r="EK14" s="698"/>
      <c r="EL14" s="698"/>
      <c r="EM14" s="698"/>
      <c r="EN14" s="698"/>
      <c r="EO14" s="698"/>
      <c r="EP14" s="698"/>
      <c r="EQ14" s="698"/>
      <c r="ER14" s="699"/>
      <c r="ES14" s="697" t="s">
        <v>3</v>
      </c>
      <c r="ET14" s="698"/>
      <c r="EU14" s="698"/>
      <c r="EV14" s="698"/>
      <c r="EW14" s="698"/>
      <c r="EX14" s="698"/>
      <c r="EY14" s="698"/>
      <c r="EZ14" s="698"/>
      <c r="FA14" s="698"/>
      <c r="FB14" s="699"/>
      <c r="FC14" s="697" t="s">
        <v>2</v>
      </c>
      <c r="FD14" s="698"/>
      <c r="FE14" s="698"/>
      <c r="FF14" s="698"/>
      <c r="FG14" s="698"/>
      <c r="FH14" s="699"/>
      <c r="FI14" s="697" t="s">
        <v>3</v>
      </c>
      <c r="FJ14" s="698"/>
      <c r="FK14" s="698"/>
      <c r="FL14" s="698"/>
      <c r="FM14" s="698"/>
      <c r="FN14" s="699"/>
    </row>
    <row r="15" spans="1:170" ht="15" customHeight="1">
      <c r="A15" s="452"/>
      <c r="B15" s="641"/>
      <c r="C15" s="642"/>
      <c r="D15" s="671" t="s">
        <v>71</v>
      </c>
      <c r="E15" s="671"/>
      <c r="F15" s="669" t="s">
        <v>73</v>
      </c>
      <c r="G15" s="670"/>
      <c r="H15" s="677" t="s">
        <v>5</v>
      </c>
      <c r="I15" s="678"/>
      <c r="J15" s="692" t="s">
        <v>71</v>
      </c>
      <c r="K15" s="693"/>
      <c r="L15" s="677" t="s">
        <v>5</v>
      </c>
      <c r="M15" s="678"/>
      <c r="N15" s="452"/>
      <c r="O15" s="681" t="s">
        <v>56</v>
      </c>
      <c r="P15" s="674" t="s">
        <v>61</v>
      </c>
      <c r="Q15" s="675"/>
      <c r="R15" s="675"/>
      <c r="S15" s="676"/>
      <c r="T15" s="646" t="s">
        <v>66</v>
      </c>
      <c r="U15" s="647"/>
      <c r="V15" s="648"/>
      <c r="W15" s="667"/>
      <c r="X15" s="335"/>
      <c r="Y15" s="662"/>
      <c r="Z15" s="655"/>
      <c r="AA15" s="655"/>
      <c r="AB15" s="660"/>
      <c r="AC15" s="655"/>
      <c r="AD15" s="655"/>
      <c r="AE15" s="655"/>
      <c r="AF15" s="655"/>
      <c r="AG15" s="655"/>
      <c r="AH15" s="655"/>
      <c r="AI15" s="655"/>
      <c r="AJ15" s="704"/>
      <c r="AK15" s="704"/>
      <c r="AL15" s="215"/>
      <c r="AM15" s="215"/>
      <c r="AN15" s="214" t="s">
        <v>182</v>
      </c>
      <c r="AO15" s="216" t="s">
        <v>180</v>
      </c>
      <c r="AP15" s="697" t="s">
        <v>5</v>
      </c>
      <c r="AQ15" s="698"/>
      <c r="AR15" s="698"/>
      <c r="AS15" s="698"/>
      <c r="AT15" s="699"/>
      <c r="AU15" s="697" t="s">
        <v>4</v>
      </c>
      <c r="AV15" s="698"/>
      <c r="AW15" s="698"/>
      <c r="AX15" s="698"/>
      <c r="AY15" s="699"/>
      <c r="AZ15" s="216" t="s">
        <v>180</v>
      </c>
      <c r="BA15" s="697" t="s">
        <v>5</v>
      </c>
      <c r="BB15" s="698"/>
      <c r="BC15" s="698"/>
      <c r="BD15" s="698"/>
      <c r="BE15" s="699"/>
      <c r="BF15" s="697" t="s">
        <v>4</v>
      </c>
      <c r="BG15" s="698"/>
      <c r="BH15" s="698"/>
      <c r="BI15" s="698"/>
      <c r="BJ15" s="699"/>
      <c r="BK15" s="697" t="s">
        <v>5</v>
      </c>
      <c r="BL15" s="698"/>
      <c r="BM15" s="699"/>
      <c r="BN15" s="697" t="s">
        <v>4</v>
      </c>
      <c r="BO15" s="698"/>
      <c r="BP15" s="699"/>
      <c r="BQ15" s="697" t="s">
        <v>5</v>
      </c>
      <c r="BR15" s="698"/>
      <c r="BS15" s="699"/>
      <c r="BT15" s="697" t="s">
        <v>4</v>
      </c>
      <c r="BU15" s="698"/>
      <c r="BV15" s="699"/>
      <c r="BW15" s="697" t="s">
        <v>5</v>
      </c>
      <c r="BX15" s="698"/>
      <c r="BY15" s="698"/>
      <c r="BZ15" s="698"/>
      <c r="CA15" s="699"/>
      <c r="CB15" s="697" t="s">
        <v>4</v>
      </c>
      <c r="CC15" s="698"/>
      <c r="CD15" s="698"/>
      <c r="CE15" s="698"/>
      <c r="CF15" s="699"/>
      <c r="CG15" s="697" t="s">
        <v>5</v>
      </c>
      <c r="CH15" s="698"/>
      <c r="CI15" s="698"/>
      <c r="CJ15" s="698"/>
      <c r="CK15" s="699"/>
      <c r="CL15" s="697" t="s">
        <v>4</v>
      </c>
      <c r="CM15" s="698"/>
      <c r="CN15" s="698"/>
      <c r="CO15" s="698"/>
      <c r="CP15" s="699"/>
      <c r="CQ15" s="697" t="s">
        <v>5</v>
      </c>
      <c r="CR15" s="698"/>
      <c r="CS15" s="699"/>
      <c r="CT15" s="697" t="s">
        <v>4</v>
      </c>
      <c r="CU15" s="698"/>
      <c r="CV15" s="699"/>
      <c r="CW15" s="697" t="s">
        <v>5</v>
      </c>
      <c r="CX15" s="698"/>
      <c r="CY15" s="699"/>
      <c r="CZ15" s="697" t="s">
        <v>4</v>
      </c>
      <c r="DA15" s="698"/>
      <c r="DB15" s="699"/>
      <c r="DC15" s="697" t="s">
        <v>5</v>
      </c>
      <c r="DD15" s="698"/>
      <c r="DE15" s="698"/>
      <c r="DF15" s="698"/>
      <c r="DG15" s="699"/>
      <c r="DH15" s="697" t="s">
        <v>4</v>
      </c>
      <c r="DI15" s="698"/>
      <c r="DJ15" s="698"/>
      <c r="DK15" s="698"/>
      <c r="DL15" s="699"/>
      <c r="DM15" s="697" t="s">
        <v>5</v>
      </c>
      <c r="DN15" s="698"/>
      <c r="DO15" s="698"/>
      <c r="DP15" s="698"/>
      <c r="DQ15" s="699"/>
      <c r="DR15" s="697" t="s">
        <v>4</v>
      </c>
      <c r="DS15" s="698"/>
      <c r="DT15" s="698"/>
      <c r="DU15" s="698"/>
      <c r="DV15" s="699"/>
      <c r="DW15" s="697" t="s">
        <v>5</v>
      </c>
      <c r="DX15" s="698"/>
      <c r="DY15" s="699"/>
      <c r="DZ15" s="697" t="s">
        <v>4</v>
      </c>
      <c r="EA15" s="698"/>
      <c r="EB15" s="699"/>
      <c r="EC15" s="697" t="s">
        <v>5</v>
      </c>
      <c r="ED15" s="698"/>
      <c r="EE15" s="699"/>
      <c r="EF15" s="697" t="s">
        <v>4</v>
      </c>
      <c r="EG15" s="698"/>
      <c r="EH15" s="699"/>
      <c r="EI15" s="697" t="s">
        <v>5</v>
      </c>
      <c r="EJ15" s="698"/>
      <c r="EK15" s="698"/>
      <c r="EL15" s="698"/>
      <c r="EM15" s="699"/>
      <c r="EN15" s="697" t="s">
        <v>4</v>
      </c>
      <c r="EO15" s="698"/>
      <c r="EP15" s="698"/>
      <c r="EQ15" s="698"/>
      <c r="ER15" s="699"/>
      <c r="ES15" s="697" t="s">
        <v>5</v>
      </c>
      <c r="ET15" s="698"/>
      <c r="EU15" s="698"/>
      <c r="EV15" s="698"/>
      <c r="EW15" s="699"/>
      <c r="EX15" s="697" t="s">
        <v>4</v>
      </c>
      <c r="EY15" s="698"/>
      <c r="EZ15" s="698"/>
      <c r="FA15" s="698"/>
      <c r="FB15" s="699"/>
      <c r="FC15" s="697" t="s">
        <v>5</v>
      </c>
      <c r="FD15" s="698"/>
      <c r="FE15" s="699"/>
      <c r="FF15" s="697" t="s">
        <v>4</v>
      </c>
      <c r="FG15" s="698"/>
      <c r="FH15" s="699"/>
      <c r="FI15" s="697" t="s">
        <v>5</v>
      </c>
      <c r="FJ15" s="698"/>
      <c r="FK15" s="699"/>
      <c r="FL15" s="697" t="s">
        <v>4</v>
      </c>
      <c r="FM15" s="698"/>
      <c r="FN15" s="699"/>
    </row>
    <row r="16" spans="1:170" ht="13.5" thickBot="1">
      <c r="A16" s="452"/>
      <c r="B16" s="706"/>
      <c r="C16" s="707"/>
      <c r="D16" s="217" t="s">
        <v>3</v>
      </c>
      <c r="E16" s="218" t="s">
        <v>2</v>
      </c>
      <c r="F16" s="219" t="s">
        <v>3</v>
      </c>
      <c r="G16" s="220" t="s">
        <v>2</v>
      </c>
      <c r="H16" s="221" t="s">
        <v>3</v>
      </c>
      <c r="I16" s="222" t="s">
        <v>2</v>
      </c>
      <c r="J16" s="223" t="s">
        <v>3</v>
      </c>
      <c r="K16" s="224" t="s">
        <v>2</v>
      </c>
      <c r="L16" s="221" t="s">
        <v>3</v>
      </c>
      <c r="M16" s="222" t="s">
        <v>2</v>
      </c>
      <c r="N16" s="452"/>
      <c r="O16" s="682"/>
      <c r="P16" s="225" t="s">
        <v>186</v>
      </c>
      <c r="Q16" s="226" t="s">
        <v>20</v>
      </c>
      <c r="R16" s="226" t="s">
        <v>60</v>
      </c>
      <c r="S16" s="227" t="s">
        <v>7</v>
      </c>
      <c r="T16" s="228" t="s">
        <v>186</v>
      </c>
      <c r="U16" s="229" t="s">
        <v>20</v>
      </c>
      <c r="V16" s="230" t="s">
        <v>7</v>
      </c>
      <c r="W16" s="668"/>
      <c r="X16" s="335"/>
      <c r="Y16" s="662"/>
      <c r="Z16" s="655"/>
      <c r="AA16" s="655"/>
      <c r="AB16" s="660"/>
      <c r="AC16" s="655"/>
      <c r="AD16" s="655"/>
      <c r="AE16" s="655"/>
      <c r="AF16" s="655"/>
      <c r="AG16" s="655"/>
      <c r="AH16" s="655"/>
      <c r="AI16" s="655"/>
      <c r="AJ16" s="704"/>
      <c r="AK16" s="705"/>
      <c r="AL16" s="231"/>
      <c r="AM16" s="231"/>
      <c r="AN16" s="214" t="s">
        <v>32</v>
      </c>
      <c r="AO16" s="232">
        <v>4</v>
      </c>
      <c r="AP16" s="232">
        <v>0</v>
      </c>
      <c r="AQ16" s="232">
        <v>1</v>
      </c>
      <c r="AR16" s="232">
        <v>2</v>
      </c>
      <c r="AS16" s="232">
        <v>3</v>
      </c>
      <c r="AT16" s="232">
        <v>4</v>
      </c>
      <c r="AU16" s="232">
        <v>0</v>
      </c>
      <c r="AV16" s="232">
        <v>1</v>
      </c>
      <c r="AW16" s="232">
        <v>2</v>
      </c>
      <c r="AX16" s="232">
        <v>3</v>
      </c>
      <c r="AY16" s="232">
        <v>4</v>
      </c>
      <c r="AZ16" s="232">
        <v>4</v>
      </c>
      <c r="BA16" s="232">
        <v>0</v>
      </c>
      <c r="BB16" s="232">
        <v>1</v>
      </c>
      <c r="BC16" s="232">
        <v>2</v>
      </c>
      <c r="BD16" s="232">
        <v>3</v>
      </c>
      <c r="BE16" s="232">
        <v>4</v>
      </c>
      <c r="BF16" s="232">
        <v>0</v>
      </c>
      <c r="BG16" s="232">
        <v>1</v>
      </c>
      <c r="BH16" s="232">
        <v>2</v>
      </c>
      <c r="BI16" s="232">
        <v>3</v>
      </c>
      <c r="BJ16" s="232">
        <v>4</v>
      </c>
      <c r="BK16" s="232">
        <v>0</v>
      </c>
      <c r="BL16" s="232">
        <v>1</v>
      </c>
      <c r="BM16" s="232">
        <v>2</v>
      </c>
      <c r="BN16" s="232">
        <v>0</v>
      </c>
      <c r="BO16" s="232">
        <v>1</v>
      </c>
      <c r="BP16" s="232">
        <v>2</v>
      </c>
      <c r="BQ16" s="232">
        <v>0</v>
      </c>
      <c r="BR16" s="232">
        <v>1</v>
      </c>
      <c r="BS16" s="232">
        <v>2</v>
      </c>
      <c r="BT16" s="232">
        <v>0</v>
      </c>
      <c r="BU16" s="232">
        <v>1</v>
      </c>
      <c r="BV16" s="232">
        <v>2</v>
      </c>
      <c r="BW16" s="232">
        <v>0</v>
      </c>
      <c r="BX16" s="232">
        <v>1</v>
      </c>
      <c r="BY16" s="232">
        <v>2</v>
      </c>
      <c r="BZ16" s="232">
        <v>3</v>
      </c>
      <c r="CA16" s="232">
        <v>4</v>
      </c>
      <c r="CB16" s="232">
        <v>0</v>
      </c>
      <c r="CC16" s="232">
        <v>1</v>
      </c>
      <c r="CD16" s="232">
        <v>2</v>
      </c>
      <c r="CE16" s="232">
        <v>3</v>
      </c>
      <c r="CF16" s="232">
        <v>4</v>
      </c>
      <c r="CG16" s="232">
        <v>0</v>
      </c>
      <c r="CH16" s="232">
        <v>1</v>
      </c>
      <c r="CI16" s="232">
        <v>2</v>
      </c>
      <c r="CJ16" s="232">
        <v>3</v>
      </c>
      <c r="CK16" s="232">
        <v>4</v>
      </c>
      <c r="CL16" s="232">
        <v>0</v>
      </c>
      <c r="CM16" s="232">
        <v>1</v>
      </c>
      <c r="CN16" s="232">
        <v>2</v>
      </c>
      <c r="CO16" s="232">
        <v>3</v>
      </c>
      <c r="CP16" s="232">
        <v>4</v>
      </c>
      <c r="CQ16" s="232">
        <v>0</v>
      </c>
      <c r="CR16" s="232">
        <v>1</v>
      </c>
      <c r="CS16" s="232">
        <v>2</v>
      </c>
      <c r="CT16" s="232">
        <v>0</v>
      </c>
      <c r="CU16" s="232">
        <v>1</v>
      </c>
      <c r="CV16" s="232">
        <v>2</v>
      </c>
      <c r="CW16" s="232">
        <v>0</v>
      </c>
      <c r="CX16" s="232">
        <v>1</v>
      </c>
      <c r="CY16" s="232"/>
      <c r="CZ16" s="232">
        <v>0</v>
      </c>
      <c r="DA16" s="232">
        <v>1</v>
      </c>
      <c r="DB16" s="232">
        <v>2</v>
      </c>
      <c r="DC16" s="232">
        <v>0</v>
      </c>
      <c r="DD16" s="232">
        <v>1</v>
      </c>
      <c r="DE16" s="232">
        <v>2</v>
      </c>
      <c r="DF16" s="232">
        <v>3</v>
      </c>
      <c r="DG16" s="232">
        <v>4</v>
      </c>
      <c r="DH16" s="232">
        <v>0</v>
      </c>
      <c r="DI16" s="232">
        <v>1</v>
      </c>
      <c r="DJ16" s="232">
        <v>2</v>
      </c>
      <c r="DK16" s="232">
        <v>3</v>
      </c>
      <c r="DL16" s="232">
        <v>4</v>
      </c>
      <c r="DM16" s="232">
        <v>0</v>
      </c>
      <c r="DN16" s="232">
        <v>1</v>
      </c>
      <c r="DO16" s="232">
        <v>2</v>
      </c>
      <c r="DP16" s="232">
        <v>3</v>
      </c>
      <c r="DQ16" s="232">
        <v>4</v>
      </c>
      <c r="DR16" s="232">
        <v>0</v>
      </c>
      <c r="DS16" s="232">
        <v>1</v>
      </c>
      <c r="DT16" s="232">
        <v>2</v>
      </c>
      <c r="DU16" s="232">
        <v>3</v>
      </c>
      <c r="DV16" s="232">
        <v>4</v>
      </c>
      <c r="DW16" s="232">
        <v>0</v>
      </c>
      <c r="DX16" s="232">
        <v>1</v>
      </c>
      <c r="DY16" s="232">
        <v>2</v>
      </c>
      <c r="DZ16" s="232">
        <v>0</v>
      </c>
      <c r="EA16" s="232">
        <v>1</v>
      </c>
      <c r="EB16" s="232">
        <v>2</v>
      </c>
      <c r="EC16" s="232">
        <v>0</v>
      </c>
      <c r="ED16" s="232">
        <v>1</v>
      </c>
      <c r="EE16" s="232">
        <v>2</v>
      </c>
      <c r="EF16" s="232">
        <v>0</v>
      </c>
      <c r="EG16" s="232">
        <v>1</v>
      </c>
      <c r="EH16" s="232">
        <v>2</v>
      </c>
      <c r="EI16" s="232">
        <v>0</v>
      </c>
      <c r="EJ16" s="232">
        <v>1</v>
      </c>
      <c r="EK16" s="232">
        <v>2</v>
      </c>
      <c r="EL16" s="232">
        <v>3</v>
      </c>
      <c r="EM16" s="232">
        <v>4</v>
      </c>
      <c r="EN16" s="232">
        <v>0</v>
      </c>
      <c r="EO16" s="232">
        <v>1</v>
      </c>
      <c r="EP16" s="232">
        <v>2</v>
      </c>
      <c r="EQ16" s="232">
        <v>3</v>
      </c>
      <c r="ER16" s="232">
        <v>4</v>
      </c>
      <c r="ES16" s="232">
        <v>0</v>
      </c>
      <c r="ET16" s="232">
        <v>1</v>
      </c>
      <c r="EU16" s="232">
        <v>2</v>
      </c>
      <c r="EV16" s="232">
        <v>3</v>
      </c>
      <c r="EW16" s="232">
        <v>4</v>
      </c>
      <c r="EX16" s="232">
        <v>0</v>
      </c>
      <c r="EY16" s="232">
        <v>1</v>
      </c>
      <c r="EZ16" s="232">
        <v>2</v>
      </c>
      <c r="FA16" s="232">
        <v>3</v>
      </c>
      <c r="FB16" s="232">
        <v>4</v>
      </c>
      <c r="FC16" s="232">
        <v>0</v>
      </c>
      <c r="FD16" s="232">
        <v>1</v>
      </c>
      <c r="FE16" s="232">
        <v>2</v>
      </c>
      <c r="FF16" s="232">
        <v>0</v>
      </c>
      <c r="FG16" s="232">
        <v>1</v>
      </c>
      <c r="FH16" s="232">
        <v>2</v>
      </c>
      <c r="FI16" s="232">
        <v>0</v>
      </c>
      <c r="FJ16" s="232">
        <v>1</v>
      </c>
      <c r="FK16" s="232">
        <v>2</v>
      </c>
      <c r="FL16" s="232">
        <v>0</v>
      </c>
      <c r="FM16" s="232">
        <v>1</v>
      </c>
      <c r="FN16" s="232">
        <v>2</v>
      </c>
    </row>
    <row r="17" spans="1:170" ht="13.5" thickBot="1">
      <c r="A17" s="452"/>
      <c r="B17" s="643" t="s">
        <v>87</v>
      </c>
      <c r="C17" s="644"/>
      <c r="D17" s="644"/>
      <c r="E17" s="644"/>
      <c r="F17" s="644"/>
      <c r="G17" s="644"/>
      <c r="H17" s="644"/>
      <c r="I17" s="644"/>
      <c r="J17" s="644"/>
      <c r="K17" s="644"/>
      <c r="L17" s="644"/>
      <c r="M17" s="645"/>
      <c r="N17" s="452"/>
      <c r="O17" s="44"/>
      <c r="P17" s="38"/>
      <c r="Q17" s="40"/>
      <c r="R17" s="39"/>
      <c r="S17" s="322"/>
      <c r="T17" s="323"/>
      <c r="U17" s="324"/>
      <c r="V17" s="325"/>
      <c r="W17" s="233">
        <f>IF(AH17&lt;&gt;"",AH17,AI17)</f>
      </c>
      <c r="X17" s="336"/>
      <c r="Y17" s="232">
        <f>IF(SUM(Z17:AG17)&gt;0,1,0)</f>
        <v>0</v>
      </c>
      <c r="Z17" s="234">
        <f>IF(AND(OR(Q17=$Q$73,Q17=$Q$74),OR(U17=$U$75,U17=$U$76)),1,0)</f>
        <v>0</v>
      </c>
      <c r="AA17" s="234">
        <f>IF(OR(AND(P17=$P$72,OR(Q17=$Q$72,Q17=$Q$74),OR(U17=$U$71,U17=$U$73,U17=$U$75)),AND(P17=$P$72,OR(Q17=$Q$71,Q17=$Q$73),OR(U17=$U$72,U17=$U$74,U17=$U$76))),1,0)</f>
        <v>0</v>
      </c>
      <c r="AB17" s="234">
        <f>IF(AND(OR(Q17=$Q$71,Q17=$Q$73),OR(U17=$U$72,U17=$U$74,U17=$U$76),OR(V17=$V$74,V17=$V$75)),1,0)</f>
        <v>0</v>
      </c>
      <c r="AC17" s="234">
        <f>IF(AND(OR(Q17=$Q$71,Q17=$Q$72),OR(U17=$U$73,U17=$U$74)),1,0)</f>
        <v>0</v>
      </c>
      <c r="AD17" s="234">
        <f>IF(AND(OR(Q17=$Q$73,Q17=$Q$74),OR(U17=$U$71,U17=$U$72)),1,0)</f>
        <v>0</v>
      </c>
      <c r="AE17" s="234">
        <f>IF(AND(P17=$P$71,T17=$P$72),1,0)</f>
        <v>0</v>
      </c>
      <c r="AF17" s="234">
        <f>IF(AND(P17=$P$71,OR(Q17=$Q$71,Q17=$Q$73),OR(U17=$U$72,U17=$U$74,U17=$U$76)),1,0)</f>
        <v>0</v>
      </c>
      <c r="AG17" s="234">
        <f>IF(AND(P17=$P$71,OR(Q17=$Q$72,Q17=$Q$74),OR(S17=$S$72,S17=$S$73),OR(U17=$U$71,U17=$U$73,U17=$U$75)),1,0)</f>
        <v>0</v>
      </c>
      <c r="AH17" s="235">
        <f>IF(Z17=1,$B$86,IF(AC17=1,$B$88,IF(AD17=1,$B$89,IF(AA17=1,$B$85,IF(AE17=1,$B$87,"")))))</f>
      </c>
      <c r="AI17" s="236">
        <f aca="true" t="shared" si="0" ref="AI17:AI58">IF(AB17=1,$B$84,IF(AF17=1,$B$90,IF(AG17=1,$B$91,"")))</f>
      </c>
      <c r="AJ17" s="234">
        <f>IF(NOT(AND(P17=$P$71,OR(AND(Q17=$Q$71,S17=$S$75),AND(Q17=$Q$73,S17=$S$75),AND(Q17=$Q$72,S17=$S$75),AND(Q17=$Q$74,S17=$S$75),AND(Q17=$Q$72,S17=$S$74),AND(Q17=$Q$74,S17=$S$74),AND(Q17=$Q$72,S17=$S$71),AND(Q17=$Q$74,S17=$S$71)))),1,0)</f>
        <v>1</v>
      </c>
      <c r="AK17" s="234">
        <f aca="true" t="shared" si="1" ref="AK17:AK58">IF(AND(T17=$P$71,AJ17=1,OR(AND(U17=$Q$71,V17=$V$75),AND(U17=$Q$73,V17=$V$75),AND(U17=$Q$72,V17=$V$75),AND(U17=$Q$74,V17=$V$75),AND(U17=$Q$72,V17=$V$74),AND(U17=$Q$74,V17=$V$74),AND(U17=$Q$72,V17=$V$71),AND(U17=$Q$74,V17=$V$71))),1,0)</f>
        <v>0</v>
      </c>
      <c r="AL17" s="234"/>
      <c r="AM17" s="236"/>
      <c r="AN17" s="237"/>
      <c r="AO17" s="235">
        <f aca="true" t="shared" si="2" ref="AO17:AO58">IF(AND(Y17=0,T17=$P$71,U17=$U$76,V17=$V$75),O17,0)</f>
        <v>0</v>
      </c>
      <c r="AP17" s="235">
        <f aca="true" t="shared" si="3" ref="AP17:AP58">IF(AND(Y17=0,T17=$P$71,U17=$U$74,V17=$V$71),O17,IF(AND(Y17=0,P17=$P$71,Q17=$Q$74,R17=$R$73,S17=$S$71),-1*O17,0))</f>
        <v>0</v>
      </c>
      <c r="AQ17" s="234">
        <f aca="true" t="shared" si="4" ref="AQ17:AQ58">IF(AND(Y17=0,T17=$P$71,U17=$U$74,V17=$V$72),O17,IF(AND(Y17=0,P17=$P$71,Q17=$Q$74,R17=$R$73,S17=$S$72),-1*O17,0))</f>
        <v>0</v>
      </c>
      <c r="AR17" s="234">
        <f aca="true" t="shared" si="5" ref="AR17:AR58">IF(AND(Y17=0,T17=$P$71,U17=$U$74,V17=$V$73),O17,IF(AND(Y17=0,P17=$P$71,Q17=$Q$74,R17=$R$73,S17=$S$73),-1*O17,0))</f>
        <v>0</v>
      </c>
      <c r="AS17" s="234">
        <f aca="true" t="shared" si="6" ref="AS17:AS58">IF(AND(Y17=0,T17=$P$71,U17=$U$74,V17=$V$74),O17,IF(AND(Y17=0,P17=$P$71,Q17=$Q$74,R17=$R$73,S17=$S$74),-1*O17,0))</f>
        <v>0</v>
      </c>
      <c r="AT17" s="234">
        <f aca="true" t="shared" si="7" ref="AT17:AT58">IF(AND(Y17=0,T17=$P$71,U17=$U$74,V17=$V$75),O17,IF(AND(Y17=0,P17=$P$71,Q17=$Q$74,R17=$R$73,S17=$S$75),-1*O17,0))</f>
        <v>0</v>
      </c>
      <c r="AU17" s="235">
        <f aca="true" t="shared" si="8" ref="AU17:AU58">IF(AND(Y17=0,T17=$P$71,U17=$U$72,V17=$V$71),O17,IF(AND(Y17=0,P17=$P$71,Q17=$Q$72,R17=$R$73,S17=$S$71),(-1*O17),0))</f>
        <v>0</v>
      </c>
      <c r="AV17" s="234">
        <f aca="true" t="shared" si="9" ref="AV17:AV58">IF(AND(Y17=0,T17=$P$71,U17=$U$72,V17=$V$72),O17,IF(AND(Y17=0,P17=$P$71,Q17=$Q$72,R17=$R$73,S17=$S$72),(-1*O17),0))</f>
        <v>0</v>
      </c>
      <c r="AW17" s="234">
        <f aca="true" t="shared" si="10" ref="AW17:AW58">IF(AND(Y17=0,T17=$P$71,U17=$U$72,V17=$V$73),O17,IF(AND(Y17=0,P17=$P$71,Q17=$Q$72,R17=$R$73,S17=$S$73),(-1*O17),0))</f>
        <v>0</v>
      </c>
      <c r="AX17" s="234">
        <f aca="true" t="shared" si="11" ref="AX17:AX58">IF(AND(Y17=0,T17=$P$71,U17=$U$72,V17=$V$74),O17,IF(AND(Y17=0,P17=$P$71,Q17=$Q$72,R17=$R$73,S17=$S$74),(-1*O17),0))</f>
        <v>0</v>
      </c>
      <c r="AY17" s="236">
        <f aca="true" t="shared" si="12" ref="AY17:AY58">IF(AND(Y17=0,T17=$P$71,U17=$U$72,V17=$V$75),O17,IF(AND(Y17=0,P17=$P$71,Q17=$Q$72,R17=$R$73,S17=$S$75),(-1*O17),0))</f>
        <v>0</v>
      </c>
      <c r="AZ17" s="234">
        <f aca="true" t="shared" si="13" ref="AZ17:AZ58">IF(AND(Y17=0,T17=$P$71,U17=$U$75,V17=$V$75),O17,0)</f>
        <v>0</v>
      </c>
      <c r="BA17" s="235">
        <f aca="true" t="shared" si="14" ref="BA17:BA58">IF(AND(Y17=0,T17=$P$71,U17=$U$73,V17=$V$71),O17,IF(AND(Y17=0,P17=$P$71,Q17=$Q$73,R17=$R$73,S17=$S$71),-1*O17,0))</f>
        <v>0</v>
      </c>
      <c r="BB17" s="234">
        <f aca="true" t="shared" si="15" ref="BB17:BB58">IF(AND(Y17=0,T17=$P$71,U17=$U$73,V17=$V$72),O17,IF(AND(Y17=0,P17=$P$71,Q17=$Q$73,R17=$R$73,S17=$S$72),-1*O17,0))</f>
        <v>0</v>
      </c>
      <c r="BC17" s="234">
        <f aca="true" t="shared" si="16" ref="BC17:BC58">IF(AND(Y17=0,T17=$P$71,U17=$U$73,V17=$V$73),O17,IF(AND(Y17=0,P17=$P$71,Q17=$Q$73,R17=$R$73,S17=$S$73),-1*O17,0))</f>
        <v>0</v>
      </c>
      <c r="BD17" s="234">
        <f aca="true" t="shared" si="17" ref="BD17:BD58">IF(AND(Y17=0,T17=$P$71,U17=$U$73,V17=$V$74),O17,IF(AND(Y17=0,P17=$P$71,Q17=$Q$73,R17=$R$73,S17=$S$74),-1*O17,0))</f>
        <v>0</v>
      </c>
      <c r="BE17" s="234">
        <f aca="true" t="shared" si="18" ref="BE17:BE58">IF(AND(Y17=0,T17=$P$71,U17=$U$73,V17=$V$75),O17,IF(AND(Y17=0,P17=$P$71,Q17=$Q$73,R17=$R$73,S17=$S$75),-1*O17,0))</f>
        <v>0</v>
      </c>
      <c r="BF17" s="235">
        <f aca="true" t="shared" si="19" ref="BF17:BF58">IF(AND(Y17=0,T17=$P$71,U17=$U$71,V17=$V$71),O17,IF(AND(Y17=0,P17=$P$71,Q17=$Q$71,R17=$R$73,S17=$S$71),-1*O17,0))</f>
        <v>0</v>
      </c>
      <c r="BG17" s="234">
        <f aca="true" t="shared" si="20" ref="BG17:BG58">IF(AND(Y17=0,T17=$P$71,U17=$U$71,V17=$V$72),O17,IF(AND(Y17=0,P17=$P$71,Q17=$Q$71,R17=$R$73,S17=$S$72),-1*O17,0))</f>
        <v>0</v>
      </c>
      <c r="BH17" s="234">
        <f aca="true" t="shared" si="21" ref="BH17:BH58">IF(AND(Y17=0,T17=$P$71,U17=$U$71,V17=$V$73),O17,IF(AND(Y17=0,P17=$P$71,Q17=$Q$71,R17=$R$73,S17=$S$73),-1*O17,0))</f>
        <v>0</v>
      </c>
      <c r="BI17" s="234">
        <f aca="true" t="shared" si="22" ref="BI17:BI58">IF(AND(Y17=0,T17=$P$71,U17=$U$71,V17=$V$74),O17,IF(AND(Y17=0,P17=$P$71,Q17=$Q$71,R17=$R$73,S17=$S$74),-1*O17,0))</f>
        <v>0</v>
      </c>
      <c r="BJ17" s="234">
        <f aca="true" t="shared" si="23" ref="BJ17:BJ58">IF(AND(Y17=0,T17=$P$71,U17=$U$71,V17=$V$75),O17,IF(AND(Y17=0,P17=$P$71,Q17=$Q$71,R17=$R$73,S17=$S$75),-1*O17,0))</f>
        <v>0</v>
      </c>
      <c r="BK17" s="235">
        <f aca="true" t="shared" si="24" ref="BK17:BK58">IF(AND(Y17=0,T17=$P$72,U17=$U$74,V17=$V$71),O17,IF(AND(Y17=0,P17=$P$72,Q17=$Q$74,R17=$R$73,S17=$S$71),-1*O17,0))</f>
        <v>0</v>
      </c>
      <c r="BL17" s="234">
        <f aca="true" t="shared" si="25" ref="BL17:BL58">IF(AND(Y17=0,T17=$P$72,U17=$U$74,V17=$V$72),O17,IF(AND(Y17=0,P17=$P$72,Q17=$Q$74,R17=$R$73,S17=$S$72),-1*O17,0))</f>
        <v>0</v>
      </c>
      <c r="BM17" s="234">
        <f aca="true" t="shared" si="26" ref="BM17:BM58">IF(AND(Y17=0,T17=$P$72,U17=$U$74,V17=$V$73),O17,IF(AND(Y17=0,P17=$P$72,Q17=$Q$74,R17=$R$73,S17=$S$73),-1*O17,0))</f>
        <v>0</v>
      </c>
      <c r="BN17" s="235">
        <f aca="true" t="shared" si="27" ref="BN17:BN58">IF(AND(Y17=0,T17=$P$72,U17=$U$72,V17=$V$71),O17,IF(AND(Y17=0,P17=$P$72,Q17=$Q$72,R17=$R$73,S17=$S$71),-1*O17,0))</f>
        <v>0</v>
      </c>
      <c r="BO17" s="234">
        <f aca="true" t="shared" si="28" ref="BO17:BO58">IF(AND(Y17=0,T17=$P$72,U17=$U$72,V17=$V$72),O17,IF(AND(Y17=0,P17=$P$72,Q17=$Q$72,R17=$R$73,S17=$S$72),-1*O17,0))</f>
        <v>0</v>
      </c>
      <c r="BP17" s="234">
        <f aca="true" t="shared" si="29" ref="BP17:BP58">IF(AND(Y17=0,T17=$P$72,U17=$U$72,V17=$V$73),O17,IF(AND(Y17=0,P17=$P$72,Q17=$Q$72,R17=$R$73,S17=$S$73),-1*O17,0))</f>
        <v>0</v>
      </c>
      <c r="BQ17" s="235">
        <f aca="true" t="shared" si="30" ref="BQ17:BQ58">IF(AND(Y17=0,T17=$P$72,U17=$U$73,V17=$V$71),O17,IF(AND(Y17=0,P17=$P$72,Q17=$Q$73,R17=$R$73,S17=$S$71),-1*O17,0))</f>
        <v>0</v>
      </c>
      <c r="BR17" s="234">
        <f aca="true" t="shared" si="31" ref="BR17:BR58">IF(AND(Y17=0,T17=$P$72,U17=$U$73,V17=$V$72),O17,IF(AND(Y17=0,P17=$P$72,Q17=$Q$73,R17=$R$73,S17=$S$72),-1*O17,0))</f>
        <v>0</v>
      </c>
      <c r="BS17" s="234">
        <f aca="true" t="shared" si="32" ref="BS17:BS58">IF(AND(Y17=0,T17=$P$72,U17=$U$73,V17=$V$73),O17,IF(AND(Y17=0,P17=$P$72,Q17=$Q$73,R17=$R$73,S17=$S$73),-1*O17,0))</f>
        <v>0</v>
      </c>
      <c r="BT17" s="235">
        <f aca="true" t="shared" si="33" ref="BT17:BT58">IF(AND(Y17=0,T17=$P$72,U17=$U$71,V17=$V$71),O17,IF(AND(Y17=0,P17=$P$72,Q17=$Q$71,R17=$R$73,S17=$S$71),-1*O17,0))</f>
        <v>0</v>
      </c>
      <c r="BU17" s="234">
        <f aca="true" t="shared" si="34" ref="BU17:BU58">IF(AND(Y17=0,T17=$P$72,U17=$U$71,V17=$V$72),O17,IF(AND(Y17=0,P17=$P$72,Q17=$Q$71,R17=$R$73,S17=$S$72),-1*O17,0))</f>
        <v>0</v>
      </c>
      <c r="BV17" s="236">
        <f aca="true" t="shared" si="35" ref="BV17:BV58">IF(AND(Y17=0,T17=$P$72,U17=$U$71,V17=$V$73),O17,IF(AND(Y17=0,P17=$P$72,Q17=$Q$71,R17=$R$73,S17=$S$73),-1*O17,0))</f>
        <v>0</v>
      </c>
      <c r="BW17" s="234">
        <f aca="true" t="shared" si="36" ref="BW17:BW58">IF(AND(Y17=0,P17=$P$71,Q17=$Q$74,R17=$R$71,S17=$S$71),-1*O17,0)</f>
        <v>0</v>
      </c>
      <c r="BX17" s="234">
        <f aca="true" t="shared" si="37" ref="BX17:BX58">IF(AND(Y17=0,P17=$P$71,Q17=$Q$74,R17=$R$71,S17=$S$72),-1*O17,0)</f>
        <v>0</v>
      </c>
      <c r="BY17" s="234">
        <f aca="true" t="shared" si="38" ref="BY17:BY58">IF(AND(Y17=0,P17=$P$71,Q17=$Q$74,R17=$R$71,S17=$S$73),-1*O17,0)</f>
        <v>0</v>
      </c>
      <c r="BZ17" s="234">
        <f aca="true" t="shared" si="39" ref="BZ17:BZ58">IF(AND(Y17=0,P17=$P$71,Q17=$Q$74,R17=$R$71,S17=$S$74),-1*O17,0)</f>
        <v>0</v>
      </c>
      <c r="CA17" s="234">
        <f aca="true" t="shared" si="40" ref="CA17:CA58">IF(AND(Y17=0,P17=$P$71,Q17=$Q$74,R17=$R$71,S17=$S$75),-1*O17,0)</f>
        <v>0</v>
      </c>
      <c r="CB17" s="235">
        <f aca="true" t="shared" si="41" ref="CB17:CB58">IF(AND(Y17=0,P17=$P$71,Q17=$Q$72,R17=$R$71,S17=$S$71),-1*O17,0)</f>
        <v>0</v>
      </c>
      <c r="CC17" s="234">
        <f aca="true" t="shared" si="42" ref="CC17:CC58">IF(AND(Y17=0,P17=$P$71,Q17=$Q$72,R17=$R$71,S17=$S$72),-1*O17,0)</f>
        <v>0</v>
      </c>
      <c r="CD17" s="234">
        <f aca="true" t="shared" si="43" ref="CD17:CD58">IF(AND(Y17=0,P17=$P$71,Q17=$Q$72,R17=$R$71,S17=$S$73),-1*O17,0)</f>
        <v>0</v>
      </c>
      <c r="CE17" s="234">
        <f aca="true" t="shared" si="44" ref="CE17:CE58">IF(AND(Y17=0,P17=$P$71,Q17=$Q$72,R17=$R$71,S17=$S$74),-1*O17,0)</f>
        <v>0</v>
      </c>
      <c r="CF17" s="234">
        <f aca="true" t="shared" si="45" ref="CF17:CF58">IF(AND(Y17=0,P17=$P$71,Q17=$Q$72,R17=$R$71,S17=$S$75),-1*O17,0)</f>
        <v>0</v>
      </c>
      <c r="CG17" s="235">
        <f aca="true" t="shared" si="46" ref="CG17:CG58">IF(AND(Y17=0,P17=$P$71,Q17=$Q$73,R17=$R$71,S17=$S$71),-1*O17,0)</f>
        <v>0</v>
      </c>
      <c r="CH17" s="234">
        <f aca="true" t="shared" si="47" ref="CH17:CH58">IF(AND(Y17=0,P17=$P$71,Q17=$Q$73,R17=$R$71,S17=$S$72),-1*O17,0)</f>
        <v>0</v>
      </c>
      <c r="CI17" s="234">
        <f aca="true" t="shared" si="48" ref="CI17:CI58">IF(AND(Y17=0,P17=$P$71,Q17=$Q$73,R17=$R$71,S17=$S$73),-1*O17,0)</f>
        <v>0</v>
      </c>
      <c r="CJ17" s="234">
        <f aca="true" t="shared" si="49" ref="CJ17:CJ58">IF(AND(Y17=0,P17=$P$71,Q17=$Q$73,R17=$R$71,S17=$S$74),-1*O17,0)</f>
        <v>0</v>
      </c>
      <c r="CK17" s="234">
        <f aca="true" t="shared" si="50" ref="CK17:CK58">IF(AND(Y17=0,P17=$P$71,Q17=$Q$73,R17=$R$71,S17=$S$75),-1*O17,0)</f>
        <v>0</v>
      </c>
      <c r="CL17" s="235">
        <f aca="true" t="shared" si="51" ref="CL17:CL58">IF(AND(Y17=0,P17=$P$71,Q17=$Q$71,R17=$R$71,S17=$S$71),-1*O17,0)</f>
        <v>0</v>
      </c>
      <c r="CM17" s="234">
        <f aca="true" t="shared" si="52" ref="CM17:CM58">IF(AND(Y17=0,P17=$P$71,Q17=$Q$71,R17=$R$71,S17=$S$72),-1*O17,0)</f>
        <v>0</v>
      </c>
      <c r="CN17" s="234">
        <f aca="true" t="shared" si="53" ref="CN17:CN58">IF(AND(Y17=0,P17=$P$71,Q17=$Q$71,R17=$R$71,S17=$S$73),-1*O17,0)</f>
        <v>0</v>
      </c>
      <c r="CO17" s="234">
        <f aca="true" t="shared" si="54" ref="CO17:CO58">IF(AND(Y17=0,P17=$P$71,Q17=$Q$71,R17=$R$71,S17=$S$74),-1*O17,0)</f>
        <v>0</v>
      </c>
      <c r="CP17" s="234">
        <f aca="true" t="shared" si="55" ref="CP17:CP58">IF(AND(Y17=0,P17=$P$71,Q17=$Q$71,R17=$R$75,S17=$S$71),-1*O17,0)</f>
        <v>0</v>
      </c>
      <c r="CQ17" s="235">
        <f aca="true" t="shared" si="56" ref="CQ17:CQ58">IF(AND(Y17=0,P17=$P$72,Q17=$Q$74,R17=$R$71,S17=$S$71),-1*O17,0)</f>
        <v>0</v>
      </c>
      <c r="CR17" s="234">
        <f aca="true" t="shared" si="57" ref="CR17:CR58">IF(AND(Y17=0,P17=$P$72,Q17=$Q$74,R17=$R$71,S17=$S$72),-1*O17,0)</f>
        <v>0</v>
      </c>
      <c r="CS17" s="234">
        <f aca="true" t="shared" si="58" ref="CS17:CS58">IF(AND(Y17=0,P17=$P$72,Q17=$Q$74,R17=$R$71,S17=$S$73),-1*O17,0)</f>
        <v>0</v>
      </c>
      <c r="CT17" s="235">
        <f aca="true" t="shared" si="59" ref="CT17:CT58">IF(AND(Y17=0,P17=$P$72,Q17=$Q$72,R17=$R$71,S17=$S$71),-1*O17,0)</f>
        <v>0</v>
      </c>
      <c r="CU17" s="234">
        <f aca="true" t="shared" si="60" ref="CU17:CU58">IF(AND(Y17=0,P17=$P$72,Q17=$Q$72,R17=$R$71,S17=$S$72),-1*O17,0)</f>
        <v>0</v>
      </c>
      <c r="CV17" s="234">
        <f aca="true" t="shared" si="61" ref="CV17:CV58">IF(AND(Y17=0,P17=$P$72,Q17=$Q$72,R17=$R$71,S17=$S$73),-1*O17,0)</f>
        <v>0</v>
      </c>
      <c r="CW17" s="235">
        <f aca="true" t="shared" si="62" ref="CW17:CW58">IF(AND(Y17=0,P17=$P$72,Q17=$Q$73,R17=$R$71,S17=$S$71),-1*O17,0)</f>
        <v>0</v>
      </c>
      <c r="CX17" s="234">
        <f aca="true" t="shared" si="63" ref="CX17:CX58">IF(AND(Y17=0,P17=$P$72,Q17=$Q$72,R17=$R$71,S17=$S$72),-1*O17,0)</f>
        <v>0</v>
      </c>
      <c r="CY17" s="234">
        <f aca="true" t="shared" si="64" ref="CY17:CY58">IF(AND(Y17=0,P17=$P$72,Q17=$Q$73,R17=$R$71,S17=$S$73),-1*O17,0)</f>
        <v>0</v>
      </c>
      <c r="CZ17" s="235">
        <f aca="true" t="shared" si="65" ref="CZ17:CZ58">IF(AND(Y17=0,P17=$P$72,Q17=$Q$71,R17=$R$71,S17=$S$71),-1*O17,0)</f>
        <v>0</v>
      </c>
      <c r="DA17" s="234">
        <f aca="true" t="shared" si="66" ref="DA17:DA58">IF(AND(Y17=0,P17=$P$72,Q17=$Q$71,R17=$R$71,S17=$S$72),-1*O17,0)</f>
        <v>0</v>
      </c>
      <c r="DB17" s="234">
        <f aca="true" t="shared" si="67" ref="DB17:DB58">IF(AND(Y17=0,P17=$P$72,Q17=$Q$71,R17=$R$71,S17=$S$73),-1*O17,0)</f>
        <v>0</v>
      </c>
      <c r="DC17" s="235">
        <f aca="true" t="shared" si="68" ref="DC17:DC58">IF(AND(Y17=0,P17=$P$71,Q17=$Q$74,R17=$R$72,S17=$S$71),-1*O17,0)</f>
        <v>0</v>
      </c>
      <c r="DD17" s="234">
        <f aca="true" t="shared" si="69" ref="DD17:DD58">IF(AND(Y17=0,P17=$P$71,Q17=$Q$74,R17=$R$72,S17=$S$72),-1*O17,0)</f>
        <v>0</v>
      </c>
      <c r="DE17" s="234">
        <f aca="true" t="shared" si="70" ref="DE17:DE58">IF(AND(Y17=0,P17=$P$71,Q17=$Q$74,R17=$R$72,S17=$S$73),-1*O17,0)</f>
        <v>0</v>
      </c>
      <c r="DF17" s="234">
        <f aca="true" t="shared" si="71" ref="DF17:DF58">IF(AND(Y17=0,P17=$P$71,Q17=$Q$74,R17=$R$72,S17=$S$74),-1*O17,0)</f>
        <v>0</v>
      </c>
      <c r="DG17" s="234">
        <f aca="true" t="shared" si="72" ref="DG17:DG58">IF(AND(Y17=0,P17=$P$71,Q17=$Q$74,R17=$R$72,S17=$S$75),-1*O17,0)</f>
        <v>0</v>
      </c>
      <c r="DH17" s="235">
        <f aca="true" t="shared" si="73" ref="DH17:DH58">IF(AND(Y17=0,P17=$P$71,Q17=$Q$72,R17=$R$72,S17=$S$71),-1*O17,0)</f>
        <v>0</v>
      </c>
      <c r="DI17" s="234">
        <f aca="true" t="shared" si="74" ref="DI17:DI58">IF(AND(Y17=0,P17=$P$71,Q17=$Q$72,R17=$R$72,S17=$S$72),-1*O17,0)</f>
        <v>0</v>
      </c>
      <c r="DJ17" s="234">
        <f aca="true" t="shared" si="75" ref="DJ17:DJ58">IF(AND(Y17=0,P17=$P$71,Q17=$Q$72,R17=$R$72,S17=$S$73),-1*O17,0)</f>
        <v>0</v>
      </c>
      <c r="DK17" s="234">
        <f aca="true" t="shared" si="76" ref="DK17:DK58">IF(AND(Y17=0,P17=$P$71,Q17=$Q$72,R17=$R$72,S17=$S$74),-1*O17,0)</f>
        <v>0</v>
      </c>
      <c r="DL17" s="234">
        <f aca="true" t="shared" si="77" ref="DL17:DL58">IF(AND(Y17=0,P17=$P$71,Q17=$Q$72,R17=$R$72,S17=$S$75),-1*O17,0)</f>
        <v>0</v>
      </c>
      <c r="DM17" s="235">
        <f aca="true" t="shared" si="78" ref="DM17:DM58">IF(AND(Y17=0,P17=$P$71,Q17=$Q$73,R17=$R$72,S17=$S$71),-1*O17,0)</f>
        <v>0</v>
      </c>
      <c r="DN17" s="234">
        <f aca="true" t="shared" si="79" ref="DN17:DN58">IF(AND(Y17=0,P17=$P$71,Q17=$Q$73,R17=$R$72,S17=$S$72),-1*O17,0)</f>
        <v>0</v>
      </c>
      <c r="DO17" s="234">
        <f aca="true" t="shared" si="80" ref="DO17:DO58">IF(AND(Y17=0,P17=$P$71,Q17=$Q$73,R17=$R$72,S17=$S$73),-1*O17,0)</f>
        <v>0</v>
      </c>
      <c r="DP17" s="234">
        <f aca="true" t="shared" si="81" ref="DP17:DP58">IF(AND(Y17=0,P17=$P$71,Q17=$Q$73,R17=$R$72,S17=$S$74),-1*O17,0)</f>
        <v>0</v>
      </c>
      <c r="DQ17" s="234">
        <f aca="true" t="shared" si="82" ref="DQ17:DQ58">IF(AND(Y17=0,P17=$P$71,Q17=$Q$73,R17=$R$72,S17=$S$75),-1*O17,0)</f>
        <v>0</v>
      </c>
      <c r="DR17" s="235">
        <f aca="true" t="shared" si="83" ref="DR17:DR58">IF(AND(Y17=0,P17=$P$71,Q17=$Q$71,R17=$R$72,S17=$S$71),-1*O17,0)</f>
        <v>0</v>
      </c>
      <c r="DS17" s="234">
        <f aca="true" t="shared" si="84" ref="DS17:DS58">IF(AND(Y17=0,P17=$P$71,Q17=$Q$71,R17=$R$72,S17=$S$72),-1*O17,0)</f>
        <v>0</v>
      </c>
      <c r="DT17" s="234">
        <f aca="true" t="shared" si="85" ref="DT17:DT58">IF(AND(Y17=0,P17=$P$71,Q17=$Q$71,R17=$R$72,S17=$S$73),-1*O17,0)</f>
        <v>0</v>
      </c>
      <c r="DU17" s="234">
        <f aca="true" t="shared" si="86" ref="DU17:DU58">IF(AND(Y17=0,P17=$P$71,Q17=$Q$71,R17=$R$72,S17=$S$74),-1*O17,0)</f>
        <v>0</v>
      </c>
      <c r="DV17" s="234">
        <f aca="true" t="shared" si="87" ref="DV17:DV58">IF(AND(Y17=0,P17=$P$71,Q17=$Q$71,R17=$R$72,S17=$S$75),-1*O17,0)</f>
        <v>0</v>
      </c>
      <c r="DW17" s="235">
        <f aca="true" t="shared" si="88" ref="DW17:DW58">IF(AND(Y17=0,P17=$P$72,Q17=$Q$74,R17=$R$72,S17=$S$71),-1*O17,0)</f>
        <v>0</v>
      </c>
      <c r="DX17" s="234">
        <f aca="true" t="shared" si="89" ref="DX17:DX58">IF(AND(Y17=0,P17=$P$72,Q17=$Q$74,R17=$R$72,S17=$S$72),-1*O17,0)</f>
        <v>0</v>
      </c>
      <c r="DY17" s="234">
        <f aca="true" t="shared" si="90" ref="DY17:DY58">IF(AND(Y17=0,P17=$P$72,Q17=$Q$74,R17=$R$72,S17=$S$73),-1*O17,0)</f>
        <v>0</v>
      </c>
      <c r="DZ17" s="235">
        <f aca="true" t="shared" si="91" ref="DZ17:DZ58">IF(AND(Y17=0,P17=$P$72,Q17=$Q$72,R17=$R$72,S17=$S$71),-1*O17,0)</f>
        <v>0</v>
      </c>
      <c r="EA17" s="234">
        <f aca="true" t="shared" si="92" ref="EA17:EA58">IF(AND(Y17=0,P17=$P$72,Q17=$Q$72,R17=$R$72,S17=$S$72),-1*O17,0)</f>
        <v>0</v>
      </c>
      <c r="EB17" s="234">
        <f aca="true" t="shared" si="93" ref="EB17:EB58">IF(AND(Y17=0,P17=$P$72,Q17=$Q$72,R17=$R$72,S17=$S$73),-1*O17,0)</f>
        <v>0</v>
      </c>
      <c r="EC17" s="235">
        <f aca="true" t="shared" si="94" ref="EC17:EC58">IF(AND(Y17=0,P17=$P$72,Q17=$Q$73,R17=$R$72,S17=$S$71),-1*O17,0)</f>
        <v>0</v>
      </c>
      <c r="ED17" s="234">
        <f aca="true" t="shared" si="95" ref="ED17:ED58">IF(AND(Y17=0,P17=$P$72,Q17=$Q$73,R17=$R$72,S17=$S$72),-1*O17,0)</f>
        <v>0</v>
      </c>
      <c r="EE17" s="234">
        <f aca="true" t="shared" si="96" ref="EE17:EE58">IF(AND(Y17=0,P17=$P$72,Q17=$Q$73,R17=$R$72,S17=$S$73),-1*O17,0)</f>
        <v>0</v>
      </c>
      <c r="EF17" s="235">
        <f aca="true" t="shared" si="97" ref="EF17:EF58">IF(AND(Y17=0,P17=$P$72,Q17=$Q$71,R17=$R$72,S17=$S$71),-1*O17,0)</f>
        <v>0</v>
      </c>
      <c r="EG17" s="234">
        <f aca="true" t="shared" si="98" ref="EG17:EG58">IF(AND(Y17=0,P17=$P$72,Q17=$Q$71,R17=$R$72,S17=$S$72),-1*O17,0)</f>
        <v>0</v>
      </c>
      <c r="EH17" s="234">
        <f aca="true" t="shared" si="99" ref="EH17:EH58">IF(AND(Y17=0,P17=$P$72,Q17=$Q$71,R17=$R$72,S17=$S$73),-1*O17,0)</f>
        <v>0</v>
      </c>
      <c r="EI17" s="235">
        <f aca="true" t="shared" si="100" ref="EI17:EI58">IF(AND(Y17=0,P17=$P$71,Q17=$Q$74,R17=$R$74,S17=$S$71),-1*O17,0)</f>
        <v>0</v>
      </c>
      <c r="EJ17" s="234">
        <f aca="true" t="shared" si="101" ref="EJ17:EJ58">IF(AND(Y17=0,P17=$P$71,Q17=$Q$74,R17=$R$74,S17=$S$72),-1*O17,0)</f>
        <v>0</v>
      </c>
      <c r="EK17" s="234">
        <f aca="true" t="shared" si="102" ref="EK17:EK58">IF(AND(Y17=0,P17=$P$71,Q17=$Q$74,R17=$R$74,S17=$S$73),-1*O17,0)</f>
        <v>0</v>
      </c>
      <c r="EL17" s="234">
        <f aca="true" t="shared" si="103" ref="EL17:EL58">IF(AND(Y17=0,P17=$P$71,Q17=$Q$74,R17=$R$74,S17=$S$74),-1*O17,0)</f>
        <v>0</v>
      </c>
      <c r="EM17" s="234">
        <f aca="true" t="shared" si="104" ref="EM17:EM58">IF(AND(Y17=0,P17=$P$71,Q17=$Q$74,R17=$R$74,S17=$S$75),-1*O17,0)</f>
        <v>0</v>
      </c>
      <c r="EN17" s="235">
        <f aca="true" t="shared" si="105" ref="EN17:EN58">IF(AND(Y17=0,P17=$P$71,Q17=$Q$72,R17=$R$74,S17=$S$71),-1*O17,0)</f>
        <v>0</v>
      </c>
      <c r="EO17" s="234">
        <f aca="true" t="shared" si="106" ref="EO17:EO58">IF(AND(Y17=0,P17=$P$71,Q17=$Q$72,R17=$R$74,S17=$S$72),-1*O17,0)</f>
        <v>0</v>
      </c>
      <c r="EP17" s="234">
        <f aca="true" t="shared" si="107" ref="EP17:EP58">IF(AND(Y17=0,P17=$P$71,Q17=$Q$72,R17=$R$74,S17=$S$73),-1*O17,0)</f>
        <v>0</v>
      </c>
      <c r="EQ17" s="234">
        <f aca="true" t="shared" si="108" ref="EQ17:EQ58">IF(AND(Y17=0,P17=$P$71,Q17=$Q$72,R17=$R$74,S17=$S$74),-1*O17,0)</f>
        <v>0</v>
      </c>
      <c r="ER17" s="234">
        <f aca="true" t="shared" si="109" ref="ER17:ER58">IF(AND(Y17=0,P17=$P$71,Q17=$Q$72,R17=$R$74,S17=$S$75),-1*O17,0)</f>
        <v>0</v>
      </c>
      <c r="ES17" s="235">
        <f aca="true" t="shared" si="110" ref="ES17:ES58">IF(AND(Y17=0,P17=$P$71,Q17=$Q$73,R17=$R$74,S17=$S$71),-1*O17,0)</f>
        <v>0</v>
      </c>
      <c r="ET17" s="234">
        <f aca="true" t="shared" si="111" ref="ET17:ET58">IF(AND(Y17=0,P17=$P$71,Q17=$Q$73,R17=$R$74,S17=$S$72),-1*O17,0)</f>
        <v>0</v>
      </c>
      <c r="EU17" s="234">
        <f aca="true" t="shared" si="112" ref="EU17:EU58">IF(AND(Y17=0,P17=$P$71,Q17=$Q$73,R17=$R$74,S17=$S$73),-1*O17,0)</f>
        <v>0</v>
      </c>
      <c r="EV17" s="234">
        <f aca="true" t="shared" si="113" ref="EV17:EV58">IF(AND(Y17=0,P17=$P$71,Q17=$Q$73,R17=$R$74,S17=$S$74),-1*O17,0)</f>
        <v>0</v>
      </c>
      <c r="EW17" s="234">
        <f aca="true" t="shared" si="114" ref="EW17:EW58">IF(AND(Y17=0,P17=$P$71,Q17=$Q$73,R17=$R$74,S17=$S$75),-1*O17,0)</f>
        <v>0</v>
      </c>
      <c r="EX17" s="235">
        <f aca="true" t="shared" si="115" ref="EX17:EX58">IF(AND(Y17=0,P17=$P$71,Q17=$Q$71,R17=$R$74,S17=$S$71),-1*O17,0)</f>
        <v>0</v>
      </c>
      <c r="EY17" s="234">
        <f aca="true" t="shared" si="116" ref="EY17:EY58">IF(AND(Y17=0,P17=$P$71,Q17=$Q$71,R17=$R$74,S17=$S$72),-1*O17,0)</f>
        <v>0</v>
      </c>
      <c r="EZ17" s="234">
        <f aca="true" t="shared" si="117" ref="EZ17:EZ58">IF(AND(Y17=0,P17=$P$71,Q17=$Q$71,R17=$R$74,S17=$S$73),-1*O17,0)</f>
        <v>0</v>
      </c>
      <c r="FA17" s="234">
        <f aca="true" t="shared" si="118" ref="FA17:FA58">IF(AND(Y17=0,P17=$P$71,Q17=$Q$71,R17=$R$74,S17=$S$74),-1*O17,0)</f>
        <v>0</v>
      </c>
      <c r="FB17" s="234">
        <f aca="true" t="shared" si="119" ref="FB17:FB58">IF(AND(Y17=0,P17=$P$71,Q17=$Q$71,R17=$R$74,S17=$S$75),-1*O17,0)</f>
        <v>0</v>
      </c>
      <c r="FC17" s="235">
        <f aca="true" t="shared" si="120" ref="FC17:FC58">IF(AND(Y17=0,P17=$P$72,Q17=$Q$74,R17=$R$74,S17=$S$71),-1*O17,0)</f>
        <v>0</v>
      </c>
      <c r="FD17" s="234">
        <f aca="true" t="shared" si="121" ref="FD17:FD58">IF(AND(Y17=0,P17=$P$72,Q17=$Q$74,R17=$R$74,S17=$S$72),-1*O17,0)</f>
        <v>0</v>
      </c>
      <c r="FE17" s="234">
        <f aca="true" t="shared" si="122" ref="FE17:FE58">IF(AND(Y17=0,P17=$P$72,Q17=$Q$74,R17=$R$74,S17=$S$73),-1*O17,0)</f>
        <v>0</v>
      </c>
      <c r="FF17" s="235">
        <f aca="true" t="shared" si="123" ref="FF17:FF58">IF(AND(Y17=0,P17=$P$72,Q17=$Q$72,R17=$R$74,S17=$S$71),-1*O17,0)</f>
        <v>0</v>
      </c>
      <c r="FG17" s="234">
        <f aca="true" t="shared" si="124" ref="FG17:FG58">IF(AND(Y17=0,P17=$P$72,Q17=$Q$72,R17=$R$74,S17=$S$72),-1*O17,0)</f>
        <v>0</v>
      </c>
      <c r="FH17" s="234">
        <f aca="true" t="shared" si="125" ref="FH17:FH58">IF(AND(Y17=0,P17=$P$72,Q17=$Q$72,R17=$R$74,S17=$S$73),-1*O17,0)</f>
        <v>0</v>
      </c>
      <c r="FI17" s="235">
        <f aca="true" t="shared" si="126" ref="FI17:FI58">IF(AND(Y17=0,P17=$P$72,Q17=$Q$73,R17=$R$74,S17=$S$71),-1*O17,0)</f>
        <v>0</v>
      </c>
      <c r="FJ17" s="234">
        <f aca="true" t="shared" si="127" ref="FJ17:FJ58">IF(AND(Y17=0,P17=$P$72,Q17=$Q$73,R17=$R$74,S17=$S$72),-1*O17,0)</f>
        <v>0</v>
      </c>
      <c r="FK17" s="234">
        <f aca="true" t="shared" si="128" ref="FK17:FK58">IF(AND(Y17=0,P17=$P$72,Q17=$Q$73,R17=$R$74,S17=$S$73),-1*O17,0)</f>
        <v>0</v>
      </c>
      <c r="FL17" s="235">
        <f aca="true" t="shared" si="129" ref="FL17:FL58">IF(AND(Y17=0,P17=$P$72,Q17=$Q$71,R17=$R$74,S17=$S$71),-1*O17,0)</f>
        <v>0</v>
      </c>
      <c r="FM17" s="234">
        <f aca="true" t="shared" si="130" ref="FM17:FM58">IF(AND(Y17=0,P17=$P$72,Q17=$Q$71,R17=$R$74,S17=$S$72),-1*O17,0)</f>
        <v>0</v>
      </c>
      <c r="FN17" s="236">
        <f aca="true" t="shared" si="131" ref="FN17:FN58">IF(AND(Y17=0,P17=$P$72,Q17=$Q$71,R17=$R$74,S17=$S$73),-1*O17,0)</f>
        <v>0</v>
      </c>
    </row>
    <row r="18" spans="1:170" ht="12.75">
      <c r="A18" s="452"/>
      <c r="B18" s="638" t="s">
        <v>59</v>
      </c>
      <c r="C18" s="238" t="s">
        <v>184</v>
      </c>
      <c r="D18" s="239">
        <f>ROUND('Current MY Credit Calc'!C72,0)+ROUND('Current MY Credit Calc-MANUAL'!C72,0)</f>
        <v>0</v>
      </c>
      <c r="E18" s="240">
        <f>ROUND('Current MY Credit Calc'!D72,0)+ROUND('Current MY Credit Calc-MANUAL'!D72,0)</f>
        <v>0</v>
      </c>
      <c r="F18" s="241"/>
      <c r="G18" s="242"/>
      <c r="H18" s="243">
        <f>ROUND('Current MY Credit Calc'!G72,0)+ROUND('Current MY Credit Calc-MANUAL'!G72,0)</f>
        <v>0</v>
      </c>
      <c r="I18" s="244">
        <f>ROUND('Current MY Credit Calc'!H72,0)+ROUND('Current MY Credit Calc-MANUAL'!H72,0)</f>
        <v>0</v>
      </c>
      <c r="J18" s="239">
        <f>ROUND('Current MY Credit Calc'!C71,0)+ROUND('Current MY Credit Calc-MANUAL'!C71,0)</f>
        <v>0</v>
      </c>
      <c r="K18" s="245">
        <f>ROUND('Current MY Credit Calc'!D71,0)+ROUND('Current MY Credit Calc-MANUAL'!D71,0)</f>
        <v>0</v>
      </c>
      <c r="L18" s="246">
        <f>ROUND('Current MY Credit Calc'!G71,0)+ROUND('Current MY Credit Calc-MANUAL'!G71,0)</f>
        <v>0</v>
      </c>
      <c r="M18" s="244">
        <f>ROUND('Current MY Credit Calc'!H71,0)+ROUND('Current MY Credit Calc-MANUAL'!H71,0)</f>
        <v>0</v>
      </c>
      <c r="N18" s="452"/>
      <c r="O18" s="45"/>
      <c r="P18" s="1"/>
      <c r="Q18" s="2"/>
      <c r="R18" s="13"/>
      <c r="S18" s="326"/>
      <c r="T18" s="327"/>
      <c r="U18" s="328"/>
      <c r="V18" s="329"/>
      <c r="W18" s="233">
        <f aca="true" t="shared" si="132" ref="W18:W58">IF(AH18&lt;&gt;"",AH18,AI18)</f>
      </c>
      <c r="X18" s="336"/>
      <c r="Y18" s="248">
        <f aca="true" t="shared" si="133" ref="Y18:Y58">IF(SUM(Z18:AG18)&gt;0,1,0)</f>
        <v>0</v>
      </c>
      <c r="Z18" s="249">
        <f aca="true" t="shared" si="134" ref="Z18:Z58">IF(AND(OR(Q18=$Q$73,Q18=$Q$74),OR(U18=$U$75,U18=$U$76)),1,0)</f>
        <v>0</v>
      </c>
      <c r="AA18" s="249">
        <f aca="true" t="shared" si="135" ref="AA18:AA58">IF(OR(AND(P18=$P$72,OR(Q18=$Q$72,Q18=$Q$74),OR(U18=$U$71,U18=$U$73,U18=$U$75)),AND(P18=$P$72,OR(Q18=$Q$71,Q18=$Q$73),OR(U18=$U$72,U18=$U$74,U18=$U$76))),1,0)</f>
        <v>0</v>
      </c>
      <c r="AB18" s="249">
        <f aca="true" t="shared" si="136" ref="AB18:AB58">IF(AND(OR(Q18=$Q$71,Q18=$Q$73),OR(U18=$U$72,U18=$U$74,U18=$U$76),OR(V18=$V$74,V18=$V$75)),1,0)</f>
        <v>0</v>
      </c>
      <c r="AC18" s="249">
        <f aca="true" t="shared" si="137" ref="AC18:AC58">IF(AND(OR(Q18=$Q$71,Q18=$Q$72),OR(U18=$U$73,U18=$U$74)),1,0)</f>
        <v>0</v>
      </c>
      <c r="AD18" s="249">
        <f aca="true" t="shared" si="138" ref="AD18:AD58">IF(AND(OR(Q18=$Q$73,Q18=$Q$74),OR(U18=$U$71,U18=$U$72)),1,0)</f>
        <v>0</v>
      </c>
      <c r="AE18" s="249">
        <f aca="true" t="shared" si="139" ref="AE18:AE58">IF(AND(P18=$P$71,T18=$P$72),1,0)</f>
        <v>0</v>
      </c>
      <c r="AF18" s="249">
        <f aca="true" t="shared" si="140" ref="AF18:AF58">IF(AND(P18=$P$71,OR(Q18=$Q$71,Q18=$Q$73),OR(U18=$U$72,U18=$U$74,U18=$U$76)),1,0)</f>
        <v>0</v>
      </c>
      <c r="AG18" s="249">
        <f aca="true" t="shared" si="141" ref="AG18:AG58">IF(AND(P18=$P$71,OR(Q18=$Q$72,Q18=$Q$74),OR(S18=$S$72,S18=$S$73),OR(U18=$U$71,U18=$U$73,U18=$U$75)),1,0)</f>
        <v>0</v>
      </c>
      <c r="AH18" s="250">
        <f aca="true" t="shared" si="142" ref="AH18:AH58">IF(Z18=1,$B$86,IF(AC18=1,$B$88,IF(AD18=1,$B$89,IF(AA18=1,$B$85,IF(AE18=1,$B$87,"")))))</f>
      </c>
      <c r="AI18" s="251">
        <f t="shared" si="0"/>
      </c>
      <c r="AJ18" s="249">
        <f aca="true" t="shared" si="143" ref="AJ18:AJ58">IF(NOT(AND(P18=$P$71,OR(AND(Q18=$Q$71,S18=$S$75),AND(Q18=$Q$73,S18=$S$75),AND(Q18=$Q$72,S18=$S$75),AND(Q18=$Q$74,S18=$S$75),AND(Q18=$Q$72,S18=$S$74),AND(Q18=$Q$74,S18=$S$74),AND(Q18=$Q$72,S18=$S$71),AND(Q18=$Q$74,S18=$S$71)))),1,0)</f>
        <v>1</v>
      </c>
      <c r="AK18" s="249">
        <f t="shared" si="1"/>
        <v>0</v>
      </c>
      <c r="AL18" s="249"/>
      <c r="AM18" s="251"/>
      <c r="AN18" s="237"/>
      <c r="AO18" s="250">
        <f t="shared" si="2"/>
        <v>0</v>
      </c>
      <c r="AP18" s="250">
        <f t="shared" si="3"/>
        <v>0</v>
      </c>
      <c r="AQ18" s="249">
        <f t="shared" si="4"/>
        <v>0</v>
      </c>
      <c r="AR18" s="249">
        <f t="shared" si="5"/>
        <v>0</v>
      </c>
      <c r="AS18" s="249">
        <f t="shared" si="6"/>
        <v>0</v>
      </c>
      <c r="AT18" s="249">
        <f t="shared" si="7"/>
        <v>0</v>
      </c>
      <c r="AU18" s="250">
        <f t="shared" si="8"/>
        <v>0</v>
      </c>
      <c r="AV18" s="249">
        <f t="shared" si="9"/>
        <v>0</v>
      </c>
      <c r="AW18" s="249">
        <f t="shared" si="10"/>
        <v>0</v>
      </c>
      <c r="AX18" s="249">
        <f t="shared" si="11"/>
        <v>0</v>
      </c>
      <c r="AY18" s="251">
        <f t="shared" si="12"/>
        <v>0</v>
      </c>
      <c r="AZ18" s="249">
        <f t="shared" si="13"/>
        <v>0</v>
      </c>
      <c r="BA18" s="250">
        <f t="shared" si="14"/>
        <v>0</v>
      </c>
      <c r="BB18" s="249">
        <f t="shared" si="15"/>
        <v>0</v>
      </c>
      <c r="BC18" s="249">
        <f t="shared" si="16"/>
        <v>0</v>
      </c>
      <c r="BD18" s="249">
        <f t="shared" si="17"/>
        <v>0</v>
      </c>
      <c r="BE18" s="249">
        <f t="shared" si="18"/>
        <v>0</v>
      </c>
      <c r="BF18" s="250">
        <f t="shared" si="19"/>
        <v>0</v>
      </c>
      <c r="BG18" s="249">
        <f t="shared" si="20"/>
        <v>0</v>
      </c>
      <c r="BH18" s="249">
        <f t="shared" si="21"/>
        <v>0</v>
      </c>
      <c r="BI18" s="249">
        <f t="shared" si="22"/>
        <v>0</v>
      </c>
      <c r="BJ18" s="249">
        <f t="shared" si="23"/>
        <v>0</v>
      </c>
      <c r="BK18" s="250">
        <f t="shared" si="24"/>
        <v>0</v>
      </c>
      <c r="BL18" s="249">
        <f t="shared" si="25"/>
        <v>0</v>
      </c>
      <c r="BM18" s="249">
        <f t="shared" si="26"/>
        <v>0</v>
      </c>
      <c r="BN18" s="250">
        <f t="shared" si="27"/>
        <v>0</v>
      </c>
      <c r="BO18" s="249">
        <f t="shared" si="28"/>
        <v>0</v>
      </c>
      <c r="BP18" s="249">
        <f t="shared" si="29"/>
        <v>0</v>
      </c>
      <c r="BQ18" s="250">
        <f t="shared" si="30"/>
        <v>0</v>
      </c>
      <c r="BR18" s="249">
        <f t="shared" si="31"/>
        <v>0</v>
      </c>
      <c r="BS18" s="249">
        <f t="shared" si="32"/>
        <v>0</v>
      </c>
      <c r="BT18" s="250">
        <f t="shared" si="33"/>
        <v>0</v>
      </c>
      <c r="BU18" s="249">
        <f t="shared" si="34"/>
        <v>0</v>
      </c>
      <c r="BV18" s="251">
        <f t="shared" si="35"/>
        <v>0</v>
      </c>
      <c r="BW18" s="249">
        <f t="shared" si="36"/>
        <v>0</v>
      </c>
      <c r="BX18" s="249">
        <f t="shared" si="37"/>
        <v>0</v>
      </c>
      <c r="BY18" s="249">
        <f t="shared" si="38"/>
        <v>0</v>
      </c>
      <c r="BZ18" s="249">
        <f t="shared" si="39"/>
        <v>0</v>
      </c>
      <c r="CA18" s="249">
        <f t="shared" si="40"/>
        <v>0</v>
      </c>
      <c r="CB18" s="250">
        <f t="shared" si="41"/>
        <v>0</v>
      </c>
      <c r="CC18" s="249">
        <f t="shared" si="42"/>
        <v>0</v>
      </c>
      <c r="CD18" s="249">
        <f t="shared" si="43"/>
        <v>0</v>
      </c>
      <c r="CE18" s="249">
        <f t="shared" si="44"/>
        <v>0</v>
      </c>
      <c r="CF18" s="249">
        <f t="shared" si="45"/>
        <v>0</v>
      </c>
      <c r="CG18" s="250">
        <f t="shared" si="46"/>
        <v>0</v>
      </c>
      <c r="CH18" s="249">
        <f t="shared" si="47"/>
        <v>0</v>
      </c>
      <c r="CI18" s="249">
        <f t="shared" si="48"/>
        <v>0</v>
      </c>
      <c r="CJ18" s="249">
        <f t="shared" si="49"/>
        <v>0</v>
      </c>
      <c r="CK18" s="249">
        <f t="shared" si="50"/>
        <v>0</v>
      </c>
      <c r="CL18" s="250">
        <f t="shared" si="51"/>
        <v>0</v>
      </c>
      <c r="CM18" s="249">
        <f t="shared" si="52"/>
        <v>0</v>
      </c>
      <c r="CN18" s="249">
        <f t="shared" si="53"/>
        <v>0</v>
      </c>
      <c r="CO18" s="249">
        <f t="shared" si="54"/>
        <v>0</v>
      </c>
      <c r="CP18" s="249">
        <f t="shared" si="55"/>
        <v>0</v>
      </c>
      <c r="CQ18" s="250">
        <f t="shared" si="56"/>
        <v>0</v>
      </c>
      <c r="CR18" s="249">
        <f t="shared" si="57"/>
        <v>0</v>
      </c>
      <c r="CS18" s="249">
        <f t="shared" si="58"/>
        <v>0</v>
      </c>
      <c r="CT18" s="250">
        <f t="shared" si="59"/>
        <v>0</v>
      </c>
      <c r="CU18" s="249">
        <f t="shared" si="60"/>
        <v>0</v>
      </c>
      <c r="CV18" s="249">
        <f t="shared" si="61"/>
        <v>0</v>
      </c>
      <c r="CW18" s="250">
        <f t="shared" si="62"/>
        <v>0</v>
      </c>
      <c r="CX18" s="249">
        <f t="shared" si="63"/>
        <v>0</v>
      </c>
      <c r="CY18" s="249">
        <f t="shared" si="64"/>
        <v>0</v>
      </c>
      <c r="CZ18" s="250">
        <f t="shared" si="65"/>
        <v>0</v>
      </c>
      <c r="DA18" s="249">
        <f t="shared" si="66"/>
        <v>0</v>
      </c>
      <c r="DB18" s="249">
        <f t="shared" si="67"/>
        <v>0</v>
      </c>
      <c r="DC18" s="250">
        <f t="shared" si="68"/>
        <v>0</v>
      </c>
      <c r="DD18" s="249">
        <f t="shared" si="69"/>
        <v>0</v>
      </c>
      <c r="DE18" s="249">
        <f t="shared" si="70"/>
        <v>0</v>
      </c>
      <c r="DF18" s="249">
        <f t="shared" si="71"/>
        <v>0</v>
      </c>
      <c r="DG18" s="249">
        <f t="shared" si="72"/>
        <v>0</v>
      </c>
      <c r="DH18" s="250">
        <f t="shared" si="73"/>
        <v>0</v>
      </c>
      <c r="DI18" s="249">
        <f t="shared" si="74"/>
        <v>0</v>
      </c>
      <c r="DJ18" s="249">
        <f t="shared" si="75"/>
        <v>0</v>
      </c>
      <c r="DK18" s="249">
        <f t="shared" si="76"/>
        <v>0</v>
      </c>
      <c r="DL18" s="249">
        <f t="shared" si="77"/>
        <v>0</v>
      </c>
      <c r="DM18" s="250">
        <f t="shared" si="78"/>
        <v>0</v>
      </c>
      <c r="DN18" s="249">
        <f t="shared" si="79"/>
        <v>0</v>
      </c>
      <c r="DO18" s="249">
        <f t="shared" si="80"/>
        <v>0</v>
      </c>
      <c r="DP18" s="249">
        <f t="shared" si="81"/>
        <v>0</v>
      </c>
      <c r="DQ18" s="249">
        <f t="shared" si="82"/>
        <v>0</v>
      </c>
      <c r="DR18" s="250">
        <f t="shared" si="83"/>
        <v>0</v>
      </c>
      <c r="DS18" s="249">
        <f t="shared" si="84"/>
        <v>0</v>
      </c>
      <c r="DT18" s="249">
        <f t="shared" si="85"/>
        <v>0</v>
      </c>
      <c r="DU18" s="249">
        <f t="shared" si="86"/>
        <v>0</v>
      </c>
      <c r="DV18" s="249">
        <f t="shared" si="87"/>
        <v>0</v>
      </c>
      <c r="DW18" s="250">
        <f t="shared" si="88"/>
        <v>0</v>
      </c>
      <c r="DX18" s="249">
        <f t="shared" si="89"/>
        <v>0</v>
      </c>
      <c r="DY18" s="249">
        <f t="shared" si="90"/>
        <v>0</v>
      </c>
      <c r="DZ18" s="250">
        <f t="shared" si="91"/>
        <v>0</v>
      </c>
      <c r="EA18" s="249">
        <f t="shared" si="92"/>
        <v>0</v>
      </c>
      <c r="EB18" s="249">
        <f t="shared" si="93"/>
        <v>0</v>
      </c>
      <c r="EC18" s="250">
        <f t="shared" si="94"/>
        <v>0</v>
      </c>
      <c r="ED18" s="249">
        <f t="shared" si="95"/>
        <v>0</v>
      </c>
      <c r="EE18" s="249">
        <f t="shared" si="96"/>
        <v>0</v>
      </c>
      <c r="EF18" s="250">
        <f t="shared" si="97"/>
        <v>0</v>
      </c>
      <c r="EG18" s="249">
        <f t="shared" si="98"/>
        <v>0</v>
      </c>
      <c r="EH18" s="249">
        <f t="shared" si="99"/>
        <v>0</v>
      </c>
      <c r="EI18" s="250">
        <f t="shared" si="100"/>
        <v>0</v>
      </c>
      <c r="EJ18" s="249">
        <f t="shared" si="101"/>
        <v>0</v>
      </c>
      <c r="EK18" s="249">
        <f t="shared" si="102"/>
        <v>0</v>
      </c>
      <c r="EL18" s="249">
        <f t="shared" si="103"/>
        <v>0</v>
      </c>
      <c r="EM18" s="249">
        <f t="shared" si="104"/>
        <v>0</v>
      </c>
      <c r="EN18" s="250">
        <f t="shared" si="105"/>
        <v>0</v>
      </c>
      <c r="EO18" s="249">
        <f t="shared" si="106"/>
        <v>0</v>
      </c>
      <c r="EP18" s="249">
        <f t="shared" si="107"/>
        <v>0</v>
      </c>
      <c r="EQ18" s="249">
        <f t="shared" si="108"/>
        <v>0</v>
      </c>
      <c r="ER18" s="249">
        <f t="shared" si="109"/>
        <v>0</v>
      </c>
      <c r="ES18" s="250">
        <f t="shared" si="110"/>
        <v>0</v>
      </c>
      <c r="ET18" s="249">
        <f t="shared" si="111"/>
        <v>0</v>
      </c>
      <c r="EU18" s="249">
        <f t="shared" si="112"/>
        <v>0</v>
      </c>
      <c r="EV18" s="249">
        <f t="shared" si="113"/>
        <v>0</v>
      </c>
      <c r="EW18" s="249">
        <f t="shared" si="114"/>
        <v>0</v>
      </c>
      <c r="EX18" s="250">
        <f t="shared" si="115"/>
        <v>0</v>
      </c>
      <c r="EY18" s="249">
        <f t="shared" si="116"/>
        <v>0</v>
      </c>
      <c r="EZ18" s="249">
        <f t="shared" si="117"/>
        <v>0</v>
      </c>
      <c r="FA18" s="249">
        <f t="shared" si="118"/>
        <v>0</v>
      </c>
      <c r="FB18" s="249">
        <f t="shared" si="119"/>
        <v>0</v>
      </c>
      <c r="FC18" s="250">
        <f t="shared" si="120"/>
        <v>0</v>
      </c>
      <c r="FD18" s="249">
        <f t="shared" si="121"/>
        <v>0</v>
      </c>
      <c r="FE18" s="249">
        <f t="shared" si="122"/>
        <v>0</v>
      </c>
      <c r="FF18" s="250">
        <f t="shared" si="123"/>
        <v>0</v>
      </c>
      <c r="FG18" s="249">
        <f t="shared" si="124"/>
        <v>0</v>
      </c>
      <c r="FH18" s="249">
        <f t="shared" si="125"/>
        <v>0</v>
      </c>
      <c r="FI18" s="250">
        <f t="shared" si="126"/>
        <v>0</v>
      </c>
      <c r="FJ18" s="249">
        <f t="shared" si="127"/>
        <v>0</v>
      </c>
      <c r="FK18" s="249">
        <f t="shared" si="128"/>
        <v>0</v>
      </c>
      <c r="FL18" s="250">
        <f t="shared" si="129"/>
        <v>0</v>
      </c>
      <c r="FM18" s="249">
        <f t="shared" si="130"/>
        <v>0</v>
      </c>
      <c r="FN18" s="251">
        <f t="shared" si="131"/>
        <v>0</v>
      </c>
    </row>
    <row r="19" spans="1:170" ht="12.75" customHeight="1">
      <c r="A19" s="452"/>
      <c r="B19" s="639"/>
      <c r="C19" s="252" t="s">
        <v>185</v>
      </c>
      <c r="D19" s="253">
        <f>ROUND('Current MY Credit Calc'!C74,0)+ROUND('Current MY Credit Calc-MANUAL'!C74,0)</f>
        <v>0</v>
      </c>
      <c r="E19" s="254">
        <f>ROUND('Current MY Credit Calc'!D74,0)+ROUND('Current MY Credit Calc-MANUAL'!D74,0)</f>
        <v>0</v>
      </c>
      <c r="F19" s="255"/>
      <c r="G19" s="256"/>
      <c r="H19" s="257">
        <f>ROUND('Current MY Credit Calc'!G74,0)+ROUND('Current MY Credit Calc-MANUAL'!G74,0)</f>
        <v>0</v>
      </c>
      <c r="I19" s="258">
        <f>ROUND('Current MY Credit Calc'!H74,0)+ROUND('Current MY Credit Calc-MANUAL'!H74,0)</f>
        <v>0</v>
      </c>
      <c r="J19" s="253">
        <f>ROUND('Current MY Credit Calc'!C73,0)+ROUND('Current MY Credit Calc-MANUAL'!C73,0)</f>
        <v>0</v>
      </c>
      <c r="K19" s="259">
        <f>ROUND('Current MY Credit Calc'!D73,0)+ROUND('Current MY Credit Calc-MANUAL'!D73,0)</f>
        <v>0</v>
      </c>
      <c r="L19" s="260">
        <f>ROUND('Current MY Credit Calc'!G73,0)+ROUND('Current MY Credit Calc-MANUAL'!G73,0)</f>
        <v>0</v>
      </c>
      <c r="M19" s="258">
        <f>ROUND('Current MY Credit Calc'!H73,0)+ROUND('Current MY Credit Calc-MANUAL'!H73,0)</f>
        <v>0</v>
      </c>
      <c r="N19" s="452"/>
      <c r="O19" s="45"/>
      <c r="P19" s="1"/>
      <c r="Q19" s="2"/>
      <c r="R19" s="13"/>
      <c r="S19" s="326"/>
      <c r="T19" s="327"/>
      <c r="U19" s="328"/>
      <c r="V19" s="329"/>
      <c r="W19" s="233">
        <f t="shared" si="132"/>
      </c>
      <c r="X19" s="336"/>
      <c r="Y19" s="248">
        <f t="shared" si="133"/>
        <v>0</v>
      </c>
      <c r="Z19" s="249">
        <f t="shared" si="134"/>
        <v>0</v>
      </c>
      <c r="AA19" s="249">
        <f t="shared" si="135"/>
        <v>0</v>
      </c>
      <c r="AB19" s="249">
        <f t="shared" si="136"/>
        <v>0</v>
      </c>
      <c r="AC19" s="249">
        <f t="shared" si="137"/>
        <v>0</v>
      </c>
      <c r="AD19" s="249">
        <f t="shared" si="138"/>
        <v>0</v>
      </c>
      <c r="AE19" s="249">
        <f t="shared" si="139"/>
        <v>0</v>
      </c>
      <c r="AF19" s="249">
        <f t="shared" si="140"/>
        <v>0</v>
      </c>
      <c r="AG19" s="249">
        <f t="shared" si="141"/>
        <v>0</v>
      </c>
      <c r="AH19" s="250">
        <f t="shared" si="142"/>
      </c>
      <c r="AI19" s="251">
        <f t="shared" si="0"/>
      </c>
      <c r="AJ19" s="249">
        <f t="shared" si="143"/>
        <v>1</v>
      </c>
      <c r="AK19" s="249">
        <f t="shared" si="1"/>
        <v>0</v>
      </c>
      <c r="AL19" s="249"/>
      <c r="AM19" s="251"/>
      <c r="AN19" s="237"/>
      <c r="AO19" s="250">
        <f t="shared" si="2"/>
        <v>0</v>
      </c>
      <c r="AP19" s="250">
        <f t="shared" si="3"/>
        <v>0</v>
      </c>
      <c r="AQ19" s="249">
        <f t="shared" si="4"/>
        <v>0</v>
      </c>
      <c r="AR19" s="249">
        <f t="shared" si="5"/>
        <v>0</v>
      </c>
      <c r="AS19" s="249">
        <f t="shared" si="6"/>
        <v>0</v>
      </c>
      <c r="AT19" s="249">
        <f t="shared" si="7"/>
        <v>0</v>
      </c>
      <c r="AU19" s="250">
        <f t="shared" si="8"/>
        <v>0</v>
      </c>
      <c r="AV19" s="249">
        <f t="shared" si="9"/>
        <v>0</v>
      </c>
      <c r="AW19" s="249">
        <f t="shared" si="10"/>
        <v>0</v>
      </c>
      <c r="AX19" s="249">
        <f t="shared" si="11"/>
        <v>0</v>
      </c>
      <c r="AY19" s="251">
        <f t="shared" si="12"/>
        <v>0</v>
      </c>
      <c r="AZ19" s="249">
        <f t="shared" si="13"/>
        <v>0</v>
      </c>
      <c r="BA19" s="250">
        <f t="shared" si="14"/>
        <v>0</v>
      </c>
      <c r="BB19" s="249">
        <f t="shared" si="15"/>
        <v>0</v>
      </c>
      <c r="BC19" s="249">
        <f t="shared" si="16"/>
        <v>0</v>
      </c>
      <c r="BD19" s="249">
        <f t="shared" si="17"/>
        <v>0</v>
      </c>
      <c r="BE19" s="249">
        <f t="shared" si="18"/>
        <v>0</v>
      </c>
      <c r="BF19" s="250">
        <f t="shared" si="19"/>
        <v>0</v>
      </c>
      <c r="BG19" s="249">
        <f t="shared" si="20"/>
        <v>0</v>
      </c>
      <c r="BH19" s="249">
        <f t="shared" si="21"/>
        <v>0</v>
      </c>
      <c r="BI19" s="249">
        <f t="shared" si="22"/>
        <v>0</v>
      </c>
      <c r="BJ19" s="249">
        <f t="shared" si="23"/>
        <v>0</v>
      </c>
      <c r="BK19" s="250">
        <f t="shared" si="24"/>
        <v>0</v>
      </c>
      <c r="BL19" s="249">
        <f t="shared" si="25"/>
        <v>0</v>
      </c>
      <c r="BM19" s="249">
        <f t="shared" si="26"/>
        <v>0</v>
      </c>
      <c r="BN19" s="250">
        <f t="shared" si="27"/>
        <v>0</v>
      </c>
      <c r="BO19" s="249">
        <f t="shared" si="28"/>
        <v>0</v>
      </c>
      <c r="BP19" s="249">
        <f t="shared" si="29"/>
        <v>0</v>
      </c>
      <c r="BQ19" s="250">
        <f t="shared" si="30"/>
        <v>0</v>
      </c>
      <c r="BR19" s="249">
        <f t="shared" si="31"/>
        <v>0</v>
      </c>
      <c r="BS19" s="249">
        <f t="shared" si="32"/>
        <v>0</v>
      </c>
      <c r="BT19" s="250">
        <f t="shared" si="33"/>
        <v>0</v>
      </c>
      <c r="BU19" s="249">
        <f t="shared" si="34"/>
        <v>0</v>
      </c>
      <c r="BV19" s="251">
        <f t="shared" si="35"/>
        <v>0</v>
      </c>
      <c r="BW19" s="249">
        <f t="shared" si="36"/>
        <v>0</v>
      </c>
      <c r="BX19" s="249">
        <f t="shared" si="37"/>
        <v>0</v>
      </c>
      <c r="BY19" s="249">
        <f t="shared" si="38"/>
        <v>0</v>
      </c>
      <c r="BZ19" s="249">
        <f t="shared" si="39"/>
        <v>0</v>
      </c>
      <c r="CA19" s="249">
        <f t="shared" si="40"/>
        <v>0</v>
      </c>
      <c r="CB19" s="250">
        <f t="shared" si="41"/>
        <v>0</v>
      </c>
      <c r="CC19" s="249">
        <f t="shared" si="42"/>
        <v>0</v>
      </c>
      <c r="CD19" s="249">
        <f t="shared" si="43"/>
        <v>0</v>
      </c>
      <c r="CE19" s="249">
        <f t="shared" si="44"/>
        <v>0</v>
      </c>
      <c r="CF19" s="249">
        <f t="shared" si="45"/>
        <v>0</v>
      </c>
      <c r="CG19" s="250">
        <f t="shared" si="46"/>
        <v>0</v>
      </c>
      <c r="CH19" s="249">
        <f t="shared" si="47"/>
        <v>0</v>
      </c>
      <c r="CI19" s="249">
        <f t="shared" si="48"/>
        <v>0</v>
      </c>
      <c r="CJ19" s="249">
        <f t="shared" si="49"/>
        <v>0</v>
      </c>
      <c r="CK19" s="249">
        <f t="shared" si="50"/>
        <v>0</v>
      </c>
      <c r="CL19" s="250">
        <f t="shared" si="51"/>
        <v>0</v>
      </c>
      <c r="CM19" s="249">
        <f t="shared" si="52"/>
        <v>0</v>
      </c>
      <c r="CN19" s="249">
        <f t="shared" si="53"/>
        <v>0</v>
      </c>
      <c r="CO19" s="249">
        <f t="shared" si="54"/>
        <v>0</v>
      </c>
      <c r="CP19" s="249">
        <f t="shared" si="55"/>
        <v>0</v>
      </c>
      <c r="CQ19" s="250">
        <f t="shared" si="56"/>
        <v>0</v>
      </c>
      <c r="CR19" s="249">
        <f t="shared" si="57"/>
        <v>0</v>
      </c>
      <c r="CS19" s="249">
        <f t="shared" si="58"/>
        <v>0</v>
      </c>
      <c r="CT19" s="250">
        <f t="shared" si="59"/>
        <v>0</v>
      </c>
      <c r="CU19" s="249">
        <f t="shared" si="60"/>
        <v>0</v>
      </c>
      <c r="CV19" s="249">
        <f t="shared" si="61"/>
        <v>0</v>
      </c>
      <c r="CW19" s="250">
        <f t="shared" si="62"/>
        <v>0</v>
      </c>
      <c r="CX19" s="249">
        <f t="shared" si="63"/>
        <v>0</v>
      </c>
      <c r="CY19" s="249">
        <f t="shared" si="64"/>
        <v>0</v>
      </c>
      <c r="CZ19" s="250">
        <f t="shared" si="65"/>
        <v>0</v>
      </c>
      <c r="DA19" s="249">
        <f t="shared" si="66"/>
        <v>0</v>
      </c>
      <c r="DB19" s="249">
        <f t="shared" si="67"/>
        <v>0</v>
      </c>
      <c r="DC19" s="250">
        <f t="shared" si="68"/>
        <v>0</v>
      </c>
      <c r="DD19" s="249">
        <f t="shared" si="69"/>
        <v>0</v>
      </c>
      <c r="DE19" s="249">
        <f t="shared" si="70"/>
        <v>0</v>
      </c>
      <c r="DF19" s="249">
        <f t="shared" si="71"/>
        <v>0</v>
      </c>
      <c r="DG19" s="249">
        <f t="shared" si="72"/>
        <v>0</v>
      </c>
      <c r="DH19" s="250">
        <f t="shared" si="73"/>
        <v>0</v>
      </c>
      <c r="DI19" s="249">
        <f t="shared" si="74"/>
        <v>0</v>
      </c>
      <c r="DJ19" s="249">
        <f t="shared" si="75"/>
        <v>0</v>
      </c>
      <c r="DK19" s="249">
        <f t="shared" si="76"/>
        <v>0</v>
      </c>
      <c r="DL19" s="249">
        <f t="shared" si="77"/>
        <v>0</v>
      </c>
      <c r="DM19" s="250">
        <f t="shared" si="78"/>
        <v>0</v>
      </c>
      <c r="DN19" s="249">
        <f t="shared" si="79"/>
        <v>0</v>
      </c>
      <c r="DO19" s="249">
        <f t="shared" si="80"/>
        <v>0</v>
      </c>
      <c r="DP19" s="249">
        <f t="shared" si="81"/>
        <v>0</v>
      </c>
      <c r="DQ19" s="249">
        <f t="shared" si="82"/>
        <v>0</v>
      </c>
      <c r="DR19" s="250">
        <f t="shared" si="83"/>
        <v>0</v>
      </c>
      <c r="DS19" s="249">
        <f t="shared" si="84"/>
        <v>0</v>
      </c>
      <c r="DT19" s="249">
        <f t="shared" si="85"/>
        <v>0</v>
      </c>
      <c r="DU19" s="249">
        <f t="shared" si="86"/>
        <v>0</v>
      </c>
      <c r="DV19" s="249">
        <f t="shared" si="87"/>
        <v>0</v>
      </c>
      <c r="DW19" s="250">
        <f t="shared" si="88"/>
        <v>0</v>
      </c>
      <c r="DX19" s="249">
        <f t="shared" si="89"/>
        <v>0</v>
      </c>
      <c r="DY19" s="249">
        <f t="shared" si="90"/>
        <v>0</v>
      </c>
      <c r="DZ19" s="250">
        <f t="shared" si="91"/>
        <v>0</v>
      </c>
      <c r="EA19" s="249">
        <f t="shared" si="92"/>
        <v>0</v>
      </c>
      <c r="EB19" s="249">
        <f t="shared" si="93"/>
        <v>0</v>
      </c>
      <c r="EC19" s="250">
        <f t="shared" si="94"/>
        <v>0</v>
      </c>
      <c r="ED19" s="249">
        <f t="shared" si="95"/>
        <v>0</v>
      </c>
      <c r="EE19" s="249">
        <f t="shared" si="96"/>
        <v>0</v>
      </c>
      <c r="EF19" s="250">
        <f t="shared" si="97"/>
        <v>0</v>
      </c>
      <c r="EG19" s="249">
        <f t="shared" si="98"/>
        <v>0</v>
      </c>
      <c r="EH19" s="249">
        <f t="shared" si="99"/>
        <v>0</v>
      </c>
      <c r="EI19" s="250">
        <f t="shared" si="100"/>
        <v>0</v>
      </c>
      <c r="EJ19" s="249">
        <f t="shared" si="101"/>
        <v>0</v>
      </c>
      <c r="EK19" s="249">
        <f t="shared" si="102"/>
        <v>0</v>
      </c>
      <c r="EL19" s="249">
        <f t="shared" si="103"/>
        <v>0</v>
      </c>
      <c r="EM19" s="249">
        <f t="shared" si="104"/>
        <v>0</v>
      </c>
      <c r="EN19" s="250">
        <f t="shared" si="105"/>
        <v>0</v>
      </c>
      <c r="EO19" s="249">
        <f t="shared" si="106"/>
        <v>0</v>
      </c>
      <c r="EP19" s="249">
        <f t="shared" si="107"/>
        <v>0</v>
      </c>
      <c r="EQ19" s="249">
        <f t="shared" si="108"/>
        <v>0</v>
      </c>
      <c r="ER19" s="249">
        <f t="shared" si="109"/>
        <v>0</v>
      </c>
      <c r="ES19" s="250">
        <f t="shared" si="110"/>
        <v>0</v>
      </c>
      <c r="ET19" s="249">
        <f t="shared" si="111"/>
        <v>0</v>
      </c>
      <c r="EU19" s="249">
        <f t="shared" si="112"/>
        <v>0</v>
      </c>
      <c r="EV19" s="249">
        <f t="shared" si="113"/>
        <v>0</v>
      </c>
      <c r="EW19" s="249">
        <f t="shared" si="114"/>
        <v>0</v>
      </c>
      <c r="EX19" s="250">
        <f t="shared" si="115"/>
        <v>0</v>
      </c>
      <c r="EY19" s="249">
        <f t="shared" si="116"/>
        <v>0</v>
      </c>
      <c r="EZ19" s="249">
        <f t="shared" si="117"/>
        <v>0</v>
      </c>
      <c r="FA19" s="249">
        <f t="shared" si="118"/>
        <v>0</v>
      </c>
      <c r="FB19" s="249">
        <f t="shared" si="119"/>
        <v>0</v>
      </c>
      <c r="FC19" s="250">
        <f t="shared" si="120"/>
        <v>0</v>
      </c>
      <c r="FD19" s="249">
        <f t="shared" si="121"/>
        <v>0</v>
      </c>
      <c r="FE19" s="249">
        <f t="shared" si="122"/>
        <v>0</v>
      </c>
      <c r="FF19" s="250">
        <f t="shared" si="123"/>
        <v>0</v>
      </c>
      <c r="FG19" s="249">
        <f t="shared" si="124"/>
        <v>0</v>
      </c>
      <c r="FH19" s="249">
        <f t="shared" si="125"/>
        <v>0</v>
      </c>
      <c r="FI19" s="250">
        <f t="shared" si="126"/>
        <v>0</v>
      </c>
      <c r="FJ19" s="249">
        <f t="shared" si="127"/>
        <v>0</v>
      </c>
      <c r="FK19" s="249">
        <f t="shared" si="128"/>
        <v>0</v>
      </c>
      <c r="FL19" s="250">
        <f t="shared" si="129"/>
        <v>0</v>
      </c>
      <c r="FM19" s="249">
        <f t="shared" si="130"/>
        <v>0</v>
      </c>
      <c r="FN19" s="251">
        <f t="shared" si="131"/>
        <v>0</v>
      </c>
    </row>
    <row r="20" spans="1:170" ht="12.75" customHeight="1">
      <c r="A20" s="452"/>
      <c r="B20" s="639"/>
      <c r="C20" s="252" t="s">
        <v>10</v>
      </c>
      <c r="D20" s="253">
        <f>ROUND('Current MY Credit Calc'!C76,0)+ROUND('Current MY Credit Calc-MANUAL'!C76,0)</f>
        <v>0</v>
      </c>
      <c r="E20" s="254">
        <f>ROUND('Current MY Credit Calc'!D76,0)+ROUND('Current MY Credit Calc-MANUAL'!D76,0)</f>
        <v>0</v>
      </c>
      <c r="F20" s="255"/>
      <c r="G20" s="256"/>
      <c r="H20" s="257">
        <f>ROUND('Current MY Credit Calc'!G76,0)+ROUND('Current MY Credit Calc-MANUAL'!G76,0)</f>
        <v>0</v>
      </c>
      <c r="I20" s="258">
        <f>ROUND('Current MY Credit Calc'!H76,0)+ROUND('Current MY Credit Calc-MANUAL'!H76,0)</f>
        <v>0</v>
      </c>
      <c r="J20" s="253">
        <f>ROUND('Current MY Credit Calc'!C75,0)+ROUND('Current MY Credit Calc-MANUAL'!C75,0)</f>
        <v>0</v>
      </c>
      <c r="K20" s="259">
        <f>ROUND('Current MY Credit Calc'!D75,0)+ROUND('Current MY Credit Calc-MANUAL'!D75,0)</f>
        <v>0</v>
      </c>
      <c r="L20" s="260">
        <f>ROUND('Current MY Credit Calc'!G75,0)+ROUND('Current MY Credit Calc-MANUAL'!G75,0)</f>
        <v>0</v>
      </c>
      <c r="M20" s="258">
        <f>ROUND('Current MY Credit Calc'!H75,0)+ROUND('Current MY Credit Calc-MANUAL'!H75,0)</f>
        <v>0</v>
      </c>
      <c r="N20" s="452"/>
      <c r="O20" s="45"/>
      <c r="P20" s="1"/>
      <c r="Q20" s="2"/>
      <c r="R20" s="13"/>
      <c r="S20" s="326"/>
      <c r="T20" s="327"/>
      <c r="U20" s="328"/>
      <c r="V20" s="329"/>
      <c r="W20" s="233">
        <f t="shared" si="132"/>
      </c>
      <c r="X20" s="336"/>
      <c r="Y20" s="248">
        <f t="shared" si="133"/>
        <v>0</v>
      </c>
      <c r="Z20" s="249">
        <f t="shared" si="134"/>
        <v>0</v>
      </c>
      <c r="AA20" s="249">
        <f t="shared" si="135"/>
        <v>0</v>
      </c>
      <c r="AB20" s="249">
        <f t="shared" si="136"/>
        <v>0</v>
      </c>
      <c r="AC20" s="249">
        <f t="shared" si="137"/>
        <v>0</v>
      </c>
      <c r="AD20" s="249">
        <f t="shared" si="138"/>
        <v>0</v>
      </c>
      <c r="AE20" s="249">
        <f t="shared" si="139"/>
        <v>0</v>
      </c>
      <c r="AF20" s="249">
        <f t="shared" si="140"/>
        <v>0</v>
      </c>
      <c r="AG20" s="249">
        <f t="shared" si="141"/>
        <v>0</v>
      </c>
      <c r="AH20" s="250">
        <f t="shared" si="142"/>
      </c>
      <c r="AI20" s="251">
        <f t="shared" si="0"/>
      </c>
      <c r="AJ20" s="249">
        <f t="shared" si="143"/>
        <v>1</v>
      </c>
      <c r="AK20" s="249">
        <f t="shared" si="1"/>
        <v>0</v>
      </c>
      <c r="AL20" s="249"/>
      <c r="AM20" s="251"/>
      <c r="AN20" s="237"/>
      <c r="AO20" s="250">
        <f t="shared" si="2"/>
        <v>0</v>
      </c>
      <c r="AP20" s="250">
        <f t="shared" si="3"/>
        <v>0</v>
      </c>
      <c r="AQ20" s="249">
        <f t="shared" si="4"/>
        <v>0</v>
      </c>
      <c r="AR20" s="249">
        <f t="shared" si="5"/>
        <v>0</v>
      </c>
      <c r="AS20" s="249">
        <f t="shared" si="6"/>
        <v>0</v>
      </c>
      <c r="AT20" s="249">
        <f t="shared" si="7"/>
        <v>0</v>
      </c>
      <c r="AU20" s="250">
        <f t="shared" si="8"/>
        <v>0</v>
      </c>
      <c r="AV20" s="249">
        <f t="shared" si="9"/>
        <v>0</v>
      </c>
      <c r="AW20" s="249">
        <f t="shared" si="10"/>
        <v>0</v>
      </c>
      <c r="AX20" s="249">
        <f t="shared" si="11"/>
        <v>0</v>
      </c>
      <c r="AY20" s="251">
        <f t="shared" si="12"/>
        <v>0</v>
      </c>
      <c r="AZ20" s="249">
        <f t="shared" si="13"/>
        <v>0</v>
      </c>
      <c r="BA20" s="250">
        <f t="shared" si="14"/>
        <v>0</v>
      </c>
      <c r="BB20" s="249">
        <f t="shared" si="15"/>
        <v>0</v>
      </c>
      <c r="BC20" s="249">
        <f t="shared" si="16"/>
        <v>0</v>
      </c>
      <c r="BD20" s="249">
        <f t="shared" si="17"/>
        <v>0</v>
      </c>
      <c r="BE20" s="249">
        <f t="shared" si="18"/>
        <v>0</v>
      </c>
      <c r="BF20" s="250">
        <f t="shared" si="19"/>
        <v>0</v>
      </c>
      <c r="BG20" s="249">
        <f t="shared" si="20"/>
        <v>0</v>
      </c>
      <c r="BH20" s="249">
        <f t="shared" si="21"/>
        <v>0</v>
      </c>
      <c r="BI20" s="249">
        <f t="shared" si="22"/>
        <v>0</v>
      </c>
      <c r="BJ20" s="249">
        <f t="shared" si="23"/>
        <v>0</v>
      </c>
      <c r="BK20" s="250">
        <f t="shared" si="24"/>
        <v>0</v>
      </c>
      <c r="BL20" s="249">
        <f t="shared" si="25"/>
        <v>0</v>
      </c>
      <c r="BM20" s="249">
        <f t="shared" si="26"/>
        <v>0</v>
      </c>
      <c r="BN20" s="250">
        <f t="shared" si="27"/>
        <v>0</v>
      </c>
      <c r="BO20" s="249">
        <f t="shared" si="28"/>
        <v>0</v>
      </c>
      <c r="BP20" s="249">
        <f t="shared" si="29"/>
        <v>0</v>
      </c>
      <c r="BQ20" s="250">
        <f t="shared" si="30"/>
        <v>0</v>
      </c>
      <c r="BR20" s="249">
        <f t="shared" si="31"/>
        <v>0</v>
      </c>
      <c r="BS20" s="249">
        <f t="shared" si="32"/>
        <v>0</v>
      </c>
      <c r="BT20" s="250">
        <f t="shared" si="33"/>
        <v>0</v>
      </c>
      <c r="BU20" s="249">
        <f t="shared" si="34"/>
        <v>0</v>
      </c>
      <c r="BV20" s="251">
        <f t="shared" si="35"/>
        <v>0</v>
      </c>
      <c r="BW20" s="249">
        <f t="shared" si="36"/>
        <v>0</v>
      </c>
      <c r="BX20" s="249">
        <f t="shared" si="37"/>
        <v>0</v>
      </c>
      <c r="BY20" s="249">
        <f t="shared" si="38"/>
        <v>0</v>
      </c>
      <c r="BZ20" s="249">
        <f t="shared" si="39"/>
        <v>0</v>
      </c>
      <c r="CA20" s="249">
        <f t="shared" si="40"/>
        <v>0</v>
      </c>
      <c r="CB20" s="250">
        <f t="shared" si="41"/>
        <v>0</v>
      </c>
      <c r="CC20" s="249">
        <f t="shared" si="42"/>
        <v>0</v>
      </c>
      <c r="CD20" s="249">
        <f t="shared" si="43"/>
        <v>0</v>
      </c>
      <c r="CE20" s="249">
        <f t="shared" si="44"/>
        <v>0</v>
      </c>
      <c r="CF20" s="249">
        <f t="shared" si="45"/>
        <v>0</v>
      </c>
      <c r="CG20" s="250">
        <f t="shared" si="46"/>
        <v>0</v>
      </c>
      <c r="CH20" s="249">
        <f t="shared" si="47"/>
        <v>0</v>
      </c>
      <c r="CI20" s="249">
        <f t="shared" si="48"/>
        <v>0</v>
      </c>
      <c r="CJ20" s="249">
        <f t="shared" si="49"/>
        <v>0</v>
      </c>
      <c r="CK20" s="249">
        <f t="shared" si="50"/>
        <v>0</v>
      </c>
      <c r="CL20" s="250">
        <f t="shared" si="51"/>
        <v>0</v>
      </c>
      <c r="CM20" s="249">
        <f t="shared" si="52"/>
        <v>0</v>
      </c>
      <c r="CN20" s="249">
        <f t="shared" si="53"/>
        <v>0</v>
      </c>
      <c r="CO20" s="249">
        <f t="shared" si="54"/>
        <v>0</v>
      </c>
      <c r="CP20" s="249">
        <f t="shared" si="55"/>
        <v>0</v>
      </c>
      <c r="CQ20" s="250">
        <f t="shared" si="56"/>
        <v>0</v>
      </c>
      <c r="CR20" s="249">
        <f t="shared" si="57"/>
        <v>0</v>
      </c>
      <c r="CS20" s="249">
        <f t="shared" si="58"/>
        <v>0</v>
      </c>
      <c r="CT20" s="250">
        <f t="shared" si="59"/>
        <v>0</v>
      </c>
      <c r="CU20" s="249">
        <f t="shared" si="60"/>
        <v>0</v>
      </c>
      <c r="CV20" s="249">
        <f t="shared" si="61"/>
        <v>0</v>
      </c>
      <c r="CW20" s="250">
        <f t="shared" si="62"/>
        <v>0</v>
      </c>
      <c r="CX20" s="249">
        <f t="shared" si="63"/>
        <v>0</v>
      </c>
      <c r="CY20" s="249">
        <f t="shared" si="64"/>
        <v>0</v>
      </c>
      <c r="CZ20" s="250">
        <f t="shared" si="65"/>
        <v>0</v>
      </c>
      <c r="DA20" s="249">
        <f t="shared" si="66"/>
        <v>0</v>
      </c>
      <c r="DB20" s="249">
        <f t="shared" si="67"/>
        <v>0</v>
      </c>
      <c r="DC20" s="250">
        <f t="shared" si="68"/>
        <v>0</v>
      </c>
      <c r="DD20" s="249">
        <f t="shared" si="69"/>
        <v>0</v>
      </c>
      <c r="DE20" s="249">
        <f t="shared" si="70"/>
        <v>0</v>
      </c>
      <c r="DF20" s="249">
        <f t="shared" si="71"/>
        <v>0</v>
      </c>
      <c r="DG20" s="249">
        <f t="shared" si="72"/>
        <v>0</v>
      </c>
      <c r="DH20" s="250">
        <f t="shared" si="73"/>
        <v>0</v>
      </c>
      <c r="DI20" s="249">
        <f t="shared" si="74"/>
        <v>0</v>
      </c>
      <c r="DJ20" s="249">
        <f t="shared" si="75"/>
        <v>0</v>
      </c>
      <c r="DK20" s="249">
        <f t="shared" si="76"/>
        <v>0</v>
      </c>
      <c r="DL20" s="249">
        <f t="shared" si="77"/>
        <v>0</v>
      </c>
      <c r="DM20" s="250">
        <f t="shared" si="78"/>
        <v>0</v>
      </c>
      <c r="DN20" s="249">
        <f t="shared" si="79"/>
        <v>0</v>
      </c>
      <c r="DO20" s="249">
        <f t="shared" si="80"/>
        <v>0</v>
      </c>
      <c r="DP20" s="249">
        <f t="shared" si="81"/>
        <v>0</v>
      </c>
      <c r="DQ20" s="249">
        <f t="shared" si="82"/>
        <v>0</v>
      </c>
      <c r="DR20" s="250">
        <f t="shared" si="83"/>
        <v>0</v>
      </c>
      <c r="DS20" s="249">
        <f t="shared" si="84"/>
        <v>0</v>
      </c>
      <c r="DT20" s="249">
        <f t="shared" si="85"/>
        <v>0</v>
      </c>
      <c r="DU20" s="249">
        <f t="shared" si="86"/>
        <v>0</v>
      </c>
      <c r="DV20" s="249">
        <f t="shared" si="87"/>
        <v>0</v>
      </c>
      <c r="DW20" s="250">
        <f t="shared" si="88"/>
        <v>0</v>
      </c>
      <c r="DX20" s="249">
        <f t="shared" si="89"/>
        <v>0</v>
      </c>
      <c r="DY20" s="249">
        <f t="shared" si="90"/>
        <v>0</v>
      </c>
      <c r="DZ20" s="250">
        <f t="shared" si="91"/>
        <v>0</v>
      </c>
      <c r="EA20" s="249">
        <f t="shared" si="92"/>
        <v>0</v>
      </c>
      <c r="EB20" s="249">
        <f t="shared" si="93"/>
        <v>0</v>
      </c>
      <c r="EC20" s="250">
        <f t="shared" si="94"/>
        <v>0</v>
      </c>
      <c r="ED20" s="249">
        <f t="shared" si="95"/>
        <v>0</v>
      </c>
      <c r="EE20" s="249">
        <f t="shared" si="96"/>
        <v>0</v>
      </c>
      <c r="EF20" s="250">
        <f t="shared" si="97"/>
        <v>0</v>
      </c>
      <c r="EG20" s="249">
        <f t="shared" si="98"/>
        <v>0</v>
      </c>
      <c r="EH20" s="249">
        <f t="shared" si="99"/>
        <v>0</v>
      </c>
      <c r="EI20" s="250">
        <f t="shared" si="100"/>
        <v>0</v>
      </c>
      <c r="EJ20" s="249">
        <f t="shared" si="101"/>
        <v>0</v>
      </c>
      <c r="EK20" s="249">
        <f t="shared" si="102"/>
        <v>0</v>
      </c>
      <c r="EL20" s="249">
        <f t="shared" si="103"/>
        <v>0</v>
      </c>
      <c r="EM20" s="249">
        <f t="shared" si="104"/>
        <v>0</v>
      </c>
      <c r="EN20" s="250">
        <f t="shared" si="105"/>
        <v>0</v>
      </c>
      <c r="EO20" s="249">
        <f t="shared" si="106"/>
        <v>0</v>
      </c>
      <c r="EP20" s="249">
        <f t="shared" si="107"/>
        <v>0</v>
      </c>
      <c r="EQ20" s="249">
        <f t="shared" si="108"/>
        <v>0</v>
      </c>
      <c r="ER20" s="249">
        <f t="shared" si="109"/>
        <v>0</v>
      </c>
      <c r="ES20" s="250">
        <f t="shared" si="110"/>
        <v>0</v>
      </c>
      <c r="ET20" s="249">
        <f t="shared" si="111"/>
        <v>0</v>
      </c>
      <c r="EU20" s="249">
        <f t="shared" si="112"/>
        <v>0</v>
      </c>
      <c r="EV20" s="249">
        <f t="shared" si="113"/>
        <v>0</v>
      </c>
      <c r="EW20" s="249">
        <f t="shared" si="114"/>
        <v>0</v>
      </c>
      <c r="EX20" s="250">
        <f t="shared" si="115"/>
        <v>0</v>
      </c>
      <c r="EY20" s="249">
        <f t="shared" si="116"/>
        <v>0</v>
      </c>
      <c r="EZ20" s="249">
        <f t="shared" si="117"/>
        <v>0</v>
      </c>
      <c r="FA20" s="249">
        <f t="shared" si="118"/>
        <v>0</v>
      </c>
      <c r="FB20" s="249">
        <f t="shared" si="119"/>
        <v>0</v>
      </c>
      <c r="FC20" s="250">
        <f t="shared" si="120"/>
        <v>0</v>
      </c>
      <c r="FD20" s="249">
        <f t="shared" si="121"/>
        <v>0</v>
      </c>
      <c r="FE20" s="249">
        <f t="shared" si="122"/>
        <v>0</v>
      </c>
      <c r="FF20" s="250">
        <f t="shared" si="123"/>
        <v>0</v>
      </c>
      <c r="FG20" s="249">
        <f t="shared" si="124"/>
        <v>0</v>
      </c>
      <c r="FH20" s="249">
        <f t="shared" si="125"/>
        <v>0</v>
      </c>
      <c r="FI20" s="250">
        <f t="shared" si="126"/>
        <v>0</v>
      </c>
      <c r="FJ20" s="249">
        <f t="shared" si="127"/>
        <v>0</v>
      </c>
      <c r="FK20" s="249">
        <f t="shared" si="128"/>
        <v>0</v>
      </c>
      <c r="FL20" s="250">
        <f t="shared" si="129"/>
        <v>0</v>
      </c>
      <c r="FM20" s="249">
        <f t="shared" si="130"/>
        <v>0</v>
      </c>
      <c r="FN20" s="251">
        <f t="shared" si="131"/>
        <v>0</v>
      </c>
    </row>
    <row r="21" spans="1:170" ht="12.75" customHeight="1">
      <c r="A21" s="452"/>
      <c r="B21" s="639"/>
      <c r="C21" s="252" t="s">
        <v>40</v>
      </c>
      <c r="D21" s="253">
        <f>ROUND('Current MY Credit Calc'!C77,0)+ROUND('Current MY Credit Calc-MANUAL'!C77,0)</f>
        <v>0</v>
      </c>
      <c r="E21" s="254">
        <f>ROUND('Current MY Credit Calc'!D77,0)+ROUND('Current MY Credit Calc-MANUAL'!D77,0)</f>
        <v>0</v>
      </c>
      <c r="F21" s="255"/>
      <c r="G21" s="256"/>
      <c r="H21" s="257">
        <f>ROUND('Current MY Credit Calc'!G77,0)+ROUND('Current MY Credit Calc-MANUAL'!G77,0)</f>
        <v>0</v>
      </c>
      <c r="I21" s="258">
        <f>ROUND('Current MY Credit Calc'!H77,0)+ROUND('Current MY Credit Calc-MANUAL'!H77,0)</f>
        <v>0</v>
      </c>
      <c r="J21" s="255"/>
      <c r="K21" s="256"/>
      <c r="L21" s="255"/>
      <c r="M21" s="256"/>
      <c r="N21" s="452"/>
      <c r="O21" s="45"/>
      <c r="P21" s="1"/>
      <c r="Q21" s="2"/>
      <c r="R21" s="13"/>
      <c r="S21" s="326"/>
      <c r="T21" s="327"/>
      <c r="U21" s="328"/>
      <c r="V21" s="329"/>
      <c r="W21" s="233">
        <f t="shared" si="132"/>
      </c>
      <c r="X21" s="336"/>
      <c r="Y21" s="248">
        <f t="shared" si="133"/>
        <v>0</v>
      </c>
      <c r="Z21" s="249">
        <f t="shared" si="134"/>
        <v>0</v>
      </c>
      <c r="AA21" s="249">
        <f t="shared" si="135"/>
        <v>0</v>
      </c>
      <c r="AB21" s="249">
        <f t="shared" si="136"/>
        <v>0</v>
      </c>
      <c r="AC21" s="249">
        <f t="shared" si="137"/>
        <v>0</v>
      </c>
      <c r="AD21" s="249">
        <f t="shared" si="138"/>
        <v>0</v>
      </c>
      <c r="AE21" s="249">
        <f t="shared" si="139"/>
        <v>0</v>
      </c>
      <c r="AF21" s="249">
        <f t="shared" si="140"/>
        <v>0</v>
      </c>
      <c r="AG21" s="249">
        <f t="shared" si="141"/>
        <v>0</v>
      </c>
      <c r="AH21" s="250">
        <f t="shared" si="142"/>
      </c>
      <c r="AI21" s="251">
        <f t="shared" si="0"/>
      </c>
      <c r="AJ21" s="249">
        <f t="shared" si="143"/>
        <v>1</v>
      </c>
      <c r="AK21" s="249">
        <f t="shared" si="1"/>
        <v>0</v>
      </c>
      <c r="AL21" s="249"/>
      <c r="AM21" s="251"/>
      <c r="AN21" s="237"/>
      <c r="AO21" s="250">
        <f t="shared" si="2"/>
        <v>0</v>
      </c>
      <c r="AP21" s="250">
        <f t="shared" si="3"/>
        <v>0</v>
      </c>
      <c r="AQ21" s="249">
        <f t="shared" si="4"/>
        <v>0</v>
      </c>
      <c r="AR21" s="249">
        <f t="shared" si="5"/>
        <v>0</v>
      </c>
      <c r="AS21" s="249">
        <f t="shared" si="6"/>
        <v>0</v>
      </c>
      <c r="AT21" s="249">
        <f t="shared" si="7"/>
        <v>0</v>
      </c>
      <c r="AU21" s="250">
        <f t="shared" si="8"/>
        <v>0</v>
      </c>
      <c r="AV21" s="249">
        <f t="shared" si="9"/>
        <v>0</v>
      </c>
      <c r="AW21" s="249">
        <f t="shared" si="10"/>
        <v>0</v>
      </c>
      <c r="AX21" s="249">
        <f t="shared" si="11"/>
        <v>0</v>
      </c>
      <c r="AY21" s="251">
        <f t="shared" si="12"/>
        <v>0</v>
      </c>
      <c r="AZ21" s="249">
        <f t="shared" si="13"/>
        <v>0</v>
      </c>
      <c r="BA21" s="250">
        <f t="shared" si="14"/>
        <v>0</v>
      </c>
      <c r="BB21" s="249">
        <f t="shared" si="15"/>
        <v>0</v>
      </c>
      <c r="BC21" s="249">
        <f t="shared" si="16"/>
        <v>0</v>
      </c>
      <c r="BD21" s="249">
        <f t="shared" si="17"/>
        <v>0</v>
      </c>
      <c r="BE21" s="249">
        <f t="shared" si="18"/>
        <v>0</v>
      </c>
      <c r="BF21" s="250">
        <f t="shared" si="19"/>
        <v>0</v>
      </c>
      <c r="BG21" s="249">
        <f t="shared" si="20"/>
        <v>0</v>
      </c>
      <c r="BH21" s="249">
        <f t="shared" si="21"/>
        <v>0</v>
      </c>
      <c r="BI21" s="249">
        <f t="shared" si="22"/>
        <v>0</v>
      </c>
      <c r="BJ21" s="249">
        <f t="shared" si="23"/>
        <v>0</v>
      </c>
      <c r="BK21" s="250">
        <f t="shared" si="24"/>
        <v>0</v>
      </c>
      <c r="BL21" s="249">
        <f t="shared" si="25"/>
        <v>0</v>
      </c>
      <c r="BM21" s="249">
        <f t="shared" si="26"/>
        <v>0</v>
      </c>
      <c r="BN21" s="250">
        <f t="shared" si="27"/>
        <v>0</v>
      </c>
      <c r="BO21" s="249">
        <f t="shared" si="28"/>
        <v>0</v>
      </c>
      <c r="BP21" s="249">
        <f t="shared" si="29"/>
        <v>0</v>
      </c>
      <c r="BQ21" s="250">
        <f t="shared" si="30"/>
        <v>0</v>
      </c>
      <c r="BR21" s="249">
        <f t="shared" si="31"/>
        <v>0</v>
      </c>
      <c r="BS21" s="249">
        <f t="shared" si="32"/>
        <v>0</v>
      </c>
      <c r="BT21" s="250">
        <f t="shared" si="33"/>
        <v>0</v>
      </c>
      <c r="BU21" s="249">
        <f t="shared" si="34"/>
        <v>0</v>
      </c>
      <c r="BV21" s="251">
        <f t="shared" si="35"/>
        <v>0</v>
      </c>
      <c r="BW21" s="249">
        <f t="shared" si="36"/>
        <v>0</v>
      </c>
      <c r="BX21" s="249">
        <f t="shared" si="37"/>
        <v>0</v>
      </c>
      <c r="BY21" s="249">
        <f t="shared" si="38"/>
        <v>0</v>
      </c>
      <c r="BZ21" s="249">
        <f t="shared" si="39"/>
        <v>0</v>
      </c>
      <c r="CA21" s="249">
        <f t="shared" si="40"/>
        <v>0</v>
      </c>
      <c r="CB21" s="250">
        <f t="shared" si="41"/>
        <v>0</v>
      </c>
      <c r="CC21" s="249">
        <f t="shared" si="42"/>
        <v>0</v>
      </c>
      <c r="CD21" s="249">
        <f t="shared" si="43"/>
        <v>0</v>
      </c>
      <c r="CE21" s="249">
        <f t="shared" si="44"/>
        <v>0</v>
      </c>
      <c r="CF21" s="249">
        <f t="shared" si="45"/>
        <v>0</v>
      </c>
      <c r="CG21" s="250">
        <f t="shared" si="46"/>
        <v>0</v>
      </c>
      <c r="CH21" s="249">
        <f t="shared" si="47"/>
        <v>0</v>
      </c>
      <c r="CI21" s="249">
        <f t="shared" si="48"/>
        <v>0</v>
      </c>
      <c r="CJ21" s="249">
        <f t="shared" si="49"/>
        <v>0</v>
      </c>
      <c r="CK21" s="249">
        <f t="shared" si="50"/>
        <v>0</v>
      </c>
      <c r="CL21" s="250">
        <f t="shared" si="51"/>
        <v>0</v>
      </c>
      <c r="CM21" s="249">
        <f t="shared" si="52"/>
        <v>0</v>
      </c>
      <c r="CN21" s="249">
        <f t="shared" si="53"/>
        <v>0</v>
      </c>
      <c r="CO21" s="249">
        <f t="shared" si="54"/>
        <v>0</v>
      </c>
      <c r="CP21" s="249">
        <f t="shared" si="55"/>
        <v>0</v>
      </c>
      <c r="CQ21" s="250">
        <f t="shared" si="56"/>
        <v>0</v>
      </c>
      <c r="CR21" s="249">
        <f t="shared" si="57"/>
        <v>0</v>
      </c>
      <c r="CS21" s="249">
        <f t="shared" si="58"/>
        <v>0</v>
      </c>
      <c r="CT21" s="250">
        <f t="shared" si="59"/>
        <v>0</v>
      </c>
      <c r="CU21" s="249">
        <f t="shared" si="60"/>
        <v>0</v>
      </c>
      <c r="CV21" s="249">
        <f t="shared" si="61"/>
        <v>0</v>
      </c>
      <c r="CW21" s="250">
        <f t="shared" si="62"/>
        <v>0</v>
      </c>
      <c r="CX21" s="249">
        <f t="shared" si="63"/>
        <v>0</v>
      </c>
      <c r="CY21" s="249">
        <f t="shared" si="64"/>
        <v>0</v>
      </c>
      <c r="CZ21" s="250">
        <f t="shared" si="65"/>
        <v>0</v>
      </c>
      <c r="DA21" s="249">
        <f t="shared" si="66"/>
        <v>0</v>
      </c>
      <c r="DB21" s="249">
        <f t="shared" si="67"/>
        <v>0</v>
      </c>
      <c r="DC21" s="250">
        <f t="shared" si="68"/>
        <v>0</v>
      </c>
      <c r="DD21" s="249">
        <f t="shared" si="69"/>
        <v>0</v>
      </c>
      <c r="DE21" s="249">
        <f t="shared" si="70"/>
        <v>0</v>
      </c>
      <c r="DF21" s="249">
        <f t="shared" si="71"/>
        <v>0</v>
      </c>
      <c r="DG21" s="249">
        <f t="shared" si="72"/>
        <v>0</v>
      </c>
      <c r="DH21" s="250">
        <f t="shared" si="73"/>
        <v>0</v>
      </c>
      <c r="DI21" s="249">
        <f t="shared" si="74"/>
        <v>0</v>
      </c>
      <c r="DJ21" s="249">
        <f t="shared" si="75"/>
        <v>0</v>
      </c>
      <c r="DK21" s="249">
        <f t="shared" si="76"/>
        <v>0</v>
      </c>
      <c r="DL21" s="249">
        <f t="shared" si="77"/>
        <v>0</v>
      </c>
      <c r="DM21" s="250">
        <f t="shared" si="78"/>
        <v>0</v>
      </c>
      <c r="DN21" s="249">
        <f t="shared" si="79"/>
        <v>0</v>
      </c>
      <c r="DO21" s="249">
        <f t="shared" si="80"/>
        <v>0</v>
      </c>
      <c r="DP21" s="249">
        <f t="shared" si="81"/>
        <v>0</v>
      </c>
      <c r="DQ21" s="249">
        <f t="shared" si="82"/>
        <v>0</v>
      </c>
      <c r="DR21" s="250">
        <f t="shared" si="83"/>
        <v>0</v>
      </c>
      <c r="DS21" s="249">
        <f t="shared" si="84"/>
        <v>0</v>
      </c>
      <c r="DT21" s="249">
        <f t="shared" si="85"/>
        <v>0</v>
      </c>
      <c r="DU21" s="249">
        <f t="shared" si="86"/>
        <v>0</v>
      </c>
      <c r="DV21" s="249">
        <f t="shared" si="87"/>
        <v>0</v>
      </c>
      <c r="DW21" s="250">
        <f t="shared" si="88"/>
        <v>0</v>
      </c>
      <c r="DX21" s="249">
        <f t="shared" si="89"/>
        <v>0</v>
      </c>
      <c r="DY21" s="249">
        <f t="shared" si="90"/>
        <v>0</v>
      </c>
      <c r="DZ21" s="250">
        <f t="shared" si="91"/>
        <v>0</v>
      </c>
      <c r="EA21" s="249">
        <f t="shared" si="92"/>
        <v>0</v>
      </c>
      <c r="EB21" s="249">
        <f t="shared" si="93"/>
        <v>0</v>
      </c>
      <c r="EC21" s="250">
        <f t="shared" si="94"/>
        <v>0</v>
      </c>
      <c r="ED21" s="249">
        <f t="shared" si="95"/>
        <v>0</v>
      </c>
      <c r="EE21" s="249">
        <f t="shared" si="96"/>
        <v>0</v>
      </c>
      <c r="EF21" s="250">
        <f t="shared" si="97"/>
        <v>0</v>
      </c>
      <c r="EG21" s="249">
        <f t="shared" si="98"/>
        <v>0</v>
      </c>
      <c r="EH21" s="249">
        <f t="shared" si="99"/>
        <v>0</v>
      </c>
      <c r="EI21" s="250">
        <f t="shared" si="100"/>
        <v>0</v>
      </c>
      <c r="EJ21" s="249">
        <f t="shared" si="101"/>
        <v>0</v>
      </c>
      <c r="EK21" s="249">
        <f t="shared" si="102"/>
        <v>0</v>
      </c>
      <c r="EL21" s="249">
        <f t="shared" si="103"/>
        <v>0</v>
      </c>
      <c r="EM21" s="249">
        <f t="shared" si="104"/>
        <v>0</v>
      </c>
      <c r="EN21" s="250">
        <f t="shared" si="105"/>
        <v>0</v>
      </c>
      <c r="EO21" s="249">
        <f t="shared" si="106"/>
        <v>0</v>
      </c>
      <c r="EP21" s="249">
        <f t="shared" si="107"/>
        <v>0</v>
      </c>
      <c r="EQ21" s="249">
        <f t="shared" si="108"/>
        <v>0</v>
      </c>
      <c r="ER21" s="249">
        <f t="shared" si="109"/>
        <v>0</v>
      </c>
      <c r="ES21" s="250">
        <f t="shared" si="110"/>
        <v>0</v>
      </c>
      <c r="ET21" s="249">
        <f t="shared" si="111"/>
        <v>0</v>
      </c>
      <c r="EU21" s="249">
        <f t="shared" si="112"/>
        <v>0</v>
      </c>
      <c r="EV21" s="249">
        <f t="shared" si="113"/>
        <v>0</v>
      </c>
      <c r="EW21" s="249">
        <f t="shared" si="114"/>
        <v>0</v>
      </c>
      <c r="EX21" s="250">
        <f t="shared" si="115"/>
        <v>0</v>
      </c>
      <c r="EY21" s="249">
        <f t="shared" si="116"/>
        <v>0</v>
      </c>
      <c r="EZ21" s="249">
        <f t="shared" si="117"/>
        <v>0</v>
      </c>
      <c r="FA21" s="249">
        <f t="shared" si="118"/>
        <v>0</v>
      </c>
      <c r="FB21" s="249">
        <f t="shared" si="119"/>
        <v>0</v>
      </c>
      <c r="FC21" s="250">
        <f t="shared" si="120"/>
        <v>0</v>
      </c>
      <c r="FD21" s="249">
        <f t="shared" si="121"/>
        <v>0</v>
      </c>
      <c r="FE21" s="249">
        <f t="shared" si="122"/>
        <v>0</v>
      </c>
      <c r="FF21" s="250">
        <f t="shared" si="123"/>
        <v>0</v>
      </c>
      <c r="FG21" s="249">
        <f t="shared" si="124"/>
        <v>0</v>
      </c>
      <c r="FH21" s="249">
        <f t="shared" si="125"/>
        <v>0</v>
      </c>
      <c r="FI21" s="250">
        <f t="shared" si="126"/>
        <v>0</v>
      </c>
      <c r="FJ21" s="249">
        <f t="shared" si="127"/>
        <v>0</v>
      </c>
      <c r="FK21" s="249">
        <f t="shared" si="128"/>
        <v>0</v>
      </c>
      <c r="FL21" s="250">
        <f t="shared" si="129"/>
        <v>0</v>
      </c>
      <c r="FM21" s="249">
        <f t="shared" si="130"/>
        <v>0</v>
      </c>
      <c r="FN21" s="251">
        <f t="shared" si="131"/>
        <v>0</v>
      </c>
    </row>
    <row r="22" spans="1:170" ht="12.75" customHeight="1" thickBot="1">
      <c r="A22" s="452"/>
      <c r="B22" s="640"/>
      <c r="C22" s="261" t="s">
        <v>41</v>
      </c>
      <c r="D22" s="262">
        <f>ROUND('Current MY Credit Calc'!C78,0)+ROUND('Current MY Credit Calc-MANUAL'!C78,0)</f>
        <v>0</v>
      </c>
      <c r="E22" s="263">
        <f>ROUND('Current MY Credit Calc'!D78,0)+ROUND('Current MY Credit Calc-MANUAL'!D78,0)</f>
        <v>0</v>
      </c>
      <c r="F22" s="264">
        <f>ROUND('Current MY Credit Calc'!E78,0)+ROUND('Current MY Credit Calc-MANUAL'!E78,0)</f>
        <v>0</v>
      </c>
      <c r="G22" s="265">
        <f>ROUND('Current MY Credit Calc'!F78,0)+ROUND('Current MY Credit Calc-MANUAL'!F78,0)</f>
        <v>0</v>
      </c>
      <c r="H22" s="266">
        <f>ROUND('Current MY Credit Calc'!G78,0)+ROUND('Current MY Credit Calc-MANUAL'!G78,0)</f>
        <v>0</v>
      </c>
      <c r="I22" s="267">
        <f>ROUND('Current MY Credit Calc'!H78,0)+ROUND('Current MY Credit Calc-MANUAL'!H78,0)</f>
        <v>0</v>
      </c>
      <c r="J22" s="268"/>
      <c r="K22" s="269"/>
      <c r="L22" s="268"/>
      <c r="M22" s="269"/>
      <c r="N22" s="452"/>
      <c r="O22" s="45"/>
      <c r="P22" s="1"/>
      <c r="Q22" s="2"/>
      <c r="R22" s="13"/>
      <c r="S22" s="326"/>
      <c r="T22" s="327"/>
      <c r="U22" s="328"/>
      <c r="V22" s="329"/>
      <c r="W22" s="233">
        <f t="shared" si="132"/>
      </c>
      <c r="X22" s="336"/>
      <c r="Y22" s="248">
        <f t="shared" si="133"/>
        <v>0</v>
      </c>
      <c r="Z22" s="249">
        <f t="shared" si="134"/>
        <v>0</v>
      </c>
      <c r="AA22" s="249">
        <f t="shared" si="135"/>
        <v>0</v>
      </c>
      <c r="AB22" s="249">
        <f t="shared" si="136"/>
        <v>0</v>
      </c>
      <c r="AC22" s="249">
        <f t="shared" si="137"/>
        <v>0</v>
      </c>
      <c r="AD22" s="249">
        <f t="shared" si="138"/>
        <v>0</v>
      </c>
      <c r="AE22" s="249">
        <f t="shared" si="139"/>
        <v>0</v>
      </c>
      <c r="AF22" s="249">
        <f t="shared" si="140"/>
        <v>0</v>
      </c>
      <c r="AG22" s="249">
        <f t="shared" si="141"/>
        <v>0</v>
      </c>
      <c r="AH22" s="250">
        <f t="shared" si="142"/>
      </c>
      <c r="AI22" s="251">
        <f t="shared" si="0"/>
      </c>
      <c r="AJ22" s="249">
        <f t="shared" si="143"/>
        <v>1</v>
      </c>
      <c r="AK22" s="249">
        <f t="shared" si="1"/>
        <v>0</v>
      </c>
      <c r="AL22" s="249"/>
      <c r="AM22" s="251"/>
      <c r="AN22" s="237"/>
      <c r="AO22" s="250">
        <f t="shared" si="2"/>
        <v>0</v>
      </c>
      <c r="AP22" s="250">
        <f t="shared" si="3"/>
        <v>0</v>
      </c>
      <c r="AQ22" s="249">
        <f t="shared" si="4"/>
        <v>0</v>
      </c>
      <c r="AR22" s="249">
        <f t="shared" si="5"/>
        <v>0</v>
      </c>
      <c r="AS22" s="249">
        <f t="shared" si="6"/>
        <v>0</v>
      </c>
      <c r="AT22" s="249">
        <f t="shared" si="7"/>
        <v>0</v>
      </c>
      <c r="AU22" s="250">
        <f t="shared" si="8"/>
        <v>0</v>
      </c>
      <c r="AV22" s="249">
        <f t="shared" si="9"/>
        <v>0</v>
      </c>
      <c r="AW22" s="249">
        <f t="shared" si="10"/>
        <v>0</v>
      </c>
      <c r="AX22" s="249">
        <f t="shared" si="11"/>
        <v>0</v>
      </c>
      <c r="AY22" s="251">
        <f t="shared" si="12"/>
        <v>0</v>
      </c>
      <c r="AZ22" s="249">
        <f t="shared" si="13"/>
        <v>0</v>
      </c>
      <c r="BA22" s="250">
        <f t="shared" si="14"/>
        <v>0</v>
      </c>
      <c r="BB22" s="249">
        <f t="shared" si="15"/>
        <v>0</v>
      </c>
      <c r="BC22" s="249">
        <f t="shared" si="16"/>
        <v>0</v>
      </c>
      <c r="BD22" s="249">
        <f t="shared" si="17"/>
        <v>0</v>
      </c>
      <c r="BE22" s="249">
        <f t="shared" si="18"/>
        <v>0</v>
      </c>
      <c r="BF22" s="250">
        <f t="shared" si="19"/>
        <v>0</v>
      </c>
      <c r="BG22" s="249">
        <f t="shared" si="20"/>
        <v>0</v>
      </c>
      <c r="BH22" s="249">
        <f t="shared" si="21"/>
        <v>0</v>
      </c>
      <c r="BI22" s="249">
        <f t="shared" si="22"/>
        <v>0</v>
      </c>
      <c r="BJ22" s="249">
        <f t="shared" si="23"/>
        <v>0</v>
      </c>
      <c r="BK22" s="250">
        <f t="shared" si="24"/>
        <v>0</v>
      </c>
      <c r="BL22" s="249">
        <f t="shared" si="25"/>
        <v>0</v>
      </c>
      <c r="BM22" s="249">
        <f t="shared" si="26"/>
        <v>0</v>
      </c>
      <c r="BN22" s="250">
        <f t="shared" si="27"/>
        <v>0</v>
      </c>
      <c r="BO22" s="249">
        <f t="shared" si="28"/>
        <v>0</v>
      </c>
      <c r="BP22" s="249">
        <f t="shared" si="29"/>
        <v>0</v>
      </c>
      <c r="BQ22" s="250">
        <f t="shared" si="30"/>
        <v>0</v>
      </c>
      <c r="BR22" s="249">
        <f t="shared" si="31"/>
        <v>0</v>
      </c>
      <c r="BS22" s="249">
        <f t="shared" si="32"/>
        <v>0</v>
      </c>
      <c r="BT22" s="250">
        <f t="shared" si="33"/>
        <v>0</v>
      </c>
      <c r="BU22" s="249">
        <f t="shared" si="34"/>
        <v>0</v>
      </c>
      <c r="BV22" s="251">
        <f t="shared" si="35"/>
        <v>0</v>
      </c>
      <c r="BW22" s="249">
        <f t="shared" si="36"/>
        <v>0</v>
      </c>
      <c r="BX22" s="249">
        <f t="shared" si="37"/>
        <v>0</v>
      </c>
      <c r="BY22" s="249">
        <f t="shared" si="38"/>
        <v>0</v>
      </c>
      <c r="BZ22" s="249">
        <f t="shared" si="39"/>
        <v>0</v>
      </c>
      <c r="CA22" s="249">
        <f t="shared" si="40"/>
        <v>0</v>
      </c>
      <c r="CB22" s="250">
        <f t="shared" si="41"/>
        <v>0</v>
      </c>
      <c r="CC22" s="249">
        <f t="shared" si="42"/>
        <v>0</v>
      </c>
      <c r="CD22" s="249">
        <f t="shared" si="43"/>
        <v>0</v>
      </c>
      <c r="CE22" s="249">
        <f t="shared" si="44"/>
        <v>0</v>
      </c>
      <c r="CF22" s="249">
        <f t="shared" si="45"/>
        <v>0</v>
      </c>
      <c r="CG22" s="250">
        <f t="shared" si="46"/>
        <v>0</v>
      </c>
      <c r="CH22" s="249">
        <f t="shared" si="47"/>
        <v>0</v>
      </c>
      <c r="CI22" s="249">
        <f t="shared" si="48"/>
        <v>0</v>
      </c>
      <c r="CJ22" s="249">
        <f t="shared" si="49"/>
        <v>0</v>
      </c>
      <c r="CK22" s="249">
        <f t="shared" si="50"/>
        <v>0</v>
      </c>
      <c r="CL22" s="250">
        <f t="shared" si="51"/>
        <v>0</v>
      </c>
      <c r="CM22" s="249">
        <f t="shared" si="52"/>
        <v>0</v>
      </c>
      <c r="CN22" s="249">
        <f t="shared" si="53"/>
        <v>0</v>
      </c>
      <c r="CO22" s="249">
        <f t="shared" si="54"/>
        <v>0</v>
      </c>
      <c r="CP22" s="249">
        <f t="shared" si="55"/>
        <v>0</v>
      </c>
      <c r="CQ22" s="250">
        <f t="shared" si="56"/>
        <v>0</v>
      </c>
      <c r="CR22" s="249">
        <f t="shared" si="57"/>
        <v>0</v>
      </c>
      <c r="CS22" s="249">
        <f t="shared" si="58"/>
        <v>0</v>
      </c>
      <c r="CT22" s="250">
        <f t="shared" si="59"/>
        <v>0</v>
      </c>
      <c r="CU22" s="249">
        <f t="shared" si="60"/>
        <v>0</v>
      </c>
      <c r="CV22" s="249">
        <f t="shared" si="61"/>
        <v>0</v>
      </c>
      <c r="CW22" s="250">
        <f t="shared" si="62"/>
        <v>0</v>
      </c>
      <c r="CX22" s="249">
        <f t="shared" si="63"/>
        <v>0</v>
      </c>
      <c r="CY22" s="249">
        <f t="shared" si="64"/>
        <v>0</v>
      </c>
      <c r="CZ22" s="250">
        <f t="shared" si="65"/>
        <v>0</v>
      </c>
      <c r="DA22" s="249">
        <f t="shared" si="66"/>
        <v>0</v>
      </c>
      <c r="DB22" s="249">
        <f t="shared" si="67"/>
        <v>0</v>
      </c>
      <c r="DC22" s="250">
        <f t="shared" si="68"/>
        <v>0</v>
      </c>
      <c r="DD22" s="249">
        <f t="shared" si="69"/>
        <v>0</v>
      </c>
      <c r="DE22" s="249">
        <f t="shared" si="70"/>
        <v>0</v>
      </c>
      <c r="DF22" s="249">
        <f t="shared" si="71"/>
        <v>0</v>
      </c>
      <c r="DG22" s="249">
        <f t="shared" si="72"/>
        <v>0</v>
      </c>
      <c r="DH22" s="250">
        <f t="shared" si="73"/>
        <v>0</v>
      </c>
      <c r="DI22" s="249">
        <f t="shared" si="74"/>
        <v>0</v>
      </c>
      <c r="DJ22" s="249">
        <f t="shared" si="75"/>
        <v>0</v>
      </c>
      <c r="DK22" s="249">
        <f t="shared" si="76"/>
        <v>0</v>
      </c>
      <c r="DL22" s="249">
        <f t="shared" si="77"/>
        <v>0</v>
      </c>
      <c r="DM22" s="250">
        <f t="shared" si="78"/>
        <v>0</v>
      </c>
      <c r="DN22" s="249">
        <f t="shared" si="79"/>
        <v>0</v>
      </c>
      <c r="DO22" s="249">
        <f t="shared" si="80"/>
        <v>0</v>
      </c>
      <c r="DP22" s="249">
        <f t="shared" si="81"/>
        <v>0</v>
      </c>
      <c r="DQ22" s="249">
        <f t="shared" si="82"/>
        <v>0</v>
      </c>
      <c r="DR22" s="250">
        <f t="shared" si="83"/>
        <v>0</v>
      </c>
      <c r="DS22" s="249">
        <f t="shared" si="84"/>
        <v>0</v>
      </c>
      <c r="DT22" s="249">
        <f t="shared" si="85"/>
        <v>0</v>
      </c>
      <c r="DU22" s="249">
        <f t="shared" si="86"/>
        <v>0</v>
      </c>
      <c r="DV22" s="249">
        <f t="shared" si="87"/>
        <v>0</v>
      </c>
      <c r="DW22" s="250">
        <f t="shared" si="88"/>
        <v>0</v>
      </c>
      <c r="DX22" s="249">
        <f t="shared" si="89"/>
        <v>0</v>
      </c>
      <c r="DY22" s="249">
        <f t="shared" si="90"/>
        <v>0</v>
      </c>
      <c r="DZ22" s="250">
        <f t="shared" si="91"/>
        <v>0</v>
      </c>
      <c r="EA22" s="249">
        <f t="shared" si="92"/>
        <v>0</v>
      </c>
      <c r="EB22" s="249">
        <f t="shared" si="93"/>
        <v>0</v>
      </c>
      <c r="EC22" s="250">
        <f t="shared" si="94"/>
        <v>0</v>
      </c>
      <c r="ED22" s="249">
        <f t="shared" si="95"/>
        <v>0</v>
      </c>
      <c r="EE22" s="249">
        <f t="shared" si="96"/>
        <v>0</v>
      </c>
      <c r="EF22" s="250">
        <f t="shared" si="97"/>
        <v>0</v>
      </c>
      <c r="EG22" s="249">
        <f t="shared" si="98"/>
        <v>0</v>
      </c>
      <c r="EH22" s="249">
        <f t="shared" si="99"/>
        <v>0</v>
      </c>
      <c r="EI22" s="250">
        <f t="shared" si="100"/>
        <v>0</v>
      </c>
      <c r="EJ22" s="249">
        <f t="shared" si="101"/>
        <v>0</v>
      </c>
      <c r="EK22" s="249">
        <f t="shared" si="102"/>
        <v>0</v>
      </c>
      <c r="EL22" s="249">
        <f t="shared" si="103"/>
        <v>0</v>
      </c>
      <c r="EM22" s="249">
        <f t="shared" si="104"/>
        <v>0</v>
      </c>
      <c r="EN22" s="250">
        <f t="shared" si="105"/>
        <v>0</v>
      </c>
      <c r="EO22" s="249">
        <f t="shared" si="106"/>
        <v>0</v>
      </c>
      <c r="EP22" s="249">
        <f t="shared" si="107"/>
        <v>0</v>
      </c>
      <c r="EQ22" s="249">
        <f t="shared" si="108"/>
        <v>0</v>
      </c>
      <c r="ER22" s="249">
        <f t="shared" si="109"/>
        <v>0</v>
      </c>
      <c r="ES22" s="250">
        <f t="shared" si="110"/>
        <v>0</v>
      </c>
      <c r="ET22" s="249">
        <f t="shared" si="111"/>
        <v>0</v>
      </c>
      <c r="EU22" s="249">
        <f t="shared" si="112"/>
        <v>0</v>
      </c>
      <c r="EV22" s="249">
        <f t="shared" si="113"/>
        <v>0</v>
      </c>
      <c r="EW22" s="249">
        <f t="shared" si="114"/>
        <v>0</v>
      </c>
      <c r="EX22" s="250">
        <f t="shared" si="115"/>
        <v>0</v>
      </c>
      <c r="EY22" s="249">
        <f t="shared" si="116"/>
        <v>0</v>
      </c>
      <c r="EZ22" s="249">
        <f t="shared" si="117"/>
        <v>0</v>
      </c>
      <c r="FA22" s="249">
        <f t="shared" si="118"/>
        <v>0</v>
      </c>
      <c r="FB22" s="249">
        <f t="shared" si="119"/>
        <v>0</v>
      </c>
      <c r="FC22" s="250">
        <f t="shared" si="120"/>
        <v>0</v>
      </c>
      <c r="FD22" s="249">
        <f t="shared" si="121"/>
        <v>0</v>
      </c>
      <c r="FE22" s="249">
        <f t="shared" si="122"/>
        <v>0</v>
      </c>
      <c r="FF22" s="250">
        <f t="shared" si="123"/>
        <v>0</v>
      </c>
      <c r="FG22" s="249">
        <f t="shared" si="124"/>
        <v>0</v>
      </c>
      <c r="FH22" s="249">
        <f t="shared" si="125"/>
        <v>0</v>
      </c>
      <c r="FI22" s="250">
        <f t="shared" si="126"/>
        <v>0</v>
      </c>
      <c r="FJ22" s="249">
        <f t="shared" si="127"/>
        <v>0</v>
      </c>
      <c r="FK22" s="249">
        <f t="shared" si="128"/>
        <v>0</v>
      </c>
      <c r="FL22" s="250">
        <f t="shared" si="129"/>
        <v>0</v>
      </c>
      <c r="FM22" s="249">
        <f t="shared" si="130"/>
        <v>0</v>
      </c>
      <c r="FN22" s="251">
        <f t="shared" si="131"/>
        <v>0</v>
      </c>
    </row>
    <row r="23" spans="1:170" ht="12.75" customHeight="1">
      <c r="A23" s="452"/>
      <c r="B23" s="638" t="s">
        <v>57</v>
      </c>
      <c r="C23" s="238" t="s">
        <v>184</v>
      </c>
      <c r="D23" s="312"/>
      <c r="E23" s="313"/>
      <c r="F23" s="241"/>
      <c r="G23" s="242"/>
      <c r="H23" s="312"/>
      <c r="I23" s="313"/>
      <c r="J23" s="312"/>
      <c r="K23" s="319"/>
      <c r="L23" s="320"/>
      <c r="M23" s="319"/>
      <c r="N23" s="452"/>
      <c r="O23" s="45"/>
      <c r="P23" s="1"/>
      <c r="Q23" s="2"/>
      <c r="R23" s="13"/>
      <c r="S23" s="326"/>
      <c r="T23" s="327"/>
      <c r="U23" s="328"/>
      <c r="V23" s="329"/>
      <c r="W23" s="233">
        <f t="shared" si="132"/>
      </c>
      <c r="X23" s="336"/>
      <c r="Y23" s="248">
        <f t="shared" si="133"/>
        <v>0</v>
      </c>
      <c r="Z23" s="249">
        <f t="shared" si="134"/>
        <v>0</v>
      </c>
      <c r="AA23" s="249">
        <f t="shared" si="135"/>
        <v>0</v>
      </c>
      <c r="AB23" s="249">
        <f t="shared" si="136"/>
        <v>0</v>
      </c>
      <c r="AC23" s="249">
        <f t="shared" si="137"/>
        <v>0</v>
      </c>
      <c r="AD23" s="249">
        <f t="shared" si="138"/>
        <v>0</v>
      </c>
      <c r="AE23" s="249">
        <f t="shared" si="139"/>
        <v>0</v>
      </c>
      <c r="AF23" s="249">
        <f t="shared" si="140"/>
        <v>0</v>
      </c>
      <c r="AG23" s="249">
        <f t="shared" si="141"/>
        <v>0</v>
      </c>
      <c r="AH23" s="250">
        <f t="shared" si="142"/>
      </c>
      <c r="AI23" s="251">
        <f t="shared" si="0"/>
      </c>
      <c r="AJ23" s="249">
        <f t="shared" si="143"/>
        <v>1</v>
      </c>
      <c r="AK23" s="249">
        <f t="shared" si="1"/>
        <v>0</v>
      </c>
      <c r="AL23" s="249"/>
      <c r="AM23" s="251"/>
      <c r="AN23" s="237"/>
      <c r="AO23" s="250">
        <f t="shared" si="2"/>
        <v>0</v>
      </c>
      <c r="AP23" s="250">
        <f t="shared" si="3"/>
        <v>0</v>
      </c>
      <c r="AQ23" s="249">
        <f t="shared" si="4"/>
        <v>0</v>
      </c>
      <c r="AR23" s="249">
        <f t="shared" si="5"/>
        <v>0</v>
      </c>
      <c r="AS23" s="249">
        <f t="shared" si="6"/>
        <v>0</v>
      </c>
      <c r="AT23" s="249">
        <f t="shared" si="7"/>
        <v>0</v>
      </c>
      <c r="AU23" s="250">
        <f t="shared" si="8"/>
        <v>0</v>
      </c>
      <c r="AV23" s="249">
        <f t="shared" si="9"/>
        <v>0</v>
      </c>
      <c r="AW23" s="249">
        <f t="shared" si="10"/>
        <v>0</v>
      </c>
      <c r="AX23" s="249">
        <f t="shared" si="11"/>
        <v>0</v>
      </c>
      <c r="AY23" s="251">
        <f t="shared" si="12"/>
        <v>0</v>
      </c>
      <c r="AZ23" s="249">
        <f t="shared" si="13"/>
        <v>0</v>
      </c>
      <c r="BA23" s="250">
        <f t="shared" si="14"/>
        <v>0</v>
      </c>
      <c r="BB23" s="249">
        <f t="shared" si="15"/>
        <v>0</v>
      </c>
      <c r="BC23" s="249">
        <f t="shared" si="16"/>
        <v>0</v>
      </c>
      <c r="BD23" s="249">
        <f t="shared" si="17"/>
        <v>0</v>
      </c>
      <c r="BE23" s="249">
        <f t="shared" si="18"/>
        <v>0</v>
      </c>
      <c r="BF23" s="250">
        <f t="shared" si="19"/>
        <v>0</v>
      </c>
      <c r="BG23" s="249">
        <f t="shared" si="20"/>
        <v>0</v>
      </c>
      <c r="BH23" s="249">
        <f t="shared" si="21"/>
        <v>0</v>
      </c>
      <c r="BI23" s="249">
        <f t="shared" si="22"/>
        <v>0</v>
      </c>
      <c r="BJ23" s="249">
        <f t="shared" si="23"/>
        <v>0</v>
      </c>
      <c r="BK23" s="250">
        <f t="shared" si="24"/>
        <v>0</v>
      </c>
      <c r="BL23" s="249">
        <f t="shared" si="25"/>
        <v>0</v>
      </c>
      <c r="BM23" s="249">
        <f t="shared" si="26"/>
        <v>0</v>
      </c>
      <c r="BN23" s="250">
        <f t="shared" si="27"/>
        <v>0</v>
      </c>
      <c r="BO23" s="249">
        <f t="shared" si="28"/>
        <v>0</v>
      </c>
      <c r="BP23" s="249">
        <f t="shared" si="29"/>
        <v>0</v>
      </c>
      <c r="BQ23" s="250">
        <f t="shared" si="30"/>
        <v>0</v>
      </c>
      <c r="BR23" s="249">
        <f t="shared" si="31"/>
        <v>0</v>
      </c>
      <c r="BS23" s="249">
        <f t="shared" si="32"/>
        <v>0</v>
      </c>
      <c r="BT23" s="250">
        <f t="shared" si="33"/>
        <v>0</v>
      </c>
      <c r="BU23" s="249">
        <f t="shared" si="34"/>
        <v>0</v>
      </c>
      <c r="BV23" s="251">
        <f t="shared" si="35"/>
        <v>0</v>
      </c>
      <c r="BW23" s="249">
        <f t="shared" si="36"/>
        <v>0</v>
      </c>
      <c r="BX23" s="249">
        <f t="shared" si="37"/>
        <v>0</v>
      </c>
      <c r="BY23" s="249">
        <f t="shared" si="38"/>
        <v>0</v>
      </c>
      <c r="BZ23" s="249">
        <f t="shared" si="39"/>
        <v>0</v>
      </c>
      <c r="CA23" s="249">
        <f t="shared" si="40"/>
        <v>0</v>
      </c>
      <c r="CB23" s="250">
        <f t="shared" si="41"/>
        <v>0</v>
      </c>
      <c r="CC23" s="249">
        <f t="shared" si="42"/>
        <v>0</v>
      </c>
      <c r="CD23" s="249">
        <f t="shared" si="43"/>
        <v>0</v>
      </c>
      <c r="CE23" s="249">
        <f t="shared" si="44"/>
        <v>0</v>
      </c>
      <c r="CF23" s="249">
        <f t="shared" si="45"/>
        <v>0</v>
      </c>
      <c r="CG23" s="250">
        <f t="shared" si="46"/>
        <v>0</v>
      </c>
      <c r="CH23" s="249">
        <f t="shared" si="47"/>
        <v>0</v>
      </c>
      <c r="CI23" s="249">
        <f t="shared" si="48"/>
        <v>0</v>
      </c>
      <c r="CJ23" s="249">
        <f t="shared" si="49"/>
        <v>0</v>
      </c>
      <c r="CK23" s="249">
        <f t="shared" si="50"/>
        <v>0</v>
      </c>
      <c r="CL23" s="250">
        <f t="shared" si="51"/>
        <v>0</v>
      </c>
      <c r="CM23" s="249">
        <f t="shared" si="52"/>
        <v>0</v>
      </c>
      <c r="CN23" s="249">
        <f t="shared" si="53"/>
        <v>0</v>
      </c>
      <c r="CO23" s="249">
        <f t="shared" si="54"/>
        <v>0</v>
      </c>
      <c r="CP23" s="249">
        <f t="shared" si="55"/>
        <v>0</v>
      </c>
      <c r="CQ23" s="250">
        <f t="shared" si="56"/>
        <v>0</v>
      </c>
      <c r="CR23" s="249">
        <f t="shared" si="57"/>
        <v>0</v>
      </c>
      <c r="CS23" s="249">
        <f t="shared" si="58"/>
        <v>0</v>
      </c>
      <c r="CT23" s="250">
        <f t="shared" si="59"/>
        <v>0</v>
      </c>
      <c r="CU23" s="249">
        <f t="shared" si="60"/>
        <v>0</v>
      </c>
      <c r="CV23" s="249">
        <f t="shared" si="61"/>
        <v>0</v>
      </c>
      <c r="CW23" s="250">
        <f t="shared" si="62"/>
        <v>0</v>
      </c>
      <c r="CX23" s="249">
        <f t="shared" si="63"/>
        <v>0</v>
      </c>
      <c r="CY23" s="249">
        <f t="shared" si="64"/>
        <v>0</v>
      </c>
      <c r="CZ23" s="250">
        <f t="shared" si="65"/>
        <v>0</v>
      </c>
      <c r="DA23" s="249">
        <f t="shared" si="66"/>
        <v>0</v>
      </c>
      <c r="DB23" s="249">
        <f t="shared" si="67"/>
        <v>0</v>
      </c>
      <c r="DC23" s="250">
        <f t="shared" si="68"/>
        <v>0</v>
      </c>
      <c r="DD23" s="249">
        <f t="shared" si="69"/>
        <v>0</v>
      </c>
      <c r="DE23" s="249">
        <f t="shared" si="70"/>
        <v>0</v>
      </c>
      <c r="DF23" s="249">
        <f t="shared" si="71"/>
        <v>0</v>
      </c>
      <c r="DG23" s="249">
        <f t="shared" si="72"/>
        <v>0</v>
      </c>
      <c r="DH23" s="250">
        <f t="shared" si="73"/>
        <v>0</v>
      </c>
      <c r="DI23" s="249">
        <f t="shared" si="74"/>
        <v>0</v>
      </c>
      <c r="DJ23" s="249">
        <f t="shared" si="75"/>
        <v>0</v>
      </c>
      <c r="DK23" s="249">
        <f t="shared" si="76"/>
        <v>0</v>
      </c>
      <c r="DL23" s="249">
        <f t="shared" si="77"/>
        <v>0</v>
      </c>
      <c r="DM23" s="250">
        <f t="shared" si="78"/>
        <v>0</v>
      </c>
      <c r="DN23" s="249">
        <f t="shared" si="79"/>
        <v>0</v>
      </c>
      <c r="DO23" s="249">
        <f t="shared" si="80"/>
        <v>0</v>
      </c>
      <c r="DP23" s="249">
        <f t="shared" si="81"/>
        <v>0</v>
      </c>
      <c r="DQ23" s="249">
        <f t="shared" si="82"/>
        <v>0</v>
      </c>
      <c r="DR23" s="250">
        <f t="shared" si="83"/>
        <v>0</v>
      </c>
      <c r="DS23" s="249">
        <f t="shared" si="84"/>
        <v>0</v>
      </c>
      <c r="DT23" s="249">
        <f t="shared" si="85"/>
        <v>0</v>
      </c>
      <c r="DU23" s="249">
        <f t="shared" si="86"/>
        <v>0</v>
      </c>
      <c r="DV23" s="249">
        <f t="shared" si="87"/>
        <v>0</v>
      </c>
      <c r="DW23" s="250">
        <f t="shared" si="88"/>
        <v>0</v>
      </c>
      <c r="DX23" s="249">
        <f t="shared" si="89"/>
        <v>0</v>
      </c>
      <c r="DY23" s="249">
        <f t="shared" si="90"/>
        <v>0</v>
      </c>
      <c r="DZ23" s="250">
        <f t="shared" si="91"/>
        <v>0</v>
      </c>
      <c r="EA23" s="249">
        <f t="shared" si="92"/>
        <v>0</v>
      </c>
      <c r="EB23" s="249">
        <f t="shared" si="93"/>
        <v>0</v>
      </c>
      <c r="EC23" s="250">
        <f t="shared" si="94"/>
        <v>0</v>
      </c>
      <c r="ED23" s="249">
        <f t="shared" si="95"/>
        <v>0</v>
      </c>
      <c r="EE23" s="249">
        <f t="shared" si="96"/>
        <v>0</v>
      </c>
      <c r="EF23" s="250">
        <f t="shared" si="97"/>
        <v>0</v>
      </c>
      <c r="EG23" s="249">
        <f t="shared" si="98"/>
        <v>0</v>
      </c>
      <c r="EH23" s="249">
        <f t="shared" si="99"/>
        <v>0</v>
      </c>
      <c r="EI23" s="250">
        <f t="shared" si="100"/>
        <v>0</v>
      </c>
      <c r="EJ23" s="249">
        <f t="shared" si="101"/>
        <v>0</v>
      </c>
      <c r="EK23" s="249">
        <f t="shared" si="102"/>
        <v>0</v>
      </c>
      <c r="EL23" s="249">
        <f t="shared" si="103"/>
        <v>0</v>
      </c>
      <c r="EM23" s="249">
        <f t="shared" si="104"/>
        <v>0</v>
      </c>
      <c r="EN23" s="250">
        <f t="shared" si="105"/>
        <v>0</v>
      </c>
      <c r="EO23" s="249">
        <f t="shared" si="106"/>
        <v>0</v>
      </c>
      <c r="EP23" s="249">
        <f t="shared" si="107"/>
        <v>0</v>
      </c>
      <c r="EQ23" s="249">
        <f t="shared" si="108"/>
        <v>0</v>
      </c>
      <c r="ER23" s="249">
        <f t="shared" si="109"/>
        <v>0</v>
      </c>
      <c r="ES23" s="250">
        <f t="shared" si="110"/>
        <v>0</v>
      </c>
      <c r="ET23" s="249">
        <f t="shared" si="111"/>
        <v>0</v>
      </c>
      <c r="EU23" s="249">
        <f t="shared" si="112"/>
        <v>0</v>
      </c>
      <c r="EV23" s="249">
        <f t="shared" si="113"/>
        <v>0</v>
      </c>
      <c r="EW23" s="249">
        <f t="shared" si="114"/>
        <v>0</v>
      </c>
      <c r="EX23" s="250">
        <f t="shared" si="115"/>
        <v>0</v>
      </c>
      <c r="EY23" s="249">
        <f t="shared" si="116"/>
        <v>0</v>
      </c>
      <c r="EZ23" s="249">
        <f t="shared" si="117"/>
        <v>0</v>
      </c>
      <c r="FA23" s="249">
        <f t="shared" si="118"/>
        <v>0</v>
      </c>
      <c r="FB23" s="249">
        <f t="shared" si="119"/>
        <v>0</v>
      </c>
      <c r="FC23" s="250">
        <f t="shared" si="120"/>
        <v>0</v>
      </c>
      <c r="FD23" s="249">
        <f t="shared" si="121"/>
        <v>0</v>
      </c>
      <c r="FE23" s="249">
        <f t="shared" si="122"/>
        <v>0</v>
      </c>
      <c r="FF23" s="250">
        <f t="shared" si="123"/>
        <v>0</v>
      </c>
      <c r="FG23" s="249">
        <f t="shared" si="124"/>
        <v>0</v>
      </c>
      <c r="FH23" s="249">
        <f t="shared" si="125"/>
        <v>0</v>
      </c>
      <c r="FI23" s="250">
        <f t="shared" si="126"/>
        <v>0</v>
      </c>
      <c r="FJ23" s="249">
        <f t="shared" si="127"/>
        <v>0</v>
      </c>
      <c r="FK23" s="249">
        <f t="shared" si="128"/>
        <v>0</v>
      </c>
      <c r="FL23" s="250">
        <f t="shared" si="129"/>
        <v>0</v>
      </c>
      <c r="FM23" s="249">
        <f t="shared" si="130"/>
        <v>0</v>
      </c>
      <c r="FN23" s="251">
        <f t="shared" si="131"/>
        <v>0</v>
      </c>
    </row>
    <row r="24" spans="1:170" ht="12.75" customHeight="1">
      <c r="A24" s="452"/>
      <c r="B24" s="639"/>
      <c r="C24" s="252" t="s">
        <v>185</v>
      </c>
      <c r="D24" s="314"/>
      <c r="E24" s="313"/>
      <c r="F24" s="255"/>
      <c r="G24" s="256"/>
      <c r="H24" s="314"/>
      <c r="I24" s="313"/>
      <c r="J24" s="314"/>
      <c r="K24" s="321"/>
      <c r="L24" s="313"/>
      <c r="M24" s="321"/>
      <c r="N24" s="452"/>
      <c r="O24" s="45"/>
      <c r="P24" s="1"/>
      <c r="Q24" s="2"/>
      <c r="R24" s="13"/>
      <c r="S24" s="326"/>
      <c r="T24" s="327"/>
      <c r="U24" s="328"/>
      <c r="V24" s="329"/>
      <c r="W24" s="233">
        <f t="shared" si="132"/>
      </c>
      <c r="X24" s="336"/>
      <c r="Y24" s="248">
        <f t="shared" si="133"/>
        <v>0</v>
      </c>
      <c r="Z24" s="249">
        <f t="shared" si="134"/>
        <v>0</v>
      </c>
      <c r="AA24" s="249">
        <f t="shared" si="135"/>
        <v>0</v>
      </c>
      <c r="AB24" s="249">
        <f t="shared" si="136"/>
        <v>0</v>
      </c>
      <c r="AC24" s="249">
        <f t="shared" si="137"/>
        <v>0</v>
      </c>
      <c r="AD24" s="249">
        <f t="shared" si="138"/>
        <v>0</v>
      </c>
      <c r="AE24" s="249">
        <f t="shared" si="139"/>
        <v>0</v>
      </c>
      <c r="AF24" s="249">
        <f t="shared" si="140"/>
        <v>0</v>
      </c>
      <c r="AG24" s="249">
        <f t="shared" si="141"/>
        <v>0</v>
      </c>
      <c r="AH24" s="250">
        <f t="shared" si="142"/>
      </c>
      <c r="AI24" s="251">
        <f t="shared" si="0"/>
      </c>
      <c r="AJ24" s="249">
        <f t="shared" si="143"/>
        <v>1</v>
      </c>
      <c r="AK24" s="249">
        <f t="shared" si="1"/>
        <v>0</v>
      </c>
      <c r="AL24" s="249"/>
      <c r="AM24" s="251"/>
      <c r="AN24" s="237"/>
      <c r="AO24" s="250">
        <f t="shared" si="2"/>
        <v>0</v>
      </c>
      <c r="AP24" s="250">
        <f t="shared" si="3"/>
        <v>0</v>
      </c>
      <c r="AQ24" s="249">
        <f t="shared" si="4"/>
        <v>0</v>
      </c>
      <c r="AR24" s="249">
        <f t="shared" si="5"/>
        <v>0</v>
      </c>
      <c r="AS24" s="249">
        <f t="shared" si="6"/>
        <v>0</v>
      </c>
      <c r="AT24" s="249">
        <f t="shared" si="7"/>
        <v>0</v>
      </c>
      <c r="AU24" s="250">
        <f t="shared" si="8"/>
        <v>0</v>
      </c>
      <c r="AV24" s="249">
        <f t="shared" si="9"/>
        <v>0</v>
      </c>
      <c r="AW24" s="249">
        <f t="shared" si="10"/>
        <v>0</v>
      </c>
      <c r="AX24" s="249">
        <f t="shared" si="11"/>
        <v>0</v>
      </c>
      <c r="AY24" s="251">
        <f t="shared" si="12"/>
        <v>0</v>
      </c>
      <c r="AZ24" s="249">
        <f t="shared" si="13"/>
        <v>0</v>
      </c>
      <c r="BA24" s="250">
        <f t="shared" si="14"/>
        <v>0</v>
      </c>
      <c r="BB24" s="249">
        <f t="shared" si="15"/>
        <v>0</v>
      </c>
      <c r="BC24" s="249">
        <f t="shared" si="16"/>
        <v>0</v>
      </c>
      <c r="BD24" s="249">
        <f t="shared" si="17"/>
        <v>0</v>
      </c>
      <c r="BE24" s="249">
        <f t="shared" si="18"/>
        <v>0</v>
      </c>
      <c r="BF24" s="250">
        <f t="shared" si="19"/>
        <v>0</v>
      </c>
      <c r="BG24" s="249">
        <f t="shared" si="20"/>
        <v>0</v>
      </c>
      <c r="BH24" s="249">
        <f t="shared" si="21"/>
        <v>0</v>
      </c>
      <c r="BI24" s="249">
        <f t="shared" si="22"/>
        <v>0</v>
      </c>
      <c r="BJ24" s="249">
        <f t="shared" si="23"/>
        <v>0</v>
      </c>
      <c r="BK24" s="250">
        <f t="shared" si="24"/>
        <v>0</v>
      </c>
      <c r="BL24" s="249">
        <f t="shared" si="25"/>
        <v>0</v>
      </c>
      <c r="BM24" s="249">
        <f t="shared" si="26"/>
        <v>0</v>
      </c>
      <c r="BN24" s="250">
        <f t="shared" si="27"/>
        <v>0</v>
      </c>
      <c r="BO24" s="249">
        <f t="shared" si="28"/>
        <v>0</v>
      </c>
      <c r="BP24" s="249">
        <f t="shared" si="29"/>
        <v>0</v>
      </c>
      <c r="BQ24" s="250">
        <f t="shared" si="30"/>
        <v>0</v>
      </c>
      <c r="BR24" s="249">
        <f t="shared" si="31"/>
        <v>0</v>
      </c>
      <c r="BS24" s="249">
        <f t="shared" si="32"/>
        <v>0</v>
      </c>
      <c r="BT24" s="250">
        <f t="shared" si="33"/>
        <v>0</v>
      </c>
      <c r="BU24" s="249">
        <f t="shared" si="34"/>
        <v>0</v>
      </c>
      <c r="BV24" s="251">
        <f t="shared" si="35"/>
        <v>0</v>
      </c>
      <c r="BW24" s="249">
        <f t="shared" si="36"/>
        <v>0</v>
      </c>
      <c r="BX24" s="249">
        <f t="shared" si="37"/>
        <v>0</v>
      </c>
      <c r="BY24" s="249">
        <f t="shared" si="38"/>
        <v>0</v>
      </c>
      <c r="BZ24" s="249">
        <f t="shared" si="39"/>
        <v>0</v>
      </c>
      <c r="CA24" s="249">
        <f t="shared" si="40"/>
        <v>0</v>
      </c>
      <c r="CB24" s="250">
        <f t="shared" si="41"/>
        <v>0</v>
      </c>
      <c r="CC24" s="249">
        <f t="shared" si="42"/>
        <v>0</v>
      </c>
      <c r="CD24" s="249">
        <f t="shared" si="43"/>
        <v>0</v>
      </c>
      <c r="CE24" s="249">
        <f t="shared" si="44"/>
        <v>0</v>
      </c>
      <c r="CF24" s="249">
        <f t="shared" si="45"/>
        <v>0</v>
      </c>
      <c r="CG24" s="250">
        <f t="shared" si="46"/>
        <v>0</v>
      </c>
      <c r="CH24" s="249">
        <f t="shared" si="47"/>
        <v>0</v>
      </c>
      <c r="CI24" s="249">
        <f t="shared" si="48"/>
        <v>0</v>
      </c>
      <c r="CJ24" s="249">
        <f t="shared" si="49"/>
        <v>0</v>
      </c>
      <c r="CK24" s="249">
        <f t="shared" si="50"/>
        <v>0</v>
      </c>
      <c r="CL24" s="250">
        <f t="shared" si="51"/>
        <v>0</v>
      </c>
      <c r="CM24" s="249">
        <f t="shared" si="52"/>
        <v>0</v>
      </c>
      <c r="CN24" s="249">
        <f t="shared" si="53"/>
        <v>0</v>
      </c>
      <c r="CO24" s="249">
        <f t="shared" si="54"/>
        <v>0</v>
      </c>
      <c r="CP24" s="249">
        <f t="shared" si="55"/>
        <v>0</v>
      </c>
      <c r="CQ24" s="250">
        <f t="shared" si="56"/>
        <v>0</v>
      </c>
      <c r="CR24" s="249">
        <f t="shared" si="57"/>
        <v>0</v>
      </c>
      <c r="CS24" s="249">
        <f t="shared" si="58"/>
        <v>0</v>
      </c>
      <c r="CT24" s="250">
        <f t="shared" si="59"/>
        <v>0</v>
      </c>
      <c r="CU24" s="249">
        <f t="shared" si="60"/>
        <v>0</v>
      </c>
      <c r="CV24" s="249">
        <f t="shared" si="61"/>
        <v>0</v>
      </c>
      <c r="CW24" s="250">
        <f t="shared" si="62"/>
        <v>0</v>
      </c>
      <c r="CX24" s="249">
        <f t="shared" si="63"/>
        <v>0</v>
      </c>
      <c r="CY24" s="249">
        <f t="shared" si="64"/>
        <v>0</v>
      </c>
      <c r="CZ24" s="250">
        <f t="shared" si="65"/>
        <v>0</v>
      </c>
      <c r="DA24" s="249">
        <f t="shared" si="66"/>
        <v>0</v>
      </c>
      <c r="DB24" s="249">
        <f t="shared" si="67"/>
        <v>0</v>
      </c>
      <c r="DC24" s="250">
        <f t="shared" si="68"/>
        <v>0</v>
      </c>
      <c r="DD24" s="249">
        <f t="shared" si="69"/>
        <v>0</v>
      </c>
      <c r="DE24" s="249">
        <f t="shared" si="70"/>
        <v>0</v>
      </c>
      <c r="DF24" s="249">
        <f t="shared" si="71"/>
        <v>0</v>
      </c>
      <c r="DG24" s="249">
        <f t="shared" si="72"/>
        <v>0</v>
      </c>
      <c r="DH24" s="250">
        <f t="shared" si="73"/>
        <v>0</v>
      </c>
      <c r="DI24" s="249">
        <f t="shared" si="74"/>
        <v>0</v>
      </c>
      <c r="DJ24" s="249">
        <f t="shared" si="75"/>
        <v>0</v>
      </c>
      <c r="DK24" s="249">
        <f t="shared" si="76"/>
        <v>0</v>
      </c>
      <c r="DL24" s="249">
        <f t="shared" si="77"/>
        <v>0</v>
      </c>
      <c r="DM24" s="250">
        <f t="shared" si="78"/>
        <v>0</v>
      </c>
      <c r="DN24" s="249">
        <f t="shared" si="79"/>
        <v>0</v>
      </c>
      <c r="DO24" s="249">
        <f t="shared" si="80"/>
        <v>0</v>
      </c>
      <c r="DP24" s="249">
        <f t="shared" si="81"/>
        <v>0</v>
      </c>
      <c r="DQ24" s="249">
        <f t="shared" si="82"/>
        <v>0</v>
      </c>
      <c r="DR24" s="250">
        <f t="shared" si="83"/>
        <v>0</v>
      </c>
      <c r="DS24" s="249">
        <f t="shared" si="84"/>
        <v>0</v>
      </c>
      <c r="DT24" s="249">
        <f t="shared" si="85"/>
        <v>0</v>
      </c>
      <c r="DU24" s="249">
        <f t="shared" si="86"/>
        <v>0</v>
      </c>
      <c r="DV24" s="249">
        <f t="shared" si="87"/>
        <v>0</v>
      </c>
      <c r="DW24" s="250">
        <f t="shared" si="88"/>
        <v>0</v>
      </c>
      <c r="DX24" s="249">
        <f t="shared" si="89"/>
        <v>0</v>
      </c>
      <c r="DY24" s="249">
        <f t="shared" si="90"/>
        <v>0</v>
      </c>
      <c r="DZ24" s="250">
        <f t="shared" si="91"/>
        <v>0</v>
      </c>
      <c r="EA24" s="249">
        <f t="shared" si="92"/>
        <v>0</v>
      </c>
      <c r="EB24" s="249">
        <f t="shared" si="93"/>
        <v>0</v>
      </c>
      <c r="EC24" s="250">
        <f t="shared" si="94"/>
        <v>0</v>
      </c>
      <c r="ED24" s="249">
        <f t="shared" si="95"/>
        <v>0</v>
      </c>
      <c r="EE24" s="249">
        <f t="shared" si="96"/>
        <v>0</v>
      </c>
      <c r="EF24" s="250">
        <f t="shared" si="97"/>
        <v>0</v>
      </c>
      <c r="EG24" s="249">
        <f t="shared" si="98"/>
        <v>0</v>
      </c>
      <c r="EH24" s="249">
        <f t="shared" si="99"/>
        <v>0</v>
      </c>
      <c r="EI24" s="250">
        <f t="shared" si="100"/>
        <v>0</v>
      </c>
      <c r="EJ24" s="249">
        <f t="shared" si="101"/>
        <v>0</v>
      </c>
      <c r="EK24" s="249">
        <f t="shared" si="102"/>
        <v>0</v>
      </c>
      <c r="EL24" s="249">
        <f t="shared" si="103"/>
        <v>0</v>
      </c>
      <c r="EM24" s="249">
        <f t="shared" si="104"/>
        <v>0</v>
      </c>
      <c r="EN24" s="250">
        <f t="shared" si="105"/>
        <v>0</v>
      </c>
      <c r="EO24" s="249">
        <f t="shared" si="106"/>
        <v>0</v>
      </c>
      <c r="EP24" s="249">
        <f t="shared" si="107"/>
        <v>0</v>
      </c>
      <c r="EQ24" s="249">
        <f t="shared" si="108"/>
        <v>0</v>
      </c>
      <c r="ER24" s="249">
        <f t="shared" si="109"/>
        <v>0</v>
      </c>
      <c r="ES24" s="250">
        <f t="shared" si="110"/>
        <v>0</v>
      </c>
      <c r="ET24" s="249">
        <f t="shared" si="111"/>
        <v>0</v>
      </c>
      <c r="EU24" s="249">
        <f t="shared" si="112"/>
        <v>0</v>
      </c>
      <c r="EV24" s="249">
        <f t="shared" si="113"/>
        <v>0</v>
      </c>
      <c r="EW24" s="249">
        <f t="shared" si="114"/>
        <v>0</v>
      </c>
      <c r="EX24" s="250">
        <f t="shared" si="115"/>
        <v>0</v>
      </c>
      <c r="EY24" s="249">
        <f t="shared" si="116"/>
        <v>0</v>
      </c>
      <c r="EZ24" s="249">
        <f t="shared" si="117"/>
        <v>0</v>
      </c>
      <c r="FA24" s="249">
        <f t="shared" si="118"/>
        <v>0</v>
      </c>
      <c r="FB24" s="249">
        <f t="shared" si="119"/>
        <v>0</v>
      </c>
      <c r="FC24" s="250">
        <f t="shared" si="120"/>
        <v>0</v>
      </c>
      <c r="FD24" s="249">
        <f t="shared" si="121"/>
        <v>0</v>
      </c>
      <c r="FE24" s="249">
        <f t="shared" si="122"/>
        <v>0</v>
      </c>
      <c r="FF24" s="250">
        <f t="shared" si="123"/>
        <v>0</v>
      </c>
      <c r="FG24" s="249">
        <f t="shared" si="124"/>
        <v>0</v>
      </c>
      <c r="FH24" s="249">
        <f t="shared" si="125"/>
        <v>0</v>
      </c>
      <c r="FI24" s="250">
        <f t="shared" si="126"/>
        <v>0</v>
      </c>
      <c r="FJ24" s="249">
        <f t="shared" si="127"/>
        <v>0</v>
      </c>
      <c r="FK24" s="249">
        <f t="shared" si="128"/>
        <v>0</v>
      </c>
      <c r="FL24" s="250">
        <f t="shared" si="129"/>
        <v>0</v>
      </c>
      <c r="FM24" s="249">
        <f t="shared" si="130"/>
        <v>0</v>
      </c>
      <c r="FN24" s="251">
        <f t="shared" si="131"/>
        <v>0</v>
      </c>
    </row>
    <row r="25" spans="1:170" ht="12.75" customHeight="1">
      <c r="A25" s="452"/>
      <c r="B25" s="639"/>
      <c r="C25" s="252" t="s">
        <v>10</v>
      </c>
      <c r="D25" s="314"/>
      <c r="E25" s="313"/>
      <c r="F25" s="255"/>
      <c r="G25" s="256"/>
      <c r="H25" s="314"/>
      <c r="I25" s="313"/>
      <c r="J25" s="314"/>
      <c r="K25" s="321"/>
      <c r="L25" s="313"/>
      <c r="M25" s="321"/>
      <c r="N25" s="452"/>
      <c r="O25" s="45"/>
      <c r="P25" s="1"/>
      <c r="Q25" s="2"/>
      <c r="R25" s="13"/>
      <c r="S25" s="326"/>
      <c r="T25" s="327"/>
      <c r="U25" s="328"/>
      <c r="V25" s="329"/>
      <c r="W25" s="233">
        <f t="shared" si="132"/>
      </c>
      <c r="X25" s="336"/>
      <c r="Y25" s="248">
        <f t="shared" si="133"/>
        <v>0</v>
      </c>
      <c r="Z25" s="249">
        <f t="shared" si="134"/>
        <v>0</v>
      </c>
      <c r="AA25" s="249">
        <f t="shared" si="135"/>
        <v>0</v>
      </c>
      <c r="AB25" s="249">
        <f t="shared" si="136"/>
        <v>0</v>
      </c>
      <c r="AC25" s="249">
        <f t="shared" si="137"/>
        <v>0</v>
      </c>
      <c r="AD25" s="249">
        <f t="shared" si="138"/>
        <v>0</v>
      </c>
      <c r="AE25" s="249">
        <f t="shared" si="139"/>
        <v>0</v>
      </c>
      <c r="AF25" s="249">
        <f t="shared" si="140"/>
        <v>0</v>
      </c>
      <c r="AG25" s="249">
        <f t="shared" si="141"/>
        <v>0</v>
      </c>
      <c r="AH25" s="250">
        <f t="shared" si="142"/>
      </c>
      <c r="AI25" s="251">
        <f t="shared" si="0"/>
      </c>
      <c r="AJ25" s="249">
        <f t="shared" si="143"/>
        <v>1</v>
      </c>
      <c r="AK25" s="249">
        <f t="shared" si="1"/>
        <v>0</v>
      </c>
      <c r="AL25" s="249"/>
      <c r="AM25" s="251"/>
      <c r="AN25" s="237"/>
      <c r="AO25" s="250">
        <f t="shared" si="2"/>
        <v>0</v>
      </c>
      <c r="AP25" s="250">
        <f t="shared" si="3"/>
        <v>0</v>
      </c>
      <c r="AQ25" s="249">
        <f t="shared" si="4"/>
        <v>0</v>
      </c>
      <c r="AR25" s="249">
        <f t="shared" si="5"/>
        <v>0</v>
      </c>
      <c r="AS25" s="249">
        <f t="shared" si="6"/>
        <v>0</v>
      </c>
      <c r="AT25" s="249">
        <f t="shared" si="7"/>
        <v>0</v>
      </c>
      <c r="AU25" s="250">
        <f t="shared" si="8"/>
        <v>0</v>
      </c>
      <c r="AV25" s="249">
        <f t="shared" si="9"/>
        <v>0</v>
      </c>
      <c r="AW25" s="249">
        <f t="shared" si="10"/>
        <v>0</v>
      </c>
      <c r="AX25" s="249">
        <f t="shared" si="11"/>
        <v>0</v>
      </c>
      <c r="AY25" s="251">
        <f t="shared" si="12"/>
        <v>0</v>
      </c>
      <c r="AZ25" s="249">
        <f t="shared" si="13"/>
        <v>0</v>
      </c>
      <c r="BA25" s="250">
        <f t="shared" si="14"/>
        <v>0</v>
      </c>
      <c r="BB25" s="249">
        <f t="shared" si="15"/>
        <v>0</v>
      </c>
      <c r="BC25" s="249">
        <f t="shared" si="16"/>
        <v>0</v>
      </c>
      <c r="BD25" s="249">
        <f t="shared" si="17"/>
        <v>0</v>
      </c>
      <c r="BE25" s="249">
        <f t="shared" si="18"/>
        <v>0</v>
      </c>
      <c r="BF25" s="250">
        <f t="shared" si="19"/>
        <v>0</v>
      </c>
      <c r="BG25" s="249">
        <f t="shared" si="20"/>
        <v>0</v>
      </c>
      <c r="BH25" s="249">
        <f t="shared" si="21"/>
        <v>0</v>
      </c>
      <c r="BI25" s="249">
        <f t="shared" si="22"/>
        <v>0</v>
      </c>
      <c r="BJ25" s="249">
        <f t="shared" si="23"/>
        <v>0</v>
      </c>
      <c r="BK25" s="250">
        <f t="shared" si="24"/>
        <v>0</v>
      </c>
      <c r="BL25" s="249">
        <f t="shared" si="25"/>
        <v>0</v>
      </c>
      <c r="BM25" s="249">
        <f t="shared" si="26"/>
        <v>0</v>
      </c>
      <c r="BN25" s="250">
        <f t="shared" si="27"/>
        <v>0</v>
      </c>
      <c r="BO25" s="249">
        <f t="shared" si="28"/>
        <v>0</v>
      </c>
      <c r="BP25" s="249">
        <f t="shared" si="29"/>
        <v>0</v>
      </c>
      <c r="BQ25" s="250">
        <f t="shared" si="30"/>
        <v>0</v>
      </c>
      <c r="BR25" s="249">
        <f t="shared" si="31"/>
        <v>0</v>
      </c>
      <c r="BS25" s="249">
        <f t="shared" si="32"/>
        <v>0</v>
      </c>
      <c r="BT25" s="250">
        <f t="shared" si="33"/>
        <v>0</v>
      </c>
      <c r="BU25" s="249">
        <f t="shared" si="34"/>
        <v>0</v>
      </c>
      <c r="BV25" s="251">
        <f t="shared" si="35"/>
        <v>0</v>
      </c>
      <c r="BW25" s="249">
        <f t="shared" si="36"/>
        <v>0</v>
      </c>
      <c r="BX25" s="249">
        <f t="shared" si="37"/>
        <v>0</v>
      </c>
      <c r="BY25" s="249">
        <f t="shared" si="38"/>
        <v>0</v>
      </c>
      <c r="BZ25" s="249">
        <f t="shared" si="39"/>
        <v>0</v>
      </c>
      <c r="CA25" s="249">
        <f t="shared" si="40"/>
        <v>0</v>
      </c>
      <c r="CB25" s="250">
        <f t="shared" si="41"/>
        <v>0</v>
      </c>
      <c r="CC25" s="249">
        <f t="shared" si="42"/>
        <v>0</v>
      </c>
      <c r="CD25" s="249">
        <f t="shared" si="43"/>
        <v>0</v>
      </c>
      <c r="CE25" s="249">
        <f t="shared" si="44"/>
        <v>0</v>
      </c>
      <c r="CF25" s="249">
        <f t="shared" si="45"/>
        <v>0</v>
      </c>
      <c r="CG25" s="250">
        <f t="shared" si="46"/>
        <v>0</v>
      </c>
      <c r="CH25" s="249">
        <f t="shared" si="47"/>
        <v>0</v>
      </c>
      <c r="CI25" s="249">
        <f t="shared" si="48"/>
        <v>0</v>
      </c>
      <c r="CJ25" s="249">
        <f t="shared" si="49"/>
        <v>0</v>
      </c>
      <c r="CK25" s="249">
        <f t="shared" si="50"/>
        <v>0</v>
      </c>
      <c r="CL25" s="250">
        <f t="shared" si="51"/>
        <v>0</v>
      </c>
      <c r="CM25" s="249">
        <f t="shared" si="52"/>
        <v>0</v>
      </c>
      <c r="CN25" s="249">
        <f t="shared" si="53"/>
        <v>0</v>
      </c>
      <c r="CO25" s="249">
        <f t="shared" si="54"/>
        <v>0</v>
      </c>
      <c r="CP25" s="249">
        <f t="shared" si="55"/>
        <v>0</v>
      </c>
      <c r="CQ25" s="250">
        <f t="shared" si="56"/>
        <v>0</v>
      </c>
      <c r="CR25" s="249">
        <f t="shared" si="57"/>
        <v>0</v>
      </c>
      <c r="CS25" s="249">
        <f t="shared" si="58"/>
        <v>0</v>
      </c>
      <c r="CT25" s="250">
        <f t="shared" si="59"/>
        <v>0</v>
      </c>
      <c r="CU25" s="249">
        <f t="shared" si="60"/>
        <v>0</v>
      </c>
      <c r="CV25" s="249">
        <f t="shared" si="61"/>
        <v>0</v>
      </c>
      <c r="CW25" s="250">
        <f t="shared" si="62"/>
        <v>0</v>
      </c>
      <c r="CX25" s="249">
        <f t="shared" si="63"/>
        <v>0</v>
      </c>
      <c r="CY25" s="249">
        <f t="shared" si="64"/>
        <v>0</v>
      </c>
      <c r="CZ25" s="250">
        <f t="shared" si="65"/>
        <v>0</v>
      </c>
      <c r="DA25" s="249">
        <f t="shared" si="66"/>
        <v>0</v>
      </c>
      <c r="DB25" s="249">
        <f t="shared" si="67"/>
        <v>0</v>
      </c>
      <c r="DC25" s="250">
        <f t="shared" si="68"/>
        <v>0</v>
      </c>
      <c r="DD25" s="249">
        <f t="shared" si="69"/>
        <v>0</v>
      </c>
      <c r="DE25" s="249">
        <f t="shared" si="70"/>
        <v>0</v>
      </c>
      <c r="DF25" s="249">
        <f t="shared" si="71"/>
        <v>0</v>
      </c>
      <c r="DG25" s="249">
        <f t="shared" si="72"/>
        <v>0</v>
      </c>
      <c r="DH25" s="250">
        <f t="shared" si="73"/>
        <v>0</v>
      </c>
      <c r="DI25" s="249">
        <f t="shared" si="74"/>
        <v>0</v>
      </c>
      <c r="DJ25" s="249">
        <f t="shared" si="75"/>
        <v>0</v>
      </c>
      <c r="DK25" s="249">
        <f t="shared" si="76"/>
        <v>0</v>
      </c>
      <c r="DL25" s="249">
        <f t="shared" si="77"/>
        <v>0</v>
      </c>
      <c r="DM25" s="250">
        <f t="shared" si="78"/>
        <v>0</v>
      </c>
      <c r="DN25" s="249">
        <f t="shared" si="79"/>
        <v>0</v>
      </c>
      <c r="DO25" s="249">
        <f t="shared" si="80"/>
        <v>0</v>
      </c>
      <c r="DP25" s="249">
        <f t="shared" si="81"/>
        <v>0</v>
      </c>
      <c r="DQ25" s="249">
        <f t="shared" si="82"/>
        <v>0</v>
      </c>
      <c r="DR25" s="250">
        <f t="shared" si="83"/>
        <v>0</v>
      </c>
      <c r="DS25" s="249">
        <f t="shared" si="84"/>
        <v>0</v>
      </c>
      <c r="DT25" s="249">
        <f t="shared" si="85"/>
        <v>0</v>
      </c>
      <c r="DU25" s="249">
        <f t="shared" si="86"/>
        <v>0</v>
      </c>
      <c r="DV25" s="249">
        <f t="shared" si="87"/>
        <v>0</v>
      </c>
      <c r="DW25" s="250">
        <f t="shared" si="88"/>
        <v>0</v>
      </c>
      <c r="DX25" s="249">
        <f t="shared" si="89"/>
        <v>0</v>
      </c>
      <c r="DY25" s="249">
        <f t="shared" si="90"/>
        <v>0</v>
      </c>
      <c r="DZ25" s="250">
        <f t="shared" si="91"/>
        <v>0</v>
      </c>
      <c r="EA25" s="249">
        <f t="shared" si="92"/>
        <v>0</v>
      </c>
      <c r="EB25" s="249">
        <f t="shared" si="93"/>
        <v>0</v>
      </c>
      <c r="EC25" s="250">
        <f t="shared" si="94"/>
        <v>0</v>
      </c>
      <c r="ED25" s="249">
        <f t="shared" si="95"/>
        <v>0</v>
      </c>
      <c r="EE25" s="249">
        <f t="shared" si="96"/>
        <v>0</v>
      </c>
      <c r="EF25" s="250">
        <f t="shared" si="97"/>
        <v>0</v>
      </c>
      <c r="EG25" s="249">
        <f t="shared" si="98"/>
        <v>0</v>
      </c>
      <c r="EH25" s="249">
        <f t="shared" si="99"/>
        <v>0</v>
      </c>
      <c r="EI25" s="250">
        <f t="shared" si="100"/>
        <v>0</v>
      </c>
      <c r="EJ25" s="249">
        <f t="shared" si="101"/>
        <v>0</v>
      </c>
      <c r="EK25" s="249">
        <f t="shared" si="102"/>
        <v>0</v>
      </c>
      <c r="EL25" s="249">
        <f t="shared" si="103"/>
        <v>0</v>
      </c>
      <c r="EM25" s="249">
        <f t="shared" si="104"/>
        <v>0</v>
      </c>
      <c r="EN25" s="250">
        <f t="shared" si="105"/>
        <v>0</v>
      </c>
      <c r="EO25" s="249">
        <f t="shared" si="106"/>
        <v>0</v>
      </c>
      <c r="EP25" s="249">
        <f t="shared" si="107"/>
        <v>0</v>
      </c>
      <c r="EQ25" s="249">
        <f t="shared" si="108"/>
        <v>0</v>
      </c>
      <c r="ER25" s="249">
        <f t="shared" si="109"/>
        <v>0</v>
      </c>
      <c r="ES25" s="250">
        <f t="shared" si="110"/>
        <v>0</v>
      </c>
      <c r="ET25" s="249">
        <f t="shared" si="111"/>
        <v>0</v>
      </c>
      <c r="EU25" s="249">
        <f t="shared" si="112"/>
        <v>0</v>
      </c>
      <c r="EV25" s="249">
        <f t="shared" si="113"/>
        <v>0</v>
      </c>
      <c r="EW25" s="249">
        <f t="shared" si="114"/>
        <v>0</v>
      </c>
      <c r="EX25" s="250">
        <f t="shared" si="115"/>
        <v>0</v>
      </c>
      <c r="EY25" s="249">
        <f t="shared" si="116"/>
        <v>0</v>
      </c>
      <c r="EZ25" s="249">
        <f t="shared" si="117"/>
        <v>0</v>
      </c>
      <c r="FA25" s="249">
        <f t="shared" si="118"/>
        <v>0</v>
      </c>
      <c r="FB25" s="249">
        <f t="shared" si="119"/>
        <v>0</v>
      </c>
      <c r="FC25" s="250">
        <f t="shared" si="120"/>
        <v>0</v>
      </c>
      <c r="FD25" s="249">
        <f t="shared" si="121"/>
        <v>0</v>
      </c>
      <c r="FE25" s="249">
        <f t="shared" si="122"/>
        <v>0</v>
      </c>
      <c r="FF25" s="250">
        <f t="shared" si="123"/>
        <v>0</v>
      </c>
      <c r="FG25" s="249">
        <f t="shared" si="124"/>
        <v>0</v>
      </c>
      <c r="FH25" s="249">
        <f t="shared" si="125"/>
        <v>0</v>
      </c>
      <c r="FI25" s="250">
        <f t="shared" si="126"/>
        <v>0</v>
      </c>
      <c r="FJ25" s="249">
        <f t="shared" si="127"/>
        <v>0</v>
      </c>
      <c r="FK25" s="249">
        <f t="shared" si="128"/>
        <v>0</v>
      </c>
      <c r="FL25" s="250">
        <f t="shared" si="129"/>
        <v>0</v>
      </c>
      <c r="FM25" s="249">
        <f t="shared" si="130"/>
        <v>0</v>
      </c>
      <c r="FN25" s="251">
        <f t="shared" si="131"/>
        <v>0</v>
      </c>
    </row>
    <row r="26" spans="1:170" ht="12.75" customHeight="1">
      <c r="A26" s="452"/>
      <c r="B26" s="639"/>
      <c r="C26" s="252" t="s">
        <v>40</v>
      </c>
      <c r="D26" s="314"/>
      <c r="E26" s="313"/>
      <c r="F26" s="255"/>
      <c r="G26" s="256"/>
      <c r="H26" s="314"/>
      <c r="I26" s="313"/>
      <c r="J26" s="255"/>
      <c r="K26" s="256"/>
      <c r="L26" s="270"/>
      <c r="M26" s="256"/>
      <c r="N26" s="452"/>
      <c r="O26" s="45"/>
      <c r="P26" s="1"/>
      <c r="Q26" s="2"/>
      <c r="R26" s="13"/>
      <c r="S26" s="326"/>
      <c r="T26" s="327"/>
      <c r="U26" s="328"/>
      <c r="V26" s="329"/>
      <c r="W26" s="233">
        <f t="shared" si="132"/>
      </c>
      <c r="X26" s="336"/>
      <c r="Y26" s="248">
        <f t="shared" si="133"/>
        <v>0</v>
      </c>
      <c r="Z26" s="249">
        <f t="shared" si="134"/>
        <v>0</v>
      </c>
      <c r="AA26" s="249">
        <f t="shared" si="135"/>
        <v>0</v>
      </c>
      <c r="AB26" s="249">
        <f t="shared" si="136"/>
        <v>0</v>
      </c>
      <c r="AC26" s="249">
        <f t="shared" si="137"/>
        <v>0</v>
      </c>
      <c r="AD26" s="249">
        <f t="shared" si="138"/>
        <v>0</v>
      </c>
      <c r="AE26" s="249">
        <f t="shared" si="139"/>
        <v>0</v>
      </c>
      <c r="AF26" s="249">
        <f t="shared" si="140"/>
        <v>0</v>
      </c>
      <c r="AG26" s="249">
        <f t="shared" si="141"/>
        <v>0</v>
      </c>
      <c r="AH26" s="250">
        <f t="shared" si="142"/>
      </c>
      <c r="AI26" s="251">
        <f t="shared" si="0"/>
      </c>
      <c r="AJ26" s="249">
        <f t="shared" si="143"/>
        <v>1</v>
      </c>
      <c r="AK26" s="249">
        <f t="shared" si="1"/>
        <v>0</v>
      </c>
      <c r="AL26" s="249"/>
      <c r="AM26" s="251"/>
      <c r="AN26" s="237"/>
      <c r="AO26" s="250">
        <f t="shared" si="2"/>
        <v>0</v>
      </c>
      <c r="AP26" s="250">
        <f t="shared" si="3"/>
        <v>0</v>
      </c>
      <c r="AQ26" s="249">
        <f t="shared" si="4"/>
        <v>0</v>
      </c>
      <c r="AR26" s="249">
        <f t="shared" si="5"/>
        <v>0</v>
      </c>
      <c r="AS26" s="249">
        <f t="shared" si="6"/>
        <v>0</v>
      </c>
      <c r="AT26" s="249">
        <f t="shared" si="7"/>
        <v>0</v>
      </c>
      <c r="AU26" s="250">
        <f t="shared" si="8"/>
        <v>0</v>
      </c>
      <c r="AV26" s="249">
        <f t="shared" si="9"/>
        <v>0</v>
      </c>
      <c r="AW26" s="249">
        <f t="shared" si="10"/>
        <v>0</v>
      </c>
      <c r="AX26" s="249">
        <f t="shared" si="11"/>
        <v>0</v>
      </c>
      <c r="AY26" s="251">
        <f t="shared" si="12"/>
        <v>0</v>
      </c>
      <c r="AZ26" s="249">
        <f t="shared" si="13"/>
        <v>0</v>
      </c>
      <c r="BA26" s="250">
        <f t="shared" si="14"/>
        <v>0</v>
      </c>
      <c r="BB26" s="249">
        <f t="shared" si="15"/>
        <v>0</v>
      </c>
      <c r="BC26" s="249">
        <f t="shared" si="16"/>
        <v>0</v>
      </c>
      <c r="BD26" s="249">
        <f t="shared" si="17"/>
        <v>0</v>
      </c>
      <c r="BE26" s="249">
        <f t="shared" si="18"/>
        <v>0</v>
      </c>
      <c r="BF26" s="250">
        <f t="shared" si="19"/>
        <v>0</v>
      </c>
      <c r="BG26" s="249">
        <f t="shared" si="20"/>
        <v>0</v>
      </c>
      <c r="BH26" s="249">
        <f t="shared" si="21"/>
        <v>0</v>
      </c>
      <c r="BI26" s="249">
        <f t="shared" si="22"/>
        <v>0</v>
      </c>
      <c r="BJ26" s="249">
        <f t="shared" si="23"/>
        <v>0</v>
      </c>
      <c r="BK26" s="250">
        <f t="shared" si="24"/>
        <v>0</v>
      </c>
      <c r="BL26" s="249">
        <f t="shared" si="25"/>
        <v>0</v>
      </c>
      <c r="BM26" s="249">
        <f t="shared" si="26"/>
        <v>0</v>
      </c>
      <c r="BN26" s="250">
        <f t="shared" si="27"/>
        <v>0</v>
      </c>
      <c r="BO26" s="249">
        <f t="shared" si="28"/>
        <v>0</v>
      </c>
      <c r="BP26" s="249">
        <f t="shared" si="29"/>
        <v>0</v>
      </c>
      <c r="BQ26" s="250">
        <f t="shared" si="30"/>
        <v>0</v>
      </c>
      <c r="BR26" s="249">
        <f t="shared" si="31"/>
        <v>0</v>
      </c>
      <c r="BS26" s="249">
        <f t="shared" si="32"/>
        <v>0</v>
      </c>
      <c r="BT26" s="250">
        <f t="shared" si="33"/>
        <v>0</v>
      </c>
      <c r="BU26" s="249">
        <f t="shared" si="34"/>
        <v>0</v>
      </c>
      <c r="BV26" s="251">
        <f t="shared" si="35"/>
        <v>0</v>
      </c>
      <c r="BW26" s="249">
        <f t="shared" si="36"/>
        <v>0</v>
      </c>
      <c r="BX26" s="249">
        <f t="shared" si="37"/>
        <v>0</v>
      </c>
      <c r="BY26" s="249">
        <f t="shared" si="38"/>
        <v>0</v>
      </c>
      <c r="BZ26" s="249">
        <f t="shared" si="39"/>
        <v>0</v>
      </c>
      <c r="CA26" s="249">
        <f t="shared" si="40"/>
        <v>0</v>
      </c>
      <c r="CB26" s="250">
        <f t="shared" si="41"/>
        <v>0</v>
      </c>
      <c r="CC26" s="249">
        <f t="shared" si="42"/>
        <v>0</v>
      </c>
      <c r="CD26" s="249">
        <f t="shared" si="43"/>
        <v>0</v>
      </c>
      <c r="CE26" s="249">
        <f t="shared" si="44"/>
        <v>0</v>
      </c>
      <c r="CF26" s="249">
        <f t="shared" si="45"/>
        <v>0</v>
      </c>
      <c r="CG26" s="250">
        <f t="shared" si="46"/>
        <v>0</v>
      </c>
      <c r="CH26" s="249">
        <f t="shared" si="47"/>
        <v>0</v>
      </c>
      <c r="CI26" s="249">
        <f t="shared" si="48"/>
        <v>0</v>
      </c>
      <c r="CJ26" s="249">
        <f t="shared" si="49"/>
        <v>0</v>
      </c>
      <c r="CK26" s="249">
        <f t="shared" si="50"/>
        <v>0</v>
      </c>
      <c r="CL26" s="250">
        <f t="shared" si="51"/>
        <v>0</v>
      </c>
      <c r="CM26" s="249">
        <f t="shared" si="52"/>
        <v>0</v>
      </c>
      <c r="CN26" s="249">
        <f t="shared" si="53"/>
        <v>0</v>
      </c>
      <c r="CO26" s="249">
        <f t="shared" si="54"/>
        <v>0</v>
      </c>
      <c r="CP26" s="249">
        <f t="shared" si="55"/>
        <v>0</v>
      </c>
      <c r="CQ26" s="250">
        <f t="shared" si="56"/>
        <v>0</v>
      </c>
      <c r="CR26" s="249">
        <f t="shared" si="57"/>
        <v>0</v>
      </c>
      <c r="CS26" s="249">
        <f t="shared" si="58"/>
        <v>0</v>
      </c>
      <c r="CT26" s="250">
        <f t="shared" si="59"/>
        <v>0</v>
      </c>
      <c r="CU26" s="249">
        <f t="shared" si="60"/>
        <v>0</v>
      </c>
      <c r="CV26" s="249">
        <f t="shared" si="61"/>
        <v>0</v>
      </c>
      <c r="CW26" s="250">
        <f t="shared" si="62"/>
        <v>0</v>
      </c>
      <c r="CX26" s="249">
        <f t="shared" si="63"/>
        <v>0</v>
      </c>
      <c r="CY26" s="249">
        <f t="shared" si="64"/>
        <v>0</v>
      </c>
      <c r="CZ26" s="250">
        <f t="shared" si="65"/>
        <v>0</v>
      </c>
      <c r="DA26" s="249">
        <f t="shared" si="66"/>
        <v>0</v>
      </c>
      <c r="DB26" s="249">
        <f t="shared" si="67"/>
        <v>0</v>
      </c>
      <c r="DC26" s="250">
        <f t="shared" si="68"/>
        <v>0</v>
      </c>
      <c r="DD26" s="249">
        <f t="shared" si="69"/>
        <v>0</v>
      </c>
      <c r="DE26" s="249">
        <f t="shared" si="70"/>
        <v>0</v>
      </c>
      <c r="DF26" s="249">
        <f t="shared" si="71"/>
        <v>0</v>
      </c>
      <c r="DG26" s="249">
        <f t="shared" si="72"/>
        <v>0</v>
      </c>
      <c r="DH26" s="250">
        <f t="shared" si="73"/>
        <v>0</v>
      </c>
      <c r="DI26" s="249">
        <f t="shared" si="74"/>
        <v>0</v>
      </c>
      <c r="DJ26" s="249">
        <f t="shared" si="75"/>
        <v>0</v>
      </c>
      <c r="DK26" s="249">
        <f t="shared" si="76"/>
        <v>0</v>
      </c>
      <c r="DL26" s="249">
        <f t="shared" si="77"/>
        <v>0</v>
      </c>
      <c r="DM26" s="250">
        <f t="shared" si="78"/>
        <v>0</v>
      </c>
      <c r="DN26" s="249">
        <f t="shared" si="79"/>
        <v>0</v>
      </c>
      <c r="DO26" s="249">
        <f t="shared" si="80"/>
        <v>0</v>
      </c>
      <c r="DP26" s="249">
        <f t="shared" si="81"/>
        <v>0</v>
      </c>
      <c r="DQ26" s="249">
        <f t="shared" si="82"/>
        <v>0</v>
      </c>
      <c r="DR26" s="250">
        <f t="shared" si="83"/>
        <v>0</v>
      </c>
      <c r="DS26" s="249">
        <f t="shared" si="84"/>
        <v>0</v>
      </c>
      <c r="DT26" s="249">
        <f t="shared" si="85"/>
        <v>0</v>
      </c>
      <c r="DU26" s="249">
        <f t="shared" si="86"/>
        <v>0</v>
      </c>
      <c r="DV26" s="249">
        <f t="shared" si="87"/>
        <v>0</v>
      </c>
      <c r="DW26" s="250">
        <f t="shared" si="88"/>
        <v>0</v>
      </c>
      <c r="DX26" s="249">
        <f t="shared" si="89"/>
        <v>0</v>
      </c>
      <c r="DY26" s="249">
        <f t="shared" si="90"/>
        <v>0</v>
      </c>
      <c r="DZ26" s="250">
        <f t="shared" si="91"/>
        <v>0</v>
      </c>
      <c r="EA26" s="249">
        <f t="shared" si="92"/>
        <v>0</v>
      </c>
      <c r="EB26" s="249">
        <f t="shared" si="93"/>
        <v>0</v>
      </c>
      <c r="EC26" s="250">
        <f t="shared" si="94"/>
        <v>0</v>
      </c>
      <c r="ED26" s="249">
        <f t="shared" si="95"/>
        <v>0</v>
      </c>
      <c r="EE26" s="249">
        <f t="shared" si="96"/>
        <v>0</v>
      </c>
      <c r="EF26" s="250">
        <f t="shared" si="97"/>
        <v>0</v>
      </c>
      <c r="EG26" s="249">
        <f t="shared" si="98"/>
        <v>0</v>
      </c>
      <c r="EH26" s="249">
        <f t="shared" si="99"/>
        <v>0</v>
      </c>
      <c r="EI26" s="250">
        <f t="shared" si="100"/>
        <v>0</v>
      </c>
      <c r="EJ26" s="249">
        <f t="shared" si="101"/>
        <v>0</v>
      </c>
      <c r="EK26" s="249">
        <f t="shared" si="102"/>
        <v>0</v>
      </c>
      <c r="EL26" s="249">
        <f t="shared" si="103"/>
        <v>0</v>
      </c>
      <c r="EM26" s="249">
        <f t="shared" si="104"/>
        <v>0</v>
      </c>
      <c r="EN26" s="250">
        <f t="shared" si="105"/>
        <v>0</v>
      </c>
      <c r="EO26" s="249">
        <f t="shared" si="106"/>
        <v>0</v>
      </c>
      <c r="EP26" s="249">
        <f t="shared" si="107"/>
        <v>0</v>
      </c>
      <c r="EQ26" s="249">
        <f t="shared" si="108"/>
        <v>0</v>
      </c>
      <c r="ER26" s="249">
        <f t="shared" si="109"/>
        <v>0</v>
      </c>
      <c r="ES26" s="250">
        <f t="shared" si="110"/>
        <v>0</v>
      </c>
      <c r="ET26" s="249">
        <f t="shared" si="111"/>
        <v>0</v>
      </c>
      <c r="EU26" s="249">
        <f t="shared" si="112"/>
        <v>0</v>
      </c>
      <c r="EV26" s="249">
        <f t="shared" si="113"/>
        <v>0</v>
      </c>
      <c r="EW26" s="249">
        <f t="shared" si="114"/>
        <v>0</v>
      </c>
      <c r="EX26" s="250">
        <f t="shared" si="115"/>
        <v>0</v>
      </c>
      <c r="EY26" s="249">
        <f t="shared" si="116"/>
        <v>0</v>
      </c>
      <c r="EZ26" s="249">
        <f t="shared" si="117"/>
        <v>0</v>
      </c>
      <c r="FA26" s="249">
        <f t="shared" si="118"/>
        <v>0</v>
      </c>
      <c r="FB26" s="249">
        <f t="shared" si="119"/>
        <v>0</v>
      </c>
      <c r="FC26" s="250">
        <f t="shared" si="120"/>
        <v>0</v>
      </c>
      <c r="FD26" s="249">
        <f t="shared" si="121"/>
        <v>0</v>
      </c>
      <c r="FE26" s="249">
        <f t="shared" si="122"/>
        <v>0</v>
      </c>
      <c r="FF26" s="250">
        <f t="shared" si="123"/>
        <v>0</v>
      </c>
      <c r="FG26" s="249">
        <f t="shared" si="124"/>
        <v>0</v>
      </c>
      <c r="FH26" s="249">
        <f t="shared" si="125"/>
        <v>0</v>
      </c>
      <c r="FI26" s="250">
        <f t="shared" si="126"/>
        <v>0</v>
      </c>
      <c r="FJ26" s="249">
        <f t="shared" si="127"/>
        <v>0</v>
      </c>
      <c r="FK26" s="249">
        <f t="shared" si="128"/>
        <v>0</v>
      </c>
      <c r="FL26" s="250">
        <f t="shared" si="129"/>
        <v>0</v>
      </c>
      <c r="FM26" s="249">
        <f t="shared" si="130"/>
        <v>0</v>
      </c>
      <c r="FN26" s="251">
        <f t="shared" si="131"/>
        <v>0</v>
      </c>
    </row>
    <row r="27" spans="1:170" ht="12.75" customHeight="1" thickBot="1">
      <c r="A27" s="452"/>
      <c r="B27" s="640"/>
      <c r="C27" s="261" t="s">
        <v>41</v>
      </c>
      <c r="D27" s="315"/>
      <c r="E27" s="316"/>
      <c r="F27" s="268"/>
      <c r="G27" s="269"/>
      <c r="H27" s="315"/>
      <c r="I27" s="316"/>
      <c r="J27" s="271"/>
      <c r="K27" s="272"/>
      <c r="L27" s="273"/>
      <c r="M27" s="272"/>
      <c r="N27" s="452"/>
      <c r="O27" s="45"/>
      <c r="P27" s="1"/>
      <c r="Q27" s="2"/>
      <c r="R27" s="13"/>
      <c r="S27" s="326"/>
      <c r="T27" s="327"/>
      <c r="U27" s="328"/>
      <c r="V27" s="329"/>
      <c r="W27" s="233">
        <f t="shared" si="132"/>
      </c>
      <c r="X27" s="336"/>
      <c r="Y27" s="248">
        <f t="shared" si="133"/>
        <v>0</v>
      </c>
      <c r="Z27" s="249">
        <f t="shared" si="134"/>
        <v>0</v>
      </c>
      <c r="AA27" s="249">
        <f t="shared" si="135"/>
        <v>0</v>
      </c>
      <c r="AB27" s="249">
        <f t="shared" si="136"/>
        <v>0</v>
      </c>
      <c r="AC27" s="249">
        <f t="shared" si="137"/>
        <v>0</v>
      </c>
      <c r="AD27" s="249">
        <f t="shared" si="138"/>
        <v>0</v>
      </c>
      <c r="AE27" s="249">
        <f t="shared" si="139"/>
        <v>0</v>
      </c>
      <c r="AF27" s="249">
        <f t="shared" si="140"/>
        <v>0</v>
      </c>
      <c r="AG27" s="249">
        <f t="shared" si="141"/>
        <v>0</v>
      </c>
      <c r="AH27" s="250">
        <f t="shared" si="142"/>
      </c>
      <c r="AI27" s="251">
        <f t="shared" si="0"/>
      </c>
      <c r="AJ27" s="249">
        <f t="shared" si="143"/>
        <v>1</v>
      </c>
      <c r="AK27" s="249">
        <f t="shared" si="1"/>
        <v>0</v>
      </c>
      <c r="AL27" s="249"/>
      <c r="AM27" s="251"/>
      <c r="AN27" s="237"/>
      <c r="AO27" s="250">
        <f t="shared" si="2"/>
        <v>0</v>
      </c>
      <c r="AP27" s="250">
        <f t="shared" si="3"/>
        <v>0</v>
      </c>
      <c r="AQ27" s="249">
        <f t="shared" si="4"/>
        <v>0</v>
      </c>
      <c r="AR27" s="249">
        <f t="shared" si="5"/>
        <v>0</v>
      </c>
      <c r="AS27" s="249">
        <f t="shared" si="6"/>
        <v>0</v>
      </c>
      <c r="AT27" s="249">
        <f t="shared" si="7"/>
        <v>0</v>
      </c>
      <c r="AU27" s="250">
        <f t="shared" si="8"/>
        <v>0</v>
      </c>
      <c r="AV27" s="249">
        <f t="shared" si="9"/>
        <v>0</v>
      </c>
      <c r="AW27" s="249">
        <f t="shared" si="10"/>
        <v>0</v>
      </c>
      <c r="AX27" s="249">
        <f t="shared" si="11"/>
        <v>0</v>
      </c>
      <c r="AY27" s="251">
        <f t="shared" si="12"/>
        <v>0</v>
      </c>
      <c r="AZ27" s="249">
        <f t="shared" si="13"/>
        <v>0</v>
      </c>
      <c r="BA27" s="250">
        <f t="shared" si="14"/>
        <v>0</v>
      </c>
      <c r="BB27" s="249">
        <f t="shared" si="15"/>
        <v>0</v>
      </c>
      <c r="BC27" s="249">
        <f t="shared" si="16"/>
        <v>0</v>
      </c>
      <c r="BD27" s="249">
        <f t="shared" si="17"/>
        <v>0</v>
      </c>
      <c r="BE27" s="249">
        <f t="shared" si="18"/>
        <v>0</v>
      </c>
      <c r="BF27" s="250">
        <f t="shared" si="19"/>
        <v>0</v>
      </c>
      <c r="BG27" s="249">
        <f t="shared" si="20"/>
        <v>0</v>
      </c>
      <c r="BH27" s="249">
        <f t="shared" si="21"/>
        <v>0</v>
      </c>
      <c r="BI27" s="249">
        <f t="shared" si="22"/>
        <v>0</v>
      </c>
      <c r="BJ27" s="249">
        <f t="shared" si="23"/>
        <v>0</v>
      </c>
      <c r="BK27" s="250">
        <f t="shared" si="24"/>
        <v>0</v>
      </c>
      <c r="BL27" s="249">
        <f t="shared" si="25"/>
        <v>0</v>
      </c>
      <c r="BM27" s="249">
        <f t="shared" si="26"/>
        <v>0</v>
      </c>
      <c r="BN27" s="250">
        <f t="shared" si="27"/>
        <v>0</v>
      </c>
      <c r="BO27" s="249">
        <f t="shared" si="28"/>
        <v>0</v>
      </c>
      <c r="BP27" s="249">
        <f t="shared" si="29"/>
        <v>0</v>
      </c>
      <c r="BQ27" s="250">
        <f t="shared" si="30"/>
        <v>0</v>
      </c>
      <c r="BR27" s="249">
        <f t="shared" si="31"/>
        <v>0</v>
      </c>
      <c r="BS27" s="249">
        <f t="shared" si="32"/>
        <v>0</v>
      </c>
      <c r="BT27" s="250">
        <f t="shared" si="33"/>
        <v>0</v>
      </c>
      <c r="BU27" s="249">
        <f t="shared" si="34"/>
        <v>0</v>
      </c>
      <c r="BV27" s="251">
        <f t="shared" si="35"/>
        <v>0</v>
      </c>
      <c r="BW27" s="249">
        <f t="shared" si="36"/>
        <v>0</v>
      </c>
      <c r="BX27" s="249">
        <f t="shared" si="37"/>
        <v>0</v>
      </c>
      <c r="BY27" s="249">
        <f t="shared" si="38"/>
        <v>0</v>
      </c>
      <c r="BZ27" s="249">
        <f t="shared" si="39"/>
        <v>0</v>
      </c>
      <c r="CA27" s="249">
        <f t="shared" si="40"/>
        <v>0</v>
      </c>
      <c r="CB27" s="250">
        <f t="shared" si="41"/>
        <v>0</v>
      </c>
      <c r="CC27" s="249">
        <f t="shared" si="42"/>
        <v>0</v>
      </c>
      <c r="CD27" s="249">
        <f t="shared" si="43"/>
        <v>0</v>
      </c>
      <c r="CE27" s="249">
        <f t="shared" si="44"/>
        <v>0</v>
      </c>
      <c r="CF27" s="249">
        <f t="shared" si="45"/>
        <v>0</v>
      </c>
      <c r="CG27" s="250">
        <f t="shared" si="46"/>
        <v>0</v>
      </c>
      <c r="CH27" s="249">
        <f t="shared" si="47"/>
        <v>0</v>
      </c>
      <c r="CI27" s="249">
        <f t="shared" si="48"/>
        <v>0</v>
      </c>
      <c r="CJ27" s="249">
        <f t="shared" si="49"/>
        <v>0</v>
      </c>
      <c r="CK27" s="249">
        <f t="shared" si="50"/>
        <v>0</v>
      </c>
      <c r="CL27" s="250">
        <f t="shared" si="51"/>
        <v>0</v>
      </c>
      <c r="CM27" s="249">
        <f t="shared" si="52"/>
        <v>0</v>
      </c>
      <c r="CN27" s="249">
        <f t="shared" si="53"/>
        <v>0</v>
      </c>
      <c r="CO27" s="249">
        <f t="shared" si="54"/>
        <v>0</v>
      </c>
      <c r="CP27" s="249">
        <f t="shared" si="55"/>
        <v>0</v>
      </c>
      <c r="CQ27" s="250">
        <f t="shared" si="56"/>
        <v>0</v>
      </c>
      <c r="CR27" s="249">
        <f t="shared" si="57"/>
        <v>0</v>
      </c>
      <c r="CS27" s="249">
        <f t="shared" si="58"/>
        <v>0</v>
      </c>
      <c r="CT27" s="250">
        <f t="shared" si="59"/>
        <v>0</v>
      </c>
      <c r="CU27" s="249">
        <f t="shared" si="60"/>
        <v>0</v>
      </c>
      <c r="CV27" s="249">
        <f t="shared" si="61"/>
        <v>0</v>
      </c>
      <c r="CW27" s="250">
        <f t="shared" si="62"/>
        <v>0</v>
      </c>
      <c r="CX27" s="249">
        <f t="shared" si="63"/>
        <v>0</v>
      </c>
      <c r="CY27" s="249">
        <f t="shared" si="64"/>
        <v>0</v>
      </c>
      <c r="CZ27" s="250">
        <f t="shared" si="65"/>
        <v>0</v>
      </c>
      <c r="DA27" s="249">
        <f t="shared" si="66"/>
        <v>0</v>
      </c>
      <c r="DB27" s="249">
        <f t="shared" si="67"/>
        <v>0</v>
      </c>
      <c r="DC27" s="250">
        <f t="shared" si="68"/>
        <v>0</v>
      </c>
      <c r="DD27" s="249">
        <f t="shared" si="69"/>
        <v>0</v>
      </c>
      <c r="DE27" s="249">
        <f t="shared" si="70"/>
        <v>0</v>
      </c>
      <c r="DF27" s="249">
        <f t="shared" si="71"/>
        <v>0</v>
      </c>
      <c r="DG27" s="249">
        <f t="shared" si="72"/>
        <v>0</v>
      </c>
      <c r="DH27" s="250">
        <f t="shared" si="73"/>
        <v>0</v>
      </c>
      <c r="DI27" s="249">
        <f t="shared" si="74"/>
        <v>0</v>
      </c>
      <c r="DJ27" s="249">
        <f t="shared" si="75"/>
        <v>0</v>
      </c>
      <c r="DK27" s="249">
        <f t="shared" si="76"/>
        <v>0</v>
      </c>
      <c r="DL27" s="249">
        <f t="shared" si="77"/>
        <v>0</v>
      </c>
      <c r="DM27" s="250">
        <f t="shared" si="78"/>
        <v>0</v>
      </c>
      <c r="DN27" s="249">
        <f t="shared" si="79"/>
        <v>0</v>
      </c>
      <c r="DO27" s="249">
        <f t="shared" si="80"/>
        <v>0</v>
      </c>
      <c r="DP27" s="249">
        <f t="shared" si="81"/>
        <v>0</v>
      </c>
      <c r="DQ27" s="249">
        <f t="shared" si="82"/>
        <v>0</v>
      </c>
      <c r="DR27" s="250">
        <f t="shared" si="83"/>
        <v>0</v>
      </c>
      <c r="DS27" s="249">
        <f t="shared" si="84"/>
        <v>0</v>
      </c>
      <c r="DT27" s="249">
        <f t="shared" si="85"/>
        <v>0</v>
      </c>
      <c r="DU27" s="249">
        <f t="shared" si="86"/>
        <v>0</v>
      </c>
      <c r="DV27" s="249">
        <f t="shared" si="87"/>
        <v>0</v>
      </c>
      <c r="DW27" s="250">
        <f t="shared" si="88"/>
        <v>0</v>
      </c>
      <c r="DX27" s="249">
        <f t="shared" si="89"/>
        <v>0</v>
      </c>
      <c r="DY27" s="249">
        <f t="shared" si="90"/>
        <v>0</v>
      </c>
      <c r="DZ27" s="250">
        <f t="shared" si="91"/>
        <v>0</v>
      </c>
      <c r="EA27" s="249">
        <f t="shared" si="92"/>
        <v>0</v>
      </c>
      <c r="EB27" s="249">
        <f t="shared" si="93"/>
        <v>0</v>
      </c>
      <c r="EC27" s="250">
        <f t="shared" si="94"/>
        <v>0</v>
      </c>
      <c r="ED27" s="249">
        <f t="shared" si="95"/>
        <v>0</v>
      </c>
      <c r="EE27" s="249">
        <f t="shared" si="96"/>
        <v>0</v>
      </c>
      <c r="EF27" s="250">
        <f t="shared" si="97"/>
        <v>0</v>
      </c>
      <c r="EG27" s="249">
        <f t="shared" si="98"/>
        <v>0</v>
      </c>
      <c r="EH27" s="249">
        <f t="shared" si="99"/>
        <v>0</v>
      </c>
      <c r="EI27" s="250">
        <f t="shared" si="100"/>
        <v>0</v>
      </c>
      <c r="EJ27" s="249">
        <f t="shared" si="101"/>
        <v>0</v>
      </c>
      <c r="EK27" s="249">
        <f t="shared" si="102"/>
        <v>0</v>
      </c>
      <c r="EL27" s="249">
        <f t="shared" si="103"/>
        <v>0</v>
      </c>
      <c r="EM27" s="249">
        <f t="shared" si="104"/>
        <v>0</v>
      </c>
      <c r="EN27" s="250">
        <f t="shared" si="105"/>
        <v>0</v>
      </c>
      <c r="EO27" s="249">
        <f t="shared" si="106"/>
        <v>0</v>
      </c>
      <c r="EP27" s="249">
        <f t="shared" si="107"/>
        <v>0</v>
      </c>
      <c r="EQ27" s="249">
        <f t="shared" si="108"/>
        <v>0</v>
      </c>
      <c r="ER27" s="249">
        <f t="shared" si="109"/>
        <v>0</v>
      </c>
      <c r="ES27" s="250">
        <f t="shared" si="110"/>
        <v>0</v>
      </c>
      <c r="ET27" s="249">
        <f t="shared" si="111"/>
        <v>0</v>
      </c>
      <c r="EU27" s="249">
        <f t="shared" si="112"/>
        <v>0</v>
      </c>
      <c r="EV27" s="249">
        <f t="shared" si="113"/>
        <v>0</v>
      </c>
      <c r="EW27" s="249">
        <f t="shared" si="114"/>
        <v>0</v>
      </c>
      <c r="EX27" s="250">
        <f t="shared" si="115"/>
        <v>0</v>
      </c>
      <c r="EY27" s="249">
        <f t="shared" si="116"/>
        <v>0</v>
      </c>
      <c r="EZ27" s="249">
        <f t="shared" si="117"/>
        <v>0</v>
      </c>
      <c r="FA27" s="249">
        <f t="shared" si="118"/>
        <v>0</v>
      </c>
      <c r="FB27" s="249">
        <f t="shared" si="119"/>
        <v>0</v>
      </c>
      <c r="FC27" s="250">
        <f t="shared" si="120"/>
        <v>0</v>
      </c>
      <c r="FD27" s="249">
        <f t="shared" si="121"/>
        <v>0</v>
      </c>
      <c r="FE27" s="249">
        <f t="shared" si="122"/>
        <v>0</v>
      </c>
      <c r="FF27" s="250">
        <f t="shared" si="123"/>
        <v>0</v>
      </c>
      <c r="FG27" s="249">
        <f t="shared" si="124"/>
        <v>0</v>
      </c>
      <c r="FH27" s="249">
        <f t="shared" si="125"/>
        <v>0</v>
      </c>
      <c r="FI27" s="250">
        <f t="shared" si="126"/>
        <v>0</v>
      </c>
      <c r="FJ27" s="249">
        <f t="shared" si="127"/>
        <v>0</v>
      </c>
      <c r="FK27" s="249">
        <f t="shared" si="128"/>
        <v>0</v>
      </c>
      <c r="FL27" s="250">
        <f t="shared" si="129"/>
        <v>0</v>
      </c>
      <c r="FM27" s="249">
        <f t="shared" si="130"/>
        <v>0</v>
      </c>
      <c r="FN27" s="251">
        <f t="shared" si="131"/>
        <v>0</v>
      </c>
    </row>
    <row r="28" spans="1:170" ht="12.75" customHeight="1">
      <c r="A28" s="452"/>
      <c r="B28" s="638" t="s">
        <v>58</v>
      </c>
      <c r="C28" s="238" t="s">
        <v>184</v>
      </c>
      <c r="D28" s="317"/>
      <c r="E28" s="318"/>
      <c r="F28" s="241"/>
      <c r="G28" s="242"/>
      <c r="H28" s="314"/>
      <c r="I28" s="313"/>
      <c r="J28" s="312"/>
      <c r="K28" s="319"/>
      <c r="L28" s="320"/>
      <c r="M28" s="319"/>
      <c r="N28" s="452"/>
      <c r="O28" s="45"/>
      <c r="P28" s="1"/>
      <c r="Q28" s="2"/>
      <c r="R28" s="13"/>
      <c r="S28" s="326"/>
      <c r="T28" s="327"/>
      <c r="U28" s="328"/>
      <c r="V28" s="329"/>
      <c r="W28" s="233">
        <f t="shared" si="132"/>
      </c>
      <c r="X28" s="336"/>
      <c r="Y28" s="248">
        <f t="shared" si="133"/>
        <v>0</v>
      </c>
      <c r="Z28" s="249">
        <f t="shared" si="134"/>
        <v>0</v>
      </c>
      <c r="AA28" s="249">
        <f t="shared" si="135"/>
        <v>0</v>
      </c>
      <c r="AB28" s="249">
        <f t="shared" si="136"/>
        <v>0</v>
      </c>
      <c r="AC28" s="249">
        <f t="shared" si="137"/>
        <v>0</v>
      </c>
      <c r="AD28" s="249">
        <f t="shared" si="138"/>
        <v>0</v>
      </c>
      <c r="AE28" s="249">
        <f t="shared" si="139"/>
        <v>0</v>
      </c>
      <c r="AF28" s="249">
        <f t="shared" si="140"/>
        <v>0</v>
      </c>
      <c r="AG28" s="249">
        <f t="shared" si="141"/>
        <v>0</v>
      </c>
      <c r="AH28" s="250">
        <f t="shared" si="142"/>
      </c>
      <c r="AI28" s="251">
        <f t="shared" si="0"/>
      </c>
      <c r="AJ28" s="249">
        <f t="shared" si="143"/>
        <v>1</v>
      </c>
      <c r="AK28" s="249">
        <f t="shared" si="1"/>
        <v>0</v>
      </c>
      <c r="AL28" s="249"/>
      <c r="AM28" s="251"/>
      <c r="AN28" s="237"/>
      <c r="AO28" s="250">
        <f t="shared" si="2"/>
        <v>0</v>
      </c>
      <c r="AP28" s="250">
        <f t="shared" si="3"/>
        <v>0</v>
      </c>
      <c r="AQ28" s="249">
        <f t="shared" si="4"/>
        <v>0</v>
      </c>
      <c r="AR28" s="249">
        <f t="shared" si="5"/>
        <v>0</v>
      </c>
      <c r="AS28" s="249">
        <f t="shared" si="6"/>
        <v>0</v>
      </c>
      <c r="AT28" s="249">
        <f t="shared" si="7"/>
        <v>0</v>
      </c>
      <c r="AU28" s="250">
        <f t="shared" si="8"/>
        <v>0</v>
      </c>
      <c r="AV28" s="249">
        <f t="shared" si="9"/>
        <v>0</v>
      </c>
      <c r="AW28" s="249">
        <f t="shared" si="10"/>
        <v>0</v>
      </c>
      <c r="AX28" s="249">
        <f t="shared" si="11"/>
        <v>0</v>
      </c>
      <c r="AY28" s="251">
        <f t="shared" si="12"/>
        <v>0</v>
      </c>
      <c r="AZ28" s="249">
        <f t="shared" si="13"/>
        <v>0</v>
      </c>
      <c r="BA28" s="250">
        <f t="shared" si="14"/>
        <v>0</v>
      </c>
      <c r="BB28" s="249">
        <f t="shared" si="15"/>
        <v>0</v>
      </c>
      <c r="BC28" s="249">
        <f t="shared" si="16"/>
        <v>0</v>
      </c>
      <c r="BD28" s="249">
        <f t="shared" si="17"/>
        <v>0</v>
      </c>
      <c r="BE28" s="249">
        <f t="shared" si="18"/>
        <v>0</v>
      </c>
      <c r="BF28" s="250">
        <f t="shared" si="19"/>
        <v>0</v>
      </c>
      <c r="BG28" s="249">
        <f t="shared" si="20"/>
        <v>0</v>
      </c>
      <c r="BH28" s="249">
        <f t="shared" si="21"/>
        <v>0</v>
      </c>
      <c r="BI28" s="249">
        <f t="shared" si="22"/>
        <v>0</v>
      </c>
      <c r="BJ28" s="249">
        <f t="shared" si="23"/>
        <v>0</v>
      </c>
      <c r="BK28" s="250">
        <f t="shared" si="24"/>
        <v>0</v>
      </c>
      <c r="BL28" s="249">
        <f t="shared" si="25"/>
        <v>0</v>
      </c>
      <c r="BM28" s="249">
        <f t="shared" si="26"/>
        <v>0</v>
      </c>
      <c r="BN28" s="250">
        <f t="shared" si="27"/>
        <v>0</v>
      </c>
      <c r="BO28" s="249">
        <f t="shared" si="28"/>
        <v>0</v>
      </c>
      <c r="BP28" s="249">
        <f t="shared" si="29"/>
        <v>0</v>
      </c>
      <c r="BQ28" s="250">
        <f t="shared" si="30"/>
        <v>0</v>
      </c>
      <c r="BR28" s="249">
        <f t="shared" si="31"/>
        <v>0</v>
      </c>
      <c r="BS28" s="249">
        <f t="shared" si="32"/>
        <v>0</v>
      </c>
      <c r="BT28" s="250">
        <f t="shared" si="33"/>
        <v>0</v>
      </c>
      <c r="BU28" s="249">
        <f t="shared" si="34"/>
        <v>0</v>
      </c>
      <c r="BV28" s="251">
        <f t="shared" si="35"/>
        <v>0</v>
      </c>
      <c r="BW28" s="249">
        <f t="shared" si="36"/>
        <v>0</v>
      </c>
      <c r="BX28" s="249">
        <f t="shared" si="37"/>
        <v>0</v>
      </c>
      <c r="BY28" s="249">
        <f t="shared" si="38"/>
        <v>0</v>
      </c>
      <c r="BZ28" s="249">
        <f t="shared" si="39"/>
        <v>0</v>
      </c>
      <c r="CA28" s="249">
        <f t="shared" si="40"/>
        <v>0</v>
      </c>
      <c r="CB28" s="250">
        <f t="shared" si="41"/>
        <v>0</v>
      </c>
      <c r="CC28" s="249">
        <f t="shared" si="42"/>
        <v>0</v>
      </c>
      <c r="CD28" s="249">
        <f t="shared" si="43"/>
        <v>0</v>
      </c>
      <c r="CE28" s="249">
        <f t="shared" si="44"/>
        <v>0</v>
      </c>
      <c r="CF28" s="249">
        <f t="shared" si="45"/>
        <v>0</v>
      </c>
      <c r="CG28" s="250">
        <f t="shared" si="46"/>
        <v>0</v>
      </c>
      <c r="CH28" s="249">
        <f t="shared" si="47"/>
        <v>0</v>
      </c>
      <c r="CI28" s="249">
        <f t="shared" si="48"/>
        <v>0</v>
      </c>
      <c r="CJ28" s="249">
        <f t="shared" si="49"/>
        <v>0</v>
      </c>
      <c r="CK28" s="249">
        <f t="shared" si="50"/>
        <v>0</v>
      </c>
      <c r="CL28" s="250">
        <f t="shared" si="51"/>
        <v>0</v>
      </c>
      <c r="CM28" s="249">
        <f t="shared" si="52"/>
        <v>0</v>
      </c>
      <c r="CN28" s="249">
        <f t="shared" si="53"/>
        <v>0</v>
      </c>
      <c r="CO28" s="249">
        <f t="shared" si="54"/>
        <v>0</v>
      </c>
      <c r="CP28" s="249">
        <f t="shared" si="55"/>
        <v>0</v>
      </c>
      <c r="CQ28" s="250">
        <f t="shared" si="56"/>
        <v>0</v>
      </c>
      <c r="CR28" s="249">
        <f t="shared" si="57"/>
        <v>0</v>
      </c>
      <c r="CS28" s="249">
        <f t="shared" si="58"/>
        <v>0</v>
      </c>
      <c r="CT28" s="250">
        <f t="shared" si="59"/>
        <v>0</v>
      </c>
      <c r="CU28" s="249">
        <f t="shared" si="60"/>
        <v>0</v>
      </c>
      <c r="CV28" s="249">
        <f t="shared" si="61"/>
        <v>0</v>
      </c>
      <c r="CW28" s="250">
        <f t="shared" si="62"/>
        <v>0</v>
      </c>
      <c r="CX28" s="249">
        <f t="shared" si="63"/>
        <v>0</v>
      </c>
      <c r="CY28" s="249">
        <f t="shared" si="64"/>
        <v>0</v>
      </c>
      <c r="CZ28" s="250">
        <f t="shared" si="65"/>
        <v>0</v>
      </c>
      <c r="DA28" s="249">
        <f t="shared" si="66"/>
        <v>0</v>
      </c>
      <c r="DB28" s="249">
        <f t="shared" si="67"/>
        <v>0</v>
      </c>
      <c r="DC28" s="250">
        <f t="shared" si="68"/>
        <v>0</v>
      </c>
      <c r="DD28" s="249">
        <f t="shared" si="69"/>
        <v>0</v>
      </c>
      <c r="DE28" s="249">
        <f t="shared" si="70"/>
        <v>0</v>
      </c>
      <c r="DF28" s="249">
        <f t="shared" si="71"/>
        <v>0</v>
      </c>
      <c r="DG28" s="249">
        <f t="shared" si="72"/>
        <v>0</v>
      </c>
      <c r="DH28" s="250">
        <f t="shared" si="73"/>
        <v>0</v>
      </c>
      <c r="DI28" s="249">
        <f t="shared" si="74"/>
        <v>0</v>
      </c>
      <c r="DJ28" s="249">
        <f t="shared" si="75"/>
        <v>0</v>
      </c>
      <c r="DK28" s="249">
        <f t="shared" si="76"/>
        <v>0</v>
      </c>
      <c r="DL28" s="249">
        <f t="shared" si="77"/>
        <v>0</v>
      </c>
      <c r="DM28" s="250">
        <f t="shared" si="78"/>
        <v>0</v>
      </c>
      <c r="DN28" s="249">
        <f t="shared" si="79"/>
        <v>0</v>
      </c>
      <c r="DO28" s="249">
        <f t="shared" si="80"/>
        <v>0</v>
      </c>
      <c r="DP28" s="249">
        <f t="shared" si="81"/>
        <v>0</v>
      </c>
      <c r="DQ28" s="249">
        <f t="shared" si="82"/>
        <v>0</v>
      </c>
      <c r="DR28" s="250">
        <f t="shared" si="83"/>
        <v>0</v>
      </c>
      <c r="DS28" s="249">
        <f t="shared" si="84"/>
        <v>0</v>
      </c>
      <c r="DT28" s="249">
        <f t="shared" si="85"/>
        <v>0</v>
      </c>
      <c r="DU28" s="249">
        <f t="shared" si="86"/>
        <v>0</v>
      </c>
      <c r="DV28" s="249">
        <f t="shared" si="87"/>
        <v>0</v>
      </c>
      <c r="DW28" s="250">
        <f t="shared" si="88"/>
        <v>0</v>
      </c>
      <c r="DX28" s="249">
        <f t="shared" si="89"/>
        <v>0</v>
      </c>
      <c r="DY28" s="249">
        <f t="shared" si="90"/>
        <v>0</v>
      </c>
      <c r="DZ28" s="250">
        <f t="shared" si="91"/>
        <v>0</v>
      </c>
      <c r="EA28" s="249">
        <f t="shared" si="92"/>
        <v>0</v>
      </c>
      <c r="EB28" s="249">
        <f t="shared" si="93"/>
        <v>0</v>
      </c>
      <c r="EC28" s="250">
        <f t="shared" si="94"/>
        <v>0</v>
      </c>
      <c r="ED28" s="249">
        <f t="shared" si="95"/>
        <v>0</v>
      </c>
      <c r="EE28" s="249">
        <f t="shared" si="96"/>
        <v>0</v>
      </c>
      <c r="EF28" s="250">
        <f t="shared" si="97"/>
        <v>0</v>
      </c>
      <c r="EG28" s="249">
        <f t="shared" si="98"/>
        <v>0</v>
      </c>
      <c r="EH28" s="249">
        <f t="shared" si="99"/>
        <v>0</v>
      </c>
      <c r="EI28" s="250">
        <f t="shared" si="100"/>
        <v>0</v>
      </c>
      <c r="EJ28" s="249">
        <f t="shared" si="101"/>
        <v>0</v>
      </c>
      <c r="EK28" s="249">
        <f t="shared" si="102"/>
        <v>0</v>
      </c>
      <c r="EL28" s="249">
        <f t="shared" si="103"/>
        <v>0</v>
      </c>
      <c r="EM28" s="249">
        <f t="shared" si="104"/>
        <v>0</v>
      </c>
      <c r="EN28" s="250">
        <f t="shared" si="105"/>
        <v>0</v>
      </c>
      <c r="EO28" s="249">
        <f t="shared" si="106"/>
        <v>0</v>
      </c>
      <c r="EP28" s="249">
        <f t="shared" si="107"/>
        <v>0</v>
      </c>
      <c r="EQ28" s="249">
        <f t="shared" si="108"/>
        <v>0</v>
      </c>
      <c r="ER28" s="249">
        <f t="shared" si="109"/>
        <v>0</v>
      </c>
      <c r="ES28" s="250">
        <f t="shared" si="110"/>
        <v>0</v>
      </c>
      <c r="ET28" s="249">
        <f t="shared" si="111"/>
        <v>0</v>
      </c>
      <c r="EU28" s="249">
        <f t="shared" si="112"/>
        <v>0</v>
      </c>
      <c r="EV28" s="249">
        <f t="shared" si="113"/>
        <v>0</v>
      </c>
      <c r="EW28" s="249">
        <f t="shared" si="114"/>
        <v>0</v>
      </c>
      <c r="EX28" s="250">
        <f t="shared" si="115"/>
        <v>0</v>
      </c>
      <c r="EY28" s="249">
        <f t="shared" si="116"/>
        <v>0</v>
      </c>
      <c r="EZ28" s="249">
        <f t="shared" si="117"/>
        <v>0</v>
      </c>
      <c r="FA28" s="249">
        <f t="shared" si="118"/>
        <v>0</v>
      </c>
      <c r="FB28" s="249">
        <f t="shared" si="119"/>
        <v>0</v>
      </c>
      <c r="FC28" s="250">
        <f t="shared" si="120"/>
        <v>0</v>
      </c>
      <c r="FD28" s="249">
        <f t="shared" si="121"/>
        <v>0</v>
      </c>
      <c r="FE28" s="249">
        <f t="shared" si="122"/>
        <v>0</v>
      </c>
      <c r="FF28" s="250">
        <f t="shared" si="123"/>
        <v>0</v>
      </c>
      <c r="FG28" s="249">
        <f t="shared" si="124"/>
        <v>0</v>
      </c>
      <c r="FH28" s="249">
        <f t="shared" si="125"/>
        <v>0</v>
      </c>
      <c r="FI28" s="250">
        <f t="shared" si="126"/>
        <v>0</v>
      </c>
      <c r="FJ28" s="249">
        <f t="shared" si="127"/>
        <v>0</v>
      </c>
      <c r="FK28" s="249">
        <f t="shared" si="128"/>
        <v>0</v>
      </c>
      <c r="FL28" s="250">
        <f t="shared" si="129"/>
        <v>0</v>
      </c>
      <c r="FM28" s="249">
        <f t="shared" si="130"/>
        <v>0</v>
      </c>
      <c r="FN28" s="251">
        <f t="shared" si="131"/>
        <v>0</v>
      </c>
    </row>
    <row r="29" spans="1:170" ht="12.75" customHeight="1">
      <c r="A29" s="452"/>
      <c r="B29" s="639"/>
      <c r="C29" s="252" t="s">
        <v>185</v>
      </c>
      <c r="D29" s="314"/>
      <c r="E29" s="313"/>
      <c r="F29" s="255"/>
      <c r="G29" s="256"/>
      <c r="H29" s="314"/>
      <c r="I29" s="313"/>
      <c r="J29" s="314"/>
      <c r="K29" s="321"/>
      <c r="L29" s="313"/>
      <c r="M29" s="321"/>
      <c r="N29" s="452"/>
      <c r="O29" s="45"/>
      <c r="P29" s="1"/>
      <c r="Q29" s="2"/>
      <c r="R29" s="13"/>
      <c r="S29" s="326"/>
      <c r="T29" s="327"/>
      <c r="U29" s="328"/>
      <c r="V29" s="329"/>
      <c r="W29" s="233">
        <f t="shared" si="132"/>
      </c>
      <c r="X29" s="336"/>
      <c r="Y29" s="248">
        <f t="shared" si="133"/>
        <v>0</v>
      </c>
      <c r="Z29" s="249">
        <f t="shared" si="134"/>
        <v>0</v>
      </c>
      <c r="AA29" s="249">
        <f t="shared" si="135"/>
        <v>0</v>
      </c>
      <c r="AB29" s="249">
        <f t="shared" si="136"/>
        <v>0</v>
      </c>
      <c r="AC29" s="249">
        <f t="shared" si="137"/>
        <v>0</v>
      </c>
      <c r="AD29" s="249">
        <f t="shared" si="138"/>
        <v>0</v>
      </c>
      <c r="AE29" s="249">
        <f t="shared" si="139"/>
        <v>0</v>
      </c>
      <c r="AF29" s="249">
        <f t="shared" si="140"/>
        <v>0</v>
      </c>
      <c r="AG29" s="249">
        <f t="shared" si="141"/>
        <v>0</v>
      </c>
      <c r="AH29" s="250">
        <f t="shared" si="142"/>
      </c>
      <c r="AI29" s="251">
        <f t="shared" si="0"/>
      </c>
      <c r="AJ29" s="249">
        <f t="shared" si="143"/>
        <v>1</v>
      </c>
      <c r="AK29" s="249">
        <f t="shared" si="1"/>
        <v>0</v>
      </c>
      <c r="AL29" s="249"/>
      <c r="AM29" s="251"/>
      <c r="AN29" s="237"/>
      <c r="AO29" s="250">
        <f t="shared" si="2"/>
        <v>0</v>
      </c>
      <c r="AP29" s="250">
        <f t="shared" si="3"/>
        <v>0</v>
      </c>
      <c r="AQ29" s="249">
        <f t="shared" si="4"/>
        <v>0</v>
      </c>
      <c r="AR29" s="249">
        <f t="shared" si="5"/>
        <v>0</v>
      </c>
      <c r="AS29" s="249">
        <f t="shared" si="6"/>
        <v>0</v>
      </c>
      <c r="AT29" s="249">
        <f t="shared" si="7"/>
        <v>0</v>
      </c>
      <c r="AU29" s="250">
        <f t="shared" si="8"/>
        <v>0</v>
      </c>
      <c r="AV29" s="249">
        <f t="shared" si="9"/>
        <v>0</v>
      </c>
      <c r="AW29" s="249">
        <f t="shared" si="10"/>
        <v>0</v>
      </c>
      <c r="AX29" s="249">
        <f t="shared" si="11"/>
        <v>0</v>
      </c>
      <c r="AY29" s="251">
        <f t="shared" si="12"/>
        <v>0</v>
      </c>
      <c r="AZ29" s="249">
        <f t="shared" si="13"/>
        <v>0</v>
      </c>
      <c r="BA29" s="250">
        <f t="shared" si="14"/>
        <v>0</v>
      </c>
      <c r="BB29" s="249">
        <f t="shared" si="15"/>
        <v>0</v>
      </c>
      <c r="BC29" s="249">
        <f t="shared" si="16"/>
        <v>0</v>
      </c>
      <c r="BD29" s="249">
        <f t="shared" si="17"/>
        <v>0</v>
      </c>
      <c r="BE29" s="249">
        <f t="shared" si="18"/>
        <v>0</v>
      </c>
      <c r="BF29" s="250">
        <f t="shared" si="19"/>
        <v>0</v>
      </c>
      <c r="BG29" s="249">
        <f t="shared" si="20"/>
        <v>0</v>
      </c>
      <c r="BH29" s="249">
        <f t="shared" si="21"/>
        <v>0</v>
      </c>
      <c r="BI29" s="249">
        <f t="shared" si="22"/>
        <v>0</v>
      </c>
      <c r="BJ29" s="249">
        <f t="shared" si="23"/>
        <v>0</v>
      </c>
      <c r="BK29" s="250">
        <f t="shared" si="24"/>
        <v>0</v>
      </c>
      <c r="BL29" s="249">
        <f t="shared" si="25"/>
        <v>0</v>
      </c>
      <c r="BM29" s="249">
        <f t="shared" si="26"/>
        <v>0</v>
      </c>
      <c r="BN29" s="250">
        <f t="shared" si="27"/>
        <v>0</v>
      </c>
      <c r="BO29" s="249">
        <f t="shared" si="28"/>
        <v>0</v>
      </c>
      <c r="BP29" s="249">
        <f t="shared" si="29"/>
        <v>0</v>
      </c>
      <c r="BQ29" s="250">
        <f t="shared" si="30"/>
        <v>0</v>
      </c>
      <c r="BR29" s="249">
        <f t="shared" si="31"/>
        <v>0</v>
      </c>
      <c r="BS29" s="249">
        <f t="shared" si="32"/>
        <v>0</v>
      </c>
      <c r="BT29" s="250">
        <f t="shared" si="33"/>
        <v>0</v>
      </c>
      <c r="BU29" s="249">
        <f t="shared" si="34"/>
        <v>0</v>
      </c>
      <c r="BV29" s="251">
        <f t="shared" si="35"/>
        <v>0</v>
      </c>
      <c r="BW29" s="249">
        <f t="shared" si="36"/>
        <v>0</v>
      </c>
      <c r="BX29" s="249">
        <f t="shared" si="37"/>
        <v>0</v>
      </c>
      <c r="BY29" s="249">
        <f t="shared" si="38"/>
        <v>0</v>
      </c>
      <c r="BZ29" s="249">
        <f t="shared" si="39"/>
        <v>0</v>
      </c>
      <c r="CA29" s="249">
        <f t="shared" si="40"/>
        <v>0</v>
      </c>
      <c r="CB29" s="250">
        <f t="shared" si="41"/>
        <v>0</v>
      </c>
      <c r="CC29" s="249">
        <f t="shared" si="42"/>
        <v>0</v>
      </c>
      <c r="CD29" s="249">
        <f t="shared" si="43"/>
        <v>0</v>
      </c>
      <c r="CE29" s="249">
        <f t="shared" si="44"/>
        <v>0</v>
      </c>
      <c r="CF29" s="249">
        <f t="shared" si="45"/>
        <v>0</v>
      </c>
      <c r="CG29" s="250">
        <f t="shared" si="46"/>
        <v>0</v>
      </c>
      <c r="CH29" s="249">
        <f t="shared" si="47"/>
        <v>0</v>
      </c>
      <c r="CI29" s="249">
        <f t="shared" si="48"/>
        <v>0</v>
      </c>
      <c r="CJ29" s="249">
        <f t="shared" si="49"/>
        <v>0</v>
      </c>
      <c r="CK29" s="249">
        <f t="shared" si="50"/>
        <v>0</v>
      </c>
      <c r="CL29" s="250">
        <f t="shared" si="51"/>
        <v>0</v>
      </c>
      <c r="CM29" s="249">
        <f t="shared" si="52"/>
        <v>0</v>
      </c>
      <c r="CN29" s="249">
        <f t="shared" si="53"/>
        <v>0</v>
      </c>
      <c r="CO29" s="249">
        <f t="shared" si="54"/>
        <v>0</v>
      </c>
      <c r="CP29" s="249">
        <f t="shared" si="55"/>
        <v>0</v>
      </c>
      <c r="CQ29" s="250">
        <f t="shared" si="56"/>
        <v>0</v>
      </c>
      <c r="CR29" s="249">
        <f t="shared" si="57"/>
        <v>0</v>
      </c>
      <c r="CS29" s="249">
        <f t="shared" si="58"/>
        <v>0</v>
      </c>
      <c r="CT29" s="250">
        <f t="shared" si="59"/>
        <v>0</v>
      </c>
      <c r="CU29" s="249">
        <f t="shared" si="60"/>
        <v>0</v>
      </c>
      <c r="CV29" s="249">
        <f t="shared" si="61"/>
        <v>0</v>
      </c>
      <c r="CW29" s="250">
        <f t="shared" si="62"/>
        <v>0</v>
      </c>
      <c r="CX29" s="249">
        <f t="shared" si="63"/>
        <v>0</v>
      </c>
      <c r="CY29" s="249">
        <f t="shared" si="64"/>
        <v>0</v>
      </c>
      <c r="CZ29" s="250">
        <f t="shared" si="65"/>
        <v>0</v>
      </c>
      <c r="DA29" s="249">
        <f t="shared" si="66"/>
        <v>0</v>
      </c>
      <c r="DB29" s="249">
        <f t="shared" si="67"/>
        <v>0</v>
      </c>
      <c r="DC29" s="250">
        <f t="shared" si="68"/>
        <v>0</v>
      </c>
      <c r="DD29" s="249">
        <f t="shared" si="69"/>
        <v>0</v>
      </c>
      <c r="DE29" s="249">
        <f t="shared" si="70"/>
        <v>0</v>
      </c>
      <c r="DF29" s="249">
        <f t="shared" si="71"/>
        <v>0</v>
      </c>
      <c r="DG29" s="249">
        <f t="shared" si="72"/>
        <v>0</v>
      </c>
      <c r="DH29" s="250">
        <f t="shared" si="73"/>
        <v>0</v>
      </c>
      <c r="DI29" s="249">
        <f t="shared" si="74"/>
        <v>0</v>
      </c>
      <c r="DJ29" s="249">
        <f t="shared" si="75"/>
        <v>0</v>
      </c>
      <c r="DK29" s="249">
        <f t="shared" si="76"/>
        <v>0</v>
      </c>
      <c r="DL29" s="249">
        <f t="shared" si="77"/>
        <v>0</v>
      </c>
      <c r="DM29" s="250">
        <f t="shared" si="78"/>
        <v>0</v>
      </c>
      <c r="DN29" s="249">
        <f t="shared" si="79"/>
        <v>0</v>
      </c>
      <c r="DO29" s="249">
        <f t="shared" si="80"/>
        <v>0</v>
      </c>
      <c r="DP29" s="249">
        <f t="shared" si="81"/>
        <v>0</v>
      </c>
      <c r="DQ29" s="249">
        <f t="shared" si="82"/>
        <v>0</v>
      </c>
      <c r="DR29" s="250">
        <f t="shared" si="83"/>
        <v>0</v>
      </c>
      <c r="DS29" s="249">
        <f t="shared" si="84"/>
        <v>0</v>
      </c>
      <c r="DT29" s="249">
        <f t="shared" si="85"/>
        <v>0</v>
      </c>
      <c r="DU29" s="249">
        <f t="shared" si="86"/>
        <v>0</v>
      </c>
      <c r="DV29" s="249">
        <f t="shared" si="87"/>
        <v>0</v>
      </c>
      <c r="DW29" s="250">
        <f t="shared" si="88"/>
        <v>0</v>
      </c>
      <c r="DX29" s="249">
        <f t="shared" si="89"/>
        <v>0</v>
      </c>
      <c r="DY29" s="249">
        <f t="shared" si="90"/>
        <v>0</v>
      </c>
      <c r="DZ29" s="250">
        <f t="shared" si="91"/>
        <v>0</v>
      </c>
      <c r="EA29" s="249">
        <f t="shared" si="92"/>
        <v>0</v>
      </c>
      <c r="EB29" s="249">
        <f t="shared" si="93"/>
        <v>0</v>
      </c>
      <c r="EC29" s="250">
        <f t="shared" si="94"/>
        <v>0</v>
      </c>
      <c r="ED29" s="249">
        <f t="shared" si="95"/>
        <v>0</v>
      </c>
      <c r="EE29" s="249">
        <f t="shared" si="96"/>
        <v>0</v>
      </c>
      <c r="EF29" s="250">
        <f t="shared" si="97"/>
        <v>0</v>
      </c>
      <c r="EG29" s="249">
        <f t="shared" si="98"/>
        <v>0</v>
      </c>
      <c r="EH29" s="249">
        <f t="shared" si="99"/>
        <v>0</v>
      </c>
      <c r="EI29" s="250">
        <f t="shared" si="100"/>
        <v>0</v>
      </c>
      <c r="EJ29" s="249">
        <f t="shared" si="101"/>
        <v>0</v>
      </c>
      <c r="EK29" s="249">
        <f t="shared" si="102"/>
        <v>0</v>
      </c>
      <c r="EL29" s="249">
        <f t="shared" si="103"/>
        <v>0</v>
      </c>
      <c r="EM29" s="249">
        <f t="shared" si="104"/>
        <v>0</v>
      </c>
      <c r="EN29" s="250">
        <f t="shared" si="105"/>
        <v>0</v>
      </c>
      <c r="EO29" s="249">
        <f t="shared" si="106"/>
        <v>0</v>
      </c>
      <c r="EP29" s="249">
        <f t="shared" si="107"/>
        <v>0</v>
      </c>
      <c r="EQ29" s="249">
        <f t="shared" si="108"/>
        <v>0</v>
      </c>
      <c r="ER29" s="249">
        <f t="shared" si="109"/>
        <v>0</v>
      </c>
      <c r="ES29" s="250">
        <f t="shared" si="110"/>
        <v>0</v>
      </c>
      <c r="ET29" s="249">
        <f t="shared" si="111"/>
        <v>0</v>
      </c>
      <c r="EU29" s="249">
        <f t="shared" si="112"/>
        <v>0</v>
      </c>
      <c r="EV29" s="249">
        <f t="shared" si="113"/>
        <v>0</v>
      </c>
      <c r="EW29" s="249">
        <f t="shared" si="114"/>
        <v>0</v>
      </c>
      <c r="EX29" s="250">
        <f t="shared" si="115"/>
        <v>0</v>
      </c>
      <c r="EY29" s="249">
        <f t="shared" si="116"/>
        <v>0</v>
      </c>
      <c r="EZ29" s="249">
        <f t="shared" si="117"/>
        <v>0</v>
      </c>
      <c r="FA29" s="249">
        <f t="shared" si="118"/>
        <v>0</v>
      </c>
      <c r="FB29" s="249">
        <f t="shared" si="119"/>
        <v>0</v>
      </c>
      <c r="FC29" s="250">
        <f t="shared" si="120"/>
        <v>0</v>
      </c>
      <c r="FD29" s="249">
        <f t="shared" si="121"/>
        <v>0</v>
      </c>
      <c r="FE29" s="249">
        <f t="shared" si="122"/>
        <v>0</v>
      </c>
      <c r="FF29" s="250">
        <f t="shared" si="123"/>
        <v>0</v>
      </c>
      <c r="FG29" s="249">
        <f t="shared" si="124"/>
        <v>0</v>
      </c>
      <c r="FH29" s="249">
        <f t="shared" si="125"/>
        <v>0</v>
      </c>
      <c r="FI29" s="250">
        <f t="shared" si="126"/>
        <v>0</v>
      </c>
      <c r="FJ29" s="249">
        <f t="shared" si="127"/>
        <v>0</v>
      </c>
      <c r="FK29" s="249">
        <f t="shared" si="128"/>
        <v>0</v>
      </c>
      <c r="FL29" s="250">
        <f t="shared" si="129"/>
        <v>0</v>
      </c>
      <c r="FM29" s="249">
        <f t="shared" si="130"/>
        <v>0</v>
      </c>
      <c r="FN29" s="251">
        <f t="shared" si="131"/>
        <v>0</v>
      </c>
    </row>
    <row r="30" spans="1:170" ht="12.75" customHeight="1">
      <c r="A30" s="452"/>
      <c r="B30" s="639"/>
      <c r="C30" s="252" t="s">
        <v>10</v>
      </c>
      <c r="D30" s="314"/>
      <c r="E30" s="313"/>
      <c r="F30" s="255"/>
      <c r="G30" s="256"/>
      <c r="H30" s="314"/>
      <c r="I30" s="313"/>
      <c r="J30" s="314"/>
      <c r="K30" s="321"/>
      <c r="L30" s="313"/>
      <c r="M30" s="321"/>
      <c r="N30" s="452"/>
      <c r="O30" s="45"/>
      <c r="P30" s="1"/>
      <c r="Q30" s="2"/>
      <c r="R30" s="13"/>
      <c r="S30" s="326"/>
      <c r="T30" s="327"/>
      <c r="U30" s="328"/>
      <c r="V30" s="329"/>
      <c r="W30" s="233">
        <f t="shared" si="132"/>
      </c>
      <c r="X30" s="336"/>
      <c r="Y30" s="248">
        <f t="shared" si="133"/>
        <v>0</v>
      </c>
      <c r="Z30" s="249">
        <f t="shared" si="134"/>
        <v>0</v>
      </c>
      <c r="AA30" s="249">
        <f t="shared" si="135"/>
        <v>0</v>
      </c>
      <c r="AB30" s="249">
        <f t="shared" si="136"/>
        <v>0</v>
      </c>
      <c r="AC30" s="249">
        <f t="shared" si="137"/>
        <v>0</v>
      </c>
      <c r="AD30" s="249">
        <f t="shared" si="138"/>
        <v>0</v>
      </c>
      <c r="AE30" s="249">
        <f t="shared" si="139"/>
        <v>0</v>
      </c>
      <c r="AF30" s="249">
        <f t="shared" si="140"/>
        <v>0</v>
      </c>
      <c r="AG30" s="249">
        <f t="shared" si="141"/>
        <v>0</v>
      </c>
      <c r="AH30" s="250">
        <f t="shared" si="142"/>
      </c>
      <c r="AI30" s="251">
        <f t="shared" si="0"/>
      </c>
      <c r="AJ30" s="249">
        <f t="shared" si="143"/>
        <v>1</v>
      </c>
      <c r="AK30" s="249">
        <f t="shared" si="1"/>
        <v>0</v>
      </c>
      <c r="AL30" s="249"/>
      <c r="AM30" s="251"/>
      <c r="AN30" s="237"/>
      <c r="AO30" s="250">
        <f t="shared" si="2"/>
        <v>0</v>
      </c>
      <c r="AP30" s="250">
        <f t="shared" si="3"/>
        <v>0</v>
      </c>
      <c r="AQ30" s="249">
        <f t="shared" si="4"/>
        <v>0</v>
      </c>
      <c r="AR30" s="249">
        <f t="shared" si="5"/>
        <v>0</v>
      </c>
      <c r="AS30" s="249">
        <f t="shared" si="6"/>
        <v>0</v>
      </c>
      <c r="AT30" s="249">
        <f t="shared" si="7"/>
        <v>0</v>
      </c>
      <c r="AU30" s="250">
        <f t="shared" si="8"/>
        <v>0</v>
      </c>
      <c r="AV30" s="249">
        <f t="shared" si="9"/>
        <v>0</v>
      </c>
      <c r="AW30" s="249">
        <f t="shared" si="10"/>
        <v>0</v>
      </c>
      <c r="AX30" s="249">
        <f t="shared" si="11"/>
        <v>0</v>
      </c>
      <c r="AY30" s="251">
        <f t="shared" si="12"/>
        <v>0</v>
      </c>
      <c r="AZ30" s="249">
        <f t="shared" si="13"/>
        <v>0</v>
      </c>
      <c r="BA30" s="250">
        <f t="shared" si="14"/>
        <v>0</v>
      </c>
      <c r="BB30" s="249">
        <f t="shared" si="15"/>
        <v>0</v>
      </c>
      <c r="BC30" s="249">
        <f t="shared" si="16"/>
        <v>0</v>
      </c>
      <c r="BD30" s="249">
        <f t="shared" si="17"/>
        <v>0</v>
      </c>
      <c r="BE30" s="249">
        <f t="shared" si="18"/>
        <v>0</v>
      </c>
      <c r="BF30" s="250">
        <f t="shared" si="19"/>
        <v>0</v>
      </c>
      <c r="BG30" s="249">
        <f t="shared" si="20"/>
        <v>0</v>
      </c>
      <c r="BH30" s="249">
        <f t="shared" si="21"/>
        <v>0</v>
      </c>
      <c r="BI30" s="249">
        <f t="shared" si="22"/>
        <v>0</v>
      </c>
      <c r="BJ30" s="249">
        <f t="shared" si="23"/>
        <v>0</v>
      </c>
      <c r="BK30" s="250">
        <f t="shared" si="24"/>
        <v>0</v>
      </c>
      <c r="BL30" s="249">
        <f t="shared" si="25"/>
        <v>0</v>
      </c>
      <c r="BM30" s="249">
        <f t="shared" si="26"/>
        <v>0</v>
      </c>
      <c r="BN30" s="250">
        <f t="shared" si="27"/>
        <v>0</v>
      </c>
      <c r="BO30" s="249">
        <f t="shared" si="28"/>
        <v>0</v>
      </c>
      <c r="BP30" s="249">
        <f t="shared" si="29"/>
        <v>0</v>
      </c>
      <c r="BQ30" s="250">
        <f t="shared" si="30"/>
        <v>0</v>
      </c>
      <c r="BR30" s="249">
        <f t="shared" si="31"/>
        <v>0</v>
      </c>
      <c r="BS30" s="249">
        <f t="shared" si="32"/>
        <v>0</v>
      </c>
      <c r="BT30" s="250">
        <f t="shared" si="33"/>
        <v>0</v>
      </c>
      <c r="BU30" s="249">
        <f t="shared" si="34"/>
        <v>0</v>
      </c>
      <c r="BV30" s="251">
        <f t="shared" si="35"/>
        <v>0</v>
      </c>
      <c r="BW30" s="249">
        <f t="shared" si="36"/>
        <v>0</v>
      </c>
      <c r="BX30" s="249">
        <f t="shared" si="37"/>
        <v>0</v>
      </c>
      <c r="BY30" s="249">
        <f t="shared" si="38"/>
        <v>0</v>
      </c>
      <c r="BZ30" s="249">
        <f t="shared" si="39"/>
        <v>0</v>
      </c>
      <c r="CA30" s="249">
        <f t="shared" si="40"/>
        <v>0</v>
      </c>
      <c r="CB30" s="250">
        <f t="shared" si="41"/>
        <v>0</v>
      </c>
      <c r="CC30" s="249">
        <f t="shared" si="42"/>
        <v>0</v>
      </c>
      <c r="CD30" s="249">
        <f t="shared" si="43"/>
        <v>0</v>
      </c>
      <c r="CE30" s="249">
        <f t="shared" si="44"/>
        <v>0</v>
      </c>
      <c r="CF30" s="249">
        <f t="shared" si="45"/>
        <v>0</v>
      </c>
      <c r="CG30" s="250">
        <f t="shared" si="46"/>
        <v>0</v>
      </c>
      <c r="CH30" s="249">
        <f t="shared" si="47"/>
        <v>0</v>
      </c>
      <c r="CI30" s="249">
        <f t="shared" si="48"/>
        <v>0</v>
      </c>
      <c r="CJ30" s="249">
        <f t="shared" si="49"/>
        <v>0</v>
      </c>
      <c r="CK30" s="249">
        <f t="shared" si="50"/>
        <v>0</v>
      </c>
      <c r="CL30" s="250">
        <f t="shared" si="51"/>
        <v>0</v>
      </c>
      <c r="CM30" s="249">
        <f t="shared" si="52"/>
        <v>0</v>
      </c>
      <c r="CN30" s="249">
        <f t="shared" si="53"/>
        <v>0</v>
      </c>
      <c r="CO30" s="249">
        <f t="shared" si="54"/>
        <v>0</v>
      </c>
      <c r="CP30" s="249">
        <f t="shared" si="55"/>
        <v>0</v>
      </c>
      <c r="CQ30" s="250">
        <f t="shared" si="56"/>
        <v>0</v>
      </c>
      <c r="CR30" s="249">
        <f t="shared" si="57"/>
        <v>0</v>
      </c>
      <c r="CS30" s="249">
        <f t="shared" si="58"/>
        <v>0</v>
      </c>
      <c r="CT30" s="250">
        <f t="shared" si="59"/>
        <v>0</v>
      </c>
      <c r="CU30" s="249">
        <f t="shared" si="60"/>
        <v>0</v>
      </c>
      <c r="CV30" s="249">
        <f t="shared" si="61"/>
        <v>0</v>
      </c>
      <c r="CW30" s="250">
        <f t="shared" si="62"/>
        <v>0</v>
      </c>
      <c r="CX30" s="249">
        <f t="shared" si="63"/>
        <v>0</v>
      </c>
      <c r="CY30" s="249">
        <f t="shared" si="64"/>
        <v>0</v>
      </c>
      <c r="CZ30" s="250">
        <f t="shared" si="65"/>
        <v>0</v>
      </c>
      <c r="DA30" s="249">
        <f t="shared" si="66"/>
        <v>0</v>
      </c>
      <c r="DB30" s="249">
        <f t="shared" si="67"/>
        <v>0</v>
      </c>
      <c r="DC30" s="250">
        <f t="shared" si="68"/>
        <v>0</v>
      </c>
      <c r="DD30" s="249">
        <f t="shared" si="69"/>
        <v>0</v>
      </c>
      <c r="DE30" s="249">
        <f t="shared" si="70"/>
        <v>0</v>
      </c>
      <c r="DF30" s="249">
        <f t="shared" si="71"/>
        <v>0</v>
      </c>
      <c r="DG30" s="249">
        <f t="shared" si="72"/>
        <v>0</v>
      </c>
      <c r="DH30" s="250">
        <f t="shared" si="73"/>
        <v>0</v>
      </c>
      <c r="DI30" s="249">
        <f t="shared" si="74"/>
        <v>0</v>
      </c>
      <c r="DJ30" s="249">
        <f t="shared" si="75"/>
        <v>0</v>
      </c>
      <c r="DK30" s="249">
        <f t="shared" si="76"/>
        <v>0</v>
      </c>
      <c r="DL30" s="249">
        <f t="shared" si="77"/>
        <v>0</v>
      </c>
      <c r="DM30" s="250">
        <f t="shared" si="78"/>
        <v>0</v>
      </c>
      <c r="DN30" s="249">
        <f t="shared" si="79"/>
        <v>0</v>
      </c>
      <c r="DO30" s="249">
        <f t="shared" si="80"/>
        <v>0</v>
      </c>
      <c r="DP30" s="249">
        <f t="shared" si="81"/>
        <v>0</v>
      </c>
      <c r="DQ30" s="249">
        <f t="shared" si="82"/>
        <v>0</v>
      </c>
      <c r="DR30" s="250">
        <f t="shared" si="83"/>
        <v>0</v>
      </c>
      <c r="DS30" s="249">
        <f t="shared" si="84"/>
        <v>0</v>
      </c>
      <c r="DT30" s="249">
        <f t="shared" si="85"/>
        <v>0</v>
      </c>
      <c r="DU30" s="249">
        <f t="shared" si="86"/>
        <v>0</v>
      </c>
      <c r="DV30" s="249">
        <f t="shared" si="87"/>
        <v>0</v>
      </c>
      <c r="DW30" s="250">
        <f t="shared" si="88"/>
        <v>0</v>
      </c>
      <c r="DX30" s="249">
        <f t="shared" si="89"/>
        <v>0</v>
      </c>
      <c r="DY30" s="249">
        <f t="shared" si="90"/>
        <v>0</v>
      </c>
      <c r="DZ30" s="250">
        <f t="shared" si="91"/>
        <v>0</v>
      </c>
      <c r="EA30" s="249">
        <f t="shared" si="92"/>
        <v>0</v>
      </c>
      <c r="EB30" s="249">
        <f t="shared" si="93"/>
        <v>0</v>
      </c>
      <c r="EC30" s="250">
        <f t="shared" si="94"/>
        <v>0</v>
      </c>
      <c r="ED30" s="249">
        <f t="shared" si="95"/>
        <v>0</v>
      </c>
      <c r="EE30" s="249">
        <f t="shared" si="96"/>
        <v>0</v>
      </c>
      <c r="EF30" s="250">
        <f t="shared" si="97"/>
        <v>0</v>
      </c>
      <c r="EG30" s="249">
        <f t="shared" si="98"/>
        <v>0</v>
      </c>
      <c r="EH30" s="249">
        <f t="shared" si="99"/>
        <v>0</v>
      </c>
      <c r="EI30" s="250">
        <f t="shared" si="100"/>
        <v>0</v>
      </c>
      <c r="EJ30" s="249">
        <f t="shared" si="101"/>
        <v>0</v>
      </c>
      <c r="EK30" s="249">
        <f t="shared" si="102"/>
        <v>0</v>
      </c>
      <c r="EL30" s="249">
        <f t="shared" si="103"/>
        <v>0</v>
      </c>
      <c r="EM30" s="249">
        <f t="shared" si="104"/>
        <v>0</v>
      </c>
      <c r="EN30" s="250">
        <f t="shared" si="105"/>
        <v>0</v>
      </c>
      <c r="EO30" s="249">
        <f t="shared" si="106"/>
        <v>0</v>
      </c>
      <c r="EP30" s="249">
        <f t="shared" si="107"/>
        <v>0</v>
      </c>
      <c r="EQ30" s="249">
        <f t="shared" si="108"/>
        <v>0</v>
      </c>
      <c r="ER30" s="249">
        <f t="shared" si="109"/>
        <v>0</v>
      </c>
      <c r="ES30" s="250">
        <f t="shared" si="110"/>
        <v>0</v>
      </c>
      <c r="ET30" s="249">
        <f t="shared" si="111"/>
        <v>0</v>
      </c>
      <c r="EU30" s="249">
        <f t="shared" si="112"/>
        <v>0</v>
      </c>
      <c r="EV30" s="249">
        <f t="shared" si="113"/>
        <v>0</v>
      </c>
      <c r="EW30" s="249">
        <f t="shared" si="114"/>
        <v>0</v>
      </c>
      <c r="EX30" s="250">
        <f t="shared" si="115"/>
        <v>0</v>
      </c>
      <c r="EY30" s="249">
        <f t="shared" si="116"/>
        <v>0</v>
      </c>
      <c r="EZ30" s="249">
        <f t="shared" si="117"/>
        <v>0</v>
      </c>
      <c r="FA30" s="249">
        <f t="shared" si="118"/>
        <v>0</v>
      </c>
      <c r="FB30" s="249">
        <f t="shared" si="119"/>
        <v>0</v>
      </c>
      <c r="FC30" s="250">
        <f t="shared" si="120"/>
        <v>0</v>
      </c>
      <c r="FD30" s="249">
        <f t="shared" si="121"/>
        <v>0</v>
      </c>
      <c r="FE30" s="249">
        <f t="shared" si="122"/>
        <v>0</v>
      </c>
      <c r="FF30" s="250">
        <f t="shared" si="123"/>
        <v>0</v>
      </c>
      <c r="FG30" s="249">
        <f t="shared" si="124"/>
        <v>0</v>
      </c>
      <c r="FH30" s="249">
        <f t="shared" si="125"/>
        <v>0</v>
      </c>
      <c r="FI30" s="250">
        <f t="shared" si="126"/>
        <v>0</v>
      </c>
      <c r="FJ30" s="249">
        <f t="shared" si="127"/>
        <v>0</v>
      </c>
      <c r="FK30" s="249">
        <f t="shared" si="128"/>
        <v>0</v>
      </c>
      <c r="FL30" s="250">
        <f t="shared" si="129"/>
        <v>0</v>
      </c>
      <c r="FM30" s="249">
        <f t="shared" si="130"/>
        <v>0</v>
      </c>
      <c r="FN30" s="251">
        <f t="shared" si="131"/>
        <v>0</v>
      </c>
    </row>
    <row r="31" spans="1:170" ht="12.75" customHeight="1">
      <c r="A31" s="452"/>
      <c r="B31" s="639"/>
      <c r="C31" s="252" t="s">
        <v>40</v>
      </c>
      <c r="D31" s="314"/>
      <c r="E31" s="313"/>
      <c r="F31" s="255"/>
      <c r="G31" s="256"/>
      <c r="H31" s="314"/>
      <c r="I31" s="313"/>
      <c r="J31" s="255"/>
      <c r="K31" s="256"/>
      <c r="L31" s="270"/>
      <c r="M31" s="256"/>
      <c r="N31" s="452"/>
      <c r="O31" s="45"/>
      <c r="P31" s="1"/>
      <c r="Q31" s="2"/>
      <c r="R31" s="13"/>
      <c r="S31" s="326"/>
      <c r="T31" s="327"/>
      <c r="U31" s="328"/>
      <c r="V31" s="329"/>
      <c r="W31" s="233">
        <f t="shared" si="132"/>
      </c>
      <c r="X31" s="336"/>
      <c r="Y31" s="248">
        <f t="shared" si="133"/>
        <v>0</v>
      </c>
      <c r="Z31" s="249">
        <f t="shared" si="134"/>
        <v>0</v>
      </c>
      <c r="AA31" s="249">
        <f t="shared" si="135"/>
        <v>0</v>
      </c>
      <c r="AB31" s="249">
        <f t="shared" si="136"/>
        <v>0</v>
      </c>
      <c r="AC31" s="249">
        <f t="shared" si="137"/>
        <v>0</v>
      </c>
      <c r="AD31" s="249">
        <f t="shared" si="138"/>
        <v>0</v>
      </c>
      <c r="AE31" s="249">
        <f t="shared" si="139"/>
        <v>0</v>
      </c>
      <c r="AF31" s="249">
        <f t="shared" si="140"/>
        <v>0</v>
      </c>
      <c r="AG31" s="249">
        <f t="shared" si="141"/>
        <v>0</v>
      </c>
      <c r="AH31" s="250">
        <f t="shared" si="142"/>
      </c>
      <c r="AI31" s="251">
        <f t="shared" si="0"/>
      </c>
      <c r="AJ31" s="249">
        <f t="shared" si="143"/>
        <v>1</v>
      </c>
      <c r="AK31" s="249">
        <f t="shared" si="1"/>
        <v>0</v>
      </c>
      <c r="AL31" s="249"/>
      <c r="AM31" s="251"/>
      <c r="AN31" s="237"/>
      <c r="AO31" s="250">
        <f t="shared" si="2"/>
        <v>0</v>
      </c>
      <c r="AP31" s="250">
        <f t="shared" si="3"/>
        <v>0</v>
      </c>
      <c r="AQ31" s="249">
        <f t="shared" si="4"/>
        <v>0</v>
      </c>
      <c r="AR31" s="249">
        <f t="shared" si="5"/>
        <v>0</v>
      </c>
      <c r="AS31" s="249">
        <f t="shared" si="6"/>
        <v>0</v>
      </c>
      <c r="AT31" s="249">
        <f t="shared" si="7"/>
        <v>0</v>
      </c>
      <c r="AU31" s="250">
        <f t="shared" si="8"/>
        <v>0</v>
      </c>
      <c r="AV31" s="249">
        <f t="shared" si="9"/>
        <v>0</v>
      </c>
      <c r="AW31" s="249">
        <f t="shared" si="10"/>
        <v>0</v>
      </c>
      <c r="AX31" s="249">
        <f t="shared" si="11"/>
        <v>0</v>
      </c>
      <c r="AY31" s="251">
        <f t="shared" si="12"/>
        <v>0</v>
      </c>
      <c r="AZ31" s="249">
        <f t="shared" si="13"/>
        <v>0</v>
      </c>
      <c r="BA31" s="250">
        <f t="shared" si="14"/>
        <v>0</v>
      </c>
      <c r="BB31" s="249">
        <f t="shared" si="15"/>
        <v>0</v>
      </c>
      <c r="BC31" s="249">
        <f t="shared" si="16"/>
        <v>0</v>
      </c>
      <c r="BD31" s="249">
        <f t="shared" si="17"/>
        <v>0</v>
      </c>
      <c r="BE31" s="249">
        <f t="shared" si="18"/>
        <v>0</v>
      </c>
      <c r="BF31" s="250">
        <f t="shared" si="19"/>
        <v>0</v>
      </c>
      <c r="BG31" s="249">
        <f t="shared" si="20"/>
        <v>0</v>
      </c>
      <c r="BH31" s="249">
        <f t="shared" si="21"/>
        <v>0</v>
      </c>
      <c r="BI31" s="249">
        <f t="shared" si="22"/>
        <v>0</v>
      </c>
      <c r="BJ31" s="249">
        <f t="shared" si="23"/>
        <v>0</v>
      </c>
      <c r="BK31" s="250">
        <f t="shared" si="24"/>
        <v>0</v>
      </c>
      <c r="BL31" s="249">
        <f t="shared" si="25"/>
        <v>0</v>
      </c>
      <c r="BM31" s="249">
        <f t="shared" si="26"/>
        <v>0</v>
      </c>
      <c r="BN31" s="250">
        <f t="shared" si="27"/>
        <v>0</v>
      </c>
      <c r="BO31" s="249">
        <f t="shared" si="28"/>
        <v>0</v>
      </c>
      <c r="BP31" s="249">
        <f t="shared" si="29"/>
        <v>0</v>
      </c>
      <c r="BQ31" s="250">
        <f t="shared" si="30"/>
        <v>0</v>
      </c>
      <c r="BR31" s="249">
        <f t="shared" si="31"/>
        <v>0</v>
      </c>
      <c r="BS31" s="249">
        <f t="shared" si="32"/>
        <v>0</v>
      </c>
      <c r="BT31" s="250">
        <f t="shared" si="33"/>
        <v>0</v>
      </c>
      <c r="BU31" s="249">
        <f t="shared" si="34"/>
        <v>0</v>
      </c>
      <c r="BV31" s="251">
        <f t="shared" si="35"/>
        <v>0</v>
      </c>
      <c r="BW31" s="249">
        <f t="shared" si="36"/>
        <v>0</v>
      </c>
      <c r="BX31" s="249">
        <f t="shared" si="37"/>
        <v>0</v>
      </c>
      <c r="BY31" s="249">
        <f t="shared" si="38"/>
        <v>0</v>
      </c>
      <c r="BZ31" s="249">
        <f t="shared" si="39"/>
        <v>0</v>
      </c>
      <c r="CA31" s="249">
        <f t="shared" si="40"/>
        <v>0</v>
      </c>
      <c r="CB31" s="250">
        <f t="shared" si="41"/>
        <v>0</v>
      </c>
      <c r="CC31" s="249">
        <f t="shared" si="42"/>
        <v>0</v>
      </c>
      <c r="CD31" s="249">
        <f t="shared" si="43"/>
        <v>0</v>
      </c>
      <c r="CE31" s="249">
        <f t="shared" si="44"/>
        <v>0</v>
      </c>
      <c r="CF31" s="249">
        <f t="shared" si="45"/>
        <v>0</v>
      </c>
      <c r="CG31" s="250">
        <f t="shared" si="46"/>
        <v>0</v>
      </c>
      <c r="CH31" s="249">
        <f t="shared" si="47"/>
        <v>0</v>
      </c>
      <c r="CI31" s="249">
        <f t="shared" si="48"/>
        <v>0</v>
      </c>
      <c r="CJ31" s="249">
        <f t="shared" si="49"/>
        <v>0</v>
      </c>
      <c r="CK31" s="249">
        <f t="shared" si="50"/>
        <v>0</v>
      </c>
      <c r="CL31" s="250">
        <f t="shared" si="51"/>
        <v>0</v>
      </c>
      <c r="CM31" s="249">
        <f t="shared" si="52"/>
        <v>0</v>
      </c>
      <c r="CN31" s="249">
        <f t="shared" si="53"/>
        <v>0</v>
      </c>
      <c r="CO31" s="249">
        <f t="shared" si="54"/>
        <v>0</v>
      </c>
      <c r="CP31" s="249">
        <f t="shared" si="55"/>
        <v>0</v>
      </c>
      <c r="CQ31" s="250">
        <f t="shared" si="56"/>
        <v>0</v>
      </c>
      <c r="CR31" s="249">
        <f t="shared" si="57"/>
        <v>0</v>
      </c>
      <c r="CS31" s="249">
        <f t="shared" si="58"/>
        <v>0</v>
      </c>
      <c r="CT31" s="250">
        <f t="shared" si="59"/>
        <v>0</v>
      </c>
      <c r="CU31" s="249">
        <f t="shared" si="60"/>
        <v>0</v>
      </c>
      <c r="CV31" s="249">
        <f t="shared" si="61"/>
        <v>0</v>
      </c>
      <c r="CW31" s="250">
        <f t="shared" si="62"/>
        <v>0</v>
      </c>
      <c r="CX31" s="249">
        <f t="shared" si="63"/>
        <v>0</v>
      </c>
      <c r="CY31" s="249">
        <f t="shared" si="64"/>
        <v>0</v>
      </c>
      <c r="CZ31" s="250">
        <f t="shared" si="65"/>
        <v>0</v>
      </c>
      <c r="DA31" s="249">
        <f t="shared" si="66"/>
        <v>0</v>
      </c>
      <c r="DB31" s="249">
        <f t="shared" si="67"/>
        <v>0</v>
      </c>
      <c r="DC31" s="250">
        <f t="shared" si="68"/>
        <v>0</v>
      </c>
      <c r="DD31" s="249">
        <f t="shared" si="69"/>
        <v>0</v>
      </c>
      <c r="DE31" s="249">
        <f t="shared" si="70"/>
        <v>0</v>
      </c>
      <c r="DF31" s="249">
        <f t="shared" si="71"/>
        <v>0</v>
      </c>
      <c r="DG31" s="249">
        <f t="shared" si="72"/>
        <v>0</v>
      </c>
      <c r="DH31" s="250">
        <f t="shared" si="73"/>
        <v>0</v>
      </c>
      <c r="DI31" s="249">
        <f t="shared" si="74"/>
        <v>0</v>
      </c>
      <c r="DJ31" s="249">
        <f t="shared" si="75"/>
        <v>0</v>
      </c>
      <c r="DK31" s="249">
        <f t="shared" si="76"/>
        <v>0</v>
      </c>
      <c r="DL31" s="249">
        <f t="shared" si="77"/>
        <v>0</v>
      </c>
      <c r="DM31" s="250">
        <f t="shared" si="78"/>
        <v>0</v>
      </c>
      <c r="DN31" s="249">
        <f t="shared" si="79"/>
        <v>0</v>
      </c>
      <c r="DO31" s="249">
        <f t="shared" si="80"/>
        <v>0</v>
      </c>
      <c r="DP31" s="249">
        <f t="shared" si="81"/>
        <v>0</v>
      </c>
      <c r="DQ31" s="249">
        <f t="shared" si="82"/>
        <v>0</v>
      </c>
      <c r="DR31" s="250">
        <f t="shared" si="83"/>
        <v>0</v>
      </c>
      <c r="DS31" s="249">
        <f t="shared" si="84"/>
        <v>0</v>
      </c>
      <c r="DT31" s="249">
        <f t="shared" si="85"/>
        <v>0</v>
      </c>
      <c r="DU31" s="249">
        <f t="shared" si="86"/>
        <v>0</v>
      </c>
      <c r="DV31" s="249">
        <f t="shared" si="87"/>
        <v>0</v>
      </c>
      <c r="DW31" s="250">
        <f t="shared" si="88"/>
        <v>0</v>
      </c>
      <c r="DX31" s="249">
        <f t="shared" si="89"/>
        <v>0</v>
      </c>
      <c r="DY31" s="249">
        <f t="shared" si="90"/>
        <v>0</v>
      </c>
      <c r="DZ31" s="250">
        <f t="shared" si="91"/>
        <v>0</v>
      </c>
      <c r="EA31" s="249">
        <f t="shared" si="92"/>
        <v>0</v>
      </c>
      <c r="EB31" s="249">
        <f t="shared" si="93"/>
        <v>0</v>
      </c>
      <c r="EC31" s="250">
        <f t="shared" si="94"/>
        <v>0</v>
      </c>
      <c r="ED31" s="249">
        <f t="shared" si="95"/>
        <v>0</v>
      </c>
      <c r="EE31" s="249">
        <f t="shared" si="96"/>
        <v>0</v>
      </c>
      <c r="EF31" s="250">
        <f t="shared" si="97"/>
        <v>0</v>
      </c>
      <c r="EG31" s="249">
        <f t="shared" si="98"/>
        <v>0</v>
      </c>
      <c r="EH31" s="249">
        <f t="shared" si="99"/>
        <v>0</v>
      </c>
      <c r="EI31" s="250">
        <f t="shared" si="100"/>
        <v>0</v>
      </c>
      <c r="EJ31" s="249">
        <f t="shared" si="101"/>
        <v>0</v>
      </c>
      <c r="EK31" s="249">
        <f t="shared" si="102"/>
        <v>0</v>
      </c>
      <c r="EL31" s="249">
        <f t="shared" si="103"/>
        <v>0</v>
      </c>
      <c r="EM31" s="249">
        <f t="shared" si="104"/>
        <v>0</v>
      </c>
      <c r="EN31" s="250">
        <f t="shared" si="105"/>
        <v>0</v>
      </c>
      <c r="EO31" s="249">
        <f t="shared" si="106"/>
        <v>0</v>
      </c>
      <c r="EP31" s="249">
        <f t="shared" si="107"/>
        <v>0</v>
      </c>
      <c r="EQ31" s="249">
        <f t="shared" si="108"/>
        <v>0</v>
      </c>
      <c r="ER31" s="249">
        <f t="shared" si="109"/>
        <v>0</v>
      </c>
      <c r="ES31" s="250">
        <f t="shared" si="110"/>
        <v>0</v>
      </c>
      <c r="ET31" s="249">
        <f t="shared" si="111"/>
        <v>0</v>
      </c>
      <c r="EU31" s="249">
        <f t="shared" si="112"/>
        <v>0</v>
      </c>
      <c r="EV31" s="249">
        <f t="shared" si="113"/>
        <v>0</v>
      </c>
      <c r="EW31" s="249">
        <f t="shared" si="114"/>
        <v>0</v>
      </c>
      <c r="EX31" s="250">
        <f t="shared" si="115"/>
        <v>0</v>
      </c>
      <c r="EY31" s="249">
        <f t="shared" si="116"/>
        <v>0</v>
      </c>
      <c r="EZ31" s="249">
        <f t="shared" si="117"/>
        <v>0</v>
      </c>
      <c r="FA31" s="249">
        <f t="shared" si="118"/>
        <v>0</v>
      </c>
      <c r="FB31" s="249">
        <f t="shared" si="119"/>
        <v>0</v>
      </c>
      <c r="FC31" s="250">
        <f t="shared" si="120"/>
        <v>0</v>
      </c>
      <c r="FD31" s="249">
        <f t="shared" si="121"/>
        <v>0</v>
      </c>
      <c r="FE31" s="249">
        <f t="shared" si="122"/>
        <v>0</v>
      </c>
      <c r="FF31" s="250">
        <f t="shared" si="123"/>
        <v>0</v>
      </c>
      <c r="FG31" s="249">
        <f t="shared" si="124"/>
        <v>0</v>
      </c>
      <c r="FH31" s="249">
        <f t="shared" si="125"/>
        <v>0</v>
      </c>
      <c r="FI31" s="250">
        <f t="shared" si="126"/>
        <v>0</v>
      </c>
      <c r="FJ31" s="249">
        <f t="shared" si="127"/>
        <v>0</v>
      </c>
      <c r="FK31" s="249">
        <f t="shared" si="128"/>
        <v>0</v>
      </c>
      <c r="FL31" s="250">
        <f t="shared" si="129"/>
        <v>0</v>
      </c>
      <c r="FM31" s="249">
        <f t="shared" si="130"/>
        <v>0</v>
      </c>
      <c r="FN31" s="251">
        <f t="shared" si="131"/>
        <v>0</v>
      </c>
    </row>
    <row r="32" spans="1:170" ht="12.75" customHeight="1" thickBot="1">
      <c r="A32" s="452"/>
      <c r="B32" s="640"/>
      <c r="C32" s="261" t="s">
        <v>41</v>
      </c>
      <c r="D32" s="315"/>
      <c r="E32" s="316"/>
      <c r="F32" s="268"/>
      <c r="G32" s="269"/>
      <c r="H32" s="315"/>
      <c r="I32" s="316"/>
      <c r="J32" s="271"/>
      <c r="K32" s="272"/>
      <c r="L32" s="273"/>
      <c r="M32" s="272"/>
      <c r="N32" s="452"/>
      <c r="O32" s="45"/>
      <c r="P32" s="1"/>
      <c r="Q32" s="2"/>
      <c r="R32" s="13"/>
      <c r="S32" s="326"/>
      <c r="T32" s="327"/>
      <c r="U32" s="328"/>
      <c r="V32" s="329"/>
      <c r="W32" s="233">
        <f t="shared" si="132"/>
      </c>
      <c r="X32" s="336"/>
      <c r="Y32" s="248">
        <f t="shared" si="133"/>
        <v>0</v>
      </c>
      <c r="Z32" s="249">
        <f t="shared" si="134"/>
        <v>0</v>
      </c>
      <c r="AA32" s="249">
        <f t="shared" si="135"/>
        <v>0</v>
      </c>
      <c r="AB32" s="249">
        <f t="shared" si="136"/>
        <v>0</v>
      </c>
      <c r="AC32" s="249">
        <f t="shared" si="137"/>
        <v>0</v>
      </c>
      <c r="AD32" s="249">
        <f t="shared" si="138"/>
        <v>0</v>
      </c>
      <c r="AE32" s="249">
        <f t="shared" si="139"/>
        <v>0</v>
      </c>
      <c r="AF32" s="249">
        <f t="shared" si="140"/>
        <v>0</v>
      </c>
      <c r="AG32" s="249">
        <f t="shared" si="141"/>
        <v>0</v>
      </c>
      <c r="AH32" s="250">
        <f t="shared" si="142"/>
      </c>
      <c r="AI32" s="251">
        <f t="shared" si="0"/>
      </c>
      <c r="AJ32" s="249">
        <f t="shared" si="143"/>
        <v>1</v>
      </c>
      <c r="AK32" s="249">
        <f t="shared" si="1"/>
        <v>0</v>
      </c>
      <c r="AL32" s="249"/>
      <c r="AM32" s="251"/>
      <c r="AN32" s="237"/>
      <c r="AO32" s="250">
        <f t="shared" si="2"/>
        <v>0</v>
      </c>
      <c r="AP32" s="250">
        <f t="shared" si="3"/>
        <v>0</v>
      </c>
      <c r="AQ32" s="249">
        <f t="shared" si="4"/>
        <v>0</v>
      </c>
      <c r="AR32" s="249">
        <f t="shared" si="5"/>
        <v>0</v>
      </c>
      <c r="AS32" s="249">
        <f t="shared" si="6"/>
        <v>0</v>
      </c>
      <c r="AT32" s="249">
        <f t="shared" si="7"/>
        <v>0</v>
      </c>
      <c r="AU32" s="250">
        <f t="shared" si="8"/>
        <v>0</v>
      </c>
      <c r="AV32" s="249">
        <f t="shared" si="9"/>
        <v>0</v>
      </c>
      <c r="AW32" s="249">
        <f t="shared" si="10"/>
        <v>0</v>
      </c>
      <c r="AX32" s="249">
        <f t="shared" si="11"/>
        <v>0</v>
      </c>
      <c r="AY32" s="251">
        <f t="shared" si="12"/>
        <v>0</v>
      </c>
      <c r="AZ32" s="249">
        <f t="shared" si="13"/>
        <v>0</v>
      </c>
      <c r="BA32" s="250">
        <f t="shared" si="14"/>
        <v>0</v>
      </c>
      <c r="BB32" s="249">
        <f t="shared" si="15"/>
        <v>0</v>
      </c>
      <c r="BC32" s="249">
        <f t="shared" si="16"/>
        <v>0</v>
      </c>
      <c r="BD32" s="249">
        <f t="shared" si="17"/>
        <v>0</v>
      </c>
      <c r="BE32" s="249">
        <f t="shared" si="18"/>
        <v>0</v>
      </c>
      <c r="BF32" s="250">
        <f t="shared" si="19"/>
        <v>0</v>
      </c>
      <c r="BG32" s="249">
        <f t="shared" si="20"/>
        <v>0</v>
      </c>
      <c r="BH32" s="249">
        <f t="shared" si="21"/>
        <v>0</v>
      </c>
      <c r="BI32" s="249">
        <f t="shared" si="22"/>
        <v>0</v>
      </c>
      <c r="BJ32" s="249">
        <f t="shared" si="23"/>
        <v>0</v>
      </c>
      <c r="BK32" s="250">
        <f t="shared" si="24"/>
        <v>0</v>
      </c>
      <c r="BL32" s="249">
        <f t="shared" si="25"/>
        <v>0</v>
      </c>
      <c r="BM32" s="249">
        <f t="shared" si="26"/>
        <v>0</v>
      </c>
      <c r="BN32" s="250">
        <f t="shared" si="27"/>
        <v>0</v>
      </c>
      <c r="BO32" s="249">
        <f t="shared" si="28"/>
        <v>0</v>
      </c>
      <c r="BP32" s="249">
        <f t="shared" si="29"/>
        <v>0</v>
      </c>
      <c r="BQ32" s="250">
        <f t="shared" si="30"/>
        <v>0</v>
      </c>
      <c r="BR32" s="249">
        <f t="shared" si="31"/>
        <v>0</v>
      </c>
      <c r="BS32" s="249">
        <f t="shared" si="32"/>
        <v>0</v>
      </c>
      <c r="BT32" s="250">
        <f t="shared" si="33"/>
        <v>0</v>
      </c>
      <c r="BU32" s="249">
        <f t="shared" si="34"/>
        <v>0</v>
      </c>
      <c r="BV32" s="251">
        <f t="shared" si="35"/>
        <v>0</v>
      </c>
      <c r="BW32" s="249">
        <f t="shared" si="36"/>
        <v>0</v>
      </c>
      <c r="BX32" s="249">
        <f t="shared" si="37"/>
        <v>0</v>
      </c>
      <c r="BY32" s="249">
        <f t="shared" si="38"/>
        <v>0</v>
      </c>
      <c r="BZ32" s="249">
        <f t="shared" si="39"/>
        <v>0</v>
      </c>
      <c r="CA32" s="249">
        <f t="shared" si="40"/>
        <v>0</v>
      </c>
      <c r="CB32" s="250">
        <f t="shared" si="41"/>
        <v>0</v>
      </c>
      <c r="CC32" s="249">
        <f t="shared" si="42"/>
        <v>0</v>
      </c>
      <c r="CD32" s="249">
        <f t="shared" si="43"/>
        <v>0</v>
      </c>
      <c r="CE32" s="249">
        <f t="shared" si="44"/>
        <v>0</v>
      </c>
      <c r="CF32" s="249">
        <f t="shared" si="45"/>
        <v>0</v>
      </c>
      <c r="CG32" s="250">
        <f t="shared" si="46"/>
        <v>0</v>
      </c>
      <c r="CH32" s="249">
        <f t="shared" si="47"/>
        <v>0</v>
      </c>
      <c r="CI32" s="249">
        <f t="shared" si="48"/>
        <v>0</v>
      </c>
      <c r="CJ32" s="249">
        <f t="shared" si="49"/>
        <v>0</v>
      </c>
      <c r="CK32" s="249">
        <f t="shared" si="50"/>
        <v>0</v>
      </c>
      <c r="CL32" s="250">
        <f t="shared" si="51"/>
        <v>0</v>
      </c>
      <c r="CM32" s="249">
        <f t="shared" si="52"/>
        <v>0</v>
      </c>
      <c r="CN32" s="249">
        <f t="shared" si="53"/>
        <v>0</v>
      </c>
      <c r="CO32" s="249">
        <f t="shared" si="54"/>
        <v>0</v>
      </c>
      <c r="CP32" s="249">
        <f t="shared" si="55"/>
        <v>0</v>
      </c>
      <c r="CQ32" s="250">
        <f t="shared" si="56"/>
        <v>0</v>
      </c>
      <c r="CR32" s="249">
        <f t="shared" si="57"/>
        <v>0</v>
      </c>
      <c r="CS32" s="249">
        <f t="shared" si="58"/>
        <v>0</v>
      </c>
      <c r="CT32" s="250">
        <f t="shared" si="59"/>
        <v>0</v>
      </c>
      <c r="CU32" s="249">
        <f t="shared" si="60"/>
        <v>0</v>
      </c>
      <c r="CV32" s="249">
        <f t="shared" si="61"/>
        <v>0</v>
      </c>
      <c r="CW32" s="250">
        <f t="shared" si="62"/>
        <v>0</v>
      </c>
      <c r="CX32" s="249">
        <f t="shared" si="63"/>
        <v>0</v>
      </c>
      <c r="CY32" s="249">
        <f t="shared" si="64"/>
        <v>0</v>
      </c>
      <c r="CZ32" s="250">
        <f t="shared" si="65"/>
        <v>0</v>
      </c>
      <c r="DA32" s="249">
        <f t="shared" si="66"/>
        <v>0</v>
      </c>
      <c r="DB32" s="249">
        <f t="shared" si="67"/>
        <v>0</v>
      </c>
      <c r="DC32" s="250">
        <f t="shared" si="68"/>
        <v>0</v>
      </c>
      <c r="DD32" s="249">
        <f t="shared" si="69"/>
        <v>0</v>
      </c>
      <c r="DE32" s="249">
        <f t="shared" si="70"/>
        <v>0</v>
      </c>
      <c r="DF32" s="249">
        <f t="shared" si="71"/>
        <v>0</v>
      </c>
      <c r="DG32" s="249">
        <f t="shared" si="72"/>
        <v>0</v>
      </c>
      <c r="DH32" s="250">
        <f t="shared" si="73"/>
        <v>0</v>
      </c>
      <c r="DI32" s="249">
        <f t="shared" si="74"/>
        <v>0</v>
      </c>
      <c r="DJ32" s="249">
        <f t="shared" si="75"/>
        <v>0</v>
      </c>
      <c r="DK32" s="249">
        <f t="shared" si="76"/>
        <v>0</v>
      </c>
      <c r="DL32" s="249">
        <f t="shared" si="77"/>
        <v>0</v>
      </c>
      <c r="DM32" s="250">
        <f t="shared" si="78"/>
        <v>0</v>
      </c>
      <c r="DN32" s="249">
        <f t="shared" si="79"/>
        <v>0</v>
      </c>
      <c r="DO32" s="249">
        <f t="shared" si="80"/>
        <v>0</v>
      </c>
      <c r="DP32" s="249">
        <f t="shared" si="81"/>
        <v>0</v>
      </c>
      <c r="DQ32" s="249">
        <f t="shared" si="82"/>
        <v>0</v>
      </c>
      <c r="DR32" s="250">
        <f t="shared" si="83"/>
        <v>0</v>
      </c>
      <c r="DS32" s="249">
        <f t="shared" si="84"/>
        <v>0</v>
      </c>
      <c r="DT32" s="249">
        <f t="shared" si="85"/>
        <v>0</v>
      </c>
      <c r="DU32" s="249">
        <f t="shared" si="86"/>
        <v>0</v>
      </c>
      <c r="DV32" s="249">
        <f t="shared" si="87"/>
        <v>0</v>
      </c>
      <c r="DW32" s="250">
        <f t="shared" si="88"/>
        <v>0</v>
      </c>
      <c r="DX32" s="249">
        <f t="shared" si="89"/>
        <v>0</v>
      </c>
      <c r="DY32" s="249">
        <f t="shared" si="90"/>
        <v>0</v>
      </c>
      <c r="DZ32" s="250">
        <f t="shared" si="91"/>
        <v>0</v>
      </c>
      <c r="EA32" s="249">
        <f t="shared" si="92"/>
        <v>0</v>
      </c>
      <c r="EB32" s="249">
        <f t="shared" si="93"/>
        <v>0</v>
      </c>
      <c r="EC32" s="250">
        <f t="shared" si="94"/>
        <v>0</v>
      </c>
      <c r="ED32" s="249">
        <f t="shared" si="95"/>
        <v>0</v>
      </c>
      <c r="EE32" s="249">
        <f t="shared" si="96"/>
        <v>0</v>
      </c>
      <c r="EF32" s="250">
        <f t="shared" si="97"/>
        <v>0</v>
      </c>
      <c r="EG32" s="249">
        <f t="shared" si="98"/>
        <v>0</v>
      </c>
      <c r="EH32" s="249">
        <f t="shared" si="99"/>
        <v>0</v>
      </c>
      <c r="EI32" s="250">
        <f t="shared" si="100"/>
        <v>0</v>
      </c>
      <c r="EJ32" s="249">
        <f t="shared" si="101"/>
        <v>0</v>
      </c>
      <c r="EK32" s="249">
        <f t="shared" si="102"/>
        <v>0</v>
      </c>
      <c r="EL32" s="249">
        <f t="shared" si="103"/>
        <v>0</v>
      </c>
      <c r="EM32" s="249">
        <f t="shared" si="104"/>
        <v>0</v>
      </c>
      <c r="EN32" s="250">
        <f t="shared" si="105"/>
        <v>0</v>
      </c>
      <c r="EO32" s="249">
        <f t="shared" si="106"/>
        <v>0</v>
      </c>
      <c r="EP32" s="249">
        <f t="shared" si="107"/>
        <v>0</v>
      </c>
      <c r="EQ32" s="249">
        <f t="shared" si="108"/>
        <v>0</v>
      </c>
      <c r="ER32" s="249">
        <f t="shared" si="109"/>
        <v>0</v>
      </c>
      <c r="ES32" s="250">
        <f t="shared" si="110"/>
        <v>0</v>
      </c>
      <c r="ET32" s="249">
        <f t="shared" si="111"/>
        <v>0</v>
      </c>
      <c r="EU32" s="249">
        <f t="shared" si="112"/>
        <v>0</v>
      </c>
      <c r="EV32" s="249">
        <f t="shared" si="113"/>
        <v>0</v>
      </c>
      <c r="EW32" s="249">
        <f t="shared" si="114"/>
        <v>0</v>
      </c>
      <c r="EX32" s="250">
        <f t="shared" si="115"/>
        <v>0</v>
      </c>
      <c r="EY32" s="249">
        <f t="shared" si="116"/>
        <v>0</v>
      </c>
      <c r="EZ32" s="249">
        <f t="shared" si="117"/>
        <v>0</v>
      </c>
      <c r="FA32" s="249">
        <f t="shared" si="118"/>
        <v>0</v>
      </c>
      <c r="FB32" s="249">
        <f t="shared" si="119"/>
        <v>0</v>
      </c>
      <c r="FC32" s="250">
        <f t="shared" si="120"/>
        <v>0</v>
      </c>
      <c r="FD32" s="249">
        <f t="shared" si="121"/>
        <v>0</v>
      </c>
      <c r="FE32" s="249">
        <f t="shared" si="122"/>
        <v>0</v>
      </c>
      <c r="FF32" s="250">
        <f t="shared" si="123"/>
        <v>0</v>
      </c>
      <c r="FG32" s="249">
        <f t="shared" si="124"/>
        <v>0</v>
      </c>
      <c r="FH32" s="249">
        <f t="shared" si="125"/>
        <v>0</v>
      </c>
      <c r="FI32" s="250">
        <f t="shared" si="126"/>
        <v>0</v>
      </c>
      <c r="FJ32" s="249">
        <f t="shared" si="127"/>
        <v>0</v>
      </c>
      <c r="FK32" s="249">
        <f t="shared" si="128"/>
        <v>0</v>
      </c>
      <c r="FL32" s="250">
        <f t="shared" si="129"/>
        <v>0</v>
      </c>
      <c r="FM32" s="249">
        <f t="shared" si="130"/>
        <v>0</v>
      </c>
      <c r="FN32" s="251">
        <f t="shared" si="131"/>
        <v>0</v>
      </c>
    </row>
    <row r="33" spans="1:170" ht="12.75" customHeight="1">
      <c r="A33" s="452"/>
      <c r="B33" s="638" t="s">
        <v>83</v>
      </c>
      <c r="C33" s="238" t="s">
        <v>184</v>
      </c>
      <c r="D33" s="314"/>
      <c r="E33" s="313"/>
      <c r="F33" s="241"/>
      <c r="G33" s="242"/>
      <c r="H33" s="314"/>
      <c r="I33" s="313"/>
      <c r="J33" s="312"/>
      <c r="K33" s="319"/>
      <c r="L33" s="320"/>
      <c r="M33" s="319"/>
      <c r="N33" s="452"/>
      <c r="O33" s="45"/>
      <c r="P33" s="1"/>
      <c r="Q33" s="2"/>
      <c r="R33" s="13"/>
      <c r="S33" s="326"/>
      <c r="T33" s="327"/>
      <c r="U33" s="328"/>
      <c r="V33" s="329"/>
      <c r="W33" s="233">
        <f t="shared" si="132"/>
      </c>
      <c r="X33" s="336"/>
      <c r="Y33" s="248">
        <f t="shared" si="133"/>
        <v>0</v>
      </c>
      <c r="Z33" s="249">
        <f t="shared" si="134"/>
        <v>0</v>
      </c>
      <c r="AA33" s="249">
        <f t="shared" si="135"/>
        <v>0</v>
      </c>
      <c r="AB33" s="249">
        <f t="shared" si="136"/>
        <v>0</v>
      </c>
      <c r="AC33" s="249">
        <f t="shared" si="137"/>
        <v>0</v>
      </c>
      <c r="AD33" s="249">
        <f t="shared" si="138"/>
        <v>0</v>
      </c>
      <c r="AE33" s="249">
        <f t="shared" si="139"/>
        <v>0</v>
      </c>
      <c r="AF33" s="249">
        <f t="shared" si="140"/>
        <v>0</v>
      </c>
      <c r="AG33" s="249">
        <f t="shared" si="141"/>
        <v>0</v>
      </c>
      <c r="AH33" s="250">
        <f t="shared" si="142"/>
      </c>
      <c r="AI33" s="251">
        <f t="shared" si="0"/>
      </c>
      <c r="AJ33" s="249">
        <f t="shared" si="143"/>
        <v>1</v>
      </c>
      <c r="AK33" s="249">
        <f t="shared" si="1"/>
        <v>0</v>
      </c>
      <c r="AL33" s="249"/>
      <c r="AM33" s="251"/>
      <c r="AN33" s="237"/>
      <c r="AO33" s="250">
        <f t="shared" si="2"/>
        <v>0</v>
      </c>
      <c r="AP33" s="250">
        <f t="shared" si="3"/>
        <v>0</v>
      </c>
      <c r="AQ33" s="249">
        <f t="shared" si="4"/>
        <v>0</v>
      </c>
      <c r="AR33" s="249">
        <f t="shared" si="5"/>
        <v>0</v>
      </c>
      <c r="AS33" s="249">
        <f t="shared" si="6"/>
        <v>0</v>
      </c>
      <c r="AT33" s="249">
        <f t="shared" si="7"/>
        <v>0</v>
      </c>
      <c r="AU33" s="250">
        <f t="shared" si="8"/>
        <v>0</v>
      </c>
      <c r="AV33" s="249">
        <f t="shared" si="9"/>
        <v>0</v>
      </c>
      <c r="AW33" s="249">
        <f t="shared" si="10"/>
        <v>0</v>
      </c>
      <c r="AX33" s="249">
        <f t="shared" si="11"/>
        <v>0</v>
      </c>
      <c r="AY33" s="251">
        <f t="shared" si="12"/>
        <v>0</v>
      </c>
      <c r="AZ33" s="249">
        <f t="shared" si="13"/>
        <v>0</v>
      </c>
      <c r="BA33" s="250">
        <f t="shared" si="14"/>
        <v>0</v>
      </c>
      <c r="BB33" s="249">
        <f t="shared" si="15"/>
        <v>0</v>
      </c>
      <c r="BC33" s="249">
        <f t="shared" si="16"/>
        <v>0</v>
      </c>
      <c r="BD33" s="249">
        <f t="shared" si="17"/>
        <v>0</v>
      </c>
      <c r="BE33" s="249">
        <f t="shared" si="18"/>
        <v>0</v>
      </c>
      <c r="BF33" s="250">
        <f t="shared" si="19"/>
        <v>0</v>
      </c>
      <c r="BG33" s="249">
        <f t="shared" si="20"/>
        <v>0</v>
      </c>
      <c r="BH33" s="249">
        <f t="shared" si="21"/>
        <v>0</v>
      </c>
      <c r="BI33" s="249">
        <f t="shared" si="22"/>
        <v>0</v>
      </c>
      <c r="BJ33" s="249">
        <f t="shared" si="23"/>
        <v>0</v>
      </c>
      <c r="BK33" s="250">
        <f t="shared" si="24"/>
        <v>0</v>
      </c>
      <c r="BL33" s="249">
        <f t="shared" si="25"/>
        <v>0</v>
      </c>
      <c r="BM33" s="249">
        <f t="shared" si="26"/>
        <v>0</v>
      </c>
      <c r="BN33" s="250">
        <f t="shared" si="27"/>
        <v>0</v>
      </c>
      <c r="BO33" s="249">
        <f t="shared" si="28"/>
        <v>0</v>
      </c>
      <c r="BP33" s="249">
        <f t="shared" si="29"/>
        <v>0</v>
      </c>
      <c r="BQ33" s="250">
        <f t="shared" si="30"/>
        <v>0</v>
      </c>
      <c r="BR33" s="249">
        <f t="shared" si="31"/>
        <v>0</v>
      </c>
      <c r="BS33" s="249">
        <f t="shared" si="32"/>
        <v>0</v>
      </c>
      <c r="BT33" s="250">
        <f t="shared" si="33"/>
        <v>0</v>
      </c>
      <c r="BU33" s="249">
        <f t="shared" si="34"/>
        <v>0</v>
      </c>
      <c r="BV33" s="251">
        <f t="shared" si="35"/>
        <v>0</v>
      </c>
      <c r="BW33" s="249">
        <f t="shared" si="36"/>
        <v>0</v>
      </c>
      <c r="BX33" s="249">
        <f t="shared" si="37"/>
        <v>0</v>
      </c>
      <c r="BY33" s="249">
        <f t="shared" si="38"/>
        <v>0</v>
      </c>
      <c r="BZ33" s="249">
        <f t="shared" si="39"/>
        <v>0</v>
      </c>
      <c r="CA33" s="249">
        <f t="shared" si="40"/>
        <v>0</v>
      </c>
      <c r="CB33" s="250">
        <f t="shared" si="41"/>
        <v>0</v>
      </c>
      <c r="CC33" s="249">
        <f t="shared" si="42"/>
        <v>0</v>
      </c>
      <c r="CD33" s="249">
        <f t="shared" si="43"/>
        <v>0</v>
      </c>
      <c r="CE33" s="249">
        <f t="shared" si="44"/>
        <v>0</v>
      </c>
      <c r="CF33" s="249">
        <f t="shared" si="45"/>
        <v>0</v>
      </c>
      <c r="CG33" s="250">
        <f t="shared" si="46"/>
        <v>0</v>
      </c>
      <c r="CH33" s="249">
        <f t="shared" si="47"/>
        <v>0</v>
      </c>
      <c r="CI33" s="249">
        <f t="shared" si="48"/>
        <v>0</v>
      </c>
      <c r="CJ33" s="249">
        <f t="shared" si="49"/>
        <v>0</v>
      </c>
      <c r="CK33" s="249">
        <f t="shared" si="50"/>
        <v>0</v>
      </c>
      <c r="CL33" s="250">
        <f t="shared" si="51"/>
        <v>0</v>
      </c>
      <c r="CM33" s="249">
        <f t="shared" si="52"/>
        <v>0</v>
      </c>
      <c r="CN33" s="249">
        <f t="shared" si="53"/>
        <v>0</v>
      </c>
      <c r="CO33" s="249">
        <f t="shared" si="54"/>
        <v>0</v>
      </c>
      <c r="CP33" s="249">
        <f t="shared" si="55"/>
        <v>0</v>
      </c>
      <c r="CQ33" s="250">
        <f t="shared" si="56"/>
        <v>0</v>
      </c>
      <c r="CR33" s="249">
        <f t="shared" si="57"/>
        <v>0</v>
      </c>
      <c r="CS33" s="249">
        <f t="shared" si="58"/>
        <v>0</v>
      </c>
      <c r="CT33" s="250">
        <f t="shared" si="59"/>
        <v>0</v>
      </c>
      <c r="CU33" s="249">
        <f t="shared" si="60"/>
        <v>0</v>
      </c>
      <c r="CV33" s="249">
        <f t="shared" si="61"/>
        <v>0</v>
      </c>
      <c r="CW33" s="250">
        <f t="shared" si="62"/>
        <v>0</v>
      </c>
      <c r="CX33" s="249">
        <f t="shared" si="63"/>
        <v>0</v>
      </c>
      <c r="CY33" s="249">
        <f t="shared" si="64"/>
        <v>0</v>
      </c>
      <c r="CZ33" s="250">
        <f t="shared" si="65"/>
        <v>0</v>
      </c>
      <c r="DA33" s="249">
        <f t="shared" si="66"/>
        <v>0</v>
      </c>
      <c r="DB33" s="249">
        <f t="shared" si="67"/>
        <v>0</v>
      </c>
      <c r="DC33" s="250">
        <f t="shared" si="68"/>
        <v>0</v>
      </c>
      <c r="DD33" s="249">
        <f t="shared" si="69"/>
        <v>0</v>
      </c>
      <c r="DE33" s="249">
        <f t="shared" si="70"/>
        <v>0</v>
      </c>
      <c r="DF33" s="249">
        <f t="shared" si="71"/>
        <v>0</v>
      </c>
      <c r="DG33" s="249">
        <f t="shared" si="72"/>
        <v>0</v>
      </c>
      <c r="DH33" s="250">
        <f t="shared" si="73"/>
        <v>0</v>
      </c>
      <c r="DI33" s="249">
        <f t="shared" si="74"/>
        <v>0</v>
      </c>
      <c r="DJ33" s="249">
        <f t="shared" si="75"/>
        <v>0</v>
      </c>
      <c r="DK33" s="249">
        <f t="shared" si="76"/>
        <v>0</v>
      </c>
      <c r="DL33" s="249">
        <f t="shared" si="77"/>
        <v>0</v>
      </c>
      <c r="DM33" s="250">
        <f t="shared" si="78"/>
        <v>0</v>
      </c>
      <c r="DN33" s="249">
        <f t="shared" si="79"/>
        <v>0</v>
      </c>
      <c r="DO33" s="249">
        <f t="shared" si="80"/>
        <v>0</v>
      </c>
      <c r="DP33" s="249">
        <f t="shared" si="81"/>
        <v>0</v>
      </c>
      <c r="DQ33" s="249">
        <f t="shared" si="82"/>
        <v>0</v>
      </c>
      <c r="DR33" s="250">
        <f t="shared" si="83"/>
        <v>0</v>
      </c>
      <c r="DS33" s="249">
        <f t="shared" si="84"/>
        <v>0</v>
      </c>
      <c r="DT33" s="249">
        <f t="shared" si="85"/>
        <v>0</v>
      </c>
      <c r="DU33" s="249">
        <f t="shared" si="86"/>
        <v>0</v>
      </c>
      <c r="DV33" s="249">
        <f t="shared" si="87"/>
        <v>0</v>
      </c>
      <c r="DW33" s="250">
        <f t="shared" si="88"/>
        <v>0</v>
      </c>
      <c r="DX33" s="249">
        <f t="shared" si="89"/>
        <v>0</v>
      </c>
      <c r="DY33" s="249">
        <f t="shared" si="90"/>
        <v>0</v>
      </c>
      <c r="DZ33" s="250">
        <f t="shared" si="91"/>
        <v>0</v>
      </c>
      <c r="EA33" s="249">
        <f t="shared" si="92"/>
        <v>0</v>
      </c>
      <c r="EB33" s="249">
        <f t="shared" si="93"/>
        <v>0</v>
      </c>
      <c r="EC33" s="250">
        <f t="shared" si="94"/>
        <v>0</v>
      </c>
      <c r="ED33" s="249">
        <f t="shared" si="95"/>
        <v>0</v>
      </c>
      <c r="EE33" s="249">
        <f t="shared" si="96"/>
        <v>0</v>
      </c>
      <c r="EF33" s="250">
        <f t="shared" si="97"/>
        <v>0</v>
      </c>
      <c r="EG33" s="249">
        <f t="shared" si="98"/>
        <v>0</v>
      </c>
      <c r="EH33" s="249">
        <f t="shared" si="99"/>
        <v>0</v>
      </c>
      <c r="EI33" s="250">
        <f t="shared" si="100"/>
        <v>0</v>
      </c>
      <c r="EJ33" s="249">
        <f t="shared" si="101"/>
        <v>0</v>
      </c>
      <c r="EK33" s="249">
        <f t="shared" si="102"/>
        <v>0</v>
      </c>
      <c r="EL33" s="249">
        <f t="shared" si="103"/>
        <v>0</v>
      </c>
      <c r="EM33" s="249">
        <f t="shared" si="104"/>
        <v>0</v>
      </c>
      <c r="EN33" s="250">
        <f t="shared" si="105"/>
        <v>0</v>
      </c>
      <c r="EO33" s="249">
        <f t="shared" si="106"/>
        <v>0</v>
      </c>
      <c r="EP33" s="249">
        <f t="shared" si="107"/>
        <v>0</v>
      </c>
      <c r="EQ33" s="249">
        <f t="shared" si="108"/>
        <v>0</v>
      </c>
      <c r="ER33" s="249">
        <f t="shared" si="109"/>
        <v>0</v>
      </c>
      <c r="ES33" s="250">
        <f t="shared" si="110"/>
        <v>0</v>
      </c>
      <c r="ET33" s="249">
        <f t="shared" si="111"/>
        <v>0</v>
      </c>
      <c r="EU33" s="249">
        <f t="shared" si="112"/>
        <v>0</v>
      </c>
      <c r="EV33" s="249">
        <f t="shared" si="113"/>
        <v>0</v>
      </c>
      <c r="EW33" s="249">
        <f t="shared" si="114"/>
        <v>0</v>
      </c>
      <c r="EX33" s="250">
        <f t="shared" si="115"/>
        <v>0</v>
      </c>
      <c r="EY33" s="249">
        <f t="shared" si="116"/>
        <v>0</v>
      </c>
      <c r="EZ33" s="249">
        <f t="shared" si="117"/>
        <v>0</v>
      </c>
      <c r="FA33" s="249">
        <f t="shared" si="118"/>
        <v>0</v>
      </c>
      <c r="FB33" s="249">
        <f t="shared" si="119"/>
        <v>0</v>
      </c>
      <c r="FC33" s="250">
        <f t="shared" si="120"/>
        <v>0</v>
      </c>
      <c r="FD33" s="249">
        <f t="shared" si="121"/>
        <v>0</v>
      </c>
      <c r="FE33" s="249">
        <f t="shared" si="122"/>
        <v>0</v>
      </c>
      <c r="FF33" s="250">
        <f t="shared" si="123"/>
        <v>0</v>
      </c>
      <c r="FG33" s="249">
        <f t="shared" si="124"/>
        <v>0</v>
      </c>
      <c r="FH33" s="249">
        <f t="shared" si="125"/>
        <v>0</v>
      </c>
      <c r="FI33" s="250">
        <f t="shared" si="126"/>
        <v>0</v>
      </c>
      <c r="FJ33" s="249">
        <f t="shared" si="127"/>
        <v>0</v>
      </c>
      <c r="FK33" s="249">
        <f t="shared" si="128"/>
        <v>0</v>
      </c>
      <c r="FL33" s="250">
        <f t="shared" si="129"/>
        <v>0</v>
      </c>
      <c r="FM33" s="249">
        <f t="shared" si="130"/>
        <v>0</v>
      </c>
      <c r="FN33" s="251">
        <f t="shared" si="131"/>
        <v>0</v>
      </c>
    </row>
    <row r="34" spans="1:170" ht="12.75" customHeight="1">
      <c r="A34" s="452"/>
      <c r="B34" s="639"/>
      <c r="C34" s="252" t="s">
        <v>185</v>
      </c>
      <c r="D34" s="314"/>
      <c r="E34" s="313"/>
      <c r="F34" s="255"/>
      <c r="G34" s="256"/>
      <c r="H34" s="314"/>
      <c r="I34" s="313"/>
      <c r="J34" s="314"/>
      <c r="K34" s="321"/>
      <c r="L34" s="313"/>
      <c r="M34" s="321"/>
      <c r="N34" s="452"/>
      <c r="O34" s="45"/>
      <c r="P34" s="1"/>
      <c r="Q34" s="2"/>
      <c r="R34" s="13"/>
      <c r="S34" s="326"/>
      <c r="T34" s="327"/>
      <c r="U34" s="328"/>
      <c r="V34" s="329"/>
      <c r="W34" s="233">
        <f t="shared" si="132"/>
      </c>
      <c r="X34" s="336"/>
      <c r="Y34" s="248">
        <f t="shared" si="133"/>
        <v>0</v>
      </c>
      <c r="Z34" s="249">
        <f t="shared" si="134"/>
        <v>0</v>
      </c>
      <c r="AA34" s="249">
        <f t="shared" si="135"/>
        <v>0</v>
      </c>
      <c r="AB34" s="249">
        <f t="shared" si="136"/>
        <v>0</v>
      </c>
      <c r="AC34" s="249">
        <f t="shared" si="137"/>
        <v>0</v>
      </c>
      <c r="AD34" s="249">
        <f t="shared" si="138"/>
        <v>0</v>
      </c>
      <c r="AE34" s="249">
        <f t="shared" si="139"/>
        <v>0</v>
      </c>
      <c r="AF34" s="249">
        <f t="shared" si="140"/>
        <v>0</v>
      </c>
      <c r="AG34" s="249">
        <f t="shared" si="141"/>
        <v>0</v>
      </c>
      <c r="AH34" s="250">
        <f t="shared" si="142"/>
      </c>
      <c r="AI34" s="251">
        <f t="shared" si="0"/>
      </c>
      <c r="AJ34" s="249">
        <f t="shared" si="143"/>
        <v>1</v>
      </c>
      <c r="AK34" s="249">
        <f t="shared" si="1"/>
        <v>0</v>
      </c>
      <c r="AL34" s="249"/>
      <c r="AM34" s="251"/>
      <c r="AN34" s="237"/>
      <c r="AO34" s="250">
        <f t="shared" si="2"/>
        <v>0</v>
      </c>
      <c r="AP34" s="250">
        <f t="shared" si="3"/>
        <v>0</v>
      </c>
      <c r="AQ34" s="249">
        <f t="shared" si="4"/>
        <v>0</v>
      </c>
      <c r="AR34" s="249">
        <f t="shared" si="5"/>
        <v>0</v>
      </c>
      <c r="AS34" s="249">
        <f t="shared" si="6"/>
        <v>0</v>
      </c>
      <c r="AT34" s="249">
        <f t="shared" si="7"/>
        <v>0</v>
      </c>
      <c r="AU34" s="250">
        <f t="shared" si="8"/>
        <v>0</v>
      </c>
      <c r="AV34" s="249">
        <f t="shared" si="9"/>
        <v>0</v>
      </c>
      <c r="AW34" s="249">
        <f t="shared" si="10"/>
        <v>0</v>
      </c>
      <c r="AX34" s="249">
        <f t="shared" si="11"/>
        <v>0</v>
      </c>
      <c r="AY34" s="251">
        <f t="shared" si="12"/>
        <v>0</v>
      </c>
      <c r="AZ34" s="249">
        <f t="shared" si="13"/>
        <v>0</v>
      </c>
      <c r="BA34" s="250">
        <f t="shared" si="14"/>
        <v>0</v>
      </c>
      <c r="BB34" s="249">
        <f t="shared" si="15"/>
        <v>0</v>
      </c>
      <c r="BC34" s="249">
        <f t="shared" si="16"/>
        <v>0</v>
      </c>
      <c r="BD34" s="249">
        <f t="shared" si="17"/>
        <v>0</v>
      </c>
      <c r="BE34" s="249">
        <f t="shared" si="18"/>
        <v>0</v>
      </c>
      <c r="BF34" s="250">
        <f t="shared" si="19"/>
        <v>0</v>
      </c>
      <c r="BG34" s="249">
        <f t="shared" si="20"/>
        <v>0</v>
      </c>
      <c r="BH34" s="249">
        <f t="shared" si="21"/>
        <v>0</v>
      </c>
      <c r="BI34" s="249">
        <f t="shared" si="22"/>
        <v>0</v>
      </c>
      <c r="BJ34" s="249">
        <f t="shared" si="23"/>
        <v>0</v>
      </c>
      <c r="BK34" s="250">
        <f t="shared" si="24"/>
        <v>0</v>
      </c>
      <c r="BL34" s="249">
        <f t="shared" si="25"/>
        <v>0</v>
      </c>
      <c r="BM34" s="249">
        <f t="shared" si="26"/>
        <v>0</v>
      </c>
      <c r="BN34" s="250">
        <f t="shared" si="27"/>
        <v>0</v>
      </c>
      <c r="BO34" s="249">
        <f t="shared" si="28"/>
        <v>0</v>
      </c>
      <c r="BP34" s="249">
        <f t="shared" si="29"/>
        <v>0</v>
      </c>
      <c r="BQ34" s="250">
        <f t="shared" si="30"/>
        <v>0</v>
      </c>
      <c r="BR34" s="249">
        <f t="shared" si="31"/>
        <v>0</v>
      </c>
      <c r="BS34" s="249">
        <f t="shared" si="32"/>
        <v>0</v>
      </c>
      <c r="BT34" s="250">
        <f t="shared" si="33"/>
        <v>0</v>
      </c>
      <c r="BU34" s="249">
        <f t="shared" si="34"/>
        <v>0</v>
      </c>
      <c r="BV34" s="251">
        <f t="shared" si="35"/>
        <v>0</v>
      </c>
      <c r="BW34" s="249">
        <f t="shared" si="36"/>
        <v>0</v>
      </c>
      <c r="BX34" s="249">
        <f t="shared" si="37"/>
        <v>0</v>
      </c>
      <c r="BY34" s="249">
        <f t="shared" si="38"/>
        <v>0</v>
      </c>
      <c r="BZ34" s="249">
        <f t="shared" si="39"/>
        <v>0</v>
      </c>
      <c r="CA34" s="249">
        <f t="shared" si="40"/>
        <v>0</v>
      </c>
      <c r="CB34" s="250">
        <f t="shared" si="41"/>
        <v>0</v>
      </c>
      <c r="CC34" s="249">
        <f t="shared" si="42"/>
        <v>0</v>
      </c>
      <c r="CD34" s="249">
        <f t="shared" si="43"/>
        <v>0</v>
      </c>
      <c r="CE34" s="249">
        <f t="shared" si="44"/>
        <v>0</v>
      </c>
      <c r="CF34" s="249">
        <f t="shared" si="45"/>
        <v>0</v>
      </c>
      <c r="CG34" s="250">
        <f t="shared" si="46"/>
        <v>0</v>
      </c>
      <c r="CH34" s="249">
        <f t="shared" si="47"/>
        <v>0</v>
      </c>
      <c r="CI34" s="249">
        <f t="shared" si="48"/>
        <v>0</v>
      </c>
      <c r="CJ34" s="249">
        <f t="shared" si="49"/>
        <v>0</v>
      </c>
      <c r="CK34" s="249">
        <f t="shared" si="50"/>
        <v>0</v>
      </c>
      <c r="CL34" s="250">
        <f t="shared" si="51"/>
        <v>0</v>
      </c>
      <c r="CM34" s="249">
        <f t="shared" si="52"/>
        <v>0</v>
      </c>
      <c r="CN34" s="249">
        <f t="shared" si="53"/>
        <v>0</v>
      </c>
      <c r="CO34" s="249">
        <f t="shared" si="54"/>
        <v>0</v>
      </c>
      <c r="CP34" s="249">
        <f t="shared" si="55"/>
        <v>0</v>
      </c>
      <c r="CQ34" s="250">
        <f t="shared" si="56"/>
        <v>0</v>
      </c>
      <c r="CR34" s="249">
        <f t="shared" si="57"/>
        <v>0</v>
      </c>
      <c r="CS34" s="249">
        <f t="shared" si="58"/>
        <v>0</v>
      </c>
      <c r="CT34" s="250">
        <f t="shared" si="59"/>
        <v>0</v>
      </c>
      <c r="CU34" s="249">
        <f t="shared" si="60"/>
        <v>0</v>
      </c>
      <c r="CV34" s="249">
        <f t="shared" si="61"/>
        <v>0</v>
      </c>
      <c r="CW34" s="250">
        <f t="shared" si="62"/>
        <v>0</v>
      </c>
      <c r="CX34" s="249">
        <f t="shared" si="63"/>
        <v>0</v>
      </c>
      <c r="CY34" s="249">
        <f t="shared" si="64"/>
        <v>0</v>
      </c>
      <c r="CZ34" s="250">
        <f t="shared" si="65"/>
        <v>0</v>
      </c>
      <c r="DA34" s="249">
        <f t="shared" si="66"/>
        <v>0</v>
      </c>
      <c r="DB34" s="249">
        <f t="shared" si="67"/>
        <v>0</v>
      </c>
      <c r="DC34" s="250">
        <f t="shared" si="68"/>
        <v>0</v>
      </c>
      <c r="DD34" s="249">
        <f t="shared" si="69"/>
        <v>0</v>
      </c>
      <c r="DE34" s="249">
        <f t="shared" si="70"/>
        <v>0</v>
      </c>
      <c r="DF34" s="249">
        <f t="shared" si="71"/>
        <v>0</v>
      </c>
      <c r="DG34" s="249">
        <f t="shared" si="72"/>
        <v>0</v>
      </c>
      <c r="DH34" s="250">
        <f t="shared" si="73"/>
        <v>0</v>
      </c>
      <c r="DI34" s="249">
        <f t="shared" si="74"/>
        <v>0</v>
      </c>
      <c r="DJ34" s="249">
        <f t="shared" si="75"/>
        <v>0</v>
      </c>
      <c r="DK34" s="249">
        <f t="shared" si="76"/>
        <v>0</v>
      </c>
      <c r="DL34" s="249">
        <f t="shared" si="77"/>
        <v>0</v>
      </c>
      <c r="DM34" s="250">
        <f t="shared" si="78"/>
        <v>0</v>
      </c>
      <c r="DN34" s="249">
        <f t="shared" si="79"/>
        <v>0</v>
      </c>
      <c r="DO34" s="249">
        <f t="shared" si="80"/>
        <v>0</v>
      </c>
      <c r="DP34" s="249">
        <f t="shared" si="81"/>
        <v>0</v>
      </c>
      <c r="DQ34" s="249">
        <f t="shared" si="82"/>
        <v>0</v>
      </c>
      <c r="DR34" s="250">
        <f t="shared" si="83"/>
        <v>0</v>
      </c>
      <c r="DS34" s="249">
        <f t="shared" si="84"/>
        <v>0</v>
      </c>
      <c r="DT34" s="249">
        <f t="shared" si="85"/>
        <v>0</v>
      </c>
      <c r="DU34" s="249">
        <f t="shared" si="86"/>
        <v>0</v>
      </c>
      <c r="DV34" s="249">
        <f t="shared" si="87"/>
        <v>0</v>
      </c>
      <c r="DW34" s="250">
        <f t="shared" si="88"/>
        <v>0</v>
      </c>
      <c r="DX34" s="249">
        <f t="shared" si="89"/>
        <v>0</v>
      </c>
      <c r="DY34" s="249">
        <f t="shared" si="90"/>
        <v>0</v>
      </c>
      <c r="DZ34" s="250">
        <f t="shared" si="91"/>
        <v>0</v>
      </c>
      <c r="EA34" s="249">
        <f t="shared" si="92"/>
        <v>0</v>
      </c>
      <c r="EB34" s="249">
        <f t="shared" si="93"/>
        <v>0</v>
      </c>
      <c r="EC34" s="250">
        <f t="shared" si="94"/>
        <v>0</v>
      </c>
      <c r="ED34" s="249">
        <f t="shared" si="95"/>
        <v>0</v>
      </c>
      <c r="EE34" s="249">
        <f t="shared" si="96"/>
        <v>0</v>
      </c>
      <c r="EF34" s="250">
        <f t="shared" si="97"/>
        <v>0</v>
      </c>
      <c r="EG34" s="249">
        <f t="shared" si="98"/>
        <v>0</v>
      </c>
      <c r="EH34" s="249">
        <f t="shared" si="99"/>
        <v>0</v>
      </c>
      <c r="EI34" s="250">
        <f t="shared" si="100"/>
        <v>0</v>
      </c>
      <c r="EJ34" s="249">
        <f t="shared" si="101"/>
        <v>0</v>
      </c>
      <c r="EK34" s="249">
        <f t="shared" si="102"/>
        <v>0</v>
      </c>
      <c r="EL34" s="249">
        <f t="shared" si="103"/>
        <v>0</v>
      </c>
      <c r="EM34" s="249">
        <f t="shared" si="104"/>
        <v>0</v>
      </c>
      <c r="EN34" s="250">
        <f t="shared" si="105"/>
        <v>0</v>
      </c>
      <c r="EO34" s="249">
        <f t="shared" si="106"/>
        <v>0</v>
      </c>
      <c r="EP34" s="249">
        <f t="shared" si="107"/>
        <v>0</v>
      </c>
      <c r="EQ34" s="249">
        <f t="shared" si="108"/>
        <v>0</v>
      </c>
      <c r="ER34" s="249">
        <f t="shared" si="109"/>
        <v>0</v>
      </c>
      <c r="ES34" s="250">
        <f t="shared" si="110"/>
        <v>0</v>
      </c>
      <c r="ET34" s="249">
        <f t="shared" si="111"/>
        <v>0</v>
      </c>
      <c r="EU34" s="249">
        <f t="shared" si="112"/>
        <v>0</v>
      </c>
      <c r="EV34" s="249">
        <f t="shared" si="113"/>
        <v>0</v>
      </c>
      <c r="EW34" s="249">
        <f t="shared" si="114"/>
        <v>0</v>
      </c>
      <c r="EX34" s="250">
        <f t="shared" si="115"/>
        <v>0</v>
      </c>
      <c r="EY34" s="249">
        <f t="shared" si="116"/>
        <v>0</v>
      </c>
      <c r="EZ34" s="249">
        <f t="shared" si="117"/>
        <v>0</v>
      </c>
      <c r="FA34" s="249">
        <f t="shared" si="118"/>
        <v>0</v>
      </c>
      <c r="FB34" s="249">
        <f t="shared" si="119"/>
        <v>0</v>
      </c>
      <c r="FC34" s="250">
        <f t="shared" si="120"/>
        <v>0</v>
      </c>
      <c r="FD34" s="249">
        <f t="shared" si="121"/>
        <v>0</v>
      </c>
      <c r="FE34" s="249">
        <f t="shared" si="122"/>
        <v>0</v>
      </c>
      <c r="FF34" s="250">
        <f t="shared" si="123"/>
        <v>0</v>
      </c>
      <c r="FG34" s="249">
        <f t="shared" si="124"/>
        <v>0</v>
      </c>
      <c r="FH34" s="249">
        <f t="shared" si="125"/>
        <v>0</v>
      </c>
      <c r="FI34" s="250">
        <f t="shared" si="126"/>
        <v>0</v>
      </c>
      <c r="FJ34" s="249">
        <f t="shared" si="127"/>
        <v>0</v>
      </c>
      <c r="FK34" s="249">
        <f t="shared" si="128"/>
        <v>0</v>
      </c>
      <c r="FL34" s="250">
        <f t="shared" si="129"/>
        <v>0</v>
      </c>
      <c r="FM34" s="249">
        <f t="shared" si="130"/>
        <v>0</v>
      </c>
      <c r="FN34" s="251">
        <f t="shared" si="131"/>
        <v>0</v>
      </c>
    </row>
    <row r="35" spans="1:170" ht="12.75" customHeight="1">
      <c r="A35" s="452"/>
      <c r="B35" s="639"/>
      <c r="C35" s="252" t="s">
        <v>10</v>
      </c>
      <c r="D35" s="314"/>
      <c r="E35" s="313"/>
      <c r="F35" s="255"/>
      <c r="G35" s="256"/>
      <c r="H35" s="314"/>
      <c r="I35" s="313"/>
      <c r="J35" s="314"/>
      <c r="K35" s="321"/>
      <c r="L35" s="313"/>
      <c r="M35" s="321"/>
      <c r="N35" s="452"/>
      <c r="O35" s="45"/>
      <c r="P35" s="1"/>
      <c r="Q35" s="2"/>
      <c r="R35" s="13"/>
      <c r="S35" s="326"/>
      <c r="T35" s="327"/>
      <c r="U35" s="328"/>
      <c r="V35" s="329"/>
      <c r="W35" s="233">
        <f t="shared" si="132"/>
      </c>
      <c r="X35" s="336"/>
      <c r="Y35" s="248">
        <f t="shared" si="133"/>
        <v>0</v>
      </c>
      <c r="Z35" s="249">
        <f t="shared" si="134"/>
        <v>0</v>
      </c>
      <c r="AA35" s="249">
        <f t="shared" si="135"/>
        <v>0</v>
      </c>
      <c r="AB35" s="249">
        <f t="shared" si="136"/>
        <v>0</v>
      </c>
      <c r="AC35" s="249">
        <f t="shared" si="137"/>
        <v>0</v>
      </c>
      <c r="AD35" s="249">
        <f t="shared" si="138"/>
        <v>0</v>
      </c>
      <c r="AE35" s="249">
        <f t="shared" si="139"/>
        <v>0</v>
      </c>
      <c r="AF35" s="249">
        <f t="shared" si="140"/>
        <v>0</v>
      </c>
      <c r="AG35" s="249">
        <f t="shared" si="141"/>
        <v>0</v>
      </c>
      <c r="AH35" s="250">
        <f t="shared" si="142"/>
      </c>
      <c r="AI35" s="251">
        <f t="shared" si="0"/>
      </c>
      <c r="AJ35" s="249">
        <f t="shared" si="143"/>
        <v>1</v>
      </c>
      <c r="AK35" s="249">
        <f t="shared" si="1"/>
        <v>0</v>
      </c>
      <c r="AL35" s="249"/>
      <c r="AM35" s="251"/>
      <c r="AN35" s="237"/>
      <c r="AO35" s="250">
        <f t="shared" si="2"/>
        <v>0</v>
      </c>
      <c r="AP35" s="250">
        <f t="shared" si="3"/>
        <v>0</v>
      </c>
      <c r="AQ35" s="249">
        <f t="shared" si="4"/>
        <v>0</v>
      </c>
      <c r="AR35" s="249">
        <f t="shared" si="5"/>
        <v>0</v>
      </c>
      <c r="AS35" s="249">
        <f t="shared" si="6"/>
        <v>0</v>
      </c>
      <c r="AT35" s="249">
        <f t="shared" si="7"/>
        <v>0</v>
      </c>
      <c r="AU35" s="250">
        <f t="shared" si="8"/>
        <v>0</v>
      </c>
      <c r="AV35" s="249">
        <f t="shared" si="9"/>
        <v>0</v>
      </c>
      <c r="AW35" s="249">
        <f t="shared" si="10"/>
        <v>0</v>
      </c>
      <c r="AX35" s="249">
        <f t="shared" si="11"/>
        <v>0</v>
      </c>
      <c r="AY35" s="251">
        <f t="shared" si="12"/>
        <v>0</v>
      </c>
      <c r="AZ35" s="249">
        <f t="shared" si="13"/>
        <v>0</v>
      </c>
      <c r="BA35" s="250">
        <f t="shared" si="14"/>
        <v>0</v>
      </c>
      <c r="BB35" s="249">
        <f t="shared" si="15"/>
        <v>0</v>
      </c>
      <c r="BC35" s="249">
        <f t="shared" si="16"/>
        <v>0</v>
      </c>
      <c r="BD35" s="249">
        <f t="shared" si="17"/>
        <v>0</v>
      </c>
      <c r="BE35" s="249">
        <f t="shared" si="18"/>
        <v>0</v>
      </c>
      <c r="BF35" s="250">
        <f t="shared" si="19"/>
        <v>0</v>
      </c>
      <c r="BG35" s="249">
        <f t="shared" si="20"/>
        <v>0</v>
      </c>
      <c r="BH35" s="249">
        <f t="shared" si="21"/>
        <v>0</v>
      </c>
      <c r="BI35" s="249">
        <f t="shared" si="22"/>
        <v>0</v>
      </c>
      <c r="BJ35" s="249">
        <f t="shared" si="23"/>
        <v>0</v>
      </c>
      <c r="BK35" s="250">
        <f t="shared" si="24"/>
        <v>0</v>
      </c>
      <c r="BL35" s="249">
        <f t="shared" si="25"/>
        <v>0</v>
      </c>
      <c r="BM35" s="249">
        <f t="shared" si="26"/>
        <v>0</v>
      </c>
      <c r="BN35" s="250">
        <f t="shared" si="27"/>
        <v>0</v>
      </c>
      <c r="BO35" s="249">
        <f t="shared" si="28"/>
        <v>0</v>
      </c>
      <c r="BP35" s="249">
        <f t="shared" si="29"/>
        <v>0</v>
      </c>
      <c r="BQ35" s="250">
        <f t="shared" si="30"/>
        <v>0</v>
      </c>
      <c r="BR35" s="249">
        <f t="shared" si="31"/>
        <v>0</v>
      </c>
      <c r="BS35" s="249">
        <f t="shared" si="32"/>
        <v>0</v>
      </c>
      <c r="BT35" s="250">
        <f t="shared" si="33"/>
        <v>0</v>
      </c>
      <c r="BU35" s="249">
        <f t="shared" si="34"/>
        <v>0</v>
      </c>
      <c r="BV35" s="251">
        <f t="shared" si="35"/>
        <v>0</v>
      </c>
      <c r="BW35" s="249">
        <f t="shared" si="36"/>
        <v>0</v>
      </c>
      <c r="BX35" s="249">
        <f t="shared" si="37"/>
        <v>0</v>
      </c>
      <c r="BY35" s="249">
        <f t="shared" si="38"/>
        <v>0</v>
      </c>
      <c r="BZ35" s="249">
        <f t="shared" si="39"/>
        <v>0</v>
      </c>
      <c r="CA35" s="249">
        <f t="shared" si="40"/>
        <v>0</v>
      </c>
      <c r="CB35" s="250">
        <f t="shared" si="41"/>
        <v>0</v>
      </c>
      <c r="CC35" s="249">
        <f t="shared" si="42"/>
        <v>0</v>
      </c>
      <c r="CD35" s="249">
        <f t="shared" si="43"/>
        <v>0</v>
      </c>
      <c r="CE35" s="249">
        <f t="shared" si="44"/>
        <v>0</v>
      </c>
      <c r="CF35" s="249">
        <f t="shared" si="45"/>
        <v>0</v>
      </c>
      <c r="CG35" s="250">
        <f t="shared" si="46"/>
        <v>0</v>
      </c>
      <c r="CH35" s="249">
        <f t="shared" si="47"/>
        <v>0</v>
      </c>
      <c r="CI35" s="249">
        <f t="shared" si="48"/>
        <v>0</v>
      </c>
      <c r="CJ35" s="249">
        <f t="shared" si="49"/>
        <v>0</v>
      </c>
      <c r="CK35" s="249">
        <f t="shared" si="50"/>
        <v>0</v>
      </c>
      <c r="CL35" s="250">
        <f t="shared" si="51"/>
        <v>0</v>
      </c>
      <c r="CM35" s="249">
        <f t="shared" si="52"/>
        <v>0</v>
      </c>
      <c r="CN35" s="249">
        <f t="shared" si="53"/>
        <v>0</v>
      </c>
      <c r="CO35" s="249">
        <f t="shared" si="54"/>
        <v>0</v>
      </c>
      <c r="CP35" s="249">
        <f t="shared" si="55"/>
        <v>0</v>
      </c>
      <c r="CQ35" s="250">
        <f t="shared" si="56"/>
        <v>0</v>
      </c>
      <c r="CR35" s="249">
        <f t="shared" si="57"/>
        <v>0</v>
      </c>
      <c r="CS35" s="249">
        <f t="shared" si="58"/>
        <v>0</v>
      </c>
      <c r="CT35" s="250">
        <f t="shared" si="59"/>
        <v>0</v>
      </c>
      <c r="CU35" s="249">
        <f t="shared" si="60"/>
        <v>0</v>
      </c>
      <c r="CV35" s="249">
        <f t="shared" si="61"/>
        <v>0</v>
      </c>
      <c r="CW35" s="250">
        <f t="shared" si="62"/>
        <v>0</v>
      </c>
      <c r="CX35" s="249">
        <f t="shared" si="63"/>
        <v>0</v>
      </c>
      <c r="CY35" s="249">
        <f t="shared" si="64"/>
        <v>0</v>
      </c>
      <c r="CZ35" s="250">
        <f t="shared" si="65"/>
        <v>0</v>
      </c>
      <c r="DA35" s="249">
        <f t="shared" si="66"/>
        <v>0</v>
      </c>
      <c r="DB35" s="249">
        <f t="shared" si="67"/>
        <v>0</v>
      </c>
      <c r="DC35" s="250">
        <f t="shared" si="68"/>
        <v>0</v>
      </c>
      <c r="DD35" s="249">
        <f t="shared" si="69"/>
        <v>0</v>
      </c>
      <c r="DE35" s="249">
        <f t="shared" si="70"/>
        <v>0</v>
      </c>
      <c r="DF35" s="249">
        <f t="shared" si="71"/>
        <v>0</v>
      </c>
      <c r="DG35" s="249">
        <f t="shared" si="72"/>
        <v>0</v>
      </c>
      <c r="DH35" s="250">
        <f t="shared" si="73"/>
        <v>0</v>
      </c>
      <c r="DI35" s="249">
        <f t="shared" si="74"/>
        <v>0</v>
      </c>
      <c r="DJ35" s="249">
        <f t="shared" si="75"/>
        <v>0</v>
      </c>
      <c r="DK35" s="249">
        <f t="shared" si="76"/>
        <v>0</v>
      </c>
      <c r="DL35" s="249">
        <f t="shared" si="77"/>
        <v>0</v>
      </c>
      <c r="DM35" s="250">
        <f t="shared" si="78"/>
        <v>0</v>
      </c>
      <c r="DN35" s="249">
        <f t="shared" si="79"/>
        <v>0</v>
      </c>
      <c r="DO35" s="249">
        <f t="shared" si="80"/>
        <v>0</v>
      </c>
      <c r="DP35" s="249">
        <f t="shared" si="81"/>
        <v>0</v>
      </c>
      <c r="DQ35" s="249">
        <f t="shared" si="82"/>
        <v>0</v>
      </c>
      <c r="DR35" s="250">
        <f t="shared" si="83"/>
        <v>0</v>
      </c>
      <c r="DS35" s="249">
        <f t="shared" si="84"/>
        <v>0</v>
      </c>
      <c r="DT35" s="249">
        <f t="shared" si="85"/>
        <v>0</v>
      </c>
      <c r="DU35" s="249">
        <f t="shared" si="86"/>
        <v>0</v>
      </c>
      <c r="DV35" s="249">
        <f t="shared" si="87"/>
        <v>0</v>
      </c>
      <c r="DW35" s="250">
        <f t="shared" si="88"/>
        <v>0</v>
      </c>
      <c r="DX35" s="249">
        <f t="shared" si="89"/>
        <v>0</v>
      </c>
      <c r="DY35" s="249">
        <f t="shared" si="90"/>
        <v>0</v>
      </c>
      <c r="DZ35" s="250">
        <f t="shared" si="91"/>
        <v>0</v>
      </c>
      <c r="EA35" s="249">
        <f t="shared" si="92"/>
        <v>0</v>
      </c>
      <c r="EB35" s="249">
        <f t="shared" si="93"/>
        <v>0</v>
      </c>
      <c r="EC35" s="250">
        <f t="shared" si="94"/>
        <v>0</v>
      </c>
      <c r="ED35" s="249">
        <f t="shared" si="95"/>
        <v>0</v>
      </c>
      <c r="EE35" s="249">
        <f t="shared" si="96"/>
        <v>0</v>
      </c>
      <c r="EF35" s="250">
        <f t="shared" si="97"/>
        <v>0</v>
      </c>
      <c r="EG35" s="249">
        <f t="shared" si="98"/>
        <v>0</v>
      </c>
      <c r="EH35" s="249">
        <f t="shared" si="99"/>
        <v>0</v>
      </c>
      <c r="EI35" s="250">
        <f t="shared" si="100"/>
        <v>0</v>
      </c>
      <c r="EJ35" s="249">
        <f t="shared" si="101"/>
        <v>0</v>
      </c>
      <c r="EK35" s="249">
        <f t="shared" si="102"/>
        <v>0</v>
      </c>
      <c r="EL35" s="249">
        <f t="shared" si="103"/>
        <v>0</v>
      </c>
      <c r="EM35" s="249">
        <f t="shared" si="104"/>
        <v>0</v>
      </c>
      <c r="EN35" s="250">
        <f t="shared" si="105"/>
        <v>0</v>
      </c>
      <c r="EO35" s="249">
        <f t="shared" si="106"/>
        <v>0</v>
      </c>
      <c r="EP35" s="249">
        <f t="shared" si="107"/>
        <v>0</v>
      </c>
      <c r="EQ35" s="249">
        <f t="shared" si="108"/>
        <v>0</v>
      </c>
      <c r="ER35" s="249">
        <f t="shared" si="109"/>
        <v>0</v>
      </c>
      <c r="ES35" s="250">
        <f t="shared" si="110"/>
        <v>0</v>
      </c>
      <c r="ET35" s="249">
        <f t="shared" si="111"/>
        <v>0</v>
      </c>
      <c r="EU35" s="249">
        <f t="shared" si="112"/>
        <v>0</v>
      </c>
      <c r="EV35" s="249">
        <f t="shared" si="113"/>
        <v>0</v>
      </c>
      <c r="EW35" s="249">
        <f t="shared" si="114"/>
        <v>0</v>
      </c>
      <c r="EX35" s="250">
        <f t="shared" si="115"/>
        <v>0</v>
      </c>
      <c r="EY35" s="249">
        <f t="shared" si="116"/>
        <v>0</v>
      </c>
      <c r="EZ35" s="249">
        <f t="shared" si="117"/>
        <v>0</v>
      </c>
      <c r="FA35" s="249">
        <f t="shared" si="118"/>
        <v>0</v>
      </c>
      <c r="FB35" s="249">
        <f t="shared" si="119"/>
        <v>0</v>
      </c>
      <c r="FC35" s="250">
        <f t="shared" si="120"/>
        <v>0</v>
      </c>
      <c r="FD35" s="249">
        <f t="shared" si="121"/>
        <v>0</v>
      </c>
      <c r="FE35" s="249">
        <f t="shared" si="122"/>
        <v>0</v>
      </c>
      <c r="FF35" s="250">
        <f t="shared" si="123"/>
        <v>0</v>
      </c>
      <c r="FG35" s="249">
        <f t="shared" si="124"/>
        <v>0</v>
      </c>
      <c r="FH35" s="249">
        <f t="shared" si="125"/>
        <v>0</v>
      </c>
      <c r="FI35" s="250">
        <f t="shared" si="126"/>
        <v>0</v>
      </c>
      <c r="FJ35" s="249">
        <f t="shared" si="127"/>
        <v>0</v>
      </c>
      <c r="FK35" s="249">
        <f t="shared" si="128"/>
        <v>0</v>
      </c>
      <c r="FL35" s="250">
        <f t="shared" si="129"/>
        <v>0</v>
      </c>
      <c r="FM35" s="249">
        <f t="shared" si="130"/>
        <v>0</v>
      </c>
      <c r="FN35" s="251">
        <f t="shared" si="131"/>
        <v>0</v>
      </c>
    </row>
    <row r="36" spans="1:170" ht="12.75" customHeight="1">
      <c r="A36" s="452"/>
      <c r="B36" s="639"/>
      <c r="C36" s="252" t="s">
        <v>40</v>
      </c>
      <c r="D36" s="314"/>
      <c r="E36" s="313"/>
      <c r="F36" s="255"/>
      <c r="G36" s="256"/>
      <c r="H36" s="314"/>
      <c r="I36" s="313"/>
      <c r="J36" s="255"/>
      <c r="K36" s="256"/>
      <c r="L36" s="270"/>
      <c r="M36" s="256"/>
      <c r="N36" s="452"/>
      <c r="O36" s="45"/>
      <c r="P36" s="1"/>
      <c r="Q36" s="2"/>
      <c r="R36" s="13"/>
      <c r="S36" s="326"/>
      <c r="T36" s="327"/>
      <c r="U36" s="328"/>
      <c r="V36" s="329"/>
      <c r="W36" s="233">
        <f t="shared" si="132"/>
      </c>
      <c r="X36" s="336"/>
      <c r="Y36" s="248">
        <f t="shared" si="133"/>
        <v>0</v>
      </c>
      <c r="Z36" s="249">
        <f t="shared" si="134"/>
        <v>0</v>
      </c>
      <c r="AA36" s="249">
        <f t="shared" si="135"/>
        <v>0</v>
      </c>
      <c r="AB36" s="249">
        <f t="shared" si="136"/>
        <v>0</v>
      </c>
      <c r="AC36" s="249">
        <f t="shared" si="137"/>
        <v>0</v>
      </c>
      <c r="AD36" s="249">
        <f t="shared" si="138"/>
        <v>0</v>
      </c>
      <c r="AE36" s="249">
        <f t="shared" si="139"/>
        <v>0</v>
      </c>
      <c r="AF36" s="249">
        <f t="shared" si="140"/>
        <v>0</v>
      </c>
      <c r="AG36" s="249">
        <f t="shared" si="141"/>
        <v>0</v>
      </c>
      <c r="AH36" s="250">
        <f t="shared" si="142"/>
      </c>
      <c r="AI36" s="251">
        <f t="shared" si="0"/>
      </c>
      <c r="AJ36" s="249">
        <f t="shared" si="143"/>
        <v>1</v>
      </c>
      <c r="AK36" s="249">
        <f t="shared" si="1"/>
        <v>0</v>
      </c>
      <c r="AL36" s="249"/>
      <c r="AM36" s="251"/>
      <c r="AN36" s="237"/>
      <c r="AO36" s="250">
        <f t="shared" si="2"/>
        <v>0</v>
      </c>
      <c r="AP36" s="250">
        <f t="shared" si="3"/>
        <v>0</v>
      </c>
      <c r="AQ36" s="249">
        <f t="shared" si="4"/>
        <v>0</v>
      </c>
      <c r="AR36" s="249">
        <f t="shared" si="5"/>
        <v>0</v>
      </c>
      <c r="AS36" s="249">
        <f t="shared" si="6"/>
        <v>0</v>
      </c>
      <c r="AT36" s="249">
        <f t="shared" si="7"/>
        <v>0</v>
      </c>
      <c r="AU36" s="250">
        <f t="shared" si="8"/>
        <v>0</v>
      </c>
      <c r="AV36" s="249">
        <f t="shared" si="9"/>
        <v>0</v>
      </c>
      <c r="AW36" s="249">
        <f t="shared" si="10"/>
        <v>0</v>
      </c>
      <c r="AX36" s="249">
        <f t="shared" si="11"/>
        <v>0</v>
      </c>
      <c r="AY36" s="251">
        <f t="shared" si="12"/>
        <v>0</v>
      </c>
      <c r="AZ36" s="249">
        <f t="shared" si="13"/>
        <v>0</v>
      </c>
      <c r="BA36" s="250">
        <f t="shared" si="14"/>
        <v>0</v>
      </c>
      <c r="BB36" s="249">
        <f t="shared" si="15"/>
        <v>0</v>
      </c>
      <c r="BC36" s="249">
        <f t="shared" si="16"/>
        <v>0</v>
      </c>
      <c r="BD36" s="249">
        <f t="shared" si="17"/>
        <v>0</v>
      </c>
      <c r="BE36" s="249">
        <f t="shared" si="18"/>
        <v>0</v>
      </c>
      <c r="BF36" s="250">
        <f t="shared" si="19"/>
        <v>0</v>
      </c>
      <c r="BG36" s="249">
        <f t="shared" si="20"/>
        <v>0</v>
      </c>
      <c r="BH36" s="249">
        <f t="shared" si="21"/>
        <v>0</v>
      </c>
      <c r="BI36" s="249">
        <f t="shared" si="22"/>
        <v>0</v>
      </c>
      <c r="BJ36" s="249">
        <f t="shared" si="23"/>
        <v>0</v>
      </c>
      <c r="BK36" s="250">
        <f t="shared" si="24"/>
        <v>0</v>
      </c>
      <c r="BL36" s="249">
        <f t="shared" si="25"/>
        <v>0</v>
      </c>
      <c r="BM36" s="249">
        <f t="shared" si="26"/>
        <v>0</v>
      </c>
      <c r="BN36" s="250">
        <f t="shared" si="27"/>
        <v>0</v>
      </c>
      <c r="BO36" s="249">
        <f t="shared" si="28"/>
        <v>0</v>
      </c>
      <c r="BP36" s="249">
        <f t="shared" si="29"/>
        <v>0</v>
      </c>
      <c r="BQ36" s="250">
        <f t="shared" si="30"/>
        <v>0</v>
      </c>
      <c r="BR36" s="249">
        <f t="shared" si="31"/>
        <v>0</v>
      </c>
      <c r="BS36" s="249">
        <f t="shared" si="32"/>
        <v>0</v>
      </c>
      <c r="BT36" s="250">
        <f t="shared" si="33"/>
        <v>0</v>
      </c>
      <c r="BU36" s="249">
        <f t="shared" si="34"/>
        <v>0</v>
      </c>
      <c r="BV36" s="251">
        <f t="shared" si="35"/>
        <v>0</v>
      </c>
      <c r="BW36" s="249">
        <f t="shared" si="36"/>
        <v>0</v>
      </c>
      <c r="BX36" s="249">
        <f t="shared" si="37"/>
        <v>0</v>
      </c>
      <c r="BY36" s="249">
        <f t="shared" si="38"/>
        <v>0</v>
      </c>
      <c r="BZ36" s="249">
        <f t="shared" si="39"/>
        <v>0</v>
      </c>
      <c r="CA36" s="249">
        <f t="shared" si="40"/>
        <v>0</v>
      </c>
      <c r="CB36" s="250">
        <f t="shared" si="41"/>
        <v>0</v>
      </c>
      <c r="CC36" s="249">
        <f t="shared" si="42"/>
        <v>0</v>
      </c>
      <c r="CD36" s="249">
        <f t="shared" si="43"/>
        <v>0</v>
      </c>
      <c r="CE36" s="249">
        <f t="shared" si="44"/>
        <v>0</v>
      </c>
      <c r="CF36" s="249">
        <f t="shared" si="45"/>
        <v>0</v>
      </c>
      <c r="CG36" s="250">
        <f t="shared" si="46"/>
        <v>0</v>
      </c>
      <c r="CH36" s="249">
        <f t="shared" si="47"/>
        <v>0</v>
      </c>
      <c r="CI36" s="249">
        <f t="shared" si="48"/>
        <v>0</v>
      </c>
      <c r="CJ36" s="249">
        <f t="shared" si="49"/>
        <v>0</v>
      </c>
      <c r="CK36" s="249">
        <f t="shared" si="50"/>
        <v>0</v>
      </c>
      <c r="CL36" s="250">
        <f t="shared" si="51"/>
        <v>0</v>
      </c>
      <c r="CM36" s="249">
        <f t="shared" si="52"/>
        <v>0</v>
      </c>
      <c r="CN36" s="249">
        <f t="shared" si="53"/>
        <v>0</v>
      </c>
      <c r="CO36" s="249">
        <f t="shared" si="54"/>
        <v>0</v>
      </c>
      <c r="CP36" s="249">
        <f t="shared" si="55"/>
        <v>0</v>
      </c>
      <c r="CQ36" s="250">
        <f t="shared" si="56"/>
        <v>0</v>
      </c>
      <c r="CR36" s="249">
        <f t="shared" si="57"/>
        <v>0</v>
      </c>
      <c r="CS36" s="249">
        <f t="shared" si="58"/>
        <v>0</v>
      </c>
      <c r="CT36" s="250">
        <f t="shared" si="59"/>
        <v>0</v>
      </c>
      <c r="CU36" s="249">
        <f t="shared" si="60"/>
        <v>0</v>
      </c>
      <c r="CV36" s="249">
        <f t="shared" si="61"/>
        <v>0</v>
      </c>
      <c r="CW36" s="250">
        <f t="shared" si="62"/>
        <v>0</v>
      </c>
      <c r="CX36" s="249">
        <f t="shared" si="63"/>
        <v>0</v>
      </c>
      <c r="CY36" s="249">
        <f t="shared" si="64"/>
        <v>0</v>
      </c>
      <c r="CZ36" s="250">
        <f t="shared" si="65"/>
        <v>0</v>
      </c>
      <c r="DA36" s="249">
        <f t="shared" si="66"/>
        <v>0</v>
      </c>
      <c r="DB36" s="249">
        <f t="shared" si="67"/>
        <v>0</v>
      </c>
      <c r="DC36" s="250">
        <f t="shared" si="68"/>
        <v>0</v>
      </c>
      <c r="DD36" s="249">
        <f t="shared" si="69"/>
        <v>0</v>
      </c>
      <c r="DE36" s="249">
        <f t="shared" si="70"/>
        <v>0</v>
      </c>
      <c r="DF36" s="249">
        <f t="shared" si="71"/>
        <v>0</v>
      </c>
      <c r="DG36" s="249">
        <f t="shared" si="72"/>
        <v>0</v>
      </c>
      <c r="DH36" s="250">
        <f t="shared" si="73"/>
        <v>0</v>
      </c>
      <c r="DI36" s="249">
        <f t="shared" si="74"/>
        <v>0</v>
      </c>
      <c r="DJ36" s="249">
        <f t="shared" si="75"/>
        <v>0</v>
      </c>
      <c r="DK36" s="249">
        <f t="shared" si="76"/>
        <v>0</v>
      </c>
      <c r="DL36" s="249">
        <f t="shared" si="77"/>
        <v>0</v>
      </c>
      <c r="DM36" s="250">
        <f t="shared" si="78"/>
        <v>0</v>
      </c>
      <c r="DN36" s="249">
        <f t="shared" si="79"/>
        <v>0</v>
      </c>
      <c r="DO36" s="249">
        <f t="shared" si="80"/>
        <v>0</v>
      </c>
      <c r="DP36" s="249">
        <f t="shared" si="81"/>
        <v>0</v>
      </c>
      <c r="DQ36" s="249">
        <f t="shared" si="82"/>
        <v>0</v>
      </c>
      <c r="DR36" s="250">
        <f t="shared" si="83"/>
        <v>0</v>
      </c>
      <c r="DS36" s="249">
        <f t="shared" si="84"/>
        <v>0</v>
      </c>
      <c r="DT36" s="249">
        <f t="shared" si="85"/>
        <v>0</v>
      </c>
      <c r="DU36" s="249">
        <f t="shared" si="86"/>
        <v>0</v>
      </c>
      <c r="DV36" s="249">
        <f t="shared" si="87"/>
        <v>0</v>
      </c>
      <c r="DW36" s="250">
        <f t="shared" si="88"/>
        <v>0</v>
      </c>
      <c r="DX36" s="249">
        <f t="shared" si="89"/>
        <v>0</v>
      </c>
      <c r="DY36" s="249">
        <f t="shared" si="90"/>
        <v>0</v>
      </c>
      <c r="DZ36" s="250">
        <f t="shared" si="91"/>
        <v>0</v>
      </c>
      <c r="EA36" s="249">
        <f t="shared" si="92"/>
        <v>0</v>
      </c>
      <c r="EB36" s="249">
        <f t="shared" si="93"/>
        <v>0</v>
      </c>
      <c r="EC36" s="250">
        <f t="shared" si="94"/>
        <v>0</v>
      </c>
      <c r="ED36" s="249">
        <f t="shared" si="95"/>
        <v>0</v>
      </c>
      <c r="EE36" s="249">
        <f t="shared" si="96"/>
        <v>0</v>
      </c>
      <c r="EF36" s="250">
        <f t="shared" si="97"/>
        <v>0</v>
      </c>
      <c r="EG36" s="249">
        <f t="shared" si="98"/>
        <v>0</v>
      </c>
      <c r="EH36" s="249">
        <f t="shared" si="99"/>
        <v>0</v>
      </c>
      <c r="EI36" s="250">
        <f t="shared" si="100"/>
        <v>0</v>
      </c>
      <c r="EJ36" s="249">
        <f t="shared" si="101"/>
        <v>0</v>
      </c>
      <c r="EK36" s="249">
        <f t="shared" si="102"/>
        <v>0</v>
      </c>
      <c r="EL36" s="249">
        <f t="shared" si="103"/>
        <v>0</v>
      </c>
      <c r="EM36" s="249">
        <f t="shared" si="104"/>
        <v>0</v>
      </c>
      <c r="EN36" s="250">
        <f t="shared" si="105"/>
        <v>0</v>
      </c>
      <c r="EO36" s="249">
        <f t="shared" si="106"/>
        <v>0</v>
      </c>
      <c r="EP36" s="249">
        <f t="shared" si="107"/>
        <v>0</v>
      </c>
      <c r="EQ36" s="249">
        <f t="shared" si="108"/>
        <v>0</v>
      </c>
      <c r="ER36" s="249">
        <f t="shared" si="109"/>
        <v>0</v>
      </c>
      <c r="ES36" s="250">
        <f t="shared" si="110"/>
        <v>0</v>
      </c>
      <c r="ET36" s="249">
        <f t="shared" si="111"/>
        <v>0</v>
      </c>
      <c r="EU36" s="249">
        <f t="shared" si="112"/>
        <v>0</v>
      </c>
      <c r="EV36" s="249">
        <f t="shared" si="113"/>
        <v>0</v>
      </c>
      <c r="EW36" s="249">
        <f t="shared" si="114"/>
        <v>0</v>
      </c>
      <c r="EX36" s="250">
        <f t="shared" si="115"/>
        <v>0</v>
      </c>
      <c r="EY36" s="249">
        <f t="shared" si="116"/>
        <v>0</v>
      </c>
      <c r="EZ36" s="249">
        <f t="shared" si="117"/>
        <v>0</v>
      </c>
      <c r="FA36" s="249">
        <f t="shared" si="118"/>
        <v>0</v>
      </c>
      <c r="FB36" s="249">
        <f t="shared" si="119"/>
        <v>0</v>
      </c>
      <c r="FC36" s="250">
        <f t="shared" si="120"/>
        <v>0</v>
      </c>
      <c r="FD36" s="249">
        <f t="shared" si="121"/>
        <v>0</v>
      </c>
      <c r="FE36" s="249">
        <f t="shared" si="122"/>
        <v>0</v>
      </c>
      <c r="FF36" s="250">
        <f t="shared" si="123"/>
        <v>0</v>
      </c>
      <c r="FG36" s="249">
        <f t="shared" si="124"/>
        <v>0</v>
      </c>
      <c r="FH36" s="249">
        <f t="shared" si="125"/>
        <v>0</v>
      </c>
      <c r="FI36" s="250">
        <f t="shared" si="126"/>
        <v>0</v>
      </c>
      <c r="FJ36" s="249">
        <f t="shared" si="127"/>
        <v>0</v>
      </c>
      <c r="FK36" s="249">
        <f t="shared" si="128"/>
        <v>0</v>
      </c>
      <c r="FL36" s="250">
        <f t="shared" si="129"/>
        <v>0</v>
      </c>
      <c r="FM36" s="249">
        <f t="shared" si="130"/>
        <v>0</v>
      </c>
      <c r="FN36" s="251">
        <f t="shared" si="131"/>
        <v>0</v>
      </c>
    </row>
    <row r="37" spans="1:170" ht="12.75" customHeight="1" thickBot="1">
      <c r="A37" s="452"/>
      <c r="B37" s="640"/>
      <c r="C37" s="261" t="s">
        <v>41</v>
      </c>
      <c r="D37" s="315"/>
      <c r="E37" s="313"/>
      <c r="F37" s="268"/>
      <c r="G37" s="269"/>
      <c r="H37" s="315"/>
      <c r="I37" s="313"/>
      <c r="J37" s="268"/>
      <c r="K37" s="269"/>
      <c r="L37" s="274"/>
      <c r="M37" s="269"/>
      <c r="N37" s="452"/>
      <c r="O37" s="45"/>
      <c r="P37" s="1"/>
      <c r="Q37" s="2"/>
      <c r="R37" s="13"/>
      <c r="S37" s="326"/>
      <c r="T37" s="327"/>
      <c r="U37" s="328"/>
      <c r="V37" s="329"/>
      <c r="W37" s="233">
        <f t="shared" si="132"/>
      </c>
      <c r="X37" s="336"/>
      <c r="Y37" s="248">
        <f t="shared" si="133"/>
        <v>0</v>
      </c>
      <c r="Z37" s="249">
        <f t="shared" si="134"/>
        <v>0</v>
      </c>
      <c r="AA37" s="249">
        <f t="shared" si="135"/>
        <v>0</v>
      </c>
      <c r="AB37" s="249">
        <f t="shared" si="136"/>
        <v>0</v>
      </c>
      <c r="AC37" s="249">
        <f t="shared" si="137"/>
        <v>0</v>
      </c>
      <c r="AD37" s="249">
        <f t="shared" si="138"/>
        <v>0</v>
      </c>
      <c r="AE37" s="249">
        <f t="shared" si="139"/>
        <v>0</v>
      </c>
      <c r="AF37" s="249">
        <f t="shared" si="140"/>
        <v>0</v>
      </c>
      <c r="AG37" s="249">
        <f t="shared" si="141"/>
        <v>0</v>
      </c>
      <c r="AH37" s="250">
        <f t="shared" si="142"/>
      </c>
      <c r="AI37" s="251">
        <f t="shared" si="0"/>
      </c>
      <c r="AJ37" s="249">
        <f t="shared" si="143"/>
        <v>1</v>
      </c>
      <c r="AK37" s="249">
        <f t="shared" si="1"/>
        <v>0</v>
      </c>
      <c r="AL37" s="249"/>
      <c r="AM37" s="251"/>
      <c r="AN37" s="237"/>
      <c r="AO37" s="250">
        <f t="shared" si="2"/>
        <v>0</v>
      </c>
      <c r="AP37" s="250">
        <f t="shared" si="3"/>
        <v>0</v>
      </c>
      <c r="AQ37" s="249">
        <f t="shared" si="4"/>
        <v>0</v>
      </c>
      <c r="AR37" s="249">
        <f t="shared" si="5"/>
        <v>0</v>
      </c>
      <c r="AS37" s="249">
        <f t="shared" si="6"/>
        <v>0</v>
      </c>
      <c r="AT37" s="249">
        <f t="shared" si="7"/>
        <v>0</v>
      </c>
      <c r="AU37" s="250">
        <f t="shared" si="8"/>
        <v>0</v>
      </c>
      <c r="AV37" s="249">
        <f t="shared" si="9"/>
        <v>0</v>
      </c>
      <c r="AW37" s="249">
        <f t="shared" si="10"/>
        <v>0</v>
      </c>
      <c r="AX37" s="249">
        <f t="shared" si="11"/>
        <v>0</v>
      </c>
      <c r="AY37" s="251">
        <f t="shared" si="12"/>
        <v>0</v>
      </c>
      <c r="AZ37" s="249">
        <f t="shared" si="13"/>
        <v>0</v>
      </c>
      <c r="BA37" s="250">
        <f t="shared" si="14"/>
        <v>0</v>
      </c>
      <c r="BB37" s="249">
        <f t="shared" si="15"/>
        <v>0</v>
      </c>
      <c r="BC37" s="249">
        <f t="shared" si="16"/>
        <v>0</v>
      </c>
      <c r="BD37" s="249">
        <f t="shared" si="17"/>
        <v>0</v>
      </c>
      <c r="BE37" s="249">
        <f t="shared" si="18"/>
        <v>0</v>
      </c>
      <c r="BF37" s="250">
        <f t="shared" si="19"/>
        <v>0</v>
      </c>
      <c r="BG37" s="249">
        <f t="shared" si="20"/>
        <v>0</v>
      </c>
      <c r="BH37" s="249">
        <f t="shared" si="21"/>
        <v>0</v>
      </c>
      <c r="BI37" s="249">
        <f t="shared" si="22"/>
        <v>0</v>
      </c>
      <c r="BJ37" s="249">
        <f t="shared" si="23"/>
        <v>0</v>
      </c>
      <c r="BK37" s="250">
        <f t="shared" si="24"/>
        <v>0</v>
      </c>
      <c r="BL37" s="249">
        <f t="shared" si="25"/>
        <v>0</v>
      </c>
      <c r="BM37" s="249">
        <f t="shared" si="26"/>
        <v>0</v>
      </c>
      <c r="BN37" s="250">
        <f t="shared" si="27"/>
        <v>0</v>
      </c>
      <c r="BO37" s="249">
        <f t="shared" si="28"/>
        <v>0</v>
      </c>
      <c r="BP37" s="249">
        <f t="shared" si="29"/>
        <v>0</v>
      </c>
      <c r="BQ37" s="250">
        <f t="shared" si="30"/>
        <v>0</v>
      </c>
      <c r="BR37" s="249">
        <f t="shared" si="31"/>
        <v>0</v>
      </c>
      <c r="BS37" s="249">
        <f t="shared" si="32"/>
        <v>0</v>
      </c>
      <c r="BT37" s="250">
        <f t="shared" si="33"/>
        <v>0</v>
      </c>
      <c r="BU37" s="249">
        <f t="shared" si="34"/>
        <v>0</v>
      </c>
      <c r="BV37" s="251">
        <f t="shared" si="35"/>
        <v>0</v>
      </c>
      <c r="BW37" s="249">
        <f t="shared" si="36"/>
        <v>0</v>
      </c>
      <c r="BX37" s="249">
        <f t="shared" si="37"/>
        <v>0</v>
      </c>
      <c r="BY37" s="249">
        <f t="shared" si="38"/>
        <v>0</v>
      </c>
      <c r="BZ37" s="249">
        <f t="shared" si="39"/>
        <v>0</v>
      </c>
      <c r="CA37" s="249">
        <f t="shared" si="40"/>
        <v>0</v>
      </c>
      <c r="CB37" s="250">
        <f t="shared" si="41"/>
        <v>0</v>
      </c>
      <c r="CC37" s="249">
        <f t="shared" si="42"/>
        <v>0</v>
      </c>
      <c r="CD37" s="249">
        <f t="shared" si="43"/>
        <v>0</v>
      </c>
      <c r="CE37" s="249">
        <f t="shared" si="44"/>
        <v>0</v>
      </c>
      <c r="CF37" s="249">
        <f t="shared" si="45"/>
        <v>0</v>
      </c>
      <c r="CG37" s="250">
        <f t="shared" si="46"/>
        <v>0</v>
      </c>
      <c r="CH37" s="249">
        <f t="shared" si="47"/>
        <v>0</v>
      </c>
      <c r="CI37" s="249">
        <f t="shared" si="48"/>
        <v>0</v>
      </c>
      <c r="CJ37" s="249">
        <f t="shared" si="49"/>
        <v>0</v>
      </c>
      <c r="CK37" s="249">
        <f t="shared" si="50"/>
        <v>0</v>
      </c>
      <c r="CL37" s="250">
        <f t="shared" si="51"/>
        <v>0</v>
      </c>
      <c r="CM37" s="249">
        <f t="shared" si="52"/>
        <v>0</v>
      </c>
      <c r="CN37" s="249">
        <f t="shared" si="53"/>
        <v>0</v>
      </c>
      <c r="CO37" s="249">
        <f t="shared" si="54"/>
        <v>0</v>
      </c>
      <c r="CP37" s="249">
        <f t="shared" si="55"/>
        <v>0</v>
      </c>
      <c r="CQ37" s="250">
        <f t="shared" si="56"/>
        <v>0</v>
      </c>
      <c r="CR37" s="249">
        <f t="shared" si="57"/>
        <v>0</v>
      </c>
      <c r="CS37" s="249">
        <f t="shared" si="58"/>
        <v>0</v>
      </c>
      <c r="CT37" s="250">
        <f t="shared" si="59"/>
        <v>0</v>
      </c>
      <c r="CU37" s="249">
        <f t="shared" si="60"/>
        <v>0</v>
      </c>
      <c r="CV37" s="249">
        <f t="shared" si="61"/>
        <v>0</v>
      </c>
      <c r="CW37" s="250">
        <f t="shared" si="62"/>
        <v>0</v>
      </c>
      <c r="CX37" s="249">
        <f t="shared" si="63"/>
        <v>0</v>
      </c>
      <c r="CY37" s="249">
        <f t="shared" si="64"/>
        <v>0</v>
      </c>
      <c r="CZ37" s="250">
        <f t="shared" si="65"/>
        <v>0</v>
      </c>
      <c r="DA37" s="249">
        <f t="shared" si="66"/>
        <v>0</v>
      </c>
      <c r="DB37" s="249">
        <f t="shared" si="67"/>
        <v>0</v>
      </c>
      <c r="DC37" s="250">
        <f t="shared" si="68"/>
        <v>0</v>
      </c>
      <c r="DD37" s="249">
        <f t="shared" si="69"/>
        <v>0</v>
      </c>
      <c r="DE37" s="249">
        <f t="shared" si="70"/>
        <v>0</v>
      </c>
      <c r="DF37" s="249">
        <f t="shared" si="71"/>
        <v>0</v>
      </c>
      <c r="DG37" s="249">
        <f t="shared" si="72"/>
        <v>0</v>
      </c>
      <c r="DH37" s="250">
        <f t="shared" si="73"/>
        <v>0</v>
      </c>
      <c r="DI37" s="249">
        <f t="shared" si="74"/>
        <v>0</v>
      </c>
      <c r="DJ37" s="249">
        <f t="shared" si="75"/>
        <v>0</v>
      </c>
      <c r="DK37" s="249">
        <f t="shared" si="76"/>
        <v>0</v>
      </c>
      <c r="DL37" s="249">
        <f t="shared" si="77"/>
        <v>0</v>
      </c>
      <c r="DM37" s="250">
        <f t="shared" si="78"/>
        <v>0</v>
      </c>
      <c r="DN37" s="249">
        <f t="shared" si="79"/>
        <v>0</v>
      </c>
      <c r="DO37" s="249">
        <f t="shared" si="80"/>
        <v>0</v>
      </c>
      <c r="DP37" s="249">
        <f t="shared" si="81"/>
        <v>0</v>
      </c>
      <c r="DQ37" s="249">
        <f t="shared" si="82"/>
        <v>0</v>
      </c>
      <c r="DR37" s="250">
        <f t="shared" si="83"/>
        <v>0</v>
      </c>
      <c r="DS37" s="249">
        <f t="shared" si="84"/>
        <v>0</v>
      </c>
      <c r="DT37" s="249">
        <f t="shared" si="85"/>
        <v>0</v>
      </c>
      <c r="DU37" s="249">
        <f t="shared" si="86"/>
        <v>0</v>
      </c>
      <c r="DV37" s="249">
        <f t="shared" si="87"/>
        <v>0</v>
      </c>
      <c r="DW37" s="250">
        <f t="shared" si="88"/>
        <v>0</v>
      </c>
      <c r="DX37" s="249">
        <f t="shared" si="89"/>
        <v>0</v>
      </c>
      <c r="DY37" s="249">
        <f t="shared" si="90"/>
        <v>0</v>
      </c>
      <c r="DZ37" s="250">
        <f t="shared" si="91"/>
        <v>0</v>
      </c>
      <c r="EA37" s="249">
        <f t="shared" si="92"/>
        <v>0</v>
      </c>
      <c r="EB37" s="249">
        <f t="shared" si="93"/>
        <v>0</v>
      </c>
      <c r="EC37" s="250">
        <f t="shared" si="94"/>
        <v>0</v>
      </c>
      <c r="ED37" s="249">
        <f t="shared" si="95"/>
        <v>0</v>
      </c>
      <c r="EE37" s="249">
        <f t="shared" si="96"/>
        <v>0</v>
      </c>
      <c r="EF37" s="250">
        <f t="shared" si="97"/>
        <v>0</v>
      </c>
      <c r="EG37" s="249">
        <f t="shared" si="98"/>
        <v>0</v>
      </c>
      <c r="EH37" s="249">
        <f t="shared" si="99"/>
        <v>0</v>
      </c>
      <c r="EI37" s="250">
        <f t="shared" si="100"/>
        <v>0</v>
      </c>
      <c r="EJ37" s="249">
        <f t="shared" si="101"/>
        <v>0</v>
      </c>
      <c r="EK37" s="249">
        <f t="shared" si="102"/>
        <v>0</v>
      </c>
      <c r="EL37" s="249">
        <f t="shared" si="103"/>
        <v>0</v>
      </c>
      <c r="EM37" s="249">
        <f t="shared" si="104"/>
        <v>0</v>
      </c>
      <c r="EN37" s="250">
        <f t="shared" si="105"/>
        <v>0</v>
      </c>
      <c r="EO37" s="249">
        <f t="shared" si="106"/>
        <v>0</v>
      </c>
      <c r="EP37" s="249">
        <f t="shared" si="107"/>
        <v>0</v>
      </c>
      <c r="EQ37" s="249">
        <f t="shared" si="108"/>
        <v>0</v>
      </c>
      <c r="ER37" s="249">
        <f t="shared" si="109"/>
        <v>0</v>
      </c>
      <c r="ES37" s="250">
        <f t="shared" si="110"/>
        <v>0</v>
      </c>
      <c r="ET37" s="249">
        <f t="shared" si="111"/>
        <v>0</v>
      </c>
      <c r="EU37" s="249">
        <f t="shared" si="112"/>
        <v>0</v>
      </c>
      <c r="EV37" s="249">
        <f t="shared" si="113"/>
        <v>0</v>
      </c>
      <c r="EW37" s="249">
        <f t="shared" si="114"/>
        <v>0</v>
      </c>
      <c r="EX37" s="250">
        <f t="shared" si="115"/>
        <v>0</v>
      </c>
      <c r="EY37" s="249">
        <f t="shared" si="116"/>
        <v>0</v>
      </c>
      <c r="EZ37" s="249">
        <f t="shared" si="117"/>
        <v>0</v>
      </c>
      <c r="FA37" s="249">
        <f t="shared" si="118"/>
        <v>0</v>
      </c>
      <c r="FB37" s="249">
        <f t="shared" si="119"/>
        <v>0</v>
      </c>
      <c r="FC37" s="250">
        <f t="shared" si="120"/>
        <v>0</v>
      </c>
      <c r="FD37" s="249">
        <f t="shared" si="121"/>
        <v>0</v>
      </c>
      <c r="FE37" s="249">
        <f t="shared" si="122"/>
        <v>0</v>
      </c>
      <c r="FF37" s="250">
        <f t="shared" si="123"/>
        <v>0</v>
      </c>
      <c r="FG37" s="249">
        <f t="shared" si="124"/>
        <v>0</v>
      </c>
      <c r="FH37" s="249">
        <f t="shared" si="125"/>
        <v>0</v>
      </c>
      <c r="FI37" s="250">
        <f t="shared" si="126"/>
        <v>0</v>
      </c>
      <c r="FJ37" s="249">
        <f t="shared" si="127"/>
        <v>0</v>
      </c>
      <c r="FK37" s="249">
        <f t="shared" si="128"/>
        <v>0</v>
      </c>
      <c r="FL37" s="250">
        <f t="shared" si="129"/>
        <v>0</v>
      </c>
      <c r="FM37" s="249">
        <f t="shared" si="130"/>
        <v>0</v>
      </c>
      <c r="FN37" s="251">
        <f t="shared" si="131"/>
        <v>0</v>
      </c>
    </row>
    <row r="38" spans="1:170" ht="12.75" customHeight="1" thickBot="1">
      <c r="A38" s="452"/>
      <c r="B38" s="643" t="s">
        <v>88</v>
      </c>
      <c r="C38" s="644"/>
      <c r="D38" s="696"/>
      <c r="E38" s="696"/>
      <c r="F38" s="644"/>
      <c r="G38" s="644"/>
      <c r="H38" s="644"/>
      <c r="I38" s="644"/>
      <c r="J38" s="696"/>
      <c r="K38" s="696"/>
      <c r="L38" s="644"/>
      <c r="M38" s="645"/>
      <c r="N38" s="452"/>
      <c r="O38" s="45"/>
      <c r="P38" s="1"/>
      <c r="Q38" s="2"/>
      <c r="R38" s="13"/>
      <c r="S38" s="326"/>
      <c r="T38" s="327"/>
      <c r="U38" s="328"/>
      <c r="V38" s="329"/>
      <c r="W38" s="233">
        <f t="shared" si="132"/>
      </c>
      <c r="X38" s="336"/>
      <c r="Y38" s="248">
        <f t="shared" si="133"/>
        <v>0</v>
      </c>
      <c r="Z38" s="249">
        <f t="shared" si="134"/>
        <v>0</v>
      </c>
      <c r="AA38" s="249">
        <f t="shared" si="135"/>
        <v>0</v>
      </c>
      <c r="AB38" s="249">
        <f t="shared" si="136"/>
        <v>0</v>
      </c>
      <c r="AC38" s="249">
        <f t="shared" si="137"/>
        <v>0</v>
      </c>
      <c r="AD38" s="249">
        <f t="shared" si="138"/>
        <v>0</v>
      </c>
      <c r="AE38" s="249">
        <f t="shared" si="139"/>
        <v>0</v>
      </c>
      <c r="AF38" s="249">
        <f t="shared" si="140"/>
        <v>0</v>
      </c>
      <c r="AG38" s="249">
        <f t="shared" si="141"/>
        <v>0</v>
      </c>
      <c r="AH38" s="250">
        <f t="shared" si="142"/>
      </c>
      <c r="AI38" s="251">
        <f t="shared" si="0"/>
      </c>
      <c r="AJ38" s="249">
        <f t="shared" si="143"/>
        <v>1</v>
      </c>
      <c r="AK38" s="249">
        <f t="shared" si="1"/>
        <v>0</v>
      </c>
      <c r="AL38" s="249"/>
      <c r="AM38" s="251"/>
      <c r="AN38" s="237"/>
      <c r="AO38" s="250">
        <f t="shared" si="2"/>
        <v>0</v>
      </c>
      <c r="AP38" s="250">
        <f t="shared" si="3"/>
        <v>0</v>
      </c>
      <c r="AQ38" s="249">
        <f t="shared" si="4"/>
        <v>0</v>
      </c>
      <c r="AR38" s="249">
        <f t="shared" si="5"/>
        <v>0</v>
      </c>
      <c r="AS38" s="249">
        <f t="shared" si="6"/>
        <v>0</v>
      </c>
      <c r="AT38" s="249">
        <f t="shared" si="7"/>
        <v>0</v>
      </c>
      <c r="AU38" s="250">
        <f t="shared" si="8"/>
        <v>0</v>
      </c>
      <c r="AV38" s="249">
        <f t="shared" si="9"/>
        <v>0</v>
      </c>
      <c r="AW38" s="249">
        <f t="shared" si="10"/>
        <v>0</v>
      </c>
      <c r="AX38" s="249">
        <f t="shared" si="11"/>
        <v>0</v>
      </c>
      <c r="AY38" s="251">
        <f t="shared" si="12"/>
        <v>0</v>
      </c>
      <c r="AZ38" s="249">
        <f t="shared" si="13"/>
        <v>0</v>
      </c>
      <c r="BA38" s="250">
        <f t="shared" si="14"/>
        <v>0</v>
      </c>
      <c r="BB38" s="249">
        <f t="shared" si="15"/>
        <v>0</v>
      </c>
      <c r="BC38" s="249">
        <f t="shared" si="16"/>
        <v>0</v>
      </c>
      <c r="BD38" s="249">
        <f t="shared" si="17"/>
        <v>0</v>
      </c>
      <c r="BE38" s="249">
        <f t="shared" si="18"/>
        <v>0</v>
      </c>
      <c r="BF38" s="250">
        <f t="shared" si="19"/>
        <v>0</v>
      </c>
      <c r="BG38" s="249">
        <f t="shared" si="20"/>
        <v>0</v>
      </c>
      <c r="BH38" s="249">
        <f t="shared" si="21"/>
        <v>0</v>
      </c>
      <c r="BI38" s="249">
        <f t="shared" si="22"/>
        <v>0</v>
      </c>
      <c r="BJ38" s="249">
        <f t="shared" si="23"/>
        <v>0</v>
      </c>
      <c r="BK38" s="250">
        <f t="shared" si="24"/>
        <v>0</v>
      </c>
      <c r="BL38" s="249">
        <f t="shared" si="25"/>
        <v>0</v>
      </c>
      <c r="BM38" s="249">
        <f t="shared" si="26"/>
        <v>0</v>
      </c>
      <c r="BN38" s="250">
        <f t="shared" si="27"/>
        <v>0</v>
      </c>
      <c r="BO38" s="249">
        <f t="shared" si="28"/>
        <v>0</v>
      </c>
      <c r="BP38" s="249">
        <f t="shared" si="29"/>
        <v>0</v>
      </c>
      <c r="BQ38" s="250">
        <f t="shared" si="30"/>
        <v>0</v>
      </c>
      <c r="BR38" s="249">
        <f t="shared" si="31"/>
        <v>0</v>
      </c>
      <c r="BS38" s="249">
        <f t="shared" si="32"/>
        <v>0</v>
      </c>
      <c r="BT38" s="250">
        <f t="shared" si="33"/>
        <v>0</v>
      </c>
      <c r="BU38" s="249">
        <f t="shared" si="34"/>
        <v>0</v>
      </c>
      <c r="BV38" s="251">
        <f t="shared" si="35"/>
        <v>0</v>
      </c>
      <c r="BW38" s="249">
        <f t="shared" si="36"/>
        <v>0</v>
      </c>
      <c r="BX38" s="249">
        <f t="shared" si="37"/>
        <v>0</v>
      </c>
      <c r="BY38" s="249">
        <f t="shared" si="38"/>
        <v>0</v>
      </c>
      <c r="BZ38" s="249">
        <f t="shared" si="39"/>
        <v>0</v>
      </c>
      <c r="CA38" s="249">
        <f t="shared" si="40"/>
        <v>0</v>
      </c>
      <c r="CB38" s="250">
        <f t="shared" si="41"/>
        <v>0</v>
      </c>
      <c r="CC38" s="249">
        <f t="shared" si="42"/>
        <v>0</v>
      </c>
      <c r="CD38" s="249">
        <f t="shared" si="43"/>
        <v>0</v>
      </c>
      <c r="CE38" s="249">
        <f t="shared" si="44"/>
        <v>0</v>
      </c>
      <c r="CF38" s="249">
        <f t="shared" si="45"/>
        <v>0</v>
      </c>
      <c r="CG38" s="250">
        <f t="shared" si="46"/>
        <v>0</v>
      </c>
      <c r="CH38" s="249">
        <f t="shared" si="47"/>
        <v>0</v>
      </c>
      <c r="CI38" s="249">
        <f t="shared" si="48"/>
        <v>0</v>
      </c>
      <c r="CJ38" s="249">
        <f t="shared" si="49"/>
        <v>0</v>
      </c>
      <c r="CK38" s="249">
        <f t="shared" si="50"/>
        <v>0</v>
      </c>
      <c r="CL38" s="250">
        <f t="shared" si="51"/>
        <v>0</v>
      </c>
      <c r="CM38" s="249">
        <f t="shared" si="52"/>
        <v>0</v>
      </c>
      <c r="CN38" s="249">
        <f t="shared" si="53"/>
        <v>0</v>
      </c>
      <c r="CO38" s="249">
        <f t="shared" si="54"/>
        <v>0</v>
      </c>
      <c r="CP38" s="249">
        <f t="shared" si="55"/>
        <v>0</v>
      </c>
      <c r="CQ38" s="250">
        <f t="shared" si="56"/>
        <v>0</v>
      </c>
      <c r="CR38" s="249">
        <f t="shared" si="57"/>
        <v>0</v>
      </c>
      <c r="CS38" s="249">
        <f t="shared" si="58"/>
        <v>0</v>
      </c>
      <c r="CT38" s="250">
        <f t="shared" si="59"/>
        <v>0</v>
      </c>
      <c r="CU38" s="249">
        <f t="shared" si="60"/>
        <v>0</v>
      </c>
      <c r="CV38" s="249">
        <f t="shared" si="61"/>
        <v>0</v>
      </c>
      <c r="CW38" s="250">
        <f t="shared" si="62"/>
        <v>0</v>
      </c>
      <c r="CX38" s="249">
        <f t="shared" si="63"/>
        <v>0</v>
      </c>
      <c r="CY38" s="249">
        <f t="shared" si="64"/>
        <v>0</v>
      </c>
      <c r="CZ38" s="250">
        <f t="shared" si="65"/>
        <v>0</v>
      </c>
      <c r="DA38" s="249">
        <f t="shared" si="66"/>
        <v>0</v>
      </c>
      <c r="DB38" s="249">
        <f t="shared" si="67"/>
        <v>0</v>
      </c>
      <c r="DC38" s="250">
        <f t="shared" si="68"/>
        <v>0</v>
      </c>
      <c r="DD38" s="249">
        <f t="shared" si="69"/>
        <v>0</v>
      </c>
      <c r="DE38" s="249">
        <f t="shared" si="70"/>
        <v>0</v>
      </c>
      <c r="DF38" s="249">
        <f t="shared" si="71"/>
        <v>0</v>
      </c>
      <c r="DG38" s="249">
        <f t="shared" si="72"/>
        <v>0</v>
      </c>
      <c r="DH38" s="250">
        <f t="shared" si="73"/>
        <v>0</v>
      </c>
      <c r="DI38" s="249">
        <f t="shared" si="74"/>
        <v>0</v>
      </c>
      <c r="DJ38" s="249">
        <f t="shared" si="75"/>
        <v>0</v>
      </c>
      <c r="DK38" s="249">
        <f t="shared" si="76"/>
        <v>0</v>
      </c>
      <c r="DL38" s="249">
        <f t="shared" si="77"/>
        <v>0</v>
      </c>
      <c r="DM38" s="250">
        <f t="shared" si="78"/>
        <v>0</v>
      </c>
      <c r="DN38" s="249">
        <f t="shared" si="79"/>
        <v>0</v>
      </c>
      <c r="DO38" s="249">
        <f t="shared" si="80"/>
        <v>0</v>
      </c>
      <c r="DP38" s="249">
        <f t="shared" si="81"/>
        <v>0</v>
      </c>
      <c r="DQ38" s="249">
        <f t="shared" si="82"/>
        <v>0</v>
      </c>
      <c r="DR38" s="250">
        <f t="shared" si="83"/>
        <v>0</v>
      </c>
      <c r="DS38" s="249">
        <f t="shared" si="84"/>
        <v>0</v>
      </c>
      <c r="DT38" s="249">
        <f t="shared" si="85"/>
        <v>0</v>
      </c>
      <c r="DU38" s="249">
        <f t="shared" si="86"/>
        <v>0</v>
      </c>
      <c r="DV38" s="249">
        <f t="shared" si="87"/>
        <v>0</v>
      </c>
      <c r="DW38" s="250">
        <f t="shared" si="88"/>
        <v>0</v>
      </c>
      <c r="DX38" s="249">
        <f t="shared" si="89"/>
        <v>0</v>
      </c>
      <c r="DY38" s="249">
        <f t="shared" si="90"/>
        <v>0</v>
      </c>
      <c r="DZ38" s="250">
        <f t="shared" si="91"/>
        <v>0</v>
      </c>
      <c r="EA38" s="249">
        <f t="shared" si="92"/>
        <v>0</v>
      </c>
      <c r="EB38" s="249">
        <f t="shared" si="93"/>
        <v>0</v>
      </c>
      <c r="EC38" s="250">
        <f t="shared" si="94"/>
        <v>0</v>
      </c>
      <c r="ED38" s="249">
        <f t="shared" si="95"/>
        <v>0</v>
      </c>
      <c r="EE38" s="249">
        <f t="shared" si="96"/>
        <v>0</v>
      </c>
      <c r="EF38" s="250">
        <f t="shared" si="97"/>
        <v>0</v>
      </c>
      <c r="EG38" s="249">
        <f t="shared" si="98"/>
        <v>0</v>
      </c>
      <c r="EH38" s="249">
        <f t="shared" si="99"/>
        <v>0</v>
      </c>
      <c r="EI38" s="250">
        <f t="shared" si="100"/>
        <v>0</v>
      </c>
      <c r="EJ38" s="249">
        <f t="shared" si="101"/>
        <v>0</v>
      </c>
      <c r="EK38" s="249">
        <f t="shared" si="102"/>
        <v>0</v>
      </c>
      <c r="EL38" s="249">
        <f t="shared" si="103"/>
        <v>0</v>
      </c>
      <c r="EM38" s="249">
        <f t="shared" si="104"/>
        <v>0</v>
      </c>
      <c r="EN38" s="250">
        <f t="shared" si="105"/>
        <v>0</v>
      </c>
      <c r="EO38" s="249">
        <f t="shared" si="106"/>
        <v>0</v>
      </c>
      <c r="EP38" s="249">
        <f t="shared" si="107"/>
        <v>0</v>
      </c>
      <c r="EQ38" s="249">
        <f t="shared" si="108"/>
        <v>0</v>
      </c>
      <c r="ER38" s="249">
        <f t="shared" si="109"/>
        <v>0</v>
      </c>
      <c r="ES38" s="250">
        <f t="shared" si="110"/>
        <v>0</v>
      </c>
      <c r="ET38" s="249">
        <f t="shared" si="111"/>
        <v>0</v>
      </c>
      <c r="EU38" s="249">
        <f t="shared" si="112"/>
        <v>0</v>
      </c>
      <c r="EV38" s="249">
        <f t="shared" si="113"/>
        <v>0</v>
      </c>
      <c r="EW38" s="249">
        <f t="shared" si="114"/>
        <v>0</v>
      </c>
      <c r="EX38" s="250">
        <f t="shared" si="115"/>
        <v>0</v>
      </c>
      <c r="EY38" s="249">
        <f t="shared" si="116"/>
        <v>0</v>
      </c>
      <c r="EZ38" s="249">
        <f t="shared" si="117"/>
        <v>0</v>
      </c>
      <c r="FA38" s="249">
        <f t="shared" si="118"/>
        <v>0</v>
      </c>
      <c r="FB38" s="249">
        <f t="shared" si="119"/>
        <v>0</v>
      </c>
      <c r="FC38" s="250">
        <f t="shared" si="120"/>
        <v>0</v>
      </c>
      <c r="FD38" s="249">
        <f t="shared" si="121"/>
        <v>0</v>
      </c>
      <c r="FE38" s="249">
        <f t="shared" si="122"/>
        <v>0</v>
      </c>
      <c r="FF38" s="250">
        <f t="shared" si="123"/>
        <v>0</v>
      </c>
      <c r="FG38" s="249">
        <f t="shared" si="124"/>
        <v>0</v>
      </c>
      <c r="FH38" s="249">
        <f t="shared" si="125"/>
        <v>0</v>
      </c>
      <c r="FI38" s="250">
        <f t="shared" si="126"/>
        <v>0</v>
      </c>
      <c r="FJ38" s="249">
        <f t="shared" si="127"/>
        <v>0</v>
      </c>
      <c r="FK38" s="249">
        <f t="shared" si="128"/>
        <v>0</v>
      </c>
      <c r="FL38" s="250">
        <f t="shared" si="129"/>
        <v>0</v>
      </c>
      <c r="FM38" s="249">
        <f t="shared" si="130"/>
        <v>0</v>
      </c>
      <c r="FN38" s="251">
        <f t="shared" si="131"/>
        <v>0</v>
      </c>
    </row>
    <row r="39" spans="1:170" ht="12.75" customHeight="1">
      <c r="A39" s="452"/>
      <c r="B39" s="638" t="s">
        <v>59</v>
      </c>
      <c r="C39" s="238" t="s">
        <v>184</v>
      </c>
      <c r="D39" s="239">
        <f>D18+SUM(BF$17:BF$58)</f>
        <v>0</v>
      </c>
      <c r="E39" s="245">
        <f>E18+SUM(AU17:AU58)</f>
        <v>0</v>
      </c>
      <c r="F39" s="241"/>
      <c r="G39" s="242"/>
      <c r="H39" s="246">
        <f>H18+SUM(BA17:BA58)</f>
        <v>0</v>
      </c>
      <c r="I39" s="275">
        <f>I18+SUM(AP17:AP58)</f>
        <v>0</v>
      </c>
      <c r="J39" s="239">
        <f>J18+SUM(BT17:BT58)</f>
        <v>0</v>
      </c>
      <c r="K39" s="245">
        <f>K18+SUM(BN17:BN58)</f>
        <v>0</v>
      </c>
      <c r="L39" s="246">
        <f>L18+SUM(BQ17:BQ58)</f>
        <v>0</v>
      </c>
      <c r="M39" s="244">
        <f>M18+SUM(BK17:BK58)</f>
        <v>0</v>
      </c>
      <c r="N39" s="452"/>
      <c r="O39" s="45"/>
      <c r="P39" s="1"/>
      <c r="Q39" s="2"/>
      <c r="R39" s="13"/>
      <c r="S39" s="326"/>
      <c r="T39" s="327"/>
      <c r="U39" s="328"/>
      <c r="V39" s="329"/>
      <c r="W39" s="233">
        <f t="shared" si="132"/>
      </c>
      <c r="X39" s="336"/>
      <c r="Y39" s="248">
        <f t="shared" si="133"/>
        <v>0</v>
      </c>
      <c r="Z39" s="249">
        <f t="shared" si="134"/>
        <v>0</v>
      </c>
      <c r="AA39" s="249">
        <f t="shared" si="135"/>
        <v>0</v>
      </c>
      <c r="AB39" s="249">
        <f t="shared" si="136"/>
        <v>0</v>
      </c>
      <c r="AC39" s="249">
        <f t="shared" si="137"/>
        <v>0</v>
      </c>
      <c r="AD39" s="249">
        <f t="shared" si="138"/>
        <v>0</v>
      </c>
      <c r="AE39" s="249">
        <f t="shared" si="139"/>
        <v>0</v>
      </c>
      <c r="AF39" s="249">
        <f t="shared" si="140"/>
        <v>0</v>
      </c>
      <c r="AG39" s="249">
        <f t="shared" si="141"/>
        <v>0</v>
      </c>
      <c r="AH39" s="250">
        <f t="shared" si="142"/>
      </c>
      <c r="AI39" s="251">
        <f t="shared" si="0"/>
      </c>
      <c r="AJ39" s="249">
        <f t="shared" si="143"/>
        <v>1</v>
      </c>
      <c r="AK39" s="249">
        <f t="shared" si="1"/>
        <v>0</v>
      </c>
      <c r="AL39" s="249"/>
      <c r="AM39" s="251"/>
      <c r="AN39" s="237"/>
      <c r="AO39" s="250">
        <f t="shared" si="2"/>
        <v>0</v>
      </c>
      <c r="AP39" s="250">
        <f t="shared" si="3"/>
        <v>0</v>
      </c>
      <c r="AQ39" s="249">
        <f t="shared" si="4"/>
        <v>0</v>
      </c>
      <c r="AR39" s="249">
        <f t="shared" si="5"/>
        <v>0</v>
      </c>
      <c r="AS39" s="249">
        <f t="shared" si="6"/>
        <v>0</v>
      </c>
      <c r="AT39" s="249">
        <f t="shared" si="7"/>
        <v>0</v>
      </c>
      <c r="AU39" s="250">
        <f t="shared" si="8"/>
        <v>0</v>
      </c>
      <c r="AV39" s="249">
        <f t="shared" si="9"/>
        <v>0</v>
      </c>
      <c r="AW39" s="249">
        <f t="shared" si="10"/>
        <v>0</v>
      </c>
      <c r="AX39" s="249">
        <f t="shared" si="11"/>
        <v>0</v>
      </c>
      <c r="AY39" s="251">
        <f t="shared" si="12"/>
        <v>0</v>
      </c>
      <c r="AZ39" s="249">
        <f t="shared" si="13"/>
        <v>0</v>
      </c>
      <c r="BA39" s="250">
        <f t="shared" si="14"/>
        <v>0</v>
      </c>
      <c r="BB39" s="249">
        <f t="shared" si="15"/>
        <v>0</v>
      </c>
      <c r="BC39" s="249">
        <f t="shared" si="16"/>
        <v>0</v>
      </c>
      <c r="BD39" s="249">
        <f t="shared" si="17"/>
        <v>0</v>
      </c>
      <c r="BE39" s="249">
        <f t="shared" si="18"/>
        <v>0</v>
      </c>
      <c r="BF39" s="250">
        <f t="shared" si="19"/>
        <v>0</v>
      </c>
      <c r="BG39" s="249">
        <f t="shared" si="20"/>
        <v>0</v>
      </c>
      <c r="BH39" s="249">
        <f t="shared" si="21"/>
        <v>0</v>
      </c>
      <c r="BI39" s="249">
        <f t="shared" si="22"/>
        <v>0</v>
      </c>
      <c r="BJ39" s="249">
        <f t="shared" si="23"/>
        <v>0</v>
      </c>
      <c r="BK39" s="250">
        <f t="shared" si="24"/>
        <v>0</v>
      </c>
      <c r="BL39" s="249">
        <f t="shared" si="25"/>
        <v>0</v>
      </c>
      <c r="BM39" s="249">
        <f t="shared" si="26"/>
        <v>0</v>
      </c>
      <c r="BN39" s="250">
        <f t="shared" si="27"/>
        <v>0</v>
      </c>
      <c r="BO39" s="249">
        <f t="shared" si="28"/>
        <v>0</v>
      </c>
      <c r="BP39" s="249">
        <f t="shared" si="29"/>
        <v>0</v>
      </c>
      <c r="BQ39" s="250">
        <f t="shared" si="30"/>
        <v>0</v>
      </c>
      <c r="BR39" s="249">
        <f t="shared" si="31"/>
        <v>0</v>
      </c>
      <c r="BS39" s="249">
        <f t="shared" si="32"/>
        <v>0</v>
      </c>
      <c r="BT39" s="250">
        <f t="shared" si="33"/>
        <v>0</v>
      </c>
      <c r="BU39" s="249">
        <f t="shared" si="34"/>
        <v>0</v>
      </c>
      <c r="BV39" s="251">
        <f t="shared" si="35"/>
        <v>0</v>
      </c>
      <c r="BW39" s="249">
        <f t="shared" si="36"/>
        <v>0</v>
      </c>
      <c r="BX39" s="249">
        <f t="shared" si="37"/>
        <v>0</v>
      </c>
      <c r="BY39" s="249">
        <f t="shared" si="38"/>
        <v>0</v>
      </c>
      <c r="BZ39" s="249">
        <f t="shared" si="39"/>
        <v>0</v>
      </c>
      <c r="CA39" s="249">
        <f t="shared" si="40"/>
        <v>0</v>
      </c>
      <c r="CB39" s="250">
        <f t="shared" si="41"/>
        <v>0</v>
      </c>
      <c r="CC39" s="249">
        <f t="shared" si="42"/>
        <v>0</v>
      </c>
      <c r="CD39" s="249">
        <f t="shared" si="43"/>
        <v>0</v>
      </c>
      <c r="CE39" s="249">
        <f t="shared" si="44"/>
        <v>0</v>
      </c>
      <c r="CF39" s="249">
        <f t="shared" si="45"/>
        <v>0</v>
      </c>
      <c r="CG39" s="250">
        <f t="shared" si="46"/>
        <v>0</v>
      </c>
      <c r="CH39" s="249">
        <f t="shared" si="47"/>
        <v>0</v>
      </c>
      <c r="CI39" s="249">
        <f t="shared" si="48"/>
        <v>0</v>
      </c>
      <c r="CJ39" s="249">
        <f t="shared" si="49"/>
        <v>0</v>
      </c>
      <c r="CK39" s="249">
        <f t="shared" si="50"/>
        <v>0</v>
      </c>
      <c r="CL39" s="250">
        <f t="shared" si="51"/>
        <v>0</v>
      </c>
      <c r="CM39" s="249">
        <f t="shared" si="52"/>
        <v>0</v>
      </c>
      <c r="CN39" s="249">
        <f t="shared" si="53"/>
        <v>0</v>
      </c>
      <c r="CO39" s="249">
        <f t="shared" si="54"/>
        <v>0</v>
      </c>
      <c r="CP39" s="249">
        <f t="shared" si="55"/>
        <v>0</v>
      </c>
      <c r="CQ39" s="250">
        <f t="shared" si="56"/>
        <v>0</v>
      </c>
      <c r="CR39" s="249">
        <f t="shared" si="57"/>
        <v>0</v>
      </c>
      <c r="CS39" s="249">
        <f t="shared" si="58"/>
        <v>0</v>
      </c>
      <c r="CT39" s="250">
        <f t="shared" si="59"/>
        <v>0</v>
      </c>
      <c r="CU39" s="249">
        <f t="shared" si="60"/>
        <v>0</v>
      </c>
      <c r="CV39" s="249">
        <f t="shared" si="61"/>
        <v>0</v>
      </c>
      <c r="CW39" s="250">
        <f t="shared" si="62"/>
        <v>0</v>
      </c>
      <c r="CX39" s="249">
        <f t="shared" si="63"/>
        <v>0</v>
      </c>
      <c r="CY39" s="249">
        <f t="shared" si="64"/>
        <v>0</v>
      </c>
      <c r="CZ39" s="250">
        <f t="shared" si="65"/>
        <v>0</v>
      </c>
      <c r="DA39" s="249">
        <f t="shared" si="66"/>
        <v>0</v>
      </c>
      <c r="DB39" s="249">
        <f t="shared" si="67"/>
        <v>0</v>
      </c>
      <c r="DC39" s="250">
        <f t="shared" si="68"/>
        <v>0</v>
      </c>
      <c r="DD39" s="249">
        <f t="shared" si="69"/>
        <v>0</v>
      </c>
      <c r="DE39" s="249">
        <f t="shared" si="70"/>
        <v>0</v>
      </c>
      <c r="DF39" s="249">
        <f t="shared" si="71"/>
        <v>0</v>
      </c>
      <c r="DG39" s="249">
        <f t="shared" si="72"/>
        <v>0</v>
      </c>
      <c r="DH39" s="250">
        <f t="shared" si="73"/>
        <v>0</v>
      </c>
      <c r="DI39" s="249">
        <f t="shared" si="74"/>
        <v>0</v>
      </c>
      <c r="DJ39" s="249">
        <f t="shared" si="75"/>
        <v>0</v>
      </c>
      <c r="DK39" s="249">
        <f t="shared" si="76"/>
        <v>0</v>
      </c>
      <c r="DL39" s="249">
        <f t="shared" si="77"/>
        <v>0</v>
      </c>
      <c r="DM39" s="250">
        <f t="shared" si="78"/>
        <v>0</v>
      </c>
      <c r="DN39" s="249">
        <f t="shared" si="79"/>
        <v>0</v>
      </c>
      <c r="DO39" s="249">
        <f t="shared" si="80"/>
        <v>0</v>
      </c>
      <c r="DP39" s="249">
        <f t="shared" si="81"/>
        <v>0</v>
      </c>
      <c r="DQ39" s="249">
        <f t="shared" si="82"/>
        <v>0</v>
      </c>
      <c r="DR39" s="250">
        <f t="shared" si="83"/>
        <v>0</v>
      </c>
      <c r="DS39" s="249">
        <f t="shared" si="84"/>
        <v>0</v>
      </c>
      <c r="DT39" s="249">
        <f t="shared" si="85"/>
        <v>0</v>
      </c>
      <c r="DU39" s="249">
        <f t="shared" si="86"/>
        <v>0</v>
      </c>
      <c r="DV39" s="249">
        <f t="shared" si="87"/>
        <v>0</v>
      </c>
      <c r="DW39" s="250">
        <f t="shared" si="88"/>
        <v>0</v>
      </c>
      <c r="DX39" s="249">
        <f t="shared" si="89"/>
        <v>0</v>
      </c>
      <c r="DY39" s="249">
        <f t="shared" si="90"/>
        <v>0</v>
      </c>
      <c r="DZ39" s="250">
        <f t="shared" si="91"/>
        <v>0</v>
      </c>
      <c r="EA39" s="249">
        <f t="shared" si="92"/>
        <v>0</v>
      </c>
      <c r="EB39" s="249">
        <f t="shared" si="93"/>
        <v>0</v>
      </c>
      <c r="EC39" s="250">
        <f t="shared" si="94"/>
        <v>0</v>
      </c>
      <c r="ED39" s="249">
        <f t="shared" si="95"/>
        <v>0</v>
      </c>
      <c r="EE39" s="249">
        <f t="shared" si="96"/>
        <v>0</v>
      </c>
      <c r="EF39" s="250">
        <f t="shared" si="97"/>
        <v>0</v>
      </c>
      <c r="EG39" s="249">
        <f t="shared" si="98"/>
        <v>0</v>
      </c>
      <c r="EH39" s="249">
        <f t="shared" si="99"/>
        <v>0</v>
      </c>
      <c r="EI39" s="250">
        <f t="shared" si="100"/>
        <v>0</v>
      </c>
      <c r="EJ39" s="249">
        <f t="shared" si="101"/>
        <v>0</v>
      </c>
      <c r="EK39" s="249">
        <f t="shared" si="102"/>
        <v>0</v>
      </c>
      <c r="EL39" s="249">
        <f t="shared" si="103"/>
        <v>0</v>
      </c>
      <c r="EM39" s="249">
        <f t="shared" si="104"/>
        <v>0</v>
      </c>
      <c r="EN39" s="250">
        <f t="shared" si="105"/>
        <v>0</v>
      </c>
      <c r="EO39" s="249">
        <f t="shared" si="106"/>
        <v>0</v>
      </c>
      <c r="EP39" s="249">
        <f t="shared" si="107"/>
        <v>0</v>
      </c>
      <c r="EQ39" s="249">
        <f t="shared" si="108"/>
        <v>0</v>
      </c>
      <c r="ER39" s="249">
        <f t="shared" si="109"/>
        <v>0</v>
      </c>
      <c r="ES39" s="250">
        <f t="shared" si="110"/>
        <v>0</v>
      </c>
      <c r="ET39" s="249">
        <f t="shared" si="111"/>
        <v>0</v>
      </c>
      <c r="EU39" s="249">
        <f t="shared" si="112"/>
        <v>0</v>
      </c>
      <c r="EV39" s="249">
        <f t="shared" si="113"/>
        <v>0</v>
      </c>
      <c r="EW39" s="249">
        <f t="shared" si="114"/>
        <v>0</v>
      </c>
      <c r="EX39" s="250">
        <f t="shared" si="115"/>
        <v>0</v>
      </c>
      <c r="EY39" s="249">
        <f t="shared" si="116"/>
        <v>0</v>
      </c>
      <c r="EZ39" s="249">
        <f t="shared" si="117"/>
        <v>0</v>
      </c>
      <c r="FA39" s="249">
        <f t="shared" si="118"/>
        <v>0</v>
      </c>
      <c r="FB39" s="249">
        <f t="shared" si="119"/>
        <v>0</v>
      </c>
      <c r="FC39" s="250">
        <f t="shared" si="120"/>
        <v>0</v>
      </c>
      <c r="FD39" s="249">
        <f t="shared" si="121"/>
        <v>0</v>
      </c>
      <c r="FE39" s="249">
        <f t="shared" si="122"/>
        <v>0</v>
      </c>
      <c r="FF39" s="250">
        <f t="shared" si="123"/>
        <v>0</v>
      </c>
      <c r="FG39" s="249">
        <f t="shared" si="124"/>
        <v>0</v>
      </c>
      <c r="FH39" s="249">
        <f t="shared" si="125"/>
        <v>0</v>
      </c>
      <c r="FI39" s="250">
        <f t="shared" si="126"/>
        <v>0</v>
      </c>
      <c r="FJ39" s="249">
        <f t="shared" si="127"/>
        <v>0</v>
      </c>
      <c r="FK39" s="249">
        <f t="shared" si="128"/>
        <v>0</v>
      </c>
      <c r="FL39" s="250">
        <f t="shared" si="129"/>
        <v>0</v>
      </c>
      <c r="FM39" s="249">
        <f t="shared" si="130"/>
        <v>0</v>
      </c>
      <c r="FN39" s="251">
        <f t="shared" si="131"/>
        <v>0</v>
      </c>
    </row>
    <row r="40" spans="1:170" ht="12.75" customHeight="1">
      <c r="A40" s="452"/>
      <c r="B40" s="639"/>
      <c r="C40" s="252" t="s">
        <v>185</v>
      </c>
      <c r="D40" s="253">
        <f>D19+SUM(BG$17:BG$58)</f>
        <v>0</v>
      </c>
      <c r="E40" s="259">
        <f>E19+SUM(AV17:AV58)</f>
        <v>0</v>
      </c>
      <c r="F40" s="255"/>
      <c r="G40" s="256"/>
      <c r="H40" s="260">
        <f>H19+SUM(BB17:BB58)</f>
        <v>0</v>
      </c>
      <c r="I40" s="276">
        <f>I19+SUM(AQ17:AQ58)</f>
        <v>0</v>
      </c>
      <c r="J40" s="253">
        <f>J19+SUM(BU17:BU58)</f>
        <v>0</v>
      </c>
      <c r="K40" s="259">
        <f>K19+SUM(BO17:BO58)</f>
        <v>0</v>
      </c>
      <c r="L40" s="260">
        <f>L19+SUM(BR17:BR58)</f>
        <v>0</v>
      </c>
      <c r="M40" s="258">
        <f>M19+SUM(BL17:BL58)</f>
        <v>0</v>
      </c>
      <c r="N40" s="452"/>
      <c r="O40" s="45"/>
      <c r="P40" s="1"/>
      <c r="Q40" s="2"/>
      <c r="R40" s="13"/>
      <c r="S40" s="326"/>
      <c r="T40" s="327"/>
      <c r="U40" s="328"/>
      <c r="V40" s="329"/>
      <c r="W40" s="233">
        <f t="shared" si="132"/>
      </c>
      <c r="X40" s="336"/>
      <c r="Y40" s="248">
        <f t="shared" si="133"/>
        <v>0</v>
      </c>
      <c r="Z40" s="249">
        <f t="shared" si="134"/>
        <v>0</v>
      </c>
      <c r="AA40" s="249">
        <f t="shared" si="135"/>
        <v>0</v>
      </c>
      <c r="AB40" s="249">
        <f t="shared" si="136"/>
        <v>0</v>
      </c>
      <c r="AC40" s="249">
        <f t="shared" si="137"/>
        <v>0</v>
      </c>
      <c r="AD40" s="249">
        <f t="shared" si="138"/>
        <v>0</v>
      </c>
      <c r="AE40" s="249">
        <f t="shared" si="139"/>
        <v>0</v>
      </c>
      <c r="AF40" s="249">
        <f t="shared" si="140"/>
        <v>0</v>
      </c>
      <c r="AG40" s="249">
        <f t="shared" si="141"/>
        <v>0</v>
      </c>
      <c r="AH40" s="250">
        <f t="shared" si="142"/>
      </c>
      <c r="AI40" s="251">
        <f t="shared" si="0"/>
      </c>
      <c r="AJ40" s="249">
        <f t="shared" si="143"/>
        <v>1</v>
      </c>
      <c r="AK40" s="249">
        <f t="shared" si="1"/>
        <v>0</v>
      </c>
      <c r="AL40" s="249"/>
      <c r="AM40" s="251"/>
      <c r="AN40" s="237"/>
      <c r="AO40" s="250">
        <f t="shared" si="2"/>
        <v>0</v>
      </c>
      <c r="AP40" s="250">
        <f t="shared" si="3"/>
        <v>0</v>
      </c>
      <c r="AQ40" s="249">
        <f t="shared" si="4"/>
        <v>0</v>
      </c>
      <c r="AR40" s="249">
        <f t="shared" si="5"/>
        <v>0</v>
      </c>
      <c r="AS40" s="249">
        <f t="shared" si="6"/>
        <v>0</v>
      </c>
      <c r="AT40" s="249">
        <f t="shared" si="7"/>
        <v>0</v>
      </c>
      <c r="AU40" s="250">
        <f t="shared" si="8"/>
        <v>0</v>
      </c>
      <c r="AV40" s="249">
        <f t="shared" si="9"/>
        <v>0</v>
      </c>
      <c r="AW40" s="249">
        <f t="shared" si="10"/>
        <v>0</v>
      </c>
      <c r="AX40" s="249">
        <f t="shared" si="11"/>
        <v>0</v>
      </c>
      <c r="AY40" s="251">
        <f t="shared" si="12"/>
        <v>0</v>
      </c>
      <c r="AZ40" s="249">
        <f t="shared" si="13"/>
        <v>0</v>
      </c>
      <c r="BA40" s="250">
        <f t="shared" si="14"/>
        <v>0</v>
      </c>
      <c r="BB40" s="249">
        <f t="shared" si="15"/>
        <v>0</v>
      </c>
      <c r="BC40" s="249">
        <f t="shared" si="16"/>
        <v>0</v>
      </c>
      <c r="BD40" s="249">
        <f t="shared" si="17"/>
        <v>0</v>
      </c>
      <c r="BE40" s="249">
        <f t="shared" si="18"/>
        <v>0</v>
      </c>
      <c r="BF40" s="250">
        <f t="shared" si="19"/>
        <v>0</v>
      </c>
      <c r="BG40" s="249">
        <f t="shared" si="20"/>
        <v>0</v>
      </c>
      <c r="BH40" s="249">
        <f t="shared" si="21"/>
        <v>0</v>
      </c>
      <c r="BI40" s="249">
        <f t="shared" si="22"/>
        <v>0</v>
      </c>
      <c r="BJ40" s="249">
        <f t="shared" si="23"/>
        <v>0</v>
      </c>
      <c r="BK40" s="250">
        <f t="shared" si="24"/>
        <v>0</v>
      </c>
      <c r="BL40" s="249">
        <f t="shared" si="25"/>
        <v>0</v>
      </c>
      <c r="BM40" s="249">
        <f t="shared" si="26"/>
        <v>0</v>
      </c>
      <c r="BN40" s="250">
        <f t="shared" si="27"/>
        <v>0</v>
      </c>
      <c r="BO40" s="249">
        <f t="shared" si="28"/>
        <v>0</v>
      </c>
      <c r="BP40" s="249">
        <f t="shared" si="29"/>
        <v>0</v>
      </c>
      <c r="BQ40" s="250">
        <f t="shared" si="30"/>
        <v>0</v>
      </c>
      <c r="BR40" s="249">
        <f t="shared" si="31"/>
        <v>0</v>
      </c>
      <c r="BS40" s="249">
        <f t="shared" si="32"/>
        <v>0</v>
      </c>
      <c r="BT40" s="250">
        <f t="shared" si="33"/>
        <v>0</v>
      </c>
      <c r="BU40" s="249">
        <f t="shared" si="34"/>
        <v>0</v>
      </c>
      <c r="BV40" s="251">
        <f t="shared" si="35"/>
        <v>0</v>
      </c>
      <c r="BW40" s="249">
        <f t="shared" si="36"/>
        <v>0</v>
      </c>
      <c r="BX40" s="249">
        <f t="shared" si="37"/>
        <v>0</v>
      </c>
      <c r="BY40" s="249">
        <f t="shared" si="38"/>
        <v>0</v>
      </c>
      <c r="BZ40" s="249">
        <f t="shared" si="39"/>
        <v>0</v>
      </c>
      <c r="CA40" s="249">
        <f t="shared" si="40"/>
        <v>0</v>
      </c>
      <c r="CB40" s="250">
        <f t="shared" si="41"/>
        <v>0</v>
      </c>
      <c r="CC40" s="249">
        <f t="shared" si="42"/>
        <v>0</v>
      </c>
      <c r="CD40" s="249">
        <f t="shared" si="43"/>
        <v>0</v>
      </c>
      <c r="CE40" s="249">
        <f t="shared" si="44"/>
        <v>0</v>
      </c>
      <c r="CF40" s="249">
        <f t="shared" si="45"/>
        <v>0</v>
      </c>
      <c r="CG40" s="250">
        <f t="shared" si="46"/>
        <v>0</v>
      </c>
      <c r="CH40" s="249">
        <f t="shared" si="47"/>
        <v>0</v>
      </c>
      <c r="CI40" s="249">
        <f t="shared" si="48"/>
        <v>0</v>
      </c>
      <c r="CJ40" s="249">
        <f t="shared" si="49"/>
        <v>0</v>
      </c>
      <c r="CK40" s="249">
        <f t="shared" si="50"/>
        <v>0</v>
      </c>
      <c r="CL40" s="250">
        <f t="shared" si="51"/>
        <v>0</v>
      </c>
      <c r="CM40" s="249">
        <f t="shared" si="52"/>
        <v>0</v>
      </c>
      <c r="CN40" s="249">
        <f t="shared" si="53"/>
        <v>0</v>
      </c>
      <c r="CO40" s="249">
        <f t="shared" si="54"/>
        <v>0</v>
      </c>
      <c r="CP40" s="249">
        <f t="shared" si="55"/>
        <v>0</v>
      </c>
      <c r="CQ40" s="250">
        <f t="shared" si="56"/>
        <v>0</v>
      </c>
      <c r="CR40" s="249">
        <f t="shared" si="57"/>
        <v>0</v>
      </c>
      <c r="CS40" s="249">
        <f t="shared" si="58"/>
        <v>0</v>
      </c>
      <c r="CT40" s="250">
        <f t="shared" si="59"/>
        <v>0</v>
      </c>
      <c r="CU40" s="249">
        <f t="shared" si="60"/>
        <v>0</v>
      </c>
      <c r="CV40" s="249">
        <f t="shared" si="61"/>
        <v>0</v>
      </c>
      <c r="CW40" s="250">
        <f t="shared" si="62"/>
        <v>0</v>
      </c>
      <c r="CX40" s="249">
        <f t="shared" si="63"/>
        <v>0</v>
      </c>
      <c r="CY40" s="249">
        <f t="shared" si="64"/>
        <v>0</v>
      </c>
      <c r="CZ40" s="250">
        <f t="shared" si="65"/>
        <v>0</v>
      </c>
      <c r="DA40" s="249">
        <f t="shared" si="66"/>
        <v>0</v>
      </c>
      <c r="DB40" s="249">
        <f t="shared" si="67"/>
        <v>0</v>
      </c>
      <c r="DC40" s="250">
        <f t="shared" si="68"/>
        <v>0</v>
      </c>
      <c r="DD40" s="249">
        <f t="shared" si="69"/>
        <v>0</v>
      </c>
      <c r="DE40" s="249">
        <f t="shared" si="70"/>
        <v>0</v>
      </c>
      <c r="DF40" s="249">
        <f t="shared" si="71"/>
        <v>0</v>
      </c>
      <c r="DG40" s="249">
        <f t="shared" si="72"/>
        <v>0</v>
      </c>
      <c r="DH40" s="250">
        <f t="shared" si="73"/>
        <v>0</v>
      </c>
      <c r="DI40" s="249">
        <f t="shared" si="74"/>
        <v>0</v>
      </c>
      <c r="DJ40" s="249">
        <f t="shared" si="75"/>
        <v>0</v>
      </c>
      <c r="DK40" s="249">
        <f t="shared" si="76"/>
        <v>0</v>
      </c>
      <c r="DL40" s="249">
        <f t="shared" si="77"/>
        <v>0</v>
      </c>
      <c r="DM40" s="250">
        <f t="shared" si="78"/>
        <v>0</v>
      </c>
      <c r="DN40" s="249">
        <f t="shared" si="79"/>
        <v>0</v>
      </c>
      <c r="DO40" s="249">
        <f t="shared" si="80"/>
        <v>0</v>
      </c>
      <c r="DP40" s="249">
        <f t="shared" si="81"/>
        <v>0</v>
      </c>
      <c r="DQ40" s="249">
        <f t="shared" si="82"/>
        <v>0</v>
      </c>
      <c r="DR40" s="250">
        <f t="shared" si="83"/>
        <v>0</v>
      </c>
      <c r="DS40" s="249">
        <f t="shared" si="84"/>
        <v>0</v>
      </c>
      <c r="DT40" s="249">
        <f t="shared" si="85"/>
        <v>0</v>
      </c>
      <c r="DU40" s="249">
        <f t="shared" si="86"/>
        <v>0</v>
      </c>
      <c r="DV40" s="249">
        <f t="shared" si="87"/>
        <v>0</v>
      </c>
      <c r="DW40" s="250">
        <f t="shared" si="88"/>
        <v>0</v>
      </c>
      <c r="DX40" s="249">
        <f t="shared" si="89"/>
        <v>0</v>
      </c>
      <c r="DY40" s="249">
        <f t="shared" si="90"/>
        <v>0</v>
      </c>
      <c r="DZ40" s="250">
        <f t="shared" si="91"/>
        <v>0</v>
      </c>
      <c r="EA40" s="249">
        <f t="shared" si="92"/>
        <v>0</v>
      </c>
      <c r="EB40" s="249">
        <f t="shared" si="93"/>
        <v>0</v>
      </c>
      <c r="EC40" s="250">
        <f t="shared" si="94"/>
        <v>0</v>
      </c>
      <c r="ED40" s="249">
        <f t="shared" si="95"/>
        <v>0</v>
      </c>
      <c r="EE40" s="249">
        <f t="shared" si="96"/>
        <v>0</v>
      </c>
      <c r="EF40" s="250">
        <f t="shared" si="97"/>
        <v>0</v>
      </c>
      <c r="EG40" s="249">
        <f t="shared" si="98"/>
        <v>0</v>
      </c>
      <c r="EH40" s="249">
        <f t="shared" si="99"/>
        <v>0</v>
      </c>
      <c r="EI40" s="250">
        <f t="shared" si="100"/>
        <v>0</v>
      </c>
      <c r="EJ40" s="249">
        <f t="shared" si="101"/>
        <v>0</v>
      </c>
      <c r="EK40" s="249">
        <f t="shared" si="102"/>
        <v>0</v>
      </c>
      <c r="EL40" s="249">
        <f t="shared" si="103"/>
        <v>0</v>
      </c>
      <c r="EM40" s="249">
        <f t="shared" si="104"/>
        <v>0</v>
      </c>
      <c r="EN40" s="250">
        <f t="shared" si="105"/>
        <v>0</v>
      </c>
      <c r="EO40" s="249">
        <f t="shared" si="106"/>
        <v>0</v>
      </c>
      <c r="EP40" s="249">
        <f t="shared" si="107"/>
        <v>0</v>
      </c>
      <c r="EQ40" s="249">
        <f t="shared" si="108"/>
        <v>0</v>
      </c>
      <c r="ER40" s="249">
        <f t="shared" si="109"/>
        <v>0</v>
      </c>
      <c r="ES40" s="250">
        <f t="shared" si="110"/>
        <v>0</v>
      </c>
      <c r="ET40" s="249">
        <f t="shared" si="111"/>
        <v>0</v>
      </c>
      <c r="EU40" s="249">
        <f t="shared" si="112"/>
        <v>0</v>
      </c>
      <c r="EV40" s="249">
        <f t="shared" si="113"/>
        <v>0</v>
      </c>
      <c r="EW40" s="249">
        <f t="shared" si="114"/>
        <v>0</v>
      </c>
      <c r="EX40" s="250">
        <f t="shared" si="115"/>
        <v>0</v>
      </c>
      <c r="EY40" s="249">
        <f t="shared" si="116"/>
        <v>0</v>
      </c>
      <c r="EZ40" s="249">
        <f t="shared" si="117"/>
        <v>0</v>
      </c>
      <c r="FA40" s="249">
        <f t="shared" si="118"/>
        <v>0</v>
      </c>
      <c r="FB40" s="249">
        <f t="shared" si="119"/>
        <v>0</v>
      </c>
      <c r="FC40" s="250">
        <f t="shared" si="120"/>
        <v>0</v>
      </c>
      <c r="FD40" s="249">
        <f t="shared" si="121"/>
        <v>0</v>
      </c>
      <c r="FE40" s="249">
        <f t="shared" si="122"/>
        <v>0</v>
      </c>
      <c r="FF40" s="250">
        <f t="shared" si="123"/>
        <v>0</v>
      </c>
      <c r="FG40" s="249">
        <f t="shared" si="124"/>
        <v>0</v>
      </c>
      <c r="FH40" s="249">
        <f t="shared" si="125"/>
        <v>0</v>
      </c>
      <c r="FI40" s="250">
        <f t="shared" si="126"/>
        <v>0</v>
      </c>
      <c r="FJ40" s="249">
        <f t="shared" si="127"/>
        <v>0</v>
      </c>
      <c r="FK40" s="249">
        <f t="shared" si="128"/>
        <v>0</v>
      </c>
      <c r="FL40" s="250">
        <f t="shared" si="129"/>
        <v>0</v>
      </c>
      <c r="FM40" s="249">
        <f t="shared" si="130"/>
        <v>0</v>
      </c>
      <c r="FN40" s="251">
        <f t="shared" si="131"/>
        <v>0</v>
      </c>
    </row>
    <row r="41" spans="1:170" ht="12.75" customHeight="1">
      <c r="A41" s="452"/>
      <c r="B41" s="639"/>
      <c r="C41" s="252" t="s">
        <v>10</v>
      </c>
      <c r="D41" s="253">
        <f>D20+SUM(BH$17:BH$58)</f>
        <v>0</v>
      </c>
      <c r="E41" s="259">
        <f>E20+SUM(AW17:AW58)</f>
        <v>0</v>
      </c>
      <c r="F41" s="255"/>
      <c r="G41" s="256"/>
      <c r="H41" s="260">
        <f>H20+SUM(BC17:BC58)</f>
        <v>0</v>
      </c>
      <c r="I41" s="276">
        <f>I20+SUM(AR17:AR58)</f>
        <v>0</v>
      </c>
      <c r="J41" s="253">
        <f>J20+SUM(BV17:BV58)</f>
        <v>0</v>
      </c>
      <c r="K41" s="259">
        <f>K20+SUM(BP17:BP58)</f>
        <v>0</v>
      </c>
      <c r="L41" s="260">
        <f>L20+SUM(BS17:BS58)</f>
        <v>0</v>
      </c>
      <c r="M41" s="258">
        <f>M20+SUM(BM17:BM58)</f>
        <v>0</v>
      </c>
      <c r="N41" s="452"/>
      <c r="O41" s="45"/>
      <c r="P41" s="1"/>
      <c r="Q41" s="2"/>
      <c r="R41" s="13"/>
      <c r="S41" s="326"/>
      <c r="T41" s="327"/>
      <c r="U41" s="328"/>
      <c r="V41" s="329"/>
      <c r="W41" s="233">
        <f t="shared" si="132"/>
      </c>
      <c r="X41" s="336"/>
      <c r="Y41" s="248">
        <f t="shared" si="133"/>
        <v>0</v>
      </c>
      <c r="Z41" s="249">
        <f t="shared" si="134"/>
        <v>0</v>
      </c>
      <c r="AA41" s="249">
        <f t="shared" si="135"/>
        <v>0</v>
      </c>
      <c r="AB41" s="249">
        <f t="shared" si="136"/>
        <v>0</v>
      </c>
      <c r="AC41" s="249">
        <f t="shared" si="137"/>
        <v>0</v>
      </c>
      <c r="AD41" s="249">
        <f t="shared" si="138"/>
        <v>0</v>
      </c>
      <c r="AE41" s="249">
        <f t="shared" si="139"/>
        <v>0</v>
      </c>
      <c r="AF41" s="249">
        <f t="shared" si="140"/>
        <v>0</v>
      </c>
      <c r="AG41" s="249">
        <f t="shared" si="141"/>
        <v>0</v>
      </c>
      <c r="AH41" s="250">
        <f t="shared" si="142"/>
      </c>
      <c r="AI41" s="251">
        <f t="shared" si="0"/>
      </c>
      <c r="AJ41" s="249">
        <f t="shared" si="143"/>
        <v>1</v>
      </c>
      <c r="AK41" s="249">
        <f t="shared" si="1"/>
        <v>0</v>
      </c>
      <c r="AL41" s="249"/>
      <c r="AM41" s="251"/>
      <c r="AN41" s="237"/>
      <c r="AO41" s="250">
        <f t="shared" si="2"/>
        <v>0</v>
      </c>
      <c r="AP41" s="250">
        <f t="shared" si="3"/>
        <v>0</v>
      </c>
      <c r="AQ41" s="249">
        <f t="shared" si="4"/>
        <v>0</v>
      </c>
      <c r="AR41" s="249">
        <f t="shared" si="5"/>
        <v>0</v>
      </c>
      <c r="AS41" s="249">
        <f t="shared" si="6"/>
        <v>0</v>
      </c>
      <c r="AT41" s="249">
        <f t="shared" si="7"/>
        <v>0</v>
      </c>
      <c r="AU41" s="250">
        <f t="shared" si="8"/>
        <v>0</v>
      </c>
      <c r="AV41" s="249">
        <f t="shared" si="9"/>
        <v>0</v>
      </c>
      <c r="AW41" s="249">
        <f t="shared" si="10"/>
        <v>0</v>
      </c>
      <c r="AX41" s="249">
        <f t="shared" si="11"/>
        <v>0</v>
      </c>
      <c r="AY41" s="251">
        <f t="shared" si="12"/>
        <v>0</v>
      </c>
      <c r="AZ41" s="249">
        <f t="shared" si="13"/>
        <v>0</v>
      </c>
      <c r="BA41" s="250">
        <f t="shared" si="14"/>
        <v>0</v>
      </c>
      <c r="BB41" s="249">
        <f t="shared" si="15"/>
        <v>0</v>
      </c>
      <c r="BC41" s="249">
        <f t="shared" si="16"/>
        <v>0</v>
      </c>
      <c r="BD41" s="249">
        <f t="shared" si="17"/>
        <v>0</v>
      </c>
      <c r="BE41" s="249">
        <f t="shared" si="18"/>
        <v>0</v>
      </c>
      <c r="BF41" s="250">
        <f t="shared" si="19"/>
        <v>0</v>
      </c>
      <c r="BG41" s="249">
        <f t="shared" si="20"/>
        <v>0</v>
      </c>
      <c r="BH41" s="249">
        <f t="shared" si="21"/>
        <v>0</v>
      </c>
      <c r="BI41" s="249">
        <f t="shared" si="22"/>
        <v>0</v>
      </c>
      <c r="BJ41" s="249">
        <f t="shared" si="23"/>
        <v>0</v>
      </c>
      <c r="BK41" s="250">
        <f t="shared" si="24"/>
        <v>0</v>
      </c>
      <c r="BL41" s="249">
        <f t="shared" si="25"/>
        <v>0</v>
      </c>
      <c r="BM41" s="249">
        <f t="shared" si="26"/>
        <v>0</v>
      </c>
      <c r="BN41" s="250">
        <f t="shared" si="27"/>
        <v>0</v>
      </c>
      <c r="BO41" s="249">
        <f t="shared" si="28"/>
        <v>0</v>
      </c>
      <c r="BP41" s="249">
        <f t="shared" si="29"/>
        <v>0</v>
      </c>
      <c r="BQ41" s="250">
        <f t="shared" si="30"/>
        <v>0</v>
      </c>
      <c r="BR41" s="249">
        <f t="shared" si="31"/>
        <v>0</v>
      </c>
      <c r="BS41" s="249">
        <f t="shared" si="32"/>
        <v>0</v>
      </c>
      <c r="BT41" s="250">
        <f t="shared" si="33"/>
        <v>0</v>
      </c>
      <c r="BU41" s="249">
        <f t="shared" si="34"/>
        <v>0</v>
      </c>
      <c r="BV41" s="251">
        <f t="shared" si="35"/>
        <v>0</v>
      </c>
      <c r="BW41" s="249">
        <f t="shared" si="36"/>
        <v>0</v>
      </c>
      <c r="BX41" s="249">
        <f t="shared" si="37"/>
        <v>0</v>
      </c>
      <c r="BY41" s="249">
        <f t="shared" si="38"/>
        <v>0</v>
      </c>
      <c r="BZ41" s="249">
        <f t="shared" si="39"/>
        <v>0</v>
      </c>
      <c r="CA41" s="249">
        <f t="shared" si="40"/>
        <v>0</v>
      </c>
      <c r="CB41" s="250">
        <f t="shared" si="41"/>
        <v>0</v>
      </c>
      <c r="CC41" s="249">
        <f t="shared" si="42"/>
        <v>0</v>
      </c>
      <c r="CD41" s="249">
        <f t="shared" si="43"/>
        <v>0</v>
      </c>
      <c r="CE41" s="249">
        <f t="shared" si="44"/>
        <v>0</v>
      </c>
      <c r="CF41" s="249">
        <f t="shared" si="45"/>
        <v>0</v>
      </c>
      <c r="CG41" s="250">
        <f t="shared" si="46"/>
        <v>0</v>
      </c>
      <c r="CH41" s="249">
        <f t="shared" si="47"/>
        <v>0</v>
      </c>
      <c r="CI41" s="249">
        <f t="shared" si="48"/>
        <v>0</v>
      </c>
      <c r="CJ41" s="249">
        <f t="shared" si="49"/>
        <v>0</v>
      </c>
      <c r="CK41" s="249">
        <f t="shared" si="50"/>
        <v>0</v>
      </c>
      <c r="CL41" s="250">
        <f t="shared" si="51"/>
        <v>0</v>
      </c>
      <c r="CM41" s="249">
        <f t="shared" si="52"/>
        <v>0</v>
      </c>
      <c r="CN41" s="249">
        <f t="shared" si="53"/>
        <v>0</v>
      </c>
      <c r="CO41" s="249">
        <f t="shared" si="54"/>
        <v>0</v>
      </c>
      <c r="CP41" s="249">
        <f t="shared" si="55"/>
        <v>0</v>
      </c>
      <c r="CQ41" s="250">
        <f t="shared" si="56"/>
        <v>0</v>
      </c>
      <c r="CR41" s="249">
        <f t="shared" si="57"/>
        <v>0</v>
      </c>
      <c r="CS41" s="249">
        <f t="shared" si="58"/>
        <v>0</v>
      </c>
      <c r="CT41" s="250">
        <f t="shared" si="59"/>
        <v>0</v>
      </c>
      <c r="CU41" s="249">
        <f t="shared" si="60"/>
        <v>0</v>
      </c>
      <c r="CV41" s="249">
        <f t="shared" si="61"/>
        <v>0</v>
      </c>
      <c r="CW41" s="250">
        <f t="shared" si="62"/>
        <v>0</v>
      </c>
      <c r="CX41" s="249">
        <f t="shared" si="63"/>
        <v>0</v>
      </c>
      <c r="CY41" s="249">
        <f t="shared" si="64"/>
        <v>0</v>
      </c>
      <c r="CZ41" s="250">
        <f t="shared" si="65"/>
        <v>0</v>
      </c>
      <c r="DA41" s="249">
        <f t="shared" si="66"/>
        <v>0</v>
      </c>
      <c r="DB41" s="249">
        <f t="shared" si="67"/>
        <v>0</v>
      </c>
      <c r="DC41" s="250">
        <f t="shared" si="68"/>
        <v>0</v>
      </c>
      <c r="DD41" s="249">
        <f t="shared" si="69"/>
        <v>0</v>
      </c>
      <c r="DE41" s="249">
        <f t="shared" si="70"/>
        <v>0</v>
      </c>
      <c r="DF41" s="249">
        <f t="shared" si="71"/>
        <v>0</v>
      </c>
      <c r="DG41" s="249">
        <f t="shared" si="72"/>
        <v>0</v>
      </c>
      <c r="DH41" s="250">
        <f t="shared" si="73"/>
        <v>0</v>
      </c>
      <c r="DI41" s="249">
        <f t="shared" si="74"/>
        <v>0</v>
      </c>
      <c r="DJ41" s="249">
        <f t="shared" si="75"/>
        <v>0</v>
      </c>
      <c r="DK41" s="249">
        <f t="shared" si="76"/>
        <v>0</v>
      </c>
      <c r="DL41" s="249">
        <f t="shared" si="77"/>
        <v>0</v>
      </c>
      <c r="DM41" s="250">
        <f t="shared" si="78"/>
        <v>0</v>
      </c>
      <c r="DN41" s="249">
        <f t="shared" si="79"/>
        <v>0</v>
      </c>
      <c r="DO41" s="249">
        <f t="shared" si="80"/>
        <v>0</v>
      </c>
      <c r="DP41" s="249">
        <f t="shared" si="81"/>
        <v>0</v>
      </c>
      <c r="DQ41" s="249">
        <f t="shared" si="82"/>
        <v>0</v>
      </c>
      <c r="DR41" s="250">
        <f t="shared" si="83"/>
        <v>0</v>
      </c>
      <c r="DS41" s="249">
        <f t="shared" si="84"/>
        <v>0</v>
      </c>
      <c r="DT41" s="249">
        <f t="shared" si="85"/>
        <v>0</v>
      </c>
      <c r="DU41" s="249">
        <f t="shared" si="86"/>
        <v>0</v>
      </c>
      <c r="DV41" s="249">
        <f t="shared" si="87"/>
        <v>0</v>
      </c>
      <c r="DW41" s="250">
        <f t="shared" si="88"/>
        <v>0</v>
      </c>
      <c r="DX41" s="249">
        <f t="shared" si="89"/>
        <v>0</v>
      </c>
      <c r="DY41" s="249">
        <f t="shared" si="90"/>
        <v>0</v>
      </c>
      <c r="DZ41" s="250">
        <f t="shared" si="91"/>
        <v>0</v>
      </c>
      <c r="EA41" s="249">
        <f t="shared" si="92"/>
        <v>0</v>
      </c>
      <c r="EB41" s="249">
        <f t="shared" si="93"/>
        <v>0</v>
      </c>
      <c r="EC41" s="250">
        <f t="shared" si="94"/>
        <v>0</v>
      </c>
      <c r="ED41" s="249">
        <f t="shared" si="95"/>
        <v>0</v>
      </c>
      <c r="EE41" s="249">
        <f t="shared" si="96"/>
        <v>0</v>
      </c>
      <c r="EF41" s="250">
        <f t="shared" si="97"/>
        <v>0</v>
      </c>
      <c r="EG41" s="249">
        <f t="shared" si="98"/>
        <v>0</v>
      </c>
      <c r="EH41" s="249">
        <f t="shared" si="99"/>
        <v>0</v>
      </c>
      <c r="EI41" s="250">
        <f t="shared" si="100"/>
        <v>0</v>
      </c>
      <c r="EJ41" s="249">
        <f t="shared" si="101"/>
        <v>0</v>
      </c>
      <c r="EK41" s="249">
        <f t="shared" si="102"/>
        <v>0</v>
      </c>
      <c r="EL41" s="249">
        <f t="shared" si="103"/>
        <v>0</v>
      </c>
      <c r="EM41" s="249">
        <f t="shared" si="104"/>
        <v>0</v>
      </c>
      <c r="EN41" s="250">
        <f t="shared" si="105"/>
        <v>0</v>
      </c>
      <c r="EO41" s="249">
        <f t="shared" si="106"/>
        <v>0</v>
      </c>
      <c r="EP41" s="249">
        <f t="shared" si="107"/>
        <v>0</v>
      </c>
      <c r="EQ41" s="249">
        <f t="shared" si="108"/>
        <v>0</v>
      </c>
      <c r="ER41" s="249">
        <f t="shared" si="109"/>
        <v>0</v>
      </c>
      <c r="ES41" s="250">
        <f t="shared" si="110"/>
        <v>0</v>
      </c>
      <c r="ET41" s="249">
        <f t="shared" si="111"/>
        <v>0</v>
      </c>
      <c r="EU41" s="249">
        <f t="shared" si="112"/>
        <v>0</v>
      </c>
      <c r="EV41" s="249">
        <f t="shared" si="113"/>
        <v>0</v>
      </c>
      <c r="EW41" s="249">
        <f t="shared" si="114"/>
        <v>0</v>
      </c>
      <c r="EX41" s="250">
        <f t="shared" si="115"/>
        <v>0</v>
      </c>
      <c r="EY41" s="249">
        <f t="shared" si="116"/>
        <v>0</v>
      </c>
      <c r="EZ41" s="249">
        <f t="shared" si="117"/>
        <v>0</v>
      </c>
      <c r="FA41" s="249">
        <f t="shared" si="118"/>
        <v>0</v>
      </c>
      <c r="FB41" s="249">
        <f t="shared" si="119"/>
        <v>0</v>
      </c>
      <c r="FC41" s="250">
        <f t="shared" si="120"/>
        <v>0</v>
      </c>
      <c r="FD41" s="249">
        <f t="shared" si="121"/>
        <v>0</v>
      </c>
      <c r="FE41" s="249">
        <f t="shared" si="122"/>
        <v>0</v>
      </c>
      <c r="FF41" s="250">
        <f t="shared" si="123"/>
        <v>0</v>
      </c>
      <c r="FG41" s="249">
        <f t="shared" si="124"/>
        <v>0</v>
      </c>
      <c r="FH41" s="249">
        <f t="shared" si="125"/>
        <v>0</v>
      </c>
      <c r="FI41" s="250">
        <f t="shared" si="126"/>
        <v>0</v>
      </c>
      <c r="FJ41" s="249">
        <f t="shared" si="127"/>
        <v>0</v>
      </c>
      <c r="FK41" s="249">
        <f t="shared" si="128"/>
        <v>0</v>
      </c>
      <c r="FL41" s="250">
        <f t="shared" si="129"/>
        <v>0</v>
      </c>
      <c r="FM41" s="249">
        <f t="shared" si="130"/>
        <v>0</v>
      </c>
      <c r="FN41" s="251">
        <f t="shared" si="131"/>
        <v>0</v>
      </c>
    </row>
    <row r="42" spans="1:170" s="278" customFormat="1" ht="12.75" customHeight="1">
      <c r="A42" s="452"/>
      <c r="B42" s="639"/>
      <c r="C42" s="252" t="s">
        <v>40</v>
      </c>
      <c r="D42" s="253">
        <f>D21+SUM(BI$17:BI$58)</f>
        <v>0</v>
      </c>
      <c r="E42" s="259">
        <f>E21+SUM(AX17:AX58)</f>
        <v>0</v>
      </c>
      <c r="F42" s="255"/>
      <c r="G42" s="256"/>
      <c r="H42" s="260">
        <f>H21+SUM(BD17:BD58)</f>
        <v>0</v>
      </c>
      <c r="I42" s="276">
        <f>I21+SUM(AS17:AS58)</f>
        <v>0</v>
      </c>
      <c r="J42" s="255"/>
      <c r="K42" s="256"/>
      <c r="L42" s="270"/>
      <c r="M42" s="256"/>
      <c r="N42" s="452"/>
      <c r="O42" s="45"/>
      <c r="P42" s="1"/>
      <c r="Q42" s="2"/>
      <c r="R42" s="13"/>
      <c r="S42" s="326"/>
      <c r="T42" s="327"/>
      <c r="U42" s="328"/>
      <c r="V42" s="329"/>
      <c r="W42" s="233">
        <f t="shared" si="132"/>
      </c>
      <c r="X42" s="337"/>
      <c r="Y42" s="248">
        <f t="shared" si="133"/>
        <v>0</v>
      </c>
      <c r="Z42" s="249">
        <f t="shared" si="134"/>
        <v>0</v>
      </c>
      <c r="AA42" s="249">
        <f t="shared" si="135"/>
        <v>0</v>
      </c>
      <c r="AB42" s="249">
        <f t="shared" si="136"/>
        <v>0</v>
      </c>
      <c r="AC42" s="249">
        <f t="shared" si="137"/>
        <v>0</v>
      </c>
      <c r="AD42" s="249">
        <f t="shared" si="138"/>
        <v>0</v>
      </c>
      <c r="AE42" s="249">
        <f t="shared" si="139"/>
        <v>0</v>
      </c>
      <c r="AF42" s="249">
        <f t="shared" si="140"/>
        <v>0</v>
      </c>
      <c r="AG42" s="249">
        <f t="shared" si="141"/>
        <v>0</v>
      </c>
      <c r="AH42" s="250">
        <f t="shared" si="142"/>
      </c>
      <c r="AI42" s="251">
        <f t="shared" si="0"/>
      </c>
      <c r="AJ42" s="249">
        <f t="shared" si="143"/>
        <v>1</v>
      </c>
      <c r="AK42" s="249">
        <f t="shared" si="1"/>
        <v>0</v>
      </c>
      <c r="AL42" s="249"/>
      <c r="AM42" s="251"/>
      <c r="AN42" s="277"/>
      <c r="AO42" s="250">
        <f t="shared" si="2"/>
        <v>0</v>
      </c>
      <c r="AP42" s="250">
        <f t="shared" si="3"/>
        <v>0</v>
      </c>
      <c r="AQ42" s="249">
        <f t="shared" si="4"/>
        <v>0</v>
      </c>
      <c r="AR42" s="249">
        <f t="shared" si="5"/>
        <v>0</v>
      </c>
      <c r="AS42" s="249">
        <f t="shared" si="6"/>
        <v>0</v>
      </c>
      <c r="AT42" s="249">
        <f t="shared" si="7"/>
        <v>0</v>
      </c>
      <c r="AU42" s="250">
        <f t="shared" si="8"/>
        <v>0</v>
      </c>
      <c r="AV42" s="249">
        <f t="shared" si="9"/>
        <v>0</v>
      </c>
      <c r="AW42" s="249">
        <f t="shared" si="10"/>
        <v>0</v>
      </c>
      <c r="AX42" s="249">
        <f t="shared" si="11"/>
        <v>0</v>
      </c>
      <c r="AY42" s="251">
        <f t="shared" si="12"/>
        <v>0</v>
      </c>
      <c r="AZ42" s="249">
        <f t="shared" si="13"/>
        <v>0</v>
      </c>
      <c r="BA42" s="250">
        <f t="shared" si="14"/>
        <v>0</v>
      </c>
      <c r="BB42" s="249">
        <f t="shared" si="15"/>
        <v>0</v>
      </c>
      <c r="BC42" s="249">
        <f t="shared" si="16"/>
        <v>0</v>
      </c>
      <c r="BD42" s="249">
        <f t="shared" si="17"/>
        <v>0</v>
      </c>
      <c r="BE42" s="249">
        <f t="shared" si="18"/>
        <v>0</v>
      </c>
      <c r="BF42" s="250">
        <f t="shared" si="19"/>
        <v>0</v>
      </c>
      <c r="BG42" s="249">
        <f t="shared" si="20"/>
        <v>0</v>
      </c>
      <c r="BH42" s="249">
        <f t="shared" si="21"/>
        <v>0</v>
      </c>
      <c r="BI42" s="249">
        <f t="shared" si="22"/>
        <v>0</v>
      </c>
      <c r="BJ42" s="249">
        <f t="shared" si="23"/>
        <v>0</v>
      </c>
      <c r="BK42" s="250">
        <f t="shared" si="24"/>
        <v>0</v>
      </c>
      <c r="BL42" s="249">
        <f t="shared" si="25"/>
        <v>0</v>
      </c>
      <c r="BM42" s="249">
        <f t="shared" si="26"/>
        <v>0</v>
      </c>
      <c r="BN42" s="250">
        <f t="shared" si="27"/>
        <v>0</v>
      </c>
      <c r="BO42" s="249">
        <f t="shared" si="28"/>
        <v>0</v>
      </c>
      <c r="BP42" s="249">
        <f t="shared" si="29"/>
        <v>0</v>
      </c>
      <c r="BQ42" s="250">
        <f t="shared" si="30"/>
        <v>0</v>
      </c>
      <c r="BR42" s="249">
        <f t="shared" si="31"/>
        <v>0</v>
      </c>
      <c r="BS42" s="249">
        <f t="shared" si="32"/>
        <v>0</v>
      </c>
      <c r="BT42" s="250">
        <f t="shared" si="33"/>
        <v>0</v>
      </c>
      <c r="BU42" s="249">
        <f t="shared" si="34"/>
        <v>0</v>
      </c>
      <c r="BV42" s="251">
        <f t="shared" si="35"/>
        <v>0</v>
      </c>
      <c r="BW42" s="249">
        <f t="shared" si="36"/>
        <v>0</v>
      </c>
      <c r="BX42" s="249">
        <f t="shared" si="37"/>
        <v>0</v>
      </c>
      <c r="BY42" s="249">
        <f t="shared" si="38"/>
        <v>0</v>
      </c>
      <c r="BZ42" s="249">
        <f t="shared" si="39"/>
        <v>0</v>
      </c>
      <c r="CA42" s="249">
        <f t="shared" si="40"/>
        <v>0</v>
      </c>
      <c r="CB42" s="250">
        <f t="shared" si="41"/>
        <v>0</v>
      </c>
      <c r="CC42" s="249">
        <f t="shared" si="42"/>
        <v>0</v>
      </c>
      <c r="CD42" s="249">
        <f t="shared" si="43"/>
        <v>0</v>
      </c>
      <c r="CE42" s="249">
        <f t="shared" si="44"/>
        <v>0</v>
      </c>
      <c r="CF42" s="249">
        <f t="shared" si="45"/>
        <v>0</v>
      </c>
      <c r="CG42" s="250">
        <f t="shared" si="46"/>
        <v>0</v>
      </c>
      <c r="CH42" s="249">
        <f t="shared" si="47"/>
        <v>0</v>
      </c>
      <c r="CI42" s="249">
        <f t="shared" si="48"/>
        <v>0</v>
      </c>
      <c r="CJ42" s="249">
        <f t="shared" si="49"/>
        <v>0</v>
      </c>
      <c r="CK42" s="249">
        <f t="shared" si="50"/>
        <v>0</v>
      </c>
      <c r="CL42" s="250">
        <f t="shared" si="51"/>
        <v>0</v>
      </c>
      <c r="CM42" s="249">
        <f t="shared" si="52"/>
        <v>0</v>
      </c>
      <c r="CN42" s="249">
        <f t="shared" si="53"/>
        <v>0</v>
      </c>
      <c r="CO42" s="249">
        <f t="shared" si="54"/>
        <v>0</v>
      </c>
      <c r="CP42" s="249">
        <f t="shared" si="55"/>
        <v>0</v>
      </c>
      <c r="CQ42" s="250">
        <f t="shared" si="56"/>
        <v>0</v>
      </c>
      <c r="CR42" s="249">
        <f t="shared" si="57"/>
        <v>0</v>
      </c>
      <c r="CS42" s="249">
        <f t="shared" si="58"/>
        <v>0</v>
      </c>
      <c r="CT42" s="250">
        <f t="shared" si="59"/>
        <v>0</v>
      </c>
      <c r="CU42" s="249">
        <f t="shared" si="60"/>
        <v>0</v>
      </c>
      <c r="CV42" s="249">
        <f t="shared" si="61"/>
        <v>0</v>
      </c>
      <c r="CW42" s="250">
        <f t="shared" si="62"/>
        <v>0</v>
      </c>
      <c r="CX42" s="249">
        <f t="shared" si="63"/>
        <v>0</v>
      </c>
      <c r="CY42" s="249">
        <f t="shared" si="64"/>
        <v>0</v>
      </c>
      <c r="CZ42" s="250">
        <f t="shared" si="65"/>
        <v>0</v>
      </c>
      <c r="DA42" s="249">
        <f t="shared" si="66"/>
        <v>0</v>
      </c>
      <c r="DB42" s="249">
        <f t="shared" si="67"/>
        <v>0</v>
      </c>
      <c r="DC42" s="250">
        <f t="shared" si="68"/>
        <v>0</v>
      </c>
      <c r="DD42" s="249">
        <f t="shared" si="69"/>
        <v>0</v>
      </c>
      <c r="DE42" s="249">
        <f t="shared" si="70"/>
        <v>0</v>
      </c>
      <c r="DF42" s="249">
        <f t="shared" si="71"/>
        <v>0</v>
      </c>
      <c r="DG42" s="249">
        <f t="shared" si="72"/>
        <v>0</v>
      </c>
      <c r="DH42" s="250">
        <f t="shared" si="73"/>
        <v>0</v>
      </c>
      <c r="DI42" s="249">
        <f t="shared" si="74"/>
        <v>0</v>
      </c>
      <c r="DJ42" s="249">
        <f t="shared" si="75"/>
        <v>0</v>
      </c>
      <c r="DK42" s="249">
        <f t="shared" si="76"/>
        <v>0</v>
      </c>
      <c r="DL42" s="249">
        <f t="shared" si="77"/>
        <v>0</v>
      </c>
      <c r="DM42" s="250">
        <f t="shared" si="78"/>
        <v>0</v>
      </c>
      <c r="DN42" s="249">
        <f t="shared" si="79"/>
        <v>0</v>
      </c>
      <c r="DO42" s="249">
        <f t="shared" si="80"/>
        <v>0</v>
      </c>
      <c r="DP42" s="249">
        <f t="shared" si="81"/>
        <v>0</v>
      </c>
      <c r="DQ42" s="249">
        <f t="shared" si="82"/>
        <v>0</v>
      </c>
      <c r="DR42" s="250">
        <f t="shared" si="83"/>
        <v>0</v>
      </c>
      <c r="DS42" s="249">
        <f t="shared" si="84"/>
        <v>0</v>
      </c>
      <c r="DT42" s="249">
        <f t="shared" si="85"/>
        <v>0</v>
      </c>
      <c r="DU42" s="249">
        <f t="shared" si="86"/>
        <v>0</v>
      </c>
      <c r="DV42" s="249">
        <f t="shared" si="87"/>
        <v>0</v>
      </c>
      <c r="DW42" s="250">
        <f t="shared" si="88"/>
        <v>0</v>
      </c>
      <c r="DX42" s="249">
        <f t="shared" si="89"/>
        <v>0</v>
      </c>
      <c r="DY42" s="249">
        <f t="shared" si="90"/>
        <v>0</v>
      </c>
      <c r="DZ42" s="250">
        <f t="shared" si="91"/>
        <v>0</v>
      </c>
      <c r="EA42" s="249">
        <f t="shared" si="92"/>
        <v>0</v>
      </c>
      <c r="EB42" s="249">
        <f t="shared" si="93"/>
        <v>0</v>
      </c>
      <c r="EC42" s="250">
        <f t="shared" si="94"/>
        <v>0</v>
      </c>
      <c r="ED42" s="249">
        <f t="shared" si="95"/>
        <v>0</v>
      </c>
      <c r="EE42" s="249">
        <f t="shared" si="96"/>
        <v>0</v>
      </c>
      <c r="EF42" s="250">
        <f t="shared" si="97"/>
        <v>0</v>
      </c>
      <c r="EG42" s="249">
        <f t="shared" si="98"/>
        <v>0</v>
      </c>
      <c r="EH42" s="249">
        <f t="shared" si="99"/>
        <v>0</v>
      </c>
      <c r="EI42" s="250">
        <f t="shared" si="100"/>
        <v>0</v>
      </c>
      <c r="EJ42" s="249">
        <f t="shared" si="101"/>
        <v>0</v>
      </c>
      <c r="EK42" s="249">
        <f t="shared" si="102"/>
        <v>0</v>
      </c>
      <c r="EL42" s="249">
        <f t="shared" si="103"/>
        <v>0</v>
      </c>
      <c r="EM42" s="249">
        <f t="shared" si="104"/>
        <v>0</v>
      </c>
      <c r="EN42" s="250">
        <f t="shared" si="105"/>
        <v>0</v>
      </c>
      <c r="EO42" s="249">
        <f t="shared" si="106"/>
        <v>0</v>
      </c>
      <c r="EP42" s="249">
        <f t="shared" si="107"/>
        <v>0</v>
      </c>
      <c r="EQ42" s="249">
        <f t="shared" si="108"/>
        <v>0</v>
      </c>
      <c r="ER42" s="249">
        <f t="shared" si="109"/>
        <v>0</v>
      </c>
      <c r="ES42" s="250">
        <f t="shared" si="110"/>
        <v>0</v>
      </c>
      <c r="ET42" s="249">
        <f t="shared" si="111"/>
        <v>0</v>
      </c>
      <c r="EU42" s="249">
        <f t="shared" si="112"/>
        <v>0</v>
      </c>
      <c r="EV42" s="249">
        <f t="shared" si="113"/>
        <v>0</v>
      </c>
      <c r="EW42" s="249">
        <f t="shared" si="114"/>
        <v>0</v>
      </c>
      <c r="EX42" s="250">
        <f t="shared" si="115"/>
        <v>0</v>
      </c>
      <c r="EY42" s="249">
        <f t="shared" si="116"/>
        <v>0</v>
      </c>
      <c r="EZ42" s="249">
        <f t="shared" si="117"/>
        <v>0</v>
      </c>
      <c r="FA42" s="249">
        <f t="shared" si="118"/>
        <v>0</v>
      </c>
      <c r="FB42" s="249">
        <f t="shared" si="119"/>
        <v>0</v>
      </c>
      <c r="FC42" s="250">
        <f t="shared" si="120"/>
        <v>0</v>
      </c>
      <c r="FD42" s="249">
        <f t="shared" si="121"/>
        <v>0</v>
      </c>
      <c r="FE42" s="249">
        <f t="shared" si="122"/>
        <v>0</v>
      </c>
      <c r="FF42" s="250">
        <f t="shared" si="123"/>
        <v>0</v>
      </c>
      <c r="FG42" s="249">
        <f t="shared" si="124"/>
        <v>0</v>
      </c>
      <c r="FH42" s="249">
        <f t="shared" si="125"/>
        <v>0</v>
      </c>
      <c r="FI42" s="250">
        <f t="shared" si="126"/>
        <v>0</v>
      </c>
      <c r="FJ42" s="249">
        <f t="shared" si="127"/>
        <v>0</v>
      </c>
      <c r="FK42" s="249">
        <f t="shared" si="128"/>
        <v>0</v>
      </c>
      <c r="FL42" s="250">
        <f t="shared" si="129"/>
        <v>0</v>
      </c>
      <c r="FM42" s="249">
        <f t="shared" si="130"/>
        <v>0</v>
      </c>
      <c r="FN42" s="251">
        <f t="shared" si="131"/>
        <v>0</v>
      </c>
    </row>
    <row r="43" spans="1:170" ht="13.5" thickBot="1">
      <c r="A43" s="452"/>
      <c r="B43" s="640"/>
      <c r="C43" s="261" t="s">
        <v>41</v>
      </c>
      <c r="D43" s="262">
        <f>D22+SUM(BJ$17:BJ$58)</f>
        <v>0</v>
      </c>
      <c r="E43" s="279">
        <f>E22+SUM(AY17:AY58)</f>
        <v>0</v>
      </c>
      <c r="F43" s="264">
        <f>F22+SUM(AZ17:AZ58)</f>
        <v>0</v>
      </c>
      <c r="G43" s="265">
        <f>G22+SUM(AO17:AO58)</f>
        <v>0</v>
      </c>
      <c r="H43" s="280">
        <f>H22+SUM(BE17:BE58)</f>
        <v>0</v>
      </c>
      <c r="I43" s="281">
        <f>I22+SUM(AT17:AT58)</f>
        <v>0</v>
      </c>
      <c r="J43" s="268"/>
      <c r="K43" s="269"/>
      <c r="L43" s="274"/>
      <c r="M43" s="269"/>
      <c r="N43" s="452"/>
      <c r="O43" s="45"/>
      <c r="P43" s="1"/>
      <c r="Q43" s="2"/>
      <c r="R43" s="13"/>
      <c r="S43" s="326"/>
      <c r="T43" s="327"/>
      <c r="U43" s="328"/>
      <c r="V43" s="329"/>
      <c r="W43" s="233">
        <f t="shared" si="132"/>
      </c>
      <c r="X43" s="336"/>
      <c r="Y43" s="248">
        <f t="shared" si="133"/>
        <v>0</v>
      </c>
      <c r="Z43" s="249">
        <f t="shared" si="134"/>
        <v>0</v>
      </c>
      <c r="AA43" s="249">
        <f t="shared" si="135"/>
        <v>0</v>
      </c>
      <c r="AB43" s="249">
        <f t="shared" si="136"/>
        <v>0</v>
      </c>
      <c r="AC43" s="249">
        <f t="shared" si="137"/>
        <v>0</v>
      </c>
      <c r="AD43" s="249">
        <f t="shared" si="138"/>
        <v>0</v>
      </c>
      <c r="AE43" s="249">
        <f t="shared" si="139"/>
        <v>0</v>
      </c>
      <c r="AF43" s="249">
        <f t="shared" si="140"/>
        <v>0</v>
      </c>
      <c r="AG43" s="249">
        <f t="shared" si="141"/>
        <v>0</v>
      </c>
      <c r="AH43" s="250">
        <f t="shared" si="142"/>
      </c>
      <c r="AI43" s="251">
        <f t="shared" si="0"/>
      </c>
      <c r="AJ43" s="249">
        <f t="shared" si="143"/>
        <v>1</v>
      </c>
      <c r="AK43" s="249">
        <f t="shared" si="1"/>
        <v>0</v>
      </c>
      <c r="AL43" s="249"/>
      <c r="AM43" s="251"/>
      <c r="AN43" s="237"/>
      <c r="AO43" s="250">
        <f t="shared" si="2"/>
        <v>0</v>
      </c>
      <c r="AP43" s="250">
        <f t="shared" si="3"/>
        <v>0</v>
      </c>
      <c r="AQ43" s="249">
        <f t="shared" si="4"/>
        <v>0</v>
      </c>
      <c r="AR43" s="249">
        <f t="shared" si="5"/>
        <v>0</v>
      </c>
      <c r="AS43" s="249">
        <f t="shared" si="6"/>
        <v>0</v>
      </c>
      <c r="AT43" s="249">
        <f t="shared" si="7"/>
        <v>0</v>
      </c>
      <c r="AU43" s="250">
        <f t="shared" si="8"/>
        <v>0</v>
      </c>
      <c r="AV43" s="249">
        <f t="shared" si="9"/>
        <v>0</v>
      </c>
      <c r="AW43" s="249">
        <f t="shared" si="10"/>
        <v>0</v>
      </c>
      <c r="AX43" s="249">
        <f t="shared" si="11"/>
        <v>0</v>
      </c>
      <c r="AY43" s="251">
        <f t="shared" si="12"/>
        <v>0</v>
      </c>
      <c r="AZ43" s="249">
        <f t="shared" si="13"/>
        <v>0</v>
      </c>
      <c r="BA43" s="250">
        <f t="shared" si="14"/>
        <v>0</v>
      </c>
      <c r="BB43" s="249">
        <f t="shared" si="15"/>
        <v>0</v>
      </c>
      <c r="BC43" s="249">
        <f t="shared" si="16"/>
        <v>0</v>
      </c>
      <c r="BD43" s="249">
        <f t="shared" si="17"/>
        <v>0</v>
      </c>
      <c r="BE43" s="249">
        <f t="shared" si="18"/>
        <v>0</v>
      </c>
      <c r="BF43" s="250">
        <f t="shared" si="19"/>
        <v>0</v>
      </c>
      <c r="BG43" s="249">
        <f t="shared" si="20"/>
        <v>0</v>
      </c>
      <c r="BH43" s="249">
        <f t="shared" si="21"/>
        <v>0</v>
      </c>
      <c r="BI43" s="249">
        <f t="shared" si="22"/>
        <v>0</v>
      </c>
      <c r="BJ43" s="249">
        <f t="shared" si="23"/>
        <v>0</v>
      </c>
      <c r="BK43" s="250">
        <f t="shared" si="24"/>
        <v>0</v>
      </c>
      <c r="BL43" s="249">
        <f t="shared" si="25"/>
        <v>0</v>
      </c>
      <c r="BM43" s="249">
        <f t="shared" si="26"/>
        <v>0</v>
      </c>
      <c r="BN43" s="250">
        <f t="shared" si="27"/>
        <v>0</v>
      </c>
      <c r="BO43" s="249">
        <f t="shared" si="28"/>
        <v>0</v>
      </c>
      <c r="BP43" s="249">
        <f t="shared" si="29"/>
        <v>0</v>
      </c>
      <c r="BQ43" s="250">
        <f t="shared" si="30"/>
        <v>0</v>
      </c>
      <c r="BR43" s="249">
        <f t="shared" si="31"/>
        <v>0</v>
      </c>
      <c r="BS43" s="249">
        <f t="shared" si="32"/>
        <v>0</v>
      </c>
      <c r="BT43" s="250">
        <f t="shared" si="33"/>
        <v>0</v>
      </c>
      <c r="BU43" s="249">
        <f t="shared" si="34"/>
        <v>0</v>
      </c>
      <c r="BV43" s="251">
        <f t="shared" si="35"/>
        <v>0</v>
      </c>
      <c r="BW43" s="249">
        <f t="shared" si="36"/>
        <v>0</v>
      </c>
      <c r="BX43" s="249">
        <f t="shared" si="37"/>
        <v>0</v>
      </c>
      <c r="BY43" s="249">
        <f t="shared" si="38"/>
        <v>0</v>
      </c>
      <c r="BZ43" s="249">
        <f t="shared" si="39"/>
        <v>0</v>
      </c>
      <c r="CA43" s="249">
        <f t="shared" si="40"/>
        <v>0</v>
      </c>
      <c r="CB43" s="250">
        <f t="shared" si="41"/>
        <v>0</v>
      </c>
      <c r="CC43" s="249">
        <f t="shared" si="42"/>
        <v>0</v>
      </c>
      <c r="CD43" s="249">
        <f t="shared" si="43"/>
        <v>0</v>
      </c>
      <c r="CE43" s="249">
        <f t="shared" si="44"/>
        <v>0</v>
      </c>
      <c r="CF43" s="249">
        <f t="shared" si="45"/>
        <v>0</v>
      </c>
      <c r="CG43" s="250">
        <f t="shared" si="46"/>
        <v>0</v>
      </c>
      <c r="CH43" s="249">
        <f t="shared" si="47"/>
        <v>0</v>
      </c>
      <c r="CI43" s="249">
        <f t="shared" si="48"/>
        <v>0</v>
      </c>
      <c r="CJ43" s="249">
        <f t="shared" si="49"/>
        <v>0</v>
      </c>
      <c r="CK43" s="249">
        <f t="shared" si="50"/>
        <v>0</v>
      </c>
      <c r="CL43" s="250">
        <f t="shared" si="51"/>
        <v>0</v>
      </c>
      <c r="CM43" s="249">
        <f t="shared" si="52"/>
        <v>0</v>
      </c>
      <c r="CN43" s="249">
        <f t="shared" si="53"/>
        <v>0</v>
      </c>
      <c r="CO43" s="249">
        <f t="shared" si="54"/>
        <v>0</v>
      </c>
      <c r="CP43" s="249">
        <f t="shared" si="55"/>
        <v>0</v>
      </c>
      <c r="CQ43" s="250">
        <f t="shared" si="56"/>
        <v>0</v>
      </c>
      <c r="CR43" s="249">
        <f t="shared" si="57"/>
        <v>0</v>
      </c>
      <c r="CS43" s="249">
        <f t="shared" si="58"/>
        <v>0</v>
      </c>
      <c r="CT43" s="250">
        <f t="shared" si="59"/>
        <v>0</v>
      </c>
      <c r="CU43" s="249">
        <f t="shared" si="60"/>
        <v>0</v>
      </c>
      <c r="CV43" s="249">
        <f t="shared" si="61"/>
        <v>0</v>
      </c>
      <c r="CW43" s="250">
        <f t="shared" si="62"/>
        <v>0</v>
      </c>
      <c r="CX43" s="249">
        <f t="shared" si="63"/>
        <v>0</v>
      </c>
      <c r="CY43" s="249">
        <f t="shared" si="64"/>
        <v>0</v>
      </c>
      <c r="CZ43" s="250">
        <f t="shared" si="65"/>
        <v>0</v>
      </c>
      <c r="DA43" s="249">
        <f t="shared" si="66"/>
        <v>0</v>
      </c>
      <c r="DB43" s="249">
        <f t="shared" si="67"/>
        <v>0</v>
      </c>
      <c r="DC43" s="250">
        <f t="shared" si="68"/>
        <v>0</v>
      </c>
      <c r="DD43" s="249">
        <f t="shared" si="69"/>
        <v>0</v>
      </c>
      <c r="DE43" s="249">
        <f t="shared" si="70"/>
        <v>0</v>
      </c>
      <c r="DF43" s="249">
        <f t="shared" si="71"/>
        <v>0</v>
      </c>
      <c r="DG43" s="249">
        <f t="shared" si="72"/>
        <v>0</v>
      </c>
      <c r="DH43" s="250">
        <f t="shared" si="73"/>
        <v>0</v>
      </c>
      <c r="DI43" s="249">
        <f t="shared" si="74"/>
        <v>0</v>
      </c>
      <c r="DJ43" s="249">
        <f t="shared" si="75"/>
        <v>0</v>
      </c>
      <c r="DK43" s="249">
        <f t="shared" si="76"/>
        <v>0</v>
      </c>
      <c r="DL43" s="249">
        <f t="shared" si="77"/>
        <v>0</v>
      </c>
      <c r="DM43" s="250">
        <f t="shared" si="78"/>
        <v>0</v>
      </c>
      <c r="DN43" s="249">
        <f t="shared" si="79"/>
        <v>0</v>
      </c>
      <c r="DO43" s="249">
        <f t="shared" si="80"/>
        <v>0</v>
      </c>
      <c r="DP43" s="249">
        <f t="shared" si="81"/>
        <v>0</v>
      </c>
      <c r="DQ43" s="249">
        <f t="shared" si="82"/>
        <v>0</v>
      </c>
      <c r="DR43" s="250">
        <f t="shared" si="83"/>
        <v>0</v>
      </c>
      <c r="DS43" s="249">
        <f t="shared" si="84"/>
        <v>0</v>
      </c>
      <c r="DT43" s="249">
        <f t="shared" si="85"/>
        <v>0</v>
      </c>
      <c r="DU43" s="249">
        <f t="shared" si="86"/>
        <v>0</v>
      </c>
      <c r="DV43" s="249">
        <f t="shared" si="87"/>
        <v>0</v>
      </c>
      <c r="DW43" s="250">
        <f t="shared" si="88"/>
        <v>0</v>
      </c>
      <c r="DX43" s="249">
        <f t="shared" si="89"/>
        <v>0</v>
      </c>
      <c r="DY43" s="249">
        <f t="shared" si="90"/>
        <v>0</v>
      </c>
      <c r="DZ43" s="250">
        <f t="shared" si="91"/>
        <v>0</v>
      </c>
      <c r="EA43" s="249">
        <f t="shared" si="92"/>
        <v>0</v>
      </c>
      <c r="EB43" s="249">
        <f t="shared" si="93"/>
        <v>0</v>
      </c>
      <c r="EC43" s="250">
        <f t="shared" si="94"/>
        <v>0</v>
      </c>
      <c r="ED43" s="249">
        <f t="shared" si="95"/>
        <v>0</v>
      </c>
      <c r="EE43" s="249">
        <f t="shared" si="96"/>
        <v>0</v>
      </c>
      <c r="EF43" s="250">
        <f t="shared" si="97"/>
        <v>0</v>
      </c>
      <c r="EG43" s="249">
        <f t="shared" si="98"/>
        <v>0</v>
      </c>
      <c r="EH43" s="249">
        <f t="shared" si="99"/>
        <v>0</v>
      </c>
      <c r="EI43" s="250">
        <f t="shared" si="100"/>
        <v>0</v>
      </c>
      <c r="EJ43" s="249">
        <f t="shared" si="101"/>
        <v>0</v>
      </c>
      <c r="EK43" s="249">
        <f t="shared" si="102"/>
        <v>0</v>
      </c>
      <c r="EL43" s="249">
        <f t="shared" si="103"/>
        <v>0</v>
      </c>
      <c r="EM43" s="249">
        <f t="shared" si="104"/>
        <v>0</v>
      </c>
      <c r="EN43" s="250">
        <f t="shared" si="105"/>
        <v>0</v>
      </c>
      <c r="EO43" s="249">
        <f t="shared" si="106"/>
        <v>0</v>
      </c>
      <c r="EP43" s="249">
        <f t="shared" si="107"/>
        <v>0</v>
      </c>
      <c r="EQ43" s="249">
        <f t="shared" si="108"/>
        <v>0</v>
      </c>
      <c r="ER43" s="249">
        <f t="shared" si="109"/>
        <v>0</v>
      </c>
      <c r="ES43" s="250">
        <f t="shared" si="110"/>
        <v>0</v>
      </c>
      <c r="ET43" s="249">
        <f t="shared" si="111"/>
        <v>0</v>
      </c>
      <c r="EU43" s="249">
        <f t="shared" si="112"/>
        <v>0</v>
      </c>
      <c r="EV43" s="249">
        <f t="shared" si="113"/>
        <v>0</v>
      </c>
      <c r="EW43" s="249">
        <f t="shared" si="114"/>
        <v>0</v>
      </c>
      <c r="EX43" s="250">
        <f t="shared" si="115"/>
        <v>0</v>
      </c>
      <c r="EY43" s="249">
        <f t="shared" si="116"/>
        <v>0</v>
      </c>
      <c r="EZ43" s="249">
        <f t="shared" si="117"/>
        <v>0</v>
      </c>
      <c r="FA43" s="249">
        <f t="shared" si="118"/>
        <v>0</v>
      </c>
      <c r="FB43" s="249">
        <f t="shared" si="119"/>
        <v>0</v>
      </c>
      <c r="FC43" s="250">
        <f t="shared" si="120"/>
        <v>0</v>
      </c>
      <c r="FD43" s="249">
        <f t="shared" si="121"/>
        <v>0</v>
      </c>
      <c r="FE43" s="249">
        <f t="shared" si="122"/>
        <v>0</v>
      </c>
      <c r="FF43" s="250">
        <f t="shared" si="123"/>
        <v>0</v>
      </c>
      <c r="FG43" s="249">
        <f t="shared" si="124"/>
        <v>0</v>
      </c>
      <c r="FH43" s="249">
        <f t="shared" si="125"/>
        <v>0</v>
      </c>
      <c r="FI43" s="250">
        <f t="shared" si="126"/>
        <v>0</v>
      </c>
      <c r="FJ43" s="249">
        <f t="shared" si="127"/>
        <v>0</v>
      </c>
      <c r="FK43" s="249">
        <f t="shared" si="128"/>
        <v>0</v>
      </c>
      <c r="FL43" s="250">
        <f t="shared" si="129"/>
        <v>0</v>
      </c>
      <c r="FM43" s="249">
        <f t="shared" si="130"/>
        <v>0</v>
      </c>
      <c r="FN43" s="251">
        <f t="shared" si="131"/>
        <v>0</v>
      </c>
    </row>
    <row r="44" spans="1:170" ht="12.75">
      <c r="A44" s="452"/>
      <c r="B44" s="638" t="s">
        <v>57</v>
      </c>
      <c r="C44" s="238" t="s">
        <v>184</v>
      </c>
      <c r="D44" s="282">
        <f>D23+SUM(CL17:CL58)</f>
        <v>0</v>
      </c>
      <c r="E44" s="283">
        <f>E23+SUM(CB17:CB58)</f>
        <v>0</v>
      </c>
      <c r="F44" s="241"/>
      <c r="G44" s="284"/>
      <c r="H44" s="246">
        <f>H23+SUM(CG17:CG58)</f>
        <v>0</v>
      </c>
      <c r="I44" s="285">
        <f>I23+SUM(BW17:BW58)</f>
        <v>0</v>
      </c>
      <c r="J44" s="282">
        <f>J23+SUM(CZ17:CZ58)</f>
        <v>0</v>
      </c>
      <c r="K44" s="286">
        <f>K23+SUM(CT17:CT58)</f>
        <v>0</v>
      </c>
      <c r="L44" s="246">
        <f>L23+SUM(CW17:CW58)</f>
        <v>0</v>
      </c>
      <c r="M44" s="244">
        <f>M23+SUM(CQ17:CQ58)</f>
        <v>0</v>
      </c>
      <c r="N44" s="452"/>
      <c r="O44" s="45"/>
      <c r="P44" s="1"/>
      <c r="Q44" s="2"/>
      <c r="R44" s="13"/>
      <c r="S44" s="326"/>
      <c r="T44" s="327"/>
      <c r="U44" s="328"/>
      <c r="V44" s="329"/>
      <c r="W44" s="233">
        <f t="shared" si="132"/>
      </c>
      <c r="X44" s="336"/>
      <c r="Y44" s="248">
        <f t="shared" si="133"/>
        <v>0</v>
      </c>
      <c r="Z44" s="249">
        <f t="shared" si="134"/>
        <v>0</v>
      </c>
      <c r="AA44" s="249">
        <f t="shared" si="135"/>
        <v>0</v>
      </c>
      <c r="AB44" s="249">
        <f t="shared" si="136"/>
        <v>0</v>
      </c>
      <c r="AC44" s="249">
        <f t="shared" si="137"/>
        <v>0</v>
      </c>
      <c r="AD44" s="249">
        <f t="shared" si="138"/>
        <v>0</v>
      </c>
      <c r="AE44" s="249">
        <f t="shared" si="139"/>
        <v>0</v>
      </c>
      <c r="AF44" s="249">
        <f t="shared" si="140"/>
        <v>0</v>
      </c>
      <c r="AG44" s="249">
        <f t="shared" si="141"/>
        <v>0</v>
      </c>
      <c r="AH44" s="250">
        <f t="shared" si="142"/>
      </c>
      <c r="AI44" s="251">
        <f t="shared" si="0"/>
      </c>
      <c r="AJ44" s="249">
        <f t="shared" si="143"/>
        <v>1</v>
      </c>
      <c r="AK44" s="249">
        <f t="shared" si="1"/>
        <v>0</v>
      </c>
      <c r="AL44" s="249"/>
      <c r="AM44" s="251"/>
      <c r="AN44" s="237"/>
      <c r="AO44" s="250">
        <f t="shared" si="2"/>
        <v>0</v>
      </c>
      <c r="AP44" s="250">
        <f t="shared" si="3"/>
        <v>0</v>
      </c>
      <c r="AQ44" s="249">
        <f t="shared" si="4"/>
        <v>0</v>
      </c>
      <c r="AR44" s="249">
        <f t="shared" si="5"/>
        <v>0</v>
      </c>
      <c r="AS44" s="249">
        <f t="shared" si="6"/>
        <v>0</v>
      </c>
      <c r="AT44" s="249">
        <f t="shared" si="7"/>
        <v>0</v>
      </c>
      <c r="AU44" s="250">
        <f t="shared" si="8"/>
        <v>0</v>
      </c>
      <c r="AV44" s="249">
        <f t="shared" si="9"/>
        <v>0</v>
      </c>
      <c r="AW44" s="249">
        <f t="shared" si="10"/>
        <v>0</v>
      </c>
      <c r="AX44" s="249">
        <f t="shared" si="11"/>
        <v>0</v>
      </c>
      <c r="AY44" s="251">
        <f t="shared" si="12"/>
        <v>0</v>
      </c>
      <c r="AZ44" s="249">
        <f t="shared" si="13"/>
        <v>0</v>
      </c>
      <c r="BA44" s="250">
        <f t="shared" si="14"/>
        <v>0</v>
      </c>
      <c r="BB44" s="249">
        <f t="shared" si="15"/>
        <v>0</v>
      </c>
      <c r="BC44" s="249">
        <f t="shared" si="16"/>
        <v>0</v>
      </c>
      <c r="BD44" s="249">
        <f t="shared" si="17"/>
        <v>0</v>
      </c>
      <c r="BE44" s="249">
        <f t="shared" si="18"/>
        <v>0</v>
      </c>
      <c r="BF44" s="250">
        <f t="shared" si="19"/>
        <v>0</v>
      </c>
      <c r="BG44" s="249">
        <f t="shared" si="20"/>
        <v>0</v>
      </c>
      <c r="BH44" s="249">
        <f t="shared" si="21"/>
        <v>0</v>
      </c>
      <c r="BI44" s="249">
        <f t="shared" si="22"/>
        <v>0</v>
      </c>
      <c r="BJ44" s="249">
        <f t="shared" si="23"/>
        <v>0</v>
      </c>
      <c r="BK44" s="250">
        <f t="shared" si="24"/>
        <v>0</v>
      </c>
      <c r="BL44" s="249">
        <f t="shared" si="25"/>
        <v>0</v>
      </c>
      <c r="BM44" s="249">
        <f t="shared" si="26"/>
        <v>0</v>
      </c>
      <c r="BN44" s="250">
        <f t="shared" si="27"/>
        <v>0</v>
      </c>
      <c r="BO44" s="249">
        <f t="shared" si="28"/>
        <v>0</v>
      </c>
      <c r="BP44" s="249">
        <f t="shared" si="29"/>
        <v>0</v>
      </c>
      <c r="BQ44" s="250">
        <f t="shared" si="30"/>
        <v>0</v>
      </c>
      <c r="BR44" s="249">
        <f t="shared" si="31"/>
        <v>0</v>
      </c>
      <c r="BS44" s="249">
        <f t="shared" si="32"/>
        <v>0</v>
      </c>
      <c r="BT44" s="250">
        <f t="shared" si="33"/>
        <v>0</v>
      </c>
      <c r="BU44" s="249">
        <f t="shared" si="34"/>
        <v>0</v>
      </c>
      <c r="BV44" s="251">
        <f t="shared" si="35"/>
        <v>0</v>
      </c>
      <c r="BW44" s="249">
        <f t="shared" si="36"/>
        <v>0</v>
      </c>
      <c r="BX44" s="249">
        <f t="shared" si="37"/>
        <v>0</v>
      </c>
      <c r="BY44" s="249">
        <f t="shared" si="38"/>
        <v>0</v>
      </c>
      <c r="BZ44" s="249">
        <f t="shared" si="39"/>
        <v>0</v>
      </c>
      <c r="CA44" s="249">
        <f t="shared" si="40"/>
        <v>0</v>
      </c>
      <c r="CB44" s="250">
        <f t="shared" si="41"/>
        <v>0</v>
      </c>
      <c r="CC44" s="249">
        <f t="shared" si="42"/>
        <v>0</v>
      </c>
      <c r="CD44" s="249">
        <f t="shared" si="43"/>
        <v>0</v>
      </c>
      <c r="CE44" s="249">
        <f t="shared" si="44"/>
        <v>0</v>
      </c>
      <c r="CF44" s="249">
        <f t="shared" si="45"/>
        <v>0</v>
      </c>
      <c r="CG44" s="250">
        <f t="shared" si="46"/>
        <v>0</v>
      </c>
      <c r="CH44" s="249">
        <f t="shared" si="47"/>
        <v>0</v>
      </c>
      <c r="CI44" s="249">
        <f t="shared" si="48"/>
        <v>0</v>
      </c>
      <c r="CJ44" s="249">
        <f t="shared" si="49"/>
        <v>0</v>
      </c>
      <c r="CK44" s="249">
        <f t="shared" si="50"/>
        <v>0</v>
      </c>
      <c r="CL44" s="250">
        <f t="shared" si="51"/>
        <v>0</v>
      </c>
      <c r="CM44" s="249">
        <f t="shared" si="52"/>
        <v>0</v>
      </c>
      <c r="CN44" s="249">
        <f t="shared" si="53"/>
        <v>0</v>
      </c>
      <c r="CO44" s="249">
        <f t="shared" si="54"/>
        <v>0</v>
      </c>
      <c r="CP44" s="249">
        <f t="shared" si="55"/>
        <v>0</v>
      </c>
      <c r="CQ44" s="250">
        <f t="shared" si="56"/>
        <v>0</v>
      </c>
      <c r="CR44" s="249">
        <f t="shared" si="57"/>
        <v>0</v>
      </c>
      <c r="CS44" s="249">
        <f t="shared" si="58"/>
        <v>0</v>
      </c>
      <c r="CT44" s="250">
        <f t="shared" si="59"/>
        <v>0</v>
      </c>
      <c r="CU44" s="249">
        <f t="shared" si="60"/>
        <v>0</v>
      </c>
      <c r="CV44" s="249">
        <f t="shared" si="61"/>
        <v>0</v>
      </c>
      <c r="CW44" s="250">
        <f t="shared" si="62"/>
        <v>0</v>
      </c>
      <c r="CX44" s="249">
        <f t="shared" si="63"/>
        <v>0</v>
      </c>
      <c r="CY44" s="249">
        <f t="shared" si="64"/>
        <v>0</v>
      </c>
      <c r="CZ44" s="250">
        <f t="shared" si="65"/>
        <v>0</v>
      </c>
      <c r="DA44" s="249">
        <f t="shared" si="66"/>
        <v>0</v>
      </c>
      <c r="DB44" s="249">
        <f t="shared" si="67"/>
        <v>0</v>
      </c>
      <c r="DC44" s="250">
        <f t="shared" si="68"/>
        <v>0</v>
      </c>
      <c r="DD44" s="249">
        <f t="shared" si="69"/>
        <v>0</v>
      </c>
      <c r="DE44" s="249">
        <f t="shared" si="70"/>
        <v>0</v>
      </c>
      <c r="DF44" s="249">
        <f t="shared" si="71"/>
        <v>0</v>
      </c>
      <c r="DG44" s="249">
        <f t="shared" si="72"/>
        <v>0</v>
      </c>
      <c r="DH44" s="250">
        <f t="shared" si="73"/>
        <v>0</v>
      </c>
      <c r="DI44" s="249">
        <f t="shared" si="74"/>
        <v>0</v>
      </c>
      <c r="DJ44" s="249">
        <f t="shared" si="75"/>
        <v>0</v>
      </c>
      <c r="DK44" s="249">
        <f t="shared" si="76"/>
        <v>0</v>
      </c>
      <c r="DL44" s="249">
        <f t="shared" si="77"/>
        <v>0</v>
      </c>
      <c r="DM44" s="250">
        <f t="shared" si="78"/>
        <v>0</v>
      </c>
      <c r="DN44" s="249">
        <f t="shared" si="79"/>
        <v>0</v>
      </c>
      <c r="DO44" s="249">
        <f t="shared" si="80"/>
        <v>0</v>
      </c>
      <c r="DP44" s="249">
        <f t="shared" si="81"/>
        <v>0</v>
      </c>
      <c r="DQ44" s="249">
        <f t="shared" si="82"/>
        <v>0</v>
      </c>
      <c r="DR44" s="250">
        <f t="shared" si="83"/>
        <v>0</v>
      </c>
      <c r="DS44" s="249">
        <f t="shared" si="84"/>
        <v>0</v>
      </c>
      <c r="DT44" s="249">
        <f t="shared" si="85"/>
        <v>0</v>
      </c>
      <c r="DU44" s="249">
        <f t="shared" si="86"/>
        <v>0</v>
      </c>
      <c r="DV44" s="249">
        <f t="shared" si="87"/>
        <v>0</v>
      </c>
      <c r="DW44" s="250">
        <f t="shared" si="88"/>
        <v>0</v>
      </c>
      <c r="DX44" s="249">
        <f t="shared" si="89"/>
        <v>0</v>
      </c>
      <c r="DY44" s="249">
        <f t="shared" si="90"/>
        <v>0</v>
      </c>
      <c r="DZ44" s="250">
        <f t="shared" si="91"/>
        <v>0</v>
      </c>
      <c r="EA44" s="249">
        <f t="shared" si="92"/>
        <v>0</v>
      </c>
      <c r="EB44" s="249">
        <f t="shared" si="93"/>
        <v>0</v>
      </c>
      <c r="EC44" s="250">
        <f t="shared" si="94"/>
        <v>0</v>
      </c>
      <c r="ED44" s="249">
        <f t="shared" si="95"/>
        <v>0</v>
      </c>
      <c r="EE44" s="249">
        <f t="shared" si="96"/>
        <v>0</v>
      </c>
      <c r="EF44" s="250">
        <f t="shared" si="97"/>
        <v>0</v>
      </c>
      <c r="EG44" s="249">
        <f t="shared" si="98"/>
        <v>0</v>
      </c>
      <c r="EH44" s="249">
        <f t="shared" si="99"/>
        <v>0</v>
      </c>
      <c r="EI44" s="250">
        <f t="shared" si="100"/>
        <v>0</v>
      </c>
      <c r="EJ44" s="249">
        <f t="shared" si="101"/>
        <v>0</v>
      </c>
      <c r="EK44" s="249">
        <f t="shared" si="102"/>
        <v>0</v>
      </c>
      <c r="EL44" s="249">
        <f t="shared" si="103"/>
        <v>0</v>
      </c>
      <c r="EM44" s="249">
        <f t="shared" si="104"/>
        <v>0</v>
      </c>
      <c r="EN44" s="250">
        <f t="shared" si="105"/>
        <v>0</v>
      </c>
      <c r="EO44" s="249">
        <f t="shared" si="106"/>
        <v>0</v>
      </c>
      <c r="EP44" s="249">
        <f t="shared" si="107"/>
        <v>0</v>
      </c>
      <c r="EQ44" s="249">
        <f t="shared" si="108"/>
        <v>0</v>
      </c>
      <c r="ER44" s="249">
        <f t="shared" si="109"/>
        <v>0</v>
      </c>
      <c r="ES44" s="250">
        <f t="shared" si="110"/>
        <v>0</v>
      </c>
      <c r="ET44" s="249">
        <f t="shared" si="111"/>
        <v>0</v>
      </c>
      <c r="EU44" s="249">
        <f t="shared" si="112"/>
        <v>0</v>
      </c>
      <c r="EV44" s="249">
        <f t="shared" si="113"/>
        <v>0</v>
      </c>
      <c r="EW44" s="249">
        <f t="shared" si="114"/>
        <v>0</v>
      </c>
      <c r="EX44" s="250">
        <f t="shared" si="115"/>
        <v>0</v>
      </c>
      <c r="EY44" s="249">
        <f t="shared" si="116"/>
        <v>0</v>
      </c>
      <c r="EZ44" s="249">
        <f t="shared" si="117"/>
        <v>0</v>
      </c>
      <c r="FA44" s="249">
        <f t="shared" si="118"/>
        <v>0</v>
      </c>
      <c r="FB44" s="249">
        <f t="shared" si="119"/>
        <v>0</v>
      </c>
      <c r="FC44" s="250">
        <f t="shared" si="120"/>
        <v>0</v>
      </c>
      <c r="FD44" s="249">
        <f t="shared" si="121"/>
        <v>0</v>
      </c>
      <c r="FE44" s="249">
        <f t="shared" si="122"/>
        <v>0</v>
      </c>
      <c r="FF44" s="250">
        <f t="shared" si="123"/>
        <v>0</v>
      </c>
      <c r="FG44" s="249">
        <f t="shared" si="124"/>
        <v>0</v>
      </c>
      <c r="FH44" s="249">
        <f t="shared" si="125"/>
        <v>0</v>
      </c>
      <c r="FI44" s="250">
        <f t="shared" si="126"/>
        <v>0</v>
      </c>
      <c r="FJ44" s="249">
        <f t="shared" si="127"/>
        <v>0</v>
      </c>
      <c r="FK44" s="249">
        <f t="shared" si="128"/>
        <v>0</v>
      </c>
      <c r="FL44" s="250">
        <f t="shared" si="129"/>
        <v>0</v>
      </c>
      <c r="FM44" s="249">
        <f t="shared" si="130"/>
        <v>0</v>
      </c>
      <c r="FN44" s="251">
        <f t="shared" si="131"/>
        <v>0</v>
      </c>
    </row>
    <row r="45" spans="1:170" ht="12.75">
      <c r="A45" s="452"/>
      <c r="B45" s="639"/>
      <c r="C45" s="252" t="s">
        <v>185</v>
      </c>
      <c r="D45" s="253">
        <f>D24+SUM(CM17:CM58)</f>
        <v>0</v>
      </c>
      <c r="E45" s="254">
        <f>E24+SUM(CC17:CC58)</f>
        <v>0</v>
      </c>
      <c r="F45" s="255"/>
      <c r="G45" s="287"/>
      <c r="H45" s="260">
        <f>H24+SUM(CH17:CH58)</f>
        <v>0</v>
      </c>
      <c r="I45" s="288">
        <f>I24+SUM(BX17:BX58)</f>
        <v>0</v>
      </c>
      <c r="J45" s="253">
        <f>J24+SUM(DA17:DA58)</f>
        <v>0</v>
      </c>
      <c r="K45" s="259">
        <f>K24+SUM(CU17:CU58)</f>
        <v>0</v>
      </c>
      <c r="L45" s="260">
        <f>L24+SUM(CX17:CX58)</f>
        <v>0</v>
      </c>
      <c r="M45" s="258">
        <f>M24+SUM(CR17:CR58)</f>
        <v>0</v>
      </c>
      <c r="N45" s="452"/>
      <c r="O45" s="45"/>
      <c r="P45" s="1"/>
      <c r="Q45" s="2"/>
      <c r="R45" s="13"/>
      <c r="S45" s="326"/>
      <c r="T45" s="327"/>
      <c r="U45" s="328"/>
      <c r="V45" s="329"/>
      <c r="W45" s="233">
        <f t="shared" si="132"/>
      </c>
      <c r="X45" s="336"/>
      <c r="Y45" s="248">
        <f t="shared" si="133"/>
        <v>0</v>
      </c>
      <c r="Z45" s="249">
        <f t="shared" si="134"/>
        <v>0</v>
      </c>
      <c r="AA45" s="249">
        <f t="shared" si="135"/>
        <v>0</v>
      </c>
      <c r="AB45" s="249">
        <f t="shared" si="136"/>
        <v>0</v>
      </c>
      <c r="AC45" s="249">
        <f t="shared" si="137"/>
        <v>0</v>
      </c>
      <c r="AD45" s="249">
        <f t="shared" si="138"/>
        <v>0</v>
      </c>
      <c r="AE45" s="249">
        <f t="shared" si="139"/>
        <v>0</v>
      </c>
      <c r="AF45" s="249">
        <f t="shared" si="140"/>
        <v>0</v>
      </c>
      <c r="AG45" s="249">
        <f t="shared" si="141"/>
        <v>0</v>
      </c>
      <c r="AH45" s="250">
        <f t="shared" si="142"/>
      </c>
      <c r="AI45" s="251">
        <f t="shared" si="0"/>
      </c>
      <c r="AJ45" s="249">
        <f t="shared" si="143"/>
        <v>1</v>
      </c>
      <c r="AK45" s="249">
        <f t="shared" si="1"/>
        <v>0</v>
      </c>
      <c r="AL45" s="249"/>
      <c r="AM45" s="251"/>
      <c r="AN45" s="237"/>
      <c r="AO45" s="250">
        <f t="shared" si="2"/>
        <v>0</v>
      </c>
      <c r="AP45" s="250">
        <f t="shared" si="3"/>
        <v>0</v>
      </c>
      <c r="AQ45" s="249">
        <f t="shared" si="4"/>
        <v>0</v>
      </c>
      <c r="AR45" s="249">
        <f t="shared" si="5"/>
        <v>0</v>
      </c>
      <c r="AS45" s="249">
        <f t="shared" si="6"/>
        <v>0</v>
      </c>
      <c r="AT45" s="249">
        <f t="shared" si="7"/>
        <v>0</v>
      </c>
      <c r="AU45" s="250">
        <f t="shared" si="8"/>
        <v>0</v>
      </c>
      <c r="AV45" s="249">
        <f t="shared" si="9"/>
        <v>0</v>
      </c>
      <c r="AW45" s="249">
        <f t="shared" si="10"/>
        <v>0</v>
      </c>
      <c r="AX45" s="249">
        <f t="shared" si="11"/>
        <v>0</v>
      </c>
      <c r="AY45" s="251">
        <f t="shared" si="12"/>
        <v>0</v>
      </c>
      <c r="AZ45" s="249">
        <f t="shared" si="13"/>
        <v>0</v>
      </c>
      <c r="BA45" s="250">
        <f t="shared" si="14"/>
        <v>0</v>
      </c>
      <c r="BB45" s="249">
        <f t="shared" si="15"/>
        <v>0</v>
      </c>
      <c r="BC45" s="249">
        <f t="shared" si="16"/>
        <v>0</v>
      </c>
      <c r="BD45" s="249">
        <f t="shared" si="17"/>
        <v>0</v>
      </c>
      <c r="BE45" s="249">
        <f t="shared" si="18"/>
        <v>0</v>
      </c>
      <c r="BF45" s="250">
        <f t="shared" si="19"/>
        <v>0</v>
      </c>
      <c r="BG45" s="249">
        <f t="shared" si="20"/>
        <v>0</v>
      </c>
      <c r="BH45" s="249">
        <f t="shared" si="21"/>
        <v>0</v>
      </c>
      <c r="BI45" s="249">
        <f t="shared" si="22"/>
        <v>0</v>
      </c>
      <c r="BJ45" s="249">
        <f t="shared" si="23"/>
        <v>0</v>
      </c>
      <c r="BK45" s="250">
        <f t="shared" si="24"/>
        <v>0</v>
      </c>
      <c r="BL45" s="249">
        <f t="shared" si="25"/>
        <v>0</v>
      </c>
      <c r="BM45" s="249">
        <f t="shared" si="26"/>
        <v>0</v>
      </c>
      <c r="BN45" s="250">
        <f t="shared" si="27"/>
        <v>0</v>
      </c>
      <c r="BO45" s="249">
        <f t="shared" si="28"/>
        <v>0</v>
      </c>
      <c r="BP45" s="249">
        <f t="shared" si="29"/>
        <v>0</v>
      </c>
      <c r="BQ45" s="250">
        <f t="shared" si="30"/>
        <v>0</v>
      </c>
      <c r="BR45" s="249">
        <f t="shared" si="31"/>
        <v>0</v>
      </c>
      <c r="BS45" s="249">
        <f t="shared" si="32"/>
        <v>0</v>
      </c>
      <c r="BT45" s="250">
        <f t="shared" si="33"/>
        <v>0</v>
      </c>
      <c r="BU45" s="249">
        <f t="shared" si="34"/>
        <v>0</v>
      </c>
      <c r="BV45" s="251">
        <f t="shared" si="35"/>
        <v>0</v>
      </c>
      <c r="BW45" s="249">
        <f t="shared" si="36"/>
        <v>0</v>
      </c>
      <c r="BX45" s="249">
        <f t="shared" si="37"/>
        <v>0</v>
      </c>
      <c r="BY45" s="249">
        <f t="shared" si="38"/>
        <v>0</v>
      </c>
      <c r="BZ45" s="249">
        <f t="shared" si="39"/>
        <v>0</v>
      </c>
      <c r="CA45" s="249">
        <f t="shared" si="40"/>
        <v>0</v>
      </c>
      <c r="CB45" s="250">
        <f t="shared" si="41"/>
        <v>0</v>
      </c>
      <c r="CC45" s="249">
        <f t="shared" si="42"/>
        <v>0</v>
      </c>
      <c r="CD45" s="249">
        <f t="shared" si="43"/>
        <v>0</v>
      </c>
      <c r="CE45" s="249">
        <f t="shared" si="44"/>
        <v>0</v>
      </c>
      <c r="CF45" s="249">
        <f t="shared" si="45"/>
        <v>0</v>
      </c>
      <c r="CG45" s="250">
        <f t="shared" si="46"/>
        <v>0</v>
      </c>
      <c r="CH45" s="249">
        <f t="shared" si="47"/>
        <v>0</v>
      </c>
      <c r="CI45" s="249">
        <f t="shared" si="48"/>
        <v>0</v>
      </c>
      <c r="CJ45" s="249">
        <f t="shared" si="49"/>
        <v>0</v>
      </c>
      <c r="CK45" s="249">
        <f t="shared" si="50"/>
        <v>0</v>
      </c>
      <c r="CL45" s="250">
        <f t="shared" si="51"/>
        <v>0</v>
      </c>
      <c r="CM45" s="249">
        <f t="shared" si="52"/>
        <v>0</v>
      </c>
      <c r="CN45" s="249">
        <f t="shared" si="53"/>
        <v>0</v>
      </c>
      <c r="CO45" s="249">
        <f t="shared" si="54"/>
        <v>0</v>
      </c>
      <c r="CP45" s="249">
        <f t="shared" si="55"/>
        <v>0</v>
      </c>
      <c r="CQ45" s="250">
        <f t="shared" si="56"/>
        <v>0</v>
      </c>
      <c r="CR45" s="249">
        <f t="shared" si="57"/>
        <v>0</v>
      </c>
      <c r="CS45" s="249">
        <f t="shared" si="58"/>
        <v>0</v>
      </c>
      <c r="CT45" s="250">
        <f t="shared" si="59"/>
        <v>0</v>
      </c>
      <c r="CU45" s="249">
        <f t="shared" si="60"/>
        <v>0</v>
      </c>
      <c r="CV45" s="249">
        <f t="shared" si="61"/>
        <v>0</v>
      </c>
      <c r="CW45" s="250">
        <f t="shared" si="62"/>
        <v>0</v>
      </c>
      <c r="CX45" s="249">
        <f t="shared" si="63"/>
        <v>0</v>
      </c>
      <c r="CY45" s="249">
        <f t="shared" si="64"/>
        <v>0</v>
      </c>
      <c r="CZ45" s="250">
        <f t="shared" si="65"/>
        <v>0</v>
      </c>
      <c r="DA45" s="249">
        <f t="shared" si="66"/>
        <v>0</v>
      </c>
      <c r="DB45" s="249">
        <f t="shared" si="67"/>
        <v>0</v>
      </c>
      <c r="DC45" s="250">
        <f t="shared" si="68"/>
        <v>0</v>
      </c>
      <c r="DD45" s="249">
        <f t="shared" si="69"/>
        <v>0</v>
      </c>
      <c r="DE45" s="249">
        <f t="shared" si="70"/>
        <v>0</v>
      </c>
      <c r="DF45" s="249">
        <f t="shared" si="71"/>
        <v>0</v>
      </c>
      <c r="DG45" s="249">
        <f t="shared" si="72"/>
        <v>0</v>
      </c>
      <c r="DH45" s="250">
        <f t="shared" si="73"/>
        <v>0</v>
      </c>
      <c r="DI45" s="249">
        <f t="shared" si="74"/>
        <v>0</v>
      </c>
      <c r="DJ45" s="249">
        <f t="shared" si="75"/>
        <v>0</v>
      </c>
      <c r="DK45" s="249">
        <f t="shared" si="76"/>
        <v>0</v>
      </c>
      <c r="DL45" s="249">
        <f t="shared" si="77"/>
        <v>0</v>
      </c>
      <c r="DM45" s="250">
        <f t="shared" si="78"/>
        <v>0</v>
      </c>
      <c r="DN45" s="249">
        <f t="shared" si="79"/>
        <v>0</v>
      </c>
      <c r="DO45" s="249">
        <f t="shared" si="80"/>
        <v>0</v>
      </c>
      <c r="DP45" s="249">
        <f t="shared" si="81"/>
        <v>0</v>
      </c>
      <c r="DQ45" s="249">
        <f t="shared" si="82"/>
        <v>0</v>
      </c>
      <c r="DR45" s="250">
        <f t="shared" si="83"/>
        <v>0</v>
      </c>
      <c r="DS45" s="249">
        <f t="shared" si="84"/>
        <v>0</v>
      </c>
      <c r="DT45" s="249">
        <f t="shared" si="85"/>
        <v>0</v>
      </c>
      <c r="DU45" s="249">
        <f t="shared" si="86"/>
        <v>0</v>
      </c>
      <c r="DV45" s="249">
        <f t="shared" si="87"/>
        <v>0</v>
      </c>
      <c r="DW45" s="250">
        <f t="shared" si="88"/>
        <v>0</v>
      </c>
      <c r="DX45" s="249">
        <f t="shared" si="89"/>
        <v>0</v>
      </c>
      <c r="DY45" s="249">
        <f t="shared" si="90"/>
        <v>0</v>
      </c>
      <c r="DZ45" s="250">
        <f t="shared" si="91"/>
        <v>0</v>
      </c>
      <c r="EA45" s="249">
        <f t="shared" si="92"/>
        <v>0</v>
      </c>
      <c r="EB45" s="249">
        <f t="shared" si="93"/>
        <v>0</v>
      </c>
      <c r="EC45" s="250">
        <f t="shared" si="94"/>
        <v>0</v>
      </c>
      <c r="ED45" s="249">
        <f t="shared" si="95"/>
        <v>0</v>
      </c>
      <c r="EE45" s="249">
        <f t="shared" si="96"/>
        <v>0</v>
      </c>
      <c r="EF45" s="250">
        <f t="shared" si="97"/>
        <v>0</v>
      </c>
      <c r="EG45" s="249">
        <f t="shared" si="98"/>
        <v>0</v>
      </c>
      <c r="EH45" s="249">
        <f t="shared" si="99"/>
        <v>0</v>
      </c>
      <c r="EI45" s="250">
        <f t="shared" si="100"/>
        <v>0</v>
      </c>
      <c r="EJ45" s="249">
        <f t="shared" si="101"/>
        <v>0</v>
      </c>
      <c r="EK45" s="249">
        <f t="shared" si="102"/>
        <v>0</v>
      </c>
      <c r="EL45" s="249">
        <f t="shared" si="103"/>
        <v>0</v>
      </c>
      <c r="EM45" s="249">
        <f t="shared" si="104"/>
        <v>0</v>
      </c>
      <c r="EN45" s="250">
        <f t="shared" si="105"/>
        <v>0</v>
      </c>
      <c r="EO45" s="249">
        <f t="shared" si="106"/>
        <v>0</v>
      </c>
      <c r="EP45" s="249">
        <f t="shared" si="107"/>
        <v>0</v>
      </c>
      <c r="EQ45" s="249">
        <f t="shared" si="108"/>
        <v>0</v>
      </c>
      <c r="ER45" s="249">
        <f t="shared" si="109"/>
        <v>0</v>
      </c>
      <c r="ES45" s="250">
        <f t="shared" si="110"/>
        <v>0</v>
      </c>
      <c r="ET45" s="249">
        <f t="shared" si="111"/>
        <v>0</v>
      </c>
      <c r="EU45" s="249">
        <f t="shared" si="112"/>
        <v>0</v>
      </c>
      <c r="EV45" s="249">
        <f t="shared" si="113"/>
        <v>0</v>
      </c>
      <c r="EW45" s="249">
        <f t="shared" si="114"/>
        <v>0</v>
      </c>
      <c r="EX45" s="250">
        <f t="shared" si="115"/>
        <v>0</v>
      </c>
      <c r="EY45" s="249">
        <f t="shared" si="116"/>
        <v>0</v>
      </c>
      <c r="EZ45" s="249">
        <f t="shared" si="117"/>
        <v>0</v>
      </c>
      <c r="FA45" s="249">
        <f t="shared" si="118"/>
        <v>0</v>
      </c>
      <c r="FB45" s="249">
        <f t="shared" si="119"/>
        <v>0</v>
      </c>
      <c r="FC45" s="250">
        <f t="shared" si="120"/>
        <v>0</v>
      </c>
      <c r="FD45" s="249">
        <f t="shared" si="121"/>
        <v>0</v>
      </c>
      <c r="FE45" s="249">
        <f t="shared" si="122"/>
        <v>0</v>
      </c>
      <c r="FF45" s="250">
        <f t="shared" si="123"/>
        <v>0</v>
      </c>
      <c r="FG45" s="249">
        <f t="shared" si="124"/>
        <v>0</v>
      </c>
      <c r="FH45" s="249">
        <f t="shared" si="125"/>
        <v>0</v>
      </c>
      <c r="FI45" s="250">
        <f t="shared" si="126"/>
        <v>0</v>
      </c>
      <c r="FJ45" s="249">
        <f t="shared" si="127"/>
        <v>0</v>
      </c>
      <c r="FK45" s="249">
        <f t="shared" si="128"/>
        <v>0</v>
      </c>
      <c r="FL45" s="250">
        <f t="shared" si="129"/>
        <v>0</v>
      </c>
      <c r="FM45" s="249">
        <f t="shared" si="130"/>
        <v>0</v>
      </c>
      <c r="FN45" s="251">
        <f t="shared" si="131"/>
        <v>0</v>
      </c>
    </row>
    <row r="46" spans="1:170" ht="12.75">
      <c r="A46" s="452"/>
      <c r="B46" s="639"/>
      <c r="C46" s="252" t="s">
        <v>10</v>
      </c>
      <c r="D46" s="253">
        <f>D25+SUM(CN17:CN58)</f>
        <v>0</v>
      </c>
      <c r="E46" s="254">
        <f>E25+SUM(CD17:CD58)</f>
        <v>0</v>
      </c>
      <c r="F46" s="255"/>
      <c r="G46" s="287"/>
      <c r="H46" s="260">
        <f>H25+SUM(CI17:CI58)</f>
        <v>0</v>
      </c>
      <c r="I46" s="288">
        <f>I25+SUM(BY17:BY58)</f>
        <v>0</v>
      </c>
      <c r="J46" s="253">
        <f>J25+SUM(DB17:DB58)</f>
        <v>0</v>
      </c>
      <c r="K46" s="259">
        <f>K25+SUM(CV17:CV58)</f>
        <v>0</v>
      </c>
      <c r="L46" s="260">
        <f>L25+SUM(CY17:CY58)</f>
        <v>0</v>
      </c>
      <c r="M46" s="258">
        <f>M25+SUM(CS17:CS58)</f>
        <v>0</v>
      </c>
      <c r="N46" s="452"/>
      <c r="O46" s="45"/>
      <c r="P46" s="1"/>
      <c r="Q46" s="2"/>
      <c r="R46" s="13"/>
      <c r="S46" s="326"/>
      <c r="T46" s="327"/>
      <c r="U46" s="328"/>
      <c r="V46" s="329"/>
      <c r="W46" s="233">
        <f t="shared" si="132"/>
      </c>
      <c r="X46" s="336"/>
      <c r="Y46" s="248">
        <f t="shared" si="133"/>
        <v>0</v>
      </c>
      <c r="Z46" s="249">
        <f t="shared" si="134"/>
        <v>0</v>
      </c>
      <c r="AA46" s="249">
        <f t="shared" si="135"/>
        <v>0</v>
      </c>
      <c r="AB46" s="249">
        <f t="shared" si="136"/>
        <v>0</v>
      </c>
      <c r="AC46" s="249">
        <f t="shared" si="137"/>
        <v>0</v>
      </c>
      <c r="AD46" s="249">
        <f t="shared" si="138"/>
        <v>0</v>
      </c>
      <c r="AE46" s="249">
        <f t="shared" si="139"/>
        <v>0</v>
      </c>
      <c r="AF46" s="249">
        <f t="shared" si="140"/>
        <v>0</v>
      </c>
      <c r="AG46" s="249">
        <f t="shared" si="141"/>
        <v>0</v>
      </c>
      <c r="AH46" s="250">
        <f t="shared" si="142"/>
      </c>
      <c r="AI46" s="251">
        <f t="shared" si="0"/>
      </c>
      <c r="AJ46" s="249">
        <f t="shared" si="143"/>
        <v>1</v>
      </c>
      <c r="AK46" s="249">
        <f t="shared" si="1"/>
        <v>0</v>
      </c>
      <c r="AL46" s="249"/>
      <c r="AM46" s="251"/>
      <c r="AN46" s="237"/>
      <c r="AO46" s="250">
        <f t="shared" si="2"/>
        <v>0</v>
      </c>
      <c r="AP46" s="250">
        <f t="shared" si="3"/>
        <v>0</v>
      </c>
      <c r="AQ46" s="249">
        <f t="shared" si="4"/>
        <v>0</v>
      </c>
      <c r="AR46" s="249">
        <f t="shared" si="5"/>
        <v>0</v>
      </c>
      <c r="AS46" s="249">
        <f t="shared" si="6"/>
        <v>0</v>
      </c>
      <c r="AT46" s="249">
        <f t="shared" si="7"/>
        <v>0</v>
      </c>
      <c r="AU46" s="250">
        <f t="shared" si="8"/>
        <v>0</v>
      </c>
      <c r="AV46" s="249">
        <f t="shared" si="9"/>
        <v>0</v>
      </c>
      <c r="AW46" s="249">
        <f t="shared" si="10"/>
        <v>0</v>
      </c>
      <c r="AX46" s="249">
        <f t="shared" si="11"/>
        <v>0</v>
      </c>
      <c r="AY46" s="251">
        <f t="shared" si="12"/>
        <v>0</v>
      </c>
      <c r="AZ46" s="249">
        <f t="shared" si="13"/>
        <v>0</v>
      </c>
      <c r="BA46" s="250">
        <f t="shared" si="14"/>
        <v>0</v>
      </c>
      <c r="BB46" s="249">
        <f t="shared" si="15"/>
        <v>0</v>
      </c>
      <c r="BC46" s="249">
        <f t="shared" si="16"/>
        <v>0</v>
      </c>
      <c r="BD46" s="249">
        <f t="shared" si="17"/>
        <v>0</v>
      </c>
      <c r="BE46" s="249">
        <f t="shared" si="18"/>
        <v>0</v>
      </c>
      <c r="BF46" s="250">
        <f t="shared" si="19"/>
        <v>0</v>
      </c>
      <c r="BG46" s="249">
        <f t="shared" si="20"/>
        <v>0</v>
      </c>
      <c r="BH46" s="249">
        <f t="shared" si="21"/>
        <v>0</v>
      </c>
      <c r="BI46" s="249">
        <f t="shared" si="22"/>
        <v>0</v>
      </c>
      <c r="BJ46" s="249">
        <f t="shared" si="23"/>
        <v>0</v>
      </c>
      <c r="BK46" s="250">
        <f t="shared" si="24"/>
        <v>0</v>
      </c>
      <c r="BL46" s="249">
        <f t="shared" si="25"/>
        <v>0</v>
      </c>
      <c r="BM46" s="249">
        <f t="shared" si="26"/>
        <v>0</v>
      </c>
      <c r="BN46" s="250">
        <f t="shared" si="27"/>
        <v>0</v>
      </c>
      <c r="BO46" s="249">
        <f t="shared" si="28"/>
        <v>0</v>
      </c>
      <c r="BP46" s="249">
        <f t="shared" si="29"/>
        <v>0</v>
      </c>
      <c r="BQ46" s="250">
        <f t="shared" si="30"/>
        <v>0</v>
      </c>
      <c r="BR46" s="249">
        <f t="shared" si="31"/>
        <v>0</v>
      </c>
      <c r="BS46" s="249">
        <f t="shared" si="32"/>
        <v>0</v>
      </c>
      <c r="BT46" s="250">
        <f t="shared" si="33"/>
        <v>0</v>
      </c>
      <c r="BU46" s="249">
        <f t="shared" si="34"/>
        <v>0</v>
      </c>
      <c r="BV46" s="251">
        <f t="shared" si="35"/>
        <v>0</v>
      </c>
      <c r="BW46" s="249">
        <f t="shared" si="36"/>
        <v>0</v>
      </c>
      <c r="BX46" s="249">
        <f t="shared" si="37"/>
        <v>0</v>
      </c>
      <c r="BY46" s="249">
        <f t="shared" si="38"/>
        <v>0</v>
      </c>
      <c r="BZ46" s="249">
        <f t="shared" si="39"/>
        <v>0</v>
      </c>
      <c r="CA46" s="249">
        <f t="shared" si="40"/>
        <v>0</v>
      </c>
      <c r="CB46" s="250">
        <f t="shared" si="41"/>
        <v>0</v>
      </c>
      <c r="CC46" s="249">
        <f t="shared" si="42"/>
        <v>0</v>
      </c>
      <c r="CD46" s="249">
        <f t="shared" si="43"/>
        <v>0</v>
      </c>
      <c r="CE46" s="249">
        <f t="shared" si="44"/>
        <v>0</v>
      </c>
      <c r="CF46" s="249">
        <f t="shared" si="45"/>
        <v>0</v>
      </c>
      <c r="CG46" s="250">
        <f t="shared" si="46"/>
        <v>0</v>
      </c>
      <c r="CH46" s="249">
        <f t="shared" si="47"/>
        <v>0</v>
      </c>
      <c r="CI46" s="249">
        <f t="shared" si="48"/>
        <v>0</v>
      </c>
      <c r="CJ46" s="249">
        <f t="shared" si="49"/>
        <v>0</v>
      </c>
      <c r="CK46" s="249">
        <f t="shared" si="50"/>
        <v>0</v>
      </c>
      <c r="CL46" s="250">
        <f t="shared" si="51"/>
        <v>0</v>
      </c>
      <c r="CM46" s="249">
        <f t="shared" si="52"/>
        <v>0</v>
      </c>
      <c r="CN46" s="249">
        <f t="shared" si="53"/>
        <v>0</v>
      </c>
      <c r="CO46" s="249">
        <f t="shared" si="54"/>
        <v>0</v>
      </c>
      <c r="CP46" s="249">
        <f t="shared" si="55"/>
        <v>0</v>
      </c>
      <c r="CQ46" s="250">
        <f t="shared" si="56"/>
        <v>0</v>
      </c>
      <c r="CR46" s="249">
        <f t="shared" si="57"/>
        <v>0</v>
      </c>
      <c r="CS46" s="249">
        <f t="shared" si="58"/>
        <v>0</v>
      </c>
      <c r="CT46" s="250">
        <f t="shared" si="59"/>
        <v>0</v>
      </c>
      <c r="CU46" s="249">
        <f t="shared" si="60"/>
        <v>0</v>
      </c>
      <c r="CV46" s="249">
        <f t="shared" si="61"/>
        <v>0</v>
      </c>
      <c r="CW46" s="250">
        <f t="shared" si="62"/>
        <v>0</v>
      </c>
      <c r="CX46" s="249">
        <f t="shared" si="63"/>
        <v>0</v>
      </c>
      <c r="CY46" s="249">
        <f t="shared" si="64"/>
        <v>0</v>
      </c>
      <c r="CZ46" s="250">
        <f t="shared" si="65"/>
        <v>0</v>
      </c>
      <c r="DA46" s="249">
        <f t="shared" si="66"/>
        <v>0</v>
      </c>
      <c r="DB46" s="249">
        <f t="shared" si="67"/>
        <v>0</v>
      </c>
      <c r="DC46" s="250">
        <f t="shared" si="68"/>
        <v>0</v>
      </c>
      <c r="DD46" s="249">
        <f t="shared" si="69"/>
        <v>0</v>
      </c>
      <c r="DE46" s="249">
        <f t="shared" si="70"/>
        <v>0</v>
      </c>
      <c r="DF46" s="249">
        <f t="shared" si="71"/>
        <v>0</v>
      </c>
      <c r="DG46" s="249">
        <f t="shared" si="72"/>
        <v>0</v>
      </c>
      <c r="DH46" s="250">
        <f t="shared" si="73"/>
        <v>0</v>
      </c>
      <c r="DI46" s="249">
        <f t="shared" si="74"/>
        <v>0</v>
      </c>
      <c r="DJ46" s="249">
        <f t="shared" si="75"/>
        <v>0</v>
      </c>
      <c r="DK46" s="249">
        <f t="shared" si="76"/>
        <v>0</v>
      </c>
      <c r="DL46" s="249">
        <f t="shared" si="77"/>
        <v>0</v>
      </c>
      <c r="DM46" s="250">
        <f t="shared" si="78"/>
        <v>0</v>
      </c>
      <c r="DN46" s="249">
        <f t="shared" si="79"/>
        <v>0</v>
      </c>
      <c r="DO46" s="249">
        <f t="shared" si="80"/>
        <v>0</v>
      </c>
      <c r="DP46" s="249">
        <f t="shared" si="81"/>
        <v>0</v>
      </c>
      <c r="DQ46" s="249">
        <f t="shared" si="82"/>
        <v>0</v>
      </c>
      <c r="DR46" s="250">
        <f t="shared" si="83"/>
        <v>0</v>
      </c>
      <c r="DS46" s="249">
        <f t="shared" si="84"/>
        <v>0</v>
      </c>
      <c r="DT46" s="249">
        <f t="shared" si="85"/>
        <v>0</v>
      </c>
      <c r="DU46" s="249">
        <f t="shared" si="86"/>
        <v>0</v>
      </c>
      <c r="DV46" s="249">
        <f t="shared" si="87"/>
        <v>0</v>
      </c>
      <c r="DW46" s="250">
        <f t="shared" si="88"/>
        <v>0</v>
      </c>
      <c r="DX46" s="249">
        <f t="shared" si="89"/>
        <v>0</v>
      </c>
      <c r="DY46" s="249">
        <f t="shared" si="90"/>
        <v>0</v>
      </c>
      <c r="DZ46" s="250">
        <f t="shared" si="91"/>
        <v>0</v>
      </c>
      <c r="EA46" s="249">
        <f t="shared" si="92"/>
        <v>0</v>
      </c>
      <c r="EB46" s="249">
        <f t="shared" si="93"/>
        <v>0</v>
      </c>
      <c r="EC46" s="250">
        <f t="shared" si="94"/>
        <v>0</v>
      </c>
      <c r="ED46" s="249">
        <f t="shared" si="95"/>
        <v>0</v>
      </c>
      <c r="EE46" s="249">
        <f t="shared" si="96"/>
        <v>0</v>
      </c>
      <c r="EF46" s="250">
        <f t="shared" si="97"/>
        <v>0</v>
      </c>
      <c r="EG46" s="249">
        <f t="shared" si="98"/>
        <v>0</v>
      </c>
      <c r="EH46" s="249">
        <f t="shared" si="99"/>
        <v>0</v>
      </c>
      <c r="EI46" s="250">
        <f t="shared" si="100"/>
        <v>0</v>
      </c>
      <c r="EJ46" s="249">
        <f t="shared" si="101"/>
        <v>0</v>
      </c>
      <c r="EK46" s="249">
        <f t="shared" si="102"/>
        <v>0</v>
      </c>
      <c r="EL46" s="249">
        <f t="shared" si="103"/>
        <v>0</v>
      </c>
      <c r="EM46" s="249">
        <f t="shared" si="104"/>
        <v>0</v>
      </c>
      <c r="EN46" s="250">
        <f t="shared" si="105"/>
        <v>0</v>
      </c>
      <c r="EO46" s="249">
        <f t="shared" si="106"/>
        <v>0</v>
      </c>
      <c r="EP46" s="249">
        <f t="shared" si="107"/>
        <v>0</v>
      </c>
      <c r="EQ46" s="249">
        <f t="shared" si="108"/>
        <v>0</v>
      </c>
      <c r="ER46" s="249">
        <f t="shared" si="109"/>
        <v>0</v>
      </c>
      <c r="ES46" s="250">
        <f t="shared" si="110"/>
        <v>0</v>
      </c>
      <c r="ET46" s="249">
        <f t="shared" si="111"/>
        <v>0</v>
      </c>
      <c r="EU46" s="249">
        <f t="shared" si="112"/>
        <v>0</v>
      </c>
      <c r="EV46" s="249">
        <f t="shared" si="113"/>
        <v>0</v>
      </c>
      <c r="EW46" s="249">
        <f t="shared" si="114"/>
        <v>0</v>
      </c>
      <c r="EX46" s="250">
        <f t="shared" si="115"/>
        <v>0</v>
      </c>
      <c r="EY46" s="249">
        <f t="shared" si="116"/>
        <v>0</v>
      </c>
      <c r="EZ46" s="249">
        <f t="shared" si="117"/>
        <v>0</v>
      </c>
      <c r="FA46" s="249">
        <f t="shared" si="118"/>
        <v>0</v>
      </c>
      <c r="FB46" s="249">
        <f t="shared" si="119"/>
        <v>0</v>
      </c>
      <c r="FC46" s="250">
        <f t="shared" si="120"/>
        <v>0</v>
      </c>
      <c r="FD46" s="249">
        <f t="shared" si="121"/>
        <v>0</v>
      </c>
      <c r="FE46" s="249">
        <f t="shared" si="122"/>
        <v>0</v>
      </c>
      <c r="FF46" s="250">
        <f t="shared" si="123"/>
        <v>0</v>
      </c>
      <c r="FG46" s="249">
        <f t="shared" si="124"/>
        <v>0</v>
      </c>
      <c r="FH46" s="249">
        <f t="shared" si="125"/>
        <v>0</v>
      </c>
      <c r="FI46" s="250">
        <f t="shared" si="126"/>
        <v>0</v>
      </c>
      <c r="FJ46" s="249">
        <f t="shared" si="127"/>
        <v>0</v>
      </c>
      <c r="FK46" s="249">
        <f t="shared" si="128"/>
        <v>0</v>
      </c>
      <c r="FL46" s="250">
        <f t="shared" si="129"/>
        <v>0</v>
      </c>
      <c r="FM46" s="249">
        <f t="shared" si="130"/>
        <v>0</v>
      </c>
      <c r="FN46" s="251">
        <f t="shared" si="131"/>
        <v>0</v>
      </c>
    </row>
    <row r="47" spans="1:170" ht="12.75">
      <c r="A47" s="452"/>
      <c r="B47" s="639"/>
      <c r="C47" s="252" t="s">
        <v>40</v>
      </c>
      <c r="D47" s="253">
        <f>D26+SUM(CO17:CO58)</f>
        <v>0</v>
      </c>
      <c r="E47" s="254">
        <f>E26+SUM(CE17:CE58)</f>
        <v>0</v>
      </c>
      <c r="F47" s="255"/>
      <c r="G47" s="287"/>
      <c r="H47" s="260">
        <f>H26+SUM(CJ17:CJ58)</f>
        <v>0</v>
      </c>
      <c r="I47" s="288">
        <f>I26+SUM(BZ17:BZ58)</f>
        <v>0</v>
      </c>
      <c r="J47" s="255"/>
      <c r="K47" s="256"/>
      <c r="L47" s="270"/>
      <c r="M47" s="256"/>
      <c r="N47" s="452"/>
      <c r="O47" s="45"/>
      <c r="P47" s="1"/>
      <c r="Q47" s="2"/>
      <c r="R47" s="13"/>
      <c r="S47" s="326"/>
      <c r="T47" s="327"/>
      <c r="U47" s="328"/>
      <c r="V47" s="329"/>
      <c r="W47" s="233">
        <f t="shared" si="132"/>
      </c>
      <c r="X47" s="336"/>
      <c r="Y47" s="248">
        <f t="shared" si="133"/>
        <v>0</v>
      </c>
      <c r="Z47" s="249">
        <f t="shared" si="134"/>
        <v>0</v>
      </c>
      <c r="AA47" s="249">
        <f t="shared" si="135"/>
        <v>0</v>
      </c>
      <c r="AB47" s="249">
        <f t="shared" si="136"/>
        <v>0</v>
      </c>
      <c r="AC47" s="249">
        <f t="shared" si="137"/>
        <v>0</v>
      </c>
      <c r="AD47" s="249">
        <f t="shared" si="138"/>
        <v>0</v>
      </c>
      <c r="AE47" s="249">
        <f t="shared" si="139"/>
        <v>0</v>
      </c>
      <c r="AF47" s="249">
        <f t="shared" si="140"/>
        <v>0</v>
      </c>
      <c r="AG47" s="249">
        <f t="shared" si="141"/>
        <v>0</v>
      </c>
      <c r="AH47" s="250">
        <f t="shared" si="142"/>
      </c>
      <c r="AI47" s="251">
        <f t="shared" si="0"/>
      </c>
      <c r="AJ47" s="249">
        <f t="shared" si="143"/>
        <v>1</v>
      </c>
      <c r="AK47" s="249">
        <f t="shared" si="1"/>
        <v>0</v>
      </c>
      <c r="AL47" s="249"/>
      <c r="AM47" s="251"/>
      <c r="AN47" s="237"/>
      <c r="AO47" s="250">
        <f t="shared" si="2"/>
        <v>0</v>
      </c>
      <c r="AP47" s="250">
        <f t="shared" si="3"/>
        <v>0</v>
      </c>
      <c r="AQ47" s="249">
        <f t="shared" si="4"/>
        <v>0</v>
      </c>
      <c r="AR47" s="249">
        <f t="shared" si="5"/>
        <v>0</v>
      </c>
      <c r="AS47" s="249">
        <f t="shared" si="6"/>
        <v>0</v>
      </c>
      <c r="AT47" s="249">
        <f t="shared" si="7"/>
        <v>0</v>
      </c>
      <c r="AU47" s="250">
        <f t="shared" si="8"/>
        <v>0</v>
      </c>
      <c r="AV47" s="249">
        <f t="shared" si="9"/>
        <v>0</v>
      </c>
      <c r="AW47" s="249">
        <f t="shared" si="10"/>
        <v>0</v>
      </c>
      <c r="AX47" s="249">
        <f t="shared" si="11"/>
        <v>0</v>
      </c>
      <c r="AY47" s="251">
        <f t="shared" si="12"/>
        <v>0</v>
      </c>
      <c r="AZ47" s="249">
        <f t="shared" si="13"/>
        <v>0</v>
      </c>
      <c r="BA47" s="250">
        <f t="shared" si="14"/>
        <v>0</v>
      </c>
      <c r="BB47" s="249">
        <f t="shared" si="15"/>
        <v>0</v>
      </c>
      <c r="BC47" s="249">
        <f t="shared" si="16"/>
        <v>0</v>
      </c>
      <c r="BD47" s="249">
        <f t="shared" si="17"/>
        <v>0</v>
      </c>
      <c r="BE47" s="249">
        <f t="shared" si="18"/>
        <v>0</v>
      </c>
      <c r="BF47" s="250">
        <f t="shared" si="19"/>
        <v>0</v>
      </c>
      <c r="BG47" s="249">
        <f t="shared" si="20"/>
        <v>0</v>
      </c>
      <c r="BH47" s="249">
        <f t="shared" si="21"/>
        <v>0</v>
      </c>
      <c r="BI47" s="249">
        <f t="shared" si="22"/>
        <v>0</v>
      </c>
      <c r="BJ47" s="249">
        <f t="shared" si="23"/>
        <v>0</v>
      </c>
      <c r="BK47" s="250">
        <f t="shared" si="24"/>
        <v>0</v>
      </c>
      <c r="BL47" s="249">
        <f t="shared" si="25"/>
        <v>0</v>
      </c>
      <c r="BM47" s="249">
        <f t="shared" si="26"/>
        <v>0</v>
      </c>
      <c r="BN47" s="250">
        <f t="shared" si="27"/>
        <v>0</v>
      </c>
      <c r="BO47" s="249">
        <f t="shared" si="28"/>
        <v>0</v>
      </c>
      <c r="BP47" s="249">
        <f t="shared" si="29"/>
        <v>0</v>
      </c>
      <c r="BQ47" s="250">
        <f t="shared" si="30"/>
        <v>0</v>
      </c>
      <c r="BR47" s="249">
        <f t="shared" si="31"/>
        <v>0</v>
      </c>
      <c r="BS47" s="249">
        <f t="shared" si="32"/>
        <v>0</v>
      </c>
      <c r="BT47" s="250">
        <f t="shared" si="33"/>
        <v>0</v>
      </c>
      <c r="BU47" s="249">
        <f t="shared" si="34"/>
        <v>0</v>
      </c>
      <c r="BV47" s="251">
        <f t="shared" si="35"/>
        <v>0</v>
      </c>
      <c r="BW47" s="249">
        <f t="shared" si="36"/>
        <v>0</v>
      </c>
      <c r="BX47" s="249">
        <f t="shared" si="37"/>
        <v>0</v>
      </c>
      <c r="BY47" s="249">
        <f t="shared" si="38"/>
        <v>0</v>
      </c>
      <c r="BZ47" s="249">
        <f t="shared" si="39"/>
        <v>0</v>
      </c>
      <c r="CA47" s="249">
        <f t="shared" si="40"/>
        <v>0</v>
      </c>
      <c r="CB47" s="250">
        <f t="shared" si="41"/>
        <v>0</v>
      </c>
      <c r="CC47" s="249">
        <f t="shared" si="42"/>
        <v>0</v>
      </c>
      <c r="CD47" s="249">
        <f t="shared" si="43"/>
        <v>0</v>
      </c>
      <c r="CE47" s="249">
        <f t="shared" si="44"/>
        <v>0</v>
      </c>
      <c r="CF47" s="249">
        <f t="shared" si="45"/>
        <v>0</v>
      </c>
      <c r="CG47" s="250">
        <f t="shared" si="46"/>
        <v>0</v>
      </c>
      <c r="CH47" s="249">
        <f t="shared" si="47"/>
        <v>0</v>
      </c>
      <c r="CI47" s="249">
        <f t="shared" si="48"/>
        <v>0</v>
      </c>
      <c r="CJ47" s="249">
        <f t="shared" si="49"/>
        <v>0</v>
      </c>
      <c r="CK47" s="249">
        <f t="shared" si="50"/>
        <v>0</v>
      </c>
      <c r="CL47" s="250">
        <f t="shared" si="51"/>
        <v>0</v>
      </c>
      <c r="CM47" s="249">
        <f t="shared" si="52"/>
        <v>0</v>
      </c>
      <c r="CN47" s="249">
        <f t="shared" si="53"/>
        <v>0</v>
      </c>
      <c r="CO47" s="249">
        <f t="shared" si="54"/>
        <v>0</v>
      </c>
      <c r="CP47" s="249">
        <f t="shared" si="55"/>
        <v>0</v>
      </c>
      <c r="CQ47" s="250">
        <f t="shared" si="56"/>
        <v>0</v>
      </c>
      <c r="CR47" s="249">
        <f t="shared" si="57"/>
        <v>0</v>
      </c>
      <c r="CS47" s="249">
        <f t="shared" si="58"/>
        <v>0</v>
      </c>
      <c r="CT47" s="250">
        <f t="shared" si="59"/>
        <v>0</v>
      </c>
      <c r="CU47" s="249">
        <f t="shared" si="60"/>
        <v>0</v>
      </c>
      <c r="CV47" s="249">
        <f t="shared" si="61"/>
        <v>0</v>
      </c>
      <c r="CW47" s="250">
        <f t="shared" si="62"/>
        <v>0</v>
      </c>
      <c r="CX47" s="249">
        <f t="shared" si="63"/>
        <v>0</v>
      </c>
      <c r="CY47" s="249">
        <f t="shared" si="64"/>
        <v>0</v>
      </c>
      <c r="CZ47" s="250">
        <f t="shared" si="65"/>
        <v>0</v>
      </c>
      <c r="DA47" s="249">
        <f t="shared" si="66"/>
        <v>0</v>
      </c>
      <c r="DB47" s="249">
        <f t="shared" si="67"/>
        <v>0</v>
      </c>
      <c r="DC47" s="250">
        <f t="shared" si="68"/>
        <v>0</v>
      </c>
      <c r="DD47" s="249">
        <f t="shared" si="69"/>
        <v>0</v>
      </c>
      <c r="DE47" s="249">
        <f t="shared" si="70"/>
        <v>0</v>
      </c>
      <c r="DF47" s="249">
        <f t="shared" si="71"/>
        <v>0</v>
      </c>
      <c r="DG47" s="249">
        <f t="shared" si="72"/>
        <v>0</v>
      </c>
      <c r="DH47" s="250">
        <f t="shared" si="73"/>
        <v>0</v>
      </c>
      <c r="DI47" s="249">
        <f t="shared" si="74"/>
        <v>0</v>
      </c>
      <c r="DJ47" s="249">
        <f t="shared" si="75"/>
        <v>0</v>
      </c>
      <c r="DK47" s="249">
        <f t="shared" si="76"/>
        <v>0</v>
      </c>
      <c r="DL47" s="249">
        <f t="shared" si="77"/>
        <v>0</v>
      </c>
      <c r="DM47" s="250">
        <f t="shared" si="78"/>
        <v>0</v>
      </c>
      <c r="DN47" s="249">
        <f t="shared" si="79"/>
        <v>0</v>
      </c>
      <c r="DO47" s="249">
        <f t="shared" si="80"/>
        <v>0</v>
      </c>
      <c r="DP47" s="249">
        <f t="shared" si="81"/>
        <v>0</v>
      </c>
      <c r="DQ47" s="249">
        <f t="shared" si="82"/>
        <v>0</v>
      </c>
      <c r="DR47" s="250">
        <f t="shared" si="83"/>
        <v>0</v>
      </c>
      <c r="DS47" s="249">
        <f t="shared" si="84"/>
        <v>0</v>
      </c>
      <c r="DT47" s="249">
        <f t="shared" si="85"/>
        <v>0</v>
      </c>
      <c r="DU47" s="249">
        <f t="shared" si="86"/>
        <v>0</v>
      </c>
      <c r="DV47" s="249">
        <f t="shared" si="87"/>
        <v>0</v>
      </c>
      <c r="DW47" s="250">
        <f t="shared" si="88"/>
        <v>0</v>
      </c>
      <c r="DX47" s="249">
        <f t="shared" si="89"/>
        <v>0</v>
      </c>
      <c r="DY47" s="249">
        <f t="shared" si="90"/>
        <v>0</v>
      </c>
      <c r="DZ47" s="250">
        <f t="shared" si="91"/>
        <v>0</v>
      </c>
      <c r="EA47" s="249">
        <f t="shared" si="92"/>
        <v>0</v>
      </c>
      <c r="EB47" s="249">
        <f t="shared" si="93"/>
        <v>0</v>
      </c>
      <c r="EC47" s="250">
        <f t="shared" si="94"/>
        <v>0</v>
      </c>
      <c r="ED47" s="249">
        <f t="shared" si="95"/>
        <v>0</v>
      </c>
      <c r="EE47" s="249">
        <f t="shared" si="96"/>
        <v>0</v>
      </c>
      <c r="EF47" s="250">
        <f t="shared" si="97"/>
        <v>0</v>
      </c>
      <c r="EG47" s="249">
        <f t="shared" si="98"/>
        <v>0</v>
      </c>
      <c r="EH47" s="249">
        <f t="shared" si="99"/>
        <v>0</v>
      </c>
      <c r="EI47" s="250">
        <f t="shared" si="100"/>
        <v>0</v>
      </c>
      <c r="EJ47" s="249">
        <f t="shared" si="101"/>
        <v>0</v>
      </c>
      <c r="EK47" s="249">
        <f t="shared" si="102"/>
        <v>0</v>
      </c>
      <c r="EL47" s="249">
        <f t="shared" si="103"/>
        <v>0</v>
      </c>
      <c r="EM47" s="249">
        <f t="shared" si="104"/>
        <v>0</v>
      </c>
      <c r="EN47" s="250">
        <f t="shared" si="105"/>
        <v>0</v>
      </c>
      <c r="EO47" s="249">
        <f t="shared" si="106"/>
        <v>0</v>
      </c>
      <c r="EP47" s="249">
        <f t="shared" si="107"/>
        <v>0</v>
      </c>
      <c r="EQ47" s="249">
        <f t="shared" si="108"/>
        <v>0</v>
      </c>
      <c r="ER47" s="249">
        <f t="shared" si="109"/>
        <v>0</v>
      </c>
      <c r="ES47" s="250">
        <f t="shared" si="110"/>
        <v>0</v>
      </c>
      <c r="ET47" s="249">
        <f t="shared" si="111"/>
        <v>0</v>
      </c>
      <c r="EU47" s="249">
        <f t="shared" si="112"/>
        <v>0</v>
      </c>
      <c r="EV47" s="249">
        <f t="shared" si="113"/>
        <v>0</v>
      </c>
      <c r="EW47" s="249">
        <f t="shared" si="114"/>
        <v>0</v>
      </c>
      <c r="EX47" s="250">
        <f t="shared" si="115"/>
        <v>0</v>
      </c>
      <c r="EY47" s="249">
        <f t="shared" si="116"/>
        <v>0</v>
      </c>
      <c r="EZ47" s="249">
        <f t="shared" si="117"/>
        <v>0</v>
      </c>
      <c r="FA47" s="249">
        <f t="shared" si="118"/>
        <v>0</v>
      </c>
      <c r="FB47" s="249">
        <f t="shared" si="119"/>
        <v>0</v>
      </c>
      <c r="FC47" s="250">
        <f t="shared" si="120"/>
        <v>0</v>
      </c>
      <c r="FD47" s="249">
        <f t="shared" si="121"/>
        <v>0</v>
      </c>
      <c r="FE47" s="249">
        <f t="shared" si="122"/>
        <v>0</v>
      </c>
      <c r="FF47" s="250">
        <f t="shared" si="123"/>
        <v>0</v>
      </c>
      <c r="FG47" s="249">
        <f t="shared" si="124"/>
        <v>0</v>
      </c>
      <c r="FH47" s="249">
        <f t="shared" si="125"/>
        <v>0</v>
      </c>
      <c r="FI47" s="250">
        <f t="shared" si="126"/>
        <v>0</v>
      </c>
      <c r="FJ47" s="249">
        <f t="shared" si="127"/>
        <v>0</v>
      </c>
      <c r="FK47" s="249">
        <f t="shared" si="128"/>
        <v>0</v>
      </c>
      <c r="FL47" s="250">
        <f t="shared" si="129"/>
        <v>0</v>
      </c>
      <c r="FM47" s="249">
        <f t="shared" si="130"/>
        <v>0</v>
      </c>
      <c r="FN47" s="251">
        <f t="shared" si="131"/>
        <v>0</v>
      </c>
    </row>
    <row r="48" spans="1:170" ht="13.5" thickBot="1">
      <c r="A48" s="452"/>
      <c r="B48" s="640"/>
      <c r="C48" s="261" t="s">
        <v>41</v>
      </c>
      <c r="D48" s="262">
        <f>D27+SUM(CP17:CP58)</f>
        <v>0</v>
      </c>
      <c r="E48" s="263">
        <f>E27+SUM(CF17:CF58)</f>
        <v>0</v>
      </c>
      <c r="F48" s="268"/>
      <c r="G48" s="289"/>
      <c r="H48" s="280">
        <f>H27+SUM(CK17:CK58)</f>
        <v>0</v>
      </c>
      <c r="I48" s="290">
        <f>I27+SUM(CA17:CA58)</f>
        <v>0</v>
      </c>
      <c r="J48" s="271"/>
      <c r="K48" s="272"/>
      <c r="L48" s="274"/>
      <c r="M48" s="269"/>
      <c r="N48" s="452"/>
      <c r="O48" s="45"/>
      <c r="P48" s="1"/>
      <c r="Q48" s="2"/>
      <c r="R48" s="13"/>
      <c r="S48" s="326"/>
      <c r="T48" s="327"/>
      <c r="U48" s="328"/>
      <c r="V48" s="329"/>
      <c r="W48" s="233">
        <f t="shared" si="132"/>
      </c>
      <c r="X48" s="336"/>
      <c r="Y48" s="248">
        <f t="shared" si="133"/>
        <v>0</v>
      </c>
      <c r="Z48" s="249">
        <f t="shared" si="134"/>
        <v>0</v>
      </c>
      <c r="AA48" s="249">
        <f t="shared" si="135"/>
        <v>0</v>
      </c>
      <c r="AB48" s="249">
        <f t="shared" si="136"/>
        <v>0</v>
      </c>
      <c r="AC48" s="249">
        <f t="shared" si="137"/>
        <v>0</v>
      </c>
      <c r="AD48" s="249">
        <f t="shared" si="138"/>
        <v>0</v>
      </c>
      <c r="AE48" s="249">
        <f t="shared" si="139"/>
        <v>0</v>
      </c>
      <c r="AF48" s="249">
        <f t="shared" si="140"/>
        <v>0</v>
      </c>
      <c r="AG48" s="249">
        <f t="shared" si="141"/>
        <v>0</v>
      </c>
      <c r="AH48" s="250">
        <f t="shared" si="142"/>
      </c>
      <c r="AI48" s="251">
        <f t="shared" si="0"/>
      </c>
      <c r="AJ48" s="249">
        <f t="shared" si="143"/>
        <v>1</v>
      </c>
      <c r="AK48" s="249">
        <f t="shared" si="1"/>
        <v>0</v>
      </c>
      <c r="AL48" s="249"/>
      <c r="AM48" s="251"/>
      <c r="AN48" s="237"/>
      <c r="AO48" s="250">
        <f t="shared" si="2"/>
        <v>0</v>
      </c>
      <c r="AP48" s="250">
        <f t="shared" si="3"/>
        <v>0</v>
      </c>
      <c r="AQ48" s="249">
        <f t="shared" si="4"/>
        <v>0</v>
      </c>
      <c r="AR48" s="249">
        <f t="shared" si="5"/>
        <v>0</v>
      </c>
      <c r="AS48" s="249">
        <f t="shared" si="6"/>
        <v>0</v>
      </c>
      <c r="AT48" s="249">
        <f t="shared" si="7"/>
        <v>0</v>
      </c>
      <c r="AU48" s="250">
        <f t="shared" si="8"/>
        <v>0</v>
      </c>
      <c r="AV48" s="249">
        <f t="shared" si="9"/>
        <v>0</v>
      </c>
      <c r="AW48" s="249">
        <f t="shared" si="10"/>
        <v>0</v>
      </c>
      <c r="AX48" s="249">
        <f t="shared" si="11"/>
        <v>0</v>
      </c>
      <c r="AY48" s="251">
        <f t="shared" si="12"/>
        <v>0</v>
      </c>
      <c r="AZ48" s="249">
        <f t="shared" si="13"/>
        <v>0</v>
      </c>
      <c r="BA48" s="250">
        <f t="shared" si="14"/>
        <v>0</v>
      </c>
      <c r="BB48" s="249">
        <f t="shared" si="15"/>
        <v>0</v>
      </c>
      <c r="BC48" s="249">
        <f t="shared" si="16"/>
        <v>0</v>
      </c>
      <c r="BD48" s="249">
        <f t="shared" si="17"/>
        <v>0</v>
      </c>
      <c r="BE48" s="249">
        <f t="shared" si="18"/>
        <v>0</v>
      </c>
      <c r="BF48" s="250">
        <f t="shared" si="19"/>
        <v>0</v>
      </c>
      <c r="BG48" s="249">
        <f t="shared" si="20"/>
        <v>0</v>
      </c>
      <c r="BH48" s="249">
        <f t="shared" si="21"/>
        <v>0</v>
      </c>
      <c r="BI48" s="249">
        <f t="shared" si="22"/>
        <v>0</v>
      </c>
      <c r="BJ48" s="249">
        <f t="shared" si="23"/>
        <v>0</v>
      </c>
      <c r="BK48" s="250">
        <f t="shared" si="24"/>
        <v>0</v>
      </c>
      <c r="BL48" s="249">
        <f t="shared" si="25"/>
        <v>0</v>
      </c>
      <c r="BM48" s="249">
        <f t="shared" si="26"/>
        <v>0</v>
      </c>
      <c r="BN48" s="250">
        <f t="shared" si="27"/>
        <v>0</v>
      </c>
      <c r="BO48" s="249">
        <f t="shared" si="28"/>
        <v>0</v>
      </c>
      <c r="BP48" s="249">
        <f t="shared" si="29"/>
        <v>0</v>
      </c>
      <c r="BQ48" s="250">
        <f t="shared" si="30"/>
        <v>0</v>
      </c>
      <c r="BR48" s="249">
        <f t="shared" si="31"/>
        <v>0</v>
      </c>
      <c r="BS48" s="249">
        <f t="shared" si="32"/>
        <v>0</v>
      </c>
      <c r="BT48" s="250">
        <f t="shared" si="33"/>
        <v>0</v>
      </c>
      <c r="BU48" s="249">
        <f t="shared" si="34"/>
        <v>0</v>
      </c>
      <c r="BV48" s="251">
        <f t="shared" si="35"/>
        <v>0</v>
      </c>
      <c r="BW48" s="249">
        <f t="shared" si="36"/>
        <v>0</v>
      </c>
      <c r="BX48" s="249">
        <f t="shared" si="37"/>
        <v>0</v>
      </c>
      <c r="BY48" s="249">
        <f t="shared" si="38"/>
        <v>0</v>
      </c>
      <c r="BZ48" s="249">
        <f t="shared" si="39"/>
        <v>0</v>
      </c>
      <c r="CA48" s="249">
        <f t="shared" si="40"/>
        <v>0</v>
      </c>
      <c r="CB48" s="250">
        <f t="shared" si="41"/>
        <v>0</v>
      </c>
      <c r="CC48" s="249">
        <f t="shared" si="42"/>
        <v>0</v>
      </c>
      <c r="CD48" s="249">
        <f t="shared" si="43"/>
        <v>0</v>
      </c>
      <c r="CE48" s="249">
        <f t="shared" si="44"/>
        <v>0</v>
      </c>
      <c r="CF48" s="249">
        <f t="shared" si="45"/>
        <v>0</v>
      </c>
      <c r="CG48" s="250">
        <f t="shared" si="46"/>
        <v>0</v>
      </c>
      <c r="CH48" s="249">
        <f t="shared" si="47"/>
        <v>0</v>
      </c>
      <c r="CI48" s="249">
        <f t="shared" si="48"/>
        <v>0</v>
      </c>
      <c r="CJ48" s="249">
        <f t="shared" si="49"/>
        <v>0</v>
      </c>
      <c r="CK48" s="249">
        <f t="shared" si="50"/>
        <v>0</v>
      </c>
      <c r="CL48" s="250">
        <f t="shared" si="51"/>
        <v>0</v>
      </c>
      <c r="CM48" s="249">
        <f t="shared" si="52"/>
        <v>0</v>
      </c>
      <c r="CN48" s="249">
        <f t="shared" si="53"/>
        <v>0</v>
      </c>
      <c r="CO48" s="249">
        <f t="shared" si="54"/>
        <v>0</v>
      </c>
      <c r="CP48" s="249">
        <f t="shared" si="55"/>
        <v>0</v>
      </c>
      <c r="CQ48" s="250">
        <f t="shared" si="56"/>
        <v>0</v>
      </c>
      <c r="CR48" s="249">
        <f t="shared" si="57"/>
        <v>0</v>
      </c>
      <c r="CS48" s="249">
        <f t="shared" si="58"/>
        <v>0</v>
      </c>
      <c r="CT48" s="250">
        <f t="shared" si="59"/>
        <v>0</v>
      </c>
      <c r="CU48" s="249">
        <f t="shared" si="60"/>
        <v>0</v>
      </c>
      <c r="CV48" s="249">
        <f t="shared" si="61"/>
        <v>0</v>
      </c>
      <c r="CW48" s="250">
        <f t="shared" si="62"/>
        <v>0</v>
      </c>
      <c r="CX48" s="249">
        <f t="shared" si="63"/>
        <v>0</v>
      </c>
      <c r="CY48" s="249">
        <f t="shared" si="64"/>
        <v>0</v>
      </c>
      <c r="CZ48" s="250">
        <f t="shared" si="65"/>
        <v>0</v>
      </c>
      <c r="DA48" s="249">
        <f t="shared" si="66"/>
        <v>0</v>
      </c>
      <c r="DB48" s="249">
        <f t="shared" si="67"/>
        <v>0</v>
      </c>
      <c r="DC48" s="250">
        <f t="shared" si="68"/>
        <v>0</v>
      </c>
      <c r="DD48" s="249">
        <f t="shared" si="69"/>
        <v>0</v>
      </c>
      <c r="DE48" s="249">
        <f t="shared" si="70"/>
        <v>0</v>
      </c>
      <c r="DF48" s="249">
        <f t="shared" si="71"/>
        <v>0</v>
      </c>
      <c r="DG48" s="249">
        <f t="shared" si="72"/>
        <v>0</v>
      </c>
      <c r="DH48" s="250">
        <f t="shared" si="73"/>
        <v>0</v>
      </c>
      <c r="DI48" s="249">
        <f t="shared" si="74"/>
        <v>0</v>
      </c>
      <c r="DJ48" s="249">
        <f t="shared" si="75"/>
        <v>0</v>
      </c>
      <c r="DK48" s="249">
        <f t="shared" si="76"/>
        <v>0</v>
      </c>
      <c r="DL48" s="249">
        <f t="shared" si="77"/>
        <v>0</v>
      </c>
      <c r="DM48" s="250">
        <f t="shared" si="78"/>
        <v>0</v>
      </c>
      <c r="DN48" s="249">
        <f t="shared" si="79"/>
        <v>0</v>
      </c>
      <c r="DO48" s="249">
        <f t="shared" si="80"/>
        <v>0</v>
      </c>
      <c r="DP48" s="249">
        <f t="shared" si="81"/>
        <v>0</v>
      </c>
      <c r="DQ48" s="249">
        <f t="shared" si="82"/>
        <v>0</v>
      </c>
      <c r="DR48" s="250">
        <f t="shared" si="83"/>
        <v>0</v>
      </c>
      <c r="DS48" s="249">
        <f t="shared" si="84"/>
        <v>0</v>
      </c>
      <c r="DT48" s="249">
        <f t="shared" si="85"/>
        <v>0</v>
      </c>
      <c r="DU48" s="249">
        <f t="shared" si="86"/>
        <v>0</v>
      </c>
      <c r="DV48" s="249">
        <f t="shared" si="87"/>
        <v>0</v>
      </c>
      <c r="DW48" s="250">
        <f t="shared" si="88"/>
        <v>0</v>
      </c>
      <c r="DX48" s="249">
        <f t="shared" si="89"/>
        <v>0</v>
      </c>
      <c r="DY48" s="249">
        <f t="shared" si="90"/>
        <v>0</v>
      </c>
      <c r="DZ48" s="250">
        <f t="shared" si="91"/>
        <v>0</v>
      </c>
      <c r="EA48" s="249">
        <f t="shared" si="92"/>
        <v>0</v>
      </c>
      <c r="EB48" s="249">
        <f t="shared" si="93"/>
        <v>0</v>
      </c>
      <c r="EC48" s="250">
        <f t="shared" si="94"/>
        <v>0</v>
      </c>
      <c r="ED48" s="249">
        <f t="shared" si="95"/>
        <v>0</v>
      </c>
      <c r="EE48" s="249">
        <f t="shared" si="96"/>
        <v>0</v>
      </c>
      <c r="EF48" s="250">
        <f t="shared" si="97"/>
        <v>0</v>
      </c>
      <c r="EG48" s="249">
        <f t="shared" si="98"/>
        <v>0</v>
      </c>
      <c r="EH48" s="249">
        <f t="shared" si="99"/>
        <v>0</v>
      </c>
      <c r="EI48" s="250">
        <f t="shared" si="100"/>
        <v>0</v>
      </c>
      <c r="EJ48" s="249">
        <f t="shared" si="101"/>
        <v>0</v>
      </c>
      <c r="EK48" s="249">
        <f t="shared" si="102"/>
        <v>0</v>
      </c>
      <c r="EL48" s="249">
        <f t="shared" si="103"/>
        <v>0</v>
      </c>
      <c r="EM48" s="249">
        <f t="shared" si="104"/>
        <v>0</v>
      </c>
      <c r="EN48" s="250">
        <f t="shared" si="105"/>
        <v>0</v>
      </c>
      <c r="EO48" s="249">
        <f t="shared" si="106"/>
        <v>0</v>
      </c>
      <c r="EP48" s="249">
        <f t="shared" si="107"/>
        <v>0</v>
      </c>
      <c r="EQ48" s="249">
        <f t="shared" si="108"/>
        <v>0</v>
      </c>
      <c r="ER48" s="249">
        <f t="shared" si="109"/>
        <v>0</v>
      </c>
      <c r="ES48" s="250">
        <f t="shared" si="110"/>
        <v>0</v>
      </c>
      <c r="ET48" s="249">
        <f t="shared" si="111"/>
        <v>0</v>
      </c>
      <c r="EU48" s="249">
        <f t="shared" si="112"/>
        <v>0</v>
      </c>
      <c r="EV48" s="249">
        <f t="shared" si="113"/>
        <v>0</v>
      </c>
      <c r="EW48" s="249">
        <f t="shared" si="114"/>
        <v>0</v>
      </c>
      <c r="EX48" s="250">
        <f t="shared" si="115"/>
        <v>0</v>
      </c>
      <c r="EY48" s="249">
        <f t="shared" si="116"/>
        <v>0</v>
      </c>
      <c r="EZ48" s="249">
        <f t="shared" si="117"/>
        <v>0</v>
      </c>
      <c r="FA48" s="249">
        <f t="shared" si="118"/>
        <v>0</v>
      </c>
      <c r="FB48" s="249">
        <f t="shared" si="119"/>
        <v>0</v>
      </c>
      <c r="FC48" s="250">
        <f t="shared" si="120"/>
        <v>0</v>
      </c>
      <c r="FD48" s="249">
        <f t="shared" si="121"/>
        <v>0</v>
      </c>
      <c r="FE48" s="249">
        <f t="shared" si="122"/>
        <v>0</v>
      </c>
      <c r="FF48" s="250">
        <f t="shared" si="123"/>
        <v>0</v>
      </c>
      <c r="FG48" s="249">
        <f t="shared" si="124"/>
        <v>0</v>
      </c>
      <c r="FH48" s="249">
        <f t="shared" si="125"/>
        <v>0</v>
      </c>
      <c r="FI48" s="250">
        <f t="shared" si="126"/>
        <v>0</v>
      </c>
      <c r="FJ48" s="249">
        <f t="shared" si="127"/>
        <v>0</v>
      </c>
      <c r="FK48" s="249">
        <f t="shared" si="128"/>
        <v>0</v>
      </c>
      <c r="FL48" s="250">
        <f t="shared" si="129"/>
        <v>0</v>
      </c>
      <c r="FM48" s="249">
        <f t="shared" si="130"/>
        <v>0</v>
      </c>
      <c r="FN48" s="251">
        <f t="shared" si="131"/>
        <v>0</v>
      </c>
    </row>
    <row r="49" spans="1:170" ht="12.75">
      <c r="A49" s="452"/>
      <c r="B49" s="638" t="s">
        <v>58</v>
      </c>
      <c r="C49" s="238" t="s">
        <v>184</v>
      </c>
      <c r="D49" s="239">
        <f>D28+SUM(DR17:DR58)</f>
        <v>0</v>
      </c>
      <c r="E49" s="239">
        <f>E28+SUM(DH17:DH58)</f>
        <v>0</v>
      </c>
      <c r="F49" s="241"/>
      <c r="G49" s="242"/>
      <c r="H49" s="246">
        <f>H28+SUM(DM17:DM58)</f>
        <v>0</v>
      </c>
      <c r="I49" s="285">
        <f>I28+SUM(DC17:DC58)</f>
        <v>0</v>
      </c>
      <c r="J49" s="239">
        <f>J28+SUM(EF17:EF58)</f>
        <v>0</v>
      </c>
      <c r="K49" s="245">
        <f>K28+SUM(DZ17:DZ58)</f>
        <v>0</v>
      </c>
      <c r="L49" s="246">
        <f>L28+SUM(EC17:EC58)</f>
        <v>0</v>
      </c>
      <c r="M49" s="244">
        <f>M28+SUM(DW17:DW58)</f>
        <v>0</v>
      </c>
      <c r="N49" s="452"/>
      <c r="O49" s="45"/>
      <c r="P49" s="1"/>
      <c r="Q49" s="2"/>
      <c r="R49" s="13"/>
      <c r="S49" s="326"/>
      <c r="T49" s="327"/>
      <c r="U49" s="328"/>
      <c r="V49" s="329"/>
      <c r="W49" s="233">
        <f t="shared" si="132"/>
      </c>
      <c r="X49" s="336"/>
      <c r="Y49" s="248">
        <f t="shared" si="133"/>
        <v>0</v>
      </c>
      <c r="Z49" s="249">
        <f t="shared" si="134"/>
        <v>0</v>
      </c>
      <c r="AA49" s="249">
        <f t="shared" si="135"/>
        <v>0</v>
      </c>
      <c r="AB49" s="249">
        <f t="shared" si="136"/>
        <v>0</v>
      </c>
      <c r="AC49" s="249">
        <f t="shared" si="137"/>
        <v>0</v>
      </c>
      <c r="AD49" s="249">
        <f t="shared" si="138"/>
        <v>0</v>
      </c>
      <c r="AE49" s="249">
        <f t="shared" si="139"/>
        <v>0</v>
      </c>
      <c r="AF49" s="249">
        <f t="shared" si="140"/>
        <v>0</v>
      </c>
      <c r="AG49" s="249">
        <f t="shared" si="141"/>
        <v>0</v>
      </c>
      <c r="AH49" s="250">
        <f t="shared" si="142"/>
      </c>
      <c r="AI49" s="251">
        <f t="shared" si="0"/>
      </c>
      <c r="AJ49" s="249">
        <f t="shared" si="143"/>
        <v>1</v>
      </c>
      <c r="AK49" s="249">
        <f t="shared" si="1"/>
        <v>0</v>
      </c>
      <c r="AL49" s="249"/>
      <c r="AM49" s="251"/>
      <c r="AN49" s="237"/>
      <c r="AO49" s="250">
        <f t="shared" si="2"/>
        <v>0</v>
      </c>
      <c r="AP49" s="250">
        <f t="shared" si="3"/>
        <v>0</v>
      </c>
      <c r="AQ49" s="249">
        <f t="shared" si="4"/>
        <v>0</v>
      </c>
      <c r="AR49" s="249">
        <f t="shared" si="5"/>
        <v>0</v>
      </c>
      <c r="AS49" s="249">
        <f t="shared" si="6"/>
        <v>0</v>
      </c>
      <c r="AT49" s="249">
        <f t="shared" si="7"/>
        <v>0</v>
      </c>
      <c r="AU49" s="250">
        <f t="shared" si="8"/>
        <v>0</v>
      </c>
      <c r="AV49" s="249">
        <f t="shared" si="9"/>
        <v>0</v>
      </c>
      <c r="AW49" s="249">
        <f t="shared" si="10"/>
        <v>0</v>
      </c>
      <c r="AX49" s="249">
        <f t="shared" si="11"/>
        <v>0</v>
      </c>
      <c r="AY49" s="251">
        <f t="shared" si="12"/>
        <v>0</v>
      </c>
      <c r="AZ49" s="249">
        <f t="shared" si="13"/>
        <v>0</v>
      </c>
      <c r="BA49" s="250">
        <f t="shared" si="14"/>
        <v>0</v>
      </c>
      <c r="BB49" s="249">
        <f t="shared" si="15"/>
        <v>0</v>
      </c>
      <c r="BC49" s="249">
        <f t="shared" si="16"/>
        <v>0</v>
      </c>
      <c r="BD49" s="249">
        <f t="shared" si="17"/>
        <v>0</v>
      </c>
      <c r="BE49" s="249">
        <f t="shared" si="18"/>
        <v>0</v>
      </c>
      <c r="BF49" s="250">
        <f t="shared" si="19"/>
        <v>0</v>
      </c>
      <c r="BG49" s="249">
        <f t="shared" si="20"/>
        <v>0</v>
      </c>
      <c r="BH49" s="249">
        <f t="shared" si="21"/>
        <v>0</v>
      </c>
      <c r="BI49" s="249">
        <f t="shared" si="22"/>
        <v>0</v>
      </c>
      <c r="BJ49" s="249">
        <f t="shared" si="23"/>
        <v>0</v>
      </c>
      <c r="BK49" s="250">
        <f t="shared" si="24"/>
        <v>0</v>
      </c>
      <c r="BL49" s="249">
        <f t="shared" si="25"/>
        <v>0</v>
      </c>
      <c r="BM49" s="249">
        <f t="shared" si="26"/>
        <v>0</v>
      </c>
      <c r="BN49" s="250">
        <f t="shared" si="27"/>
        <v>0</v>
      </c>
      <c r="BO49" s="249">
        <f t="shared" si="28"/>
        <v>0</v>
      </c>
      <c r="BP49" s="249">
        <f t="shared" si="29"/>
        <v>0</v>
      </c>
      <c r="BQ49" s="250">
        <f t="shared" si="30"/>
        <v>0</v>
      </c>
      <c r="BR49" s="249">
        <f t="shared" si="31"/>
        <v>0</v>
      </c>
      <c r="BS49" s="249">
        <f t="shared" si="32"/>
        <v>0</v>
      </c>
      <c r="BT49" s="250">
        <f t="shared" si="33"/>
        <v>0</v>
      </c>
      <c r="BU49" s="249">
        <f t="shared" si="34"/>
        <v>0</v>
      </c>
      <c r="BV49" s="251">
        <f t="shared" si="35"/>
        <v>0</v>
      </c>
      <c r="BW49" s="249">
        <f t="shared" si="36"/>
        <v>0</v>
      </c>
      <c r="BX49" s="249">
        <f t="shared" si="37"/>
        <v>0</v>
      </c>
      <c r="BY49" s="249">
        <f t="shared" si="38"/>
        <v>0</v>
      </c>
      <c r="BZ49" s="249">
        <f t="shared" si="39"/>
        <v>0</v>
      </c>
      <c r="CA49" s="249">
        <f t="shared" si="40"/>
        <v>0</v>
      </c>
      <c r="CB49" s="250">
        <f t="shared" si="41"/>
        <v>0</v>
      </c>
      <c r="CC49" s="249">
        <f t="shared" si="42"/>
        <v>0</v>
      </c>
      <c r="CD49" s="249">
        <f t="shared" si="43"/>
        <v>0</v>
      </c>
      <c r="CE49" s="249">
        <f t="shared" si="44"/>
        <v>0</v>
      </c>
      <c r="CF49" s="249">
        <f t="shared" si="45"/>
        <v>0</v>
      </c>
      <c r="CG49" s="250">
        <f t="shared" si="46"/>
        <v>0</v>
      </c>
      <c r="CH49" s="249">
        <f t="shared" si="47"/>
        <v>0</v>
      </c>
      <c r="CI49" s="249">
        <f t="shared" si="48"/>
        <v>0</v>
      </c>
      <c r="CJ49" s="249">
        <f t="shared" si="49"/>
        <v>0</v>
      </c>
      <c r="CK49" s="249">
        <f t="shared" si="50"/>
        <v>0</v>
      </c>
      <c r="CL49" s="250">
        <f t="shared" si="51"/>
        <v>0</v>
      </c>
      <c r="CM49" s="249">
        <f t="shared" si="52"/>
        <v>0</v>
      </c>
      <c r="CN49" s="249">
        <f t="shared" si="53"/>
        <v>0</v>
      </c>
      <c r="CO49" s="249">
        <f t="shared" si="54"/>
        <v>0</v>
      </c>
      <c r="CP49" s="249">
        <f t="shared" si="55"/>
        <v>0</v>
      </c>
      <c r="CQ49" s="250">
        <f t="shared" si="56"/>
        <v>0</v>
      </c>
      <c r="CR49" s="249">
        <f t="shared" si="57"/>
        <v>0</v>
      </c>
      <c r="CS49" s="249">
        <f t="shared" si="58"/>
        <v>0</v>
      </c>
      <c r="CT49" s="250">
        <f t="shared" si="59"/>
        <v>0</v>
      </c>
      <c r="CU49" s="249">
        <f t="shared" si="60"/>
        <v>0</v>
      </c>
      <c r="CV49" s="249">
        <f t="shared" si="61"/>
        <v>0</v>
      </c>
      <c r="CW49" s="250">
        <f t="shared" si="62"/>
        <v>0</v>
      </c>
      <c r="CX49" s="249">
        <f t="shared" si="63"/>
        <v>0</v>
      </c>
      <c r="CY49" s="249">
        <f t="shared" si="64"/>
        <v>0</v>
      </c>
      <c r="CZ49" s="250">
        <f t="shared" si="65"/>
        <v>0</v>
      </c>
      <c r="DA49" s="249">
        <f t="shared" si="66"/>
        <v>0</v>
      </c>
      <c r="DB49" s="249">
        <f t="shared" si="67"/>
        <v>0</v>
      </c>
      <c r="DC49" s="250">
        <f t="shared" si="68"/>
        <v>0</v>
      </c>
      <c r="DD49" s="249">
        <f t="shared" si="69"/>
        <v>0</v>
      </c>
      <c r="DE49" s="249">
        <f t="shared" si="70"/>
        <v>0</v>
      </c>
      <c r="DF49" s="249">
        <f t="shared" si="71"/>
        <v>0</v>
      </c>
      <c r="DG49" s="249">
        <f t="shared" si="72"/>
        <v>0</v>
      </c>
      <c r="DH49" s="250">
        <f t="shared" si="73"/>
        <v>0</v>
      </c>
      <c r="DI49" s="249">
        <f t="shared" si="74"/>
        <v>0</v>
      </c>
      <c r="DJ49" s="249">
        <f t="shared" si="75"/>
        <v>0</v>
      </c>
      <c r="DK49" s="249">
        <f t="shared" si="76"/>
        <v>0</v>
      </c>
      <c r="DL49" s="249">
        <f t="shared" si="77"/>
        <v>0</v>
      </c>
      <c r="DM49" s="250">
        <f t="shared" si="78"/>
        <v>0</v>
      </c>
      <c r="DN49" s="249">
        <f t="shared" si="79"/>
        <v>0</v>
      </c>
      <c r="DO49" s="249">
        <f t="shared" si="80"/>
        <v>0</v>
      </c>
      <c r="DP49" s="249">
        <f t="shared" si="81"/>
        <v>0</v>
      </c>
      <c r="DQ49" s="249">
        <f t="shared" si="82"/>
        <v>0</v>
      </c>
      <c r="DR49" s="250">
        <f t="shared" si="83"/>
        <v>0</v>
      </c>
      <c r="DS49" s="249">
        <f t="shared" si="84"/>
        <v>0</v>
      </c>
      <c r="DT49" s="249">
        <f t="shared" si="85"/>
        <v>0</v>
      </c>
      <c r="DU49" s="249">
        <f t="shared" si="86"/>
        <v>0</v>
      </c>
      <c r="DV49" s="249">
        <f t="shared" si="87"/>
        <v>0</v>
      </c>
      <c r="DW49" s="250">
        <f t="shared" si="88"/>
        <v>0</v>
      </c>
      <c r="DX49" s="249">
        <f t="shared" si="89"/>
        <v>0</v>
      </c>
      <c r="DY49" s="249">
        <f t="shared" si="90"/>
        <v>0</v>
      </c>
      <c r="DZ49" s="250">
        <f t="shared" si="91"/>
        <v>0</v>
      </c>
      <c r="EA49" s="249">
        <f t="shared" si="92"/>
        <v>0</v>
      </c>
      <c r="EB49" s="249">
        <f t="shared" si="93"/>
        <v>0</v>
      </c>
      <c r="EC49" s="250">
        <f t="shared" si="94"/>
        <v>0</v>
      </c>
      <c r="ED49" s="249">
        <f t="shared" si="95"/>
        <v>0</v>
      </c>
      <c r="EE49" s="249">
        <f t="shared" si="96"/>
        <v>0</v>
      </c>
      <c r="EF49" s="250">
        <f t="shared" si="97"/>
        <v>0</v>
      </c>
      <c r="EG49" s="249">
        <f t="shared" si="98"/>
        <v>0</v>
      </c>
      <c r="EH49" s="249">
        <f t="shared" si="99"/>
        <v>0</v>
      </c>
      <c r="EI49" s="250">
        <f t="shared" si="100"/>
        <v>0</v>
      </c>
      <c r="EJ49" s="249">
        <f t="shared" si="101"/>
        <v>0</v>
      </c>
      <c r="EK49" s="249">
        <f t="shared" si="102"/>
        <v>0</v>
      </c>
      <c r="EL49" s="249">
        <f t="shared" si="103"/>
        <v>0</v>
      </c>
      <c r="EM49" s="249">
        <f t="shared" si="104"/>
        <v>0</v>
      </c>
      <c r="EN49" s="250">
        <f t="shared" si="105"/>
        <v>0</v>
      </c>
      <c r="EO49" s="249">
        <f t="shared" si="106"/>
        <v>0</v>
      </c>
      <c r="EP49" s="249">
        <f t="shared" si="107"/>
        <v>0</v>
      </c>
      <c r="EQ49" s="249">
        <f t="shared" si="108"/>
        <v>0</v>
      </c>
      <c r="ER49" s="249">
        <f t="shared" si="109"/>
        <v>0</v>
      </c>
      <c r="ES49" s="250">
        <f t="shared" si="110"/>
        <v>0</v>
      </c>
      <c r="ET49" s="249">
        <f t="shared" si="111"/>
        <v>0</v>
      </c>
      <c r="EU49" s="249">
        <f t="shared" si="112"/>
        <v>0</v>
      </c>
      <c r="EV49" s="249">
        <f t="shared" si="113"/>
        <v>0</v>
      </c>
      <c r="EW49" s="249">
        <f t="shared" si="114"/>
        <v>0</v>
      </c>
      <c r="EX49" s="250">
        <f t="shared" si="115"/>
        <v>0</v>
      </c>
      <c r="EY49" s="249">
        <f t="shared" si="116"/>
        <v>0</v>
      </c>
      <c r="EZ49" s="249">
        <f t="shared" si="117"/>
        <v>0</v>
      </c>
      <c r="FA49" s="249">
        <f t="shared" si="118"/>
        <v>0</v>
      </c>
      <c r="FB49" s="249">
        <f t="shared" si="119"/>
        <v>0</v>
      </c>
      <c r="FC49" s="250">
        <f t="shared" si="120"/>
        <v>0</v>
      </c>
      <c r="FD49" s="249">
        <f t="shared" si="121"/>
        <v>0</v>
      </c>
      <c r="FE49" s="249">
        <f t="shared" si="122"/>
        <v>0</v>
      </c>
      <c r="FF49" s="250">
        <f t="shared" si="123"/>
        <v>0</v>
      </c>
      <c r="FG49" s="249">
        <f t="shared" si="124"/>
        <v>0</v>
      </c>
      <c r="FH49" s="249">
        <f t="shared" si="125"/>
        <v>0</v>
      </c>
      <c r="FI49" s="250">
        <f t="shared" si="126"/>
        <v>0</v>
      </c>
      <c r="FJ49" s="249">
        <f t="shared" si="127"/>
        <v>0</v>
      </c>
      <c r="FK49" s="249">
        <f t="shared" si="128"/>
        <v>0</v>
      </c>
      <c r="FL49" s="250">
        <f t="shared" si="129"/>
        <v>0</v>
      </c>
      <c r="FM49" s="249">
        <f t="shared" si="130"/>
        <v>0</v>
      </c>
      <c r="FN49" s="251">
        <f t="shared" si="131"/>
        <v>0</v>
      </c>
    </row>
    <row r="50" spans="1:170" ht="12.75">
      <c r="A50" s="452"/>
      <c r="B50" s="639"/>
      <c r="C50" s="252" t="s">
        <v>185</v>
      </c>
      <c r="D50" s="253">
        <f>D29+SUM(DS17:DS58)</f>
        <v>0</v>
      </c>
      <c r="E50" s="253">
        <f>E29+SUM(DI17:DI58)</f>
        <v>0</v>
      </c>
      <c r="F50" s="255"/>
      <c r="G50" s="256"/>
      <c r="H50" s="260">
        <f>H29+SUM(DN17:DN58)</f>
        <v>0</v>
      </c>
      <c r="I50" s="288">
        <f>I29+SUM(DD17:DD58)</f>
        <v>0</v>
      </c>
      <c r="J50" s="253">
        <f>J29+SUM(EG17:EG58)</f>
        <v>0</v>
      </c>
      <c r="K50" s="259">
        <f>K29+SUM(EA17:EA58)</f>
        <v>0</v>
      </c>
      <c r="L50" s="260">
        <f>L29+SUM(ED17:ED58)</f>
        <v>0</v>
      </c>
      <c r="M50" s="258">
        <f>M29+SUM(DX17:DX58)</f>
        <v>0</v>
      </c>
      <c r="N50" s="452"/>
      <c r="O50" s="45"/>
      <c r="P50" s="1"/>
      <c r="Q50" s="2"/>
      <c r="R50" s="13"/>
      <c r="S50" s="326"/>
      <c r="T50" s="327"/>
      <c r="U50" s="328"/>
      <c r="V50" s="329"/>
      <c r="W50" s="233">
        <f t="shared" si="132"/>
      </c>
      <c r="X50" s="336"/>
      <c r="Y50" s="248">
        <f t="shared" si="133"/>
        <v>0</v>
      </c>
      <c r="Z50" s="249">
        <f t="shared" si="134"/>
        <v>0</v>
      </c>
      <c r="AA50" s="249">
        <f t="shared" si="135"/>
        <v>0</v>
      </c>
      <c r="AB50" s="249">
        <f t="shared" si="136"/>
        <v>0</v>
      </c>
      <c r="AC50" s="249">
        <f t="shared" si="137"/>
        <v>0</v>
      </c>
      <c r="AD50" s="249">
        <f t="shared" si="138"/>
        <v>0</v>
      </c>
      <c r="AE50" s="249">
        <f t="shared" si="139"/>
        <v>0</v>
      </c>
      <c r="AF50" s="249">
        <f t="shared" si="140"/>
        <v>0</v>
      </c>
      <c r="AG50" s="249">
        <f t="shared" si="141"/>
        <v>0</v>
      </c>
      <c r="AH50" s="250">
        <f t="shared" si="142"/>
      </c>
      <c r="AI50" s="251">
        <f t="shared" si="0"/>
      </c>
      <c r="AJ50" s="249">
        <f t="shared" si="143"/>
        <v>1</v>
      </c>
      <c r="AK50" s="249">
        <f t="shared" si="1"/>
        <v>0</v>
      </c>
      <c r="AL50" s="249"/>
      <c r="AM50" s="251"/>
      <c r="AN50" s="237"/>
      <c r="AO50" s="250">
        <f t="shared" si="2"/>
        <v>0</v>
      </c>
      <c r="AP50" s="250">
        <f t="shared" si="3"/>
        <v>0</v>
      </c>
      <c r="AQ50" s="249">
        <f t="shared" si="4"/>
        <v>0</v>
      </c>
      <c r="AR50" s="249">
        <f t="shared" si="5"/>
        <v>0</v>
      </c>
      <c r="AS50" s="249">
        <f t="shared" si="6"/>
        <v>0</v>
      </c>
      <c r="AT50" s="249">
        <f t="shared" si="7"/>
        <v>0</v>
      </c>
      <c r="AU50" s="250">
        <f t="shared" si="8"/>
        <v>0</v>
      </c>
      <c r="AV50" s="249">
        <f t="shared" si="9"/>
        <v>0</v>
      </c>
      <c r="AW50" s="249">
        <f t="shared" si="10"/>
        <v>0</v>
      </c>
      <c r="AX50" s="249">
        <f t="shared" si="11"/>
        <v>0</v>
      </c>
      <c r="AY50" s="251">
        <f t="shared" si="12"/>
        <v>0</v>
      </c>
      <c r="AZ50" s="249">
        <f t="shared" si="13"/>
        <v>0</v>
      </c>
      <c r="BA50" s="250">
        <f t="shared" si="14"/>
        <v>0</v>
      </c>
      <c r="BB50" s="249">
        <f t="shared" si="15"/>
        <v>0</v>
      </c>
      <c r="BC50" s="249">
        <f t="shared" si="16"/>
        <v>0</v>
      </c>
      <c r="BD50" s="249">
        <f t="shared" si="17"/>
        <v>0</v>
      </c>
      <c r="BE50" s="249">
        <f t="shared" si="18"/>
        <v>0</v>
      </c>
      <c r="BF50" s="250">
        <f t="shared" si="19"/>
        <v>0</v>
      </c>
      <c r="BG50" s="249">
        <f t="shared" si="20"/>
        <v>0</v>
      </c>
      <c r="BH50" s="249">
        <f t="shared" si="21"/>
        <v>0</v>
      </c>
      <c r="BI50" s="249">
        <f t="shared" si="22"/>
        <v>0</v>
      </c>
      <c r="BJ50" s="249">
        <f t="shared" si="23"/>
        <v>0</v>
      </c>
      <c r="BK50" s="250">
        <f t="shared" si="24"/>
        <v>0</v>
      </c>
      <c r="BL50" s="249">
        <f t="shared" si="25"/>
        <v>0</v>
      </c>
      <c r="BM50" s="249">
        <f t="shared" si="26"/>
        <v>0</v>
      </c>
      <c r="BN50" s="250">
        <f t="shared" si="27"/>
        <v>0</v>
      </c>
      <c r="BO50" s="249">
        <f t="shared" si="28"/>
        <v>0</v>
      </c>
      <c r="BP50" s="249">
        <f t="shared" si="29"/>
        <v>0</v>
      </c>
      <c r="BQ50" s="250">
        <f t="shared" si="30"/>
        <v>0</v>
      </c>
      <c r="BR50" s="249">
        <f t="shared" si="31"/>
        <v>0</v>
      </c>
      <c r="BS50" s="249">
        <f t="shared" si="32"/>
        <v>0</v>
      </c>
      <c r="BT50" s="250">
        <f t="shared" si="33"/>
        <v>0</v>
      </c>
      <c r="BU50" s="249">
        <f t="shared" si="34"/>
        <v>0</v>
      </c>
      <c r="BV50" s="251">
        <f t="shared" si="35"/>
        <v>0</v>
      </c>
      <c r="BW50" s="249">
        <f t="shared" si="36"/>
        <v>0</v>
      </c>
      <c r="BX50" s="249">
        <f t="shared" si="37"/>
        <v>0</v>
      </c>
      <c r="BY50" s="249">
        <f t="shared" si="38"/>
        <v>0</v>
      </c>
      <c r="BZ50" s="249">
        <f t="shared" si="39"/>
        <v>0</v>
      </c>
      <c r="CA50" s="249">
        <f t="shared" si="40"/>
        <v>0</v>
      </c>
      <c r="CB50" s="250">
        <f t="shared" si="41"/>
        <v>0</v>
      </c>
      <c r="CC50" s="249">
        <f t="shared" si="42"/>
        <v>0</v>
      </c>
      <c r="CD50" s="249">
        <f t="shared" si="43"/>
        <v>0</v>
      </c>
      <c r="CE50" s="249">
        <f t="shared" si="44"/>
        <v>0</v>
      </c>
      <c r="CF50" s="249">
        <f t="shared" si="45"/>
        <v>0</v>
      </c>
      <c r="CG50" s="250">
        <f t="shared" si="46"/>
        <v>0</v>
      </c>
      <c r="CH50" s="249">
        <f t="shared" si="47"/>
        <v>0</v>
      </c>
      <c r="CI50" s="249">
        <f t="shared" si="48"/>
        <v>0</v>
      </c>
      <c r="CJ50" s="249">
        <f t="shared" si="49"/>
        <v>0</v>
      </c>
      <c r="CK50" s="249">
        <f t="shared" si="50"/>
        <v>0</v>
      </c>
      <c r="CL50" s="250">
        <f t="shared" si="51"/>
        <v>0</v>
      </c>
      <c r="CM50" s="249">
        <f t="shared" si="52"/>
        <v>0</v>
      </c>
      <c r="CN50" s="249">
        <f t="shared" si="53"/>
        <v>0</v>
      </c>
      <c r="CO50" s="249">
        <f t="shared" si="54"/>
        <v>0</v>
      </c>
      <c r="CP50" s="249">
        <f t="shared" si="55"/>
        <v>0</v>
      </c>
      <c r="CQ50" s="250">
        <f t="shared" si="56"/>
        <v>0</v>
      </c>
      <c r="CR50" s="249">
        <f t="shared" si="57"/>
        <v>0</v>
      </c>
      <c r="CS50" s="249">
        <f t="shared" si="58"/>
        <v>0</v>
      </c>
      <c r="CT50" s="250">
        <f t="shared" si="59"/>
        <v>0</v>
      </c>
      <c r="CU50" s="249">
        <f t="shared" si="60"/>
        <v>0</v>
      </c>
      <c r="CV50" s="249">
        <f t="shared" si="61"/>
        <v>0</v>
      </c>
      <c r="CW50" s="250">
        <f t="shared" si="62"/>
        <v>0</v>
      </c>
      <c r="CX50" s="249">
        <f t="shared" si="63"/>
        <v>0</v>
      </c>
      <c r="CY50" s="249">
        <f t="shared" si="64"/>
        <v>0</v>
      </c>
      <c r="CZ50" s="250">
        <f t="shared" si="65"/>
        <v>0</v>
      </c>
      <c r="DA50" s="249">
        <f t="shared" si="66"/>
        <v>0</v>
      </c>
      <c r="DB50" s="249">
        <f t="shared" si="67"/>
        <v>0</v>
      </c>
      <c r="DC50" s="250">
        <f t="shared" si="68"/>
        <v>0</v>
      </c>
      <c r="DD50" s="249">
        <f t="shared" si="69"/>
        <v>0</v>
      </c>
      <c r="DE50" s="249">
        <f t="shared" si="70"/>
        <v>0</v>
      </c>
      <c r="DF50" s="249">
        <f t="shared" si="71"/>
        <v>0</v>
      </c>
      <c r="DG50" s="249">
        <f t="shared" si="72"/>
        <v>0</v>
      </c>
      <c r="DH50" s="250">
        <f t="shared" si="73"/>
        <v>0</v>
      </c>
      <c r="DI50" s="249">
        <f t="shared" si="74"/>
        <v>0</v>
      </c>
      <c r="DJ50" s="249">
        <f t="shared" si="75"/>
        <v>0</v>
      </c>
      <c r="DK50" s="249">
        <f t="shared" si="76"/>
        <v>0</v>
      </c>
      <c r="DL50" s="249">
        <f t="shared" si="77"/>
        <v>0</v>
      </c>
      <c r="DM50" s="250">
        <f t="shared" si="78"/>
        <v>0</v>
      </c>
      <c r="DN50" s="249">
        <f t="shared" si="79"/>
        <v>0</v>
      </c>
      <c r="DO50" s="249">
        <f t="shared" si="80"/>
        <v>0</v>
      </c>
      <c r="DP50" s="249">
        <f t="shared" si="81"/>
        <v>0</v>
      </c>
      <c r="DQ50" s="249">
        <f t="shared" si="82"/>
        <v>0</v>
      </c>
      <c r="DR50" s="250">
        <f t="shared" si="83"/>
        <v>0</v>
      </c>
      <c r="DS50" s="249">
        <f t="shared" si="84"/>
        <v>0</v>
      </c>
      <c r="DT50" s="249">
        <f t="shared" si="85"/>
        <v>0</v>
      </c>
      <c r="DU50" s="249">
        <f t="shared" si="86"/>
        <v>0</v>
      </c>
      <c r="DV50" s="249">
        <f t="shared" si="87"/>
        <v>0</v>
      </c>
      <c r="DW50" s="250">
        <f t="shared" si="88"/>
        <v>0</v>
      </c>
      <c r="DX50" s="249">
        <f t="shared" si="89"/>
        <v>0</v>
      </c>
      <c r="DY50" s="249">
        <f t="shared" si="90"/>
        <v>0</v>
      </c>
      <c r="DZ50" s="250">
        <f t="shared" si="91"/>
        <v>0</v>
      </c>
      <c r="EA50" s="249">
        <f t="shared" si="92"/>
        <v>0</v>
      </c>
      <c r="EB50" s="249">
        <f t="shared" si="93"/>
        <v>0</v>
      </c>
      <c r="EC50" s="250">
        <f t="shared" si="94"/>
        <v>0</v>
      </c>
      <c r="ED50" s="249">
        <f t="shared" si="95"/>
        <v>0</v>
      </c>
      <c r="EE50" s="249">
        <f t="shared" si="96"/>
        <v>0</v>
      </c>
      <c r="EF50" s="250">
        <f t="shared" si="97"/>
        <v>0</v>
      </c>
      <c r="EG50" s="249">
        <f t="shared" si="98"/>
        <v>0</v>
      </c>
      <c r="EH50" s="249">
        <f t="shared" si="99"/>
        <v>0</v>
      </c>
      <c r="EI50" s="250">
        <f t="shared" si="100"/>
        <v>0</v>
      </c>
      <c r="EJ50" s="249">
        <f t="shared" si="101"/>
        <v>0</v>
      </c>
      <c r="EK50" s="249">
        <f t="shared" si="102"/>
        <v>0</v>
      </c>
      <c r="EL50" s="249">
        <f t="shared" si="103"/>
        <v>0</v>
      </c>
      <c r="EM50" s="249">
        <f t="shared" si="104"/>
        <v>0</v>
      </c>
      <c r="EN50" s="250">
        <f t="shared" si="105"/>
        <v>0</v>
      </c>
      <c r="EO50" s="249">
        <f t="shared" si="106"/>
        <v>0</v>
      </c>
      <c r="EP50" s="249">
        <f t="shared" si="107"/>
        <v>0</v>
      </c>
      <c r="EQ50" s="249">
        <f t="shared" si="108"/>
        <v>0</v>
      </c>
      <c r="ER50" s="249">
        <f t="shared" si="109"/>
        <v>0</v>
      </c>
      <c r="ES50" s="250">
        <f t="shared" si="110"/>
        <v>0</v>
      </c>
      <c r="ET50" s="249">
        <f t="shared" si="111"/>
        <v>0</v>
      </c>
      <c r="EU50" s="249">
        <f t="shared" si="112"/>
        <v>0</v>
      </c>
      <c r="EV50" s="249">
        <f t="shared" si="113"/>
        <v>0</v>
      </c>
      <c r="EW50" s="249">
        <f t="shared" si="114"/>
        <v>0</v>
      </c>
      <c r="EX50" s="250">
        <f t="shared" si="115"/>
        <v>0</v>
      </c>
      <c r="EY50" s="249">
        <f t="shared" si="116"/>
        <v>0</v>
      </c>
      <c r="EZ50" s="249">
        <f t="shared" si="117"/>
        <v>0</v>
      </c>
      <c r="FA50" s="249">
        <f t="shared" si="118"/>
        <v>0</v>
      </c>
      <c r="FB50" s="249">
        <f t="shared" si="119"/>
        <v>0</v>
      </c>
      <c r="FC50" s="250">
        <f t="shared" si="120"/>
        <v>0</v>
      </c>
      <c r="FD50" s="249">
        <f t="shared" si="121"/>
        <v>0</v>
      </c>
      <c r="FE50" s="249">
        <f t="shared" si="122"/>
        <v>0</v>
      </c>
      <c r="FF50" s="250">
        <f t="shared" si="123"/>
        <v>0</v>
      </c>
      <c r="FG50" s="249">
        <f t="shared" si="124"/>
        <v>0</v>
      </c>
      <c r="FH50" s="249">
        <f t="shared" si="125"/>
        <v>0</v>
      </c>
      <c r="FI50" s="250">
        <f t="shared" si="126"/>
        <v>0</v>
      </c>
      <c r="FJ50" s="249">
        <f t="shared" si="127"/>
        <v>0</v>
      </c>
      <c r="FK50" s="249">
        <f t="shared" si="128"/>
        <v>0</v>
      </c>
      <c r="FL50" s="250">
        <f t="shared" si="129"/>
        <v>0</v>
      </c>
      <c r="FM50" s="249">
        <f t="shared" si="130"/>
        <v>0</v>
      </c>
      <c r="FN50" s="251">
        <f t="shared" si="131"/>
        <v>0</v>
      </c>
    </row>
    <row r="51" spans="1:170" ht="12.75">
      <c r="A51" s="452"/>
      <c r="B51" s="639"/>
      <c r="C51" s="252" t="s">
        <v>10</v>
      </c>
      <c r="D51" s="253">
        <f>D30+SUM(DT17:DT58)</f>
        <v>0</v>
      </c>
      <c r="E51" s="253">
        <f>E30+SUM(DJ17:DJ58)</f>
        <v>0</v>
      </c>
      <c r="F51" s="255"/>
      <c r="G51" s="256"/>
      <c r="H51" s="260">
        <f>H30+SUM(DO17:DO58)</f>
        <v>0</v>
      </c>
      <c r="I51" s="288">
        <f>I30+SUM(DE17:DE58)</f>
        <v>0</v>
      </c>
      <c r="J51" s="253">
        <f>J30+SUM(EH17:EH58)</f>
        <v>0</v>
      </c>
      <c r="K51" s="259">
        <f>K30+SUM(EB17:EB58)</f>
        <v>0</v>
      </c>
      <c r="L51" s="260">
        <f>L30+SUM(EE17:EE58)</f>
        <v>0</v>
      </c>
      <c r="M51" s="258">
        <f>M30+SUM(DY17:DY58)</f>
        <v>0</v>
      </c>
      <c r="N51" s="452"/>
      <c r="O51" s="45"/>
      <c r="P51" s="1"/>
      <c r="Q51" s="2"/>
      <c r="R51" s="13"/>
      <c r="S51" s="326"/>
      <c r="T51" s="327"/>
      <c r="U51" s="328"/>
      <c r="V51" s="329"/>
      <c r="W51" s="233">
        <f t="shared" si="132"/>
      </c>
      <c r="X51" s="336"/>
      <c r="Y51" s="248">
        <f t="shared" si="133"/>
        <v>0</v>
      </c>
      <c r="Z51" s="249">
        <f t="shared" si="134"/>
        <v>0</v>
      </c>
      <c r="AA51" s="249">
        <f t="shared" si="135"/>
        <v>0</v>
      </c>
      <c r="AB51" s="249">
        <f t="shared" si="136"/>
        <v>0</v>
      </c>
      <c r="AC51" s="249">
        <f t="shared" si="137"/>
        <v>0</v>
      </c>
      <c r="AD51" s="249">
        <f t="shared" si="138"/>
        <v>0</v>
      </c>
      <c r="AE51" s="249">
        <f t="shared" si="139"/>
        <v>0</v>
      </c>
      <c r="AF51" s="249">
        <f t="shared" si="140"/>
        <v>0</v>
      </c>
      <c r="AG51" s="249">
        <f t="shared" si="141"/>
        <v>0</v>
      </c>
      <c r="AH51" s="250">
        <f t="shared" si="142"/>
      </c>
      <c r="AI51" s="251">
        <f t="shared" si="0"/>
      </c>
      <c r="AJ51" s="249">
        <f t="shared" si="143"/>
        <v>1</v>
      </c>
      <c r="AK51" s="249">
        <f t="shared" si="1"/>
        <v>0</v>
      </c>
      <c r="AL51" s="249"/>
      <c r="AM51" s="251"/>
      <c r="AN51" s="237"/>
      <c r="AO51" s="250">
        <f t="shared" si="2"/>
        <v>0</v>
      </c>
      <c r="AP51" s="250">
        <f t="shared" si="3"/>
        <v>0</v>
      </c>
      <c r="AQ51" s="249">
        <f t="shared" si="4"/>
        <v>0</v>
      </c>
      <c r="AR51" s="249">
        <f t="shared" si="5"/>
        <v>0</v>
      </c>
      <c r="AS51" s="249">
        <f t="shared" si="6"/>
        <v>0</v>
      </c>
      <c r="AT51" s="249">
        <f t="shared" si="7"/>
        <v>0</v>
      </c>
      <c r="AU51" s="250">
        <f t="shared" si="8"/>
        <v>0</v>
      </c>
      <c r="AV51" s="249">
        <f t="shared" si="9"/>
        <v>0</v>
      </c>
      <c r="AW51" s="249">
        <f t="shared" si="10"/>
        <v>0</v>
      </c>
      <c r="AX51" s="249">
        <f t="shared" si="11"/>
        <v>0</v>
      </c>
      <c r="AY51" s="251">
        <f t="shared" si="12"/>
        <v>0</v>
      </c>
      <c r="AZ51" s="249">
        <f t="shared" si="13"/>
        <v>0</v>
      </c>
      <c r="BA51" s="250">
        <f t="shared" si="14"/>
        <v>0</v>
      </c>
      <c r="BB51" s="249">
        <f t="shared" si="15"/>
        <v>0</v>
      </c>
      <c r="BC51" s="249">
        <f t="shared" si="16"/>
        <v>0</v>
      </c>
      <c r="BD51" s="249">
        <f t="shared" si="17"/>
        <v>0</v>
      </c>
      <c r="BE51" s="249">
        <f t="shared" si="18"/>
        <v>0</v>
      </c>
      <c r="BF51" s="250">
        <f t="shared" si="19"/>
        <v>0</v>
      </c>
      <c r="BG51" s="249">
        <f t="shared" si="20"/>
        <v>0</v>
      </c>
      <c r="BH51" s="249">
        <f t="shared" si="21"/>
        <v>0</v>
      </c>
      <c r="BI51" s="249">
        <f t="shared" si="22"/>
        <v>0</v>
      </c>
      <c r="BJ51" s="249">
        <f t="shared" si="23"/>
        <v>0</v>
      </c>
      <c r="BK51" s="250">
        <f t="shared" si="24"/>
        <v>0</v>
      </c>
      <c r="BL51" s="249">
        <f t="shared" si="25"/>
        <v>0</v>
      </c>
      <c r="BM51" s="249">
        <f t="shared" si="26"/>
        <v>0</v>
      </c>
      <c r="BN51" s="250">
        <f t="shared" si="27"/>
        <v>0</v>
      </c>
      <c r="BO51" s="249">
        <f t="shared" si="28"/>
        <v>0</v>
      </c>
      <c r="BP51" s="249">
        <f t="shared" si="29"/>
        <v>0</v>
      </c>
      <c r="BQ51" s="250">
        <f t="shared" si="30"/>
        <v>0</v>
      </c>
      <c r="BR51" s="249">
        <f t="shared" si="31"/>
        <v>0</v>
      </c>
      <c r="BS51" s="249">
        <f t="shared" si="32"/>
        <v>0</v>
      </c>
      <c r="BT51" s="250">
        <f t="shared" si="33"/>
        <v>0</v>
      </c>
      <c r="BU51" s="249">
        <f t="shared" si="34"/>
        <v>0</v>
      </c>
      <c r="BV51" s="251">
        <f t="shared" si="35"/>
        <v>0</v>
      </c>
      <c r="BW51" s="249">
        <f t="shared" si="36"/>
        <v>0</v>
      </c>
      <c r="BX51" s="249">
        <f t="shared" si="37"/>
        <v>0</v>
      </c>
      <c r="BY51" s="249">
        <f t="shared" si="38"/>
        <v>0</v>
      </c>
      <c r="BZ51" s="249">
        <f t="shared" si="39"/>
        <v>0</v>
      </c>
      <c r="CA51" s="249">
        <f t="shared" si="40"/>
        <v>0</v>
      </c>
      <c r="CB51" s="250">
        <f t="shared" si="41"/>
        <v>0</v>
      </c>
      <c r="CC51" s="249">
        <f t="shared" si="42"/>
        <v>0</v>
      </c>
      <c r="CD51" s="249">
        <f t="shared" si="43"/>
        <v>0</v>
      </c>
      <c r="CE51" s="249">
        <f t="shared" si="44"/>
        <v>0</v>
      </c>
      <c r="CF51" s="249">
        <f t="shared" si="45"/>
        <v>0</v>
      </c>
      <c r="CG51" s="250">
        <f t="shared" si="46"/>
        <v>0</v>
      </c>
      <c r="CH51" s="249">
        <f t="shared" si="47"/>
        <v>0</v>
      </c>
      <c r="CI51" s="249">
        <f t="shared" si="48"/>
        <v>0</v>
      </c>
      <c r="CJ51" s="249">
        <f t="shared" si="49"/>
        <v>0</v>
      </c>
      <c r="CK51" s="249">
        <f t="shared" si="50"/>
        <v>0</v>
      </c>
      <c r="CL51" s="250">
        <f t="shared" si="51"/>
        <v>0</v>
      </c>
      <c r="CM51" s="249">
        <f t="shared" si="52"/>
        <v>0</v>
      </c>
      <c r="CN51" s="249">
        <f t="shared" si="53"/>
        <v>0</v>
      </c>
      <c r="CO51" s="249">
        <f t="shared" si="54"/>
        <v>0</v>
      </c>
      <c r="CP51" s="249">
        <f t="shared" si="55"/>
        <v>0</v>
      </c>
      <c r="CQ51" s="250">
        <f t="shared" si="56"/>
        <v>0</v>
      </c>
      <c r="CR51" s="249">
        <f t="shared" si="57"/>
        <v>0</v>
      </c>
      <c r="CS51" s="249">
        <f t="shared" si="58"/>
        <v>0</v>
      </c>
      <c r="CT51" s="250">
        <f t="shared" si="59"/>
        <v>0</v>
      </c>
      <c r="CU51" s="249">
        <f t="shared" si="60"/>
        <v>0</v>
      </c>
      <c r="CV51" s="249">
        <f t="shared" si="61"/>
        <v>0</v>
      </c>
      <c r="CW51" s="250">
        <f t="shared" si="62"/>
        <v>0</v>
      </c>
      <c r="CX51" s="249">
        <f t="shared" si="63"/>
        <v>0</v>
      </c>
      <c r="CY51" s="249">
        <f t="shared" si="64"/>
        <v>0</v>
      </c>
      <c r="CZ51" s="250">
        <f t="shared" si="65"/>
        <v>0</v>
      </c>
      <c r="DA51" s="249">
        <f t="shared" si="66"/>
        <v>0</v>
      </c>
      <c r="DB51" s="249">
        <f t="shared" si="67"/>
        <v>0</v>
      </c>
      <c r="DC51" s="250">
        <f t="shared" si="68"/>
        <v>0</v>
      </c>
      <c r="DD51" s="249">
        <f t="shared" si="69"/>
        <v>0</v>
      </c>
      <c r="DE51" s="249">
        <f t="shared" si="70"/>
        <v>0</v>
      </c>
      <c r="DF51" s="249">
        <f t="shared" si="71"/>
        <v>0</v>
      </c>
      <c r="DG51" s="249">
        <f t="shared" si="72"/>
        <v>0</v>
      </c>
      <c r="DH51" s="250">
        <f t="shared" si="73"/>
        <v>0</v>
      </c>
      <c r="DI51" s="249">
        <f t="shared" si="74"/>
        <v>0</v>
      </c>
      <c r="DJ51" s="249">
        <f t="shared" si="75"/>
        <v>0</v>
      </c>
      <c r="DK51" s="249">
        <f t="shared" si="76"/>
        <v>0</v>
      </c>
      <c r="DL51" s="249">
        <f t="shared" si="77"/>
        <v>0</v>
      </c>
      <c r="DM51" s="250">
        <f t="shared" si="78"/>
        <v>0</v>
      </c>
      <c r="DN51" s="249">
        <f t="shared" si="79"/>
        <v>0</v>
      </c>
      <c r="DO51" s="249">
        <f t="shared" si="80"/>
        <v>0</v>
      </c>
      <c r="DP51" s="249">
        <f t="shared" si="81"/>
        <v>0</v>
      </c>
      <c r="DQ51" s="249">
        <f t="shared" si="82"/>
        <v>0</v>
      </c>
      <c r="DR51" s="250">
        <f t="shared" si="83"/>
        <v>0</v>
      </c>
      <c r="DS51" s="249">
        <f t="shared" si="84"/>
        <v>0</v>
      </c>
      <c r="DT51" s="249">
        <f t="shared" si="85"/>
        <v>0</v>
      </c>
      <c r="DU51" s="249">
        <f t="shared" si="86"/>
        <v>0</v>
      </c>
      <c r="DV51" s="249">
        <f t="shared" si="87"/>
        <v>0</v>
      </c>
      <c r="DW51" s="250">
        <f t="shared" si="88"/>
        <v>0</v>
      </c>
      <c r="DX51" s="249">
        <f t="shared" si="89"/>
        <v>0</v>
      </c>
      <c r="DY51" s="249">
        <f t="shared" si="90"/>
        <v>0</v>
      </c>
      <c r="DZ51" s="250">
        <f t="shared" si="91"/>
        <v>0</v>
      </c>
      <c r="EA51" s="249">
        <f t="shared" si="92"/>
        <v>0</v>
      </c>
      <c r="EB51" s="249">
        <f t="shared" si="93"/>
        <v>0</v>
      </c>
      <c r="EC51" s="250">
        <f t="shared" si="94"/>
        <v>0</v>
      </c>
      <c r="ED51" s="249">
        <f t="shared" si="95"/>
        <v>0</v>
      </c>
      <c r="EE51" s="249">
        <f t="shared" si="96"/>
        <v>0</v>
      </c>
      <c r="EF51" s="250">
        <f t="shared" si="97"/>
        <v>0</v>
      </c>
      <c r="EG51" s="249">
        <f t="shared" si="98"/>
        <v>0</v>
      </c>
      <c r="EH51" s="249">
        <f t="shared" si="99"/>
        <v>0</v>
      </c>
      <c r="EI51" s="250">
        <f t="shared" si="100"/>
        <v>0</v>
      </c>
      <c r="EJ51" s="249">
        <f t="shared" si="101"/>
        <v>0</v>
      </c>
      <c r="EK51" s="249">
        <f t="shared" si="102"/>
        <v>0</v>
      </c>
      <c r="EL51" s="249">
        <f t="shared" si="103"/>
        <v>0</v>
      </c>
      <c r="EM51" s="249">
        <f t="shared" si="104"/>
        <v>0</v>
      </c>
      <c r="EN51" s="250">
        <f t="shared" si="105"/>
        <v>0</v>
      </c>
      <c r="EO51" s="249">
        <f t="shared" si="106"/>
        <v>0</v>
      </c>
      <c r="EP51" s="249">
        <f t="shared" si="107"/>
        <v>0</v>
      </c>
      <c r="EQ51" s="249">
        <f t="shared" si="108"/>
        <v>0</v>
      </c>
      <c r="ER51" s="249">
        <f t="shared" si="109"/>
        <v>0</v>
      </c>
      <c r="ES51" s="250">
        <f t="shared" si="110"/>
        <v>0</v>
      </c>
      <c r="ET51" s="249">
        <f t="shared" si="111"/>
        <v>0</v>
      </c>
      <c r="EU51" s="249">
        <f t="shared" si="112"/>
        <v>0</v>
      </c>
      <c r="EV51" s="249">
        <f t="shared" si="113"/>
        <v>0</v>
      </c>
      <c r="EW51" s="249">
        <f t="shared" si="114"/>
        <v>0</v>
      </c>
      <c r="EX51" s="250">
        <f t="shared" si="115"/>
        <v>0</v>
      </c>
      <c r="EY51" s="249">
        <f t="shared" si="116"/>
        <v>0</v>
      </c>
      <c r="EZ51" s="249">
        <f t="shared" si="117"/>
        <v>0</v>
      </c>
      <c r="FA51" s="249">
        <f t="shared" si="118"/>
        <v>0</v>
      </c>
      <c r="FB51" s="249">
        <f t="shared" si="119"/>
        <v>0</v>
      </c>
      <c r="FC51" s="250">
        <f t="shared" si="120"/>
        <v>0</v>
      </c>
      <c r="FD51" s="249">
        <f t="shared" si="121"/>
        <v>0</v>
      </c>
      <c r="FE51" s="249">
        <f t="shared" si="122"/>
        <v>0</v>
      </c>
      <c r="FF51" s="250">
        <f t="shared" si="123"/>
        <v>0</v>
      </c>
      <c r="FG51" s="249">
        <f t="shared" si="124"/>
        <v>0</v>
      </c>
      <c r="FH51" s="249">
        <f t="shared" si="125"/>
        <v>0</v>
      </c>
      <c r="FI51" s="250">
        <f t="shared" si="126"/>
        <v>0</v>
      </c>
      <c r="FJ51" s="249">
        <f t="shared" si="127"/>
        <v>0</v>
      </c>
      <c r="FK51" s="249">
        <f t="shared" si="128"/>
        <v>0</v>
      </c>
      <c r="FL51" s="250">
        <f t="shared" si="129"/>
        <v>0</v>
      </c>
      <c r="FM51" s="249">
        <f t="shared" si="130"/>
        <v>0</v>
      </c>
      <c r="FN51" s="251">
        <f t="shared" si="131"/>
        <v>0</v>
      </c>
    </row>
    <row r="52" spans="1:170" ht="12.75">
      <c r="A52" s="452"/>
      <c r="B52" s="639"/>
      <c r="C52" s="252" t="s">
        <v>40</v>
      </c>
      <c r="D52" s="253">
        <f>D31+SUM(DU17:DU58)</f>
        <v>0</v>
      </c>
      <c r="E52" s="253">
        <f>E31+SUM(DK17:DK58)</f>
        <v>0</v>
      </c>
      <c r="F52" s="255"/>
      <c r="G52" s="256"/>
      <c r="H52" s="260">
        <f>H31+SUM(DP17:DP58)</f>
        <v>0</v>
      </c>
      <c r="I52" s="288">
        <f>I31+SUM(DF17:DF58)</f>
        <v>0</v>
      </c>
      <c r="J52" s="255"/>
      <c r="K52" s="256"/>
      <c r="L52" s="255"/>
      <c r="M52" s="256"/>
      <c r="N52" s="452"/>
      <c r="O52" s="45"/>
      <c r="P52" s="1"/>
      <c r="Q52" s="2"/>
      <c r="R52" s="13"/>
      <c r="S52" s="326"/>
      <c r="T52" s="327"/>
      <c r="U52" s="328"/>
      <c r="V52" s="329"/>
      <c r="W52" s="233">
        <f t="shared" si="132"/>
      </c>
      <c r="X52" s="336"/>
      <c r="Y52" s="248">
        <f t="shared" si="133"/>
        <v>0</v>
      </c>
      <c r="Z52" s="249">
        <f t="shared" si="134"/>
        <v>0</v>
      </c>
      <c r="AA52" s="249">
        <f t="shared" si="135"/>
        <v>0</v>
      </c>
      <c r="AB52" s="249">
        <f t="shared" si="136"/>
        <v>0</v>
      </c>
      <c r="AC52" s="249">
        <f t="shared" si="137"/>
        <v>0</v>
      </c>
      <c r="AD52" s="249">
        <f t="shared" si="138"/>
        <v>0</v>
      </c>
      <c r="AE52" s="249">
        <f t="shared" si="139"/>
        <v>0</v>
      </c>
      <c r="AF52" s="249">
        <f t="shared" si="140"/>
        <v>0</v>
      </c>
      <c r="AG52" s="249">
        <f t="shared" si="141"/>
        <v>0</v>
      </c>
      <c r="AH52" s="250">
        <f t="shared" si="142"/>
      </c>
      <c r="AI52" s="251">
        <f t="shared" si="0"/>
      </c>
      <c r="AJ52" s="249">
        <f t="shared" si="143"/>
        <v>1</v>
      </c>
      <c r="AK52" s="249">
        <f t="shared" si="1"/>
        <v>0</v>
      </c>
      <c r="AL52" s="249"/>
      <c r="AM52" s="251"/>
      <c r="AN52" s="237"/>
      <c r="AO52" s="250">
        <f t="shared" si="2"/>
        <v>0</v>
      </c>
      <c r="AP52" s="250">
        <f t="shared" si="3"/>
        <v>0</v>
      </c>
      <c r="AQ52" s="249">
        <f t="shared" si="4"/>
        <v>0</v>
      </c>
      <c r="AR52" s="249">
        <f t="shared" si="5"/>
        <v>0</v>
      </c>
      <c r="AS52" s="249">
        <f t="shared" si="6"/>
        <v>0</v>
      </c>
      <c r="AT52" s="249">
        <f t="shared" si="7"/>
        <v>0</v>
      </c>
      <c r="AU52" s="250">
        <f t="shared" si="8"/>
        <v>0</v>
      </c>
      <c r="AV52" s="249">
        <f t="shared" si="9"/>
        <v>0</v>
      </c>
      <c r="AW52" s="249">
        <f t="shared" si="10"/>
        <v>0</v>
      </c>
      <c r="AX52" s="249">
        <f t="shared" si="11"/>
        <v>0</v>
      </c>
      <c r="AY52" s="251">
        <f t="shared" si="12"/>
        <v>0</v>
      </c>
      <c r="AZ52" s="249">
        <f t="shared" si="13"/>
        <v>0</v>
      </c>
      <c r="BA52" s="250">
        <f t="shared" si="14"/>
        <v>0</v>
      </c>
      <c r="BB52" s="249">
        <f t="shared" si="15"/>
        <v>0</v>
      </c>
      <c r="BC52" s="249">
        <f t="shared" si="16"/>
        <v>0</v>
      </c>
      <c r="BD52" s="249">
        <f t="shared" si="17"/>
        <v>0</v>
      </c>
      <c r="BE52" s="249">
        <f t="shared" si="18"/>
        <v>0</v>
      </c>
      <c r="BF52" s="250">
        <f t="shared" si="19"/>
        <v>0</v>
      </c>
      <c r="BG52" s="249">
        <f t="shared" si="20"/>
        <v>0</v>
      </c>
      <c r="BH52" s="249">
        <f t="shared" si="21"/>
        <v>0</v>
      </c>
      <c r="BI52" s="249">
        <f t="shared" si="22"/>
        <v>0</v>
      </c>
      <c r="BJ52" s="249">
        <f t="shared" si="23"/>
        <v>0</v>
      </c>
      <c r="BK52" s="250">
        <f t="shared" si="24"/>
        <v>0</v>
      </c>
      <c r="BL52" s="249">
        <f t="shared" si="25"/>
        <v>0</v>
      </c>
      <c r="BM52" s="249">
        <f t="shared" si="26"/>
        <v>0</v>
      </c>
      <c r="BN52" s="250">
        <f t="shared" si="27"/>
        <v>0</v>
      </c>
      <c r="BO52" s="249">
        <f t="shared" si="28"/>
        <v>0</v>
      </c>
      <c r="BP52" s="249">
        <f t="shared" si="29"/>
        <v>0</v>
      </c>
      <c r="BQ52" s="250">
        <f t="shared" si="30"/>
        <v>0</v>
      </c>
      <c r="BR52" s="249">
        <f t="shared" si="31"/>
        <v>0</v>
      </c>
      <c r="BS52" s="249">
        <f t="shared" si="32"/>
        <v>0</v>
      </c>
      <c r="BT52" s="250">
        <f t="shared" si="33"/>
        <v>0</v>
      </c>
      <c r="BU52" s="249">
        <f t="shared" si="34"/>
        <v>0</v>
      </c>
      <c r="BV52" s="251">
        <f t="shared" si="35"/>
        <v>0</v>
      </c>
      <c r="BW52" s="249">
        <f t="shared" si="36"/>
        <v>0</v>
      </c>
      <c r="BX52" s="249">
        <f t="shared" si="37"/>
        <v>0</v>
      </c>
      <c r="BY52" s="249">
        <f t="shared" si="38"/>
        <v>0</v>
      </c>
      <c r="BZ52" s="249">
        <f t="shared" si="39"/>
        <v>0</v>
      </c>
      <c r="CA52" s="249">
        <f t="shared" si="40"/>
        <v>0</v>
      </c>
      <c r="CB52" s="250">
        <f t="shared" si="41"/>
        <v>0</v>
      </c>
      <c r="CC52" s="249">
        <f t="shared" si="42"/>
        <v>0</v>
      </c>
      <c r="CD52" s="249">
        <f t="shared" si="43"/>
        <v>0</v>
      </c>
      <c r="CE52" s="249">
        <f t="shared" si="44"/>
        <v>0</v>
      </c>
      <c r="CF52" s="249">
        <f t="shared" si="45"/>
        <v>0</v>
      </c>
      <c r="CG52" s="250">
        <f t="shared" si="46"/>
        <v>0</v>
      </c>
      <c r="CH52" s="249">
        <f t="shared" si="47"/>
        <v>0</v>
      </c>
      <c r="CI52" s="249">
        <f t="shared" si="48"/>
        <v>0</v>
      </c>
      <c r="CJ52" s="249">
        <f t="shared" si="49"/>
        <v>0</v>
      </c>
      <c r="CK52" s="249">
        <f t="shared" si="50"/>
        <v>0</v>
      </c>
      <c r="CL52" s="250">
        <f t="shared" si="51"/>
        <v>0</v>
      </c>
      <c r="CM52" s="249">
        <f t="shared" si="52"/>
        <v>0</v>
      </c>
      <c r="CN52" s="249">
        <f t="shared" si="53"/>
        <v>0</v>
      </c>
      <c r="CO52" s="249">
        <f t="shared" si="54"/>
        <v>0</v>
      </c>
      <c r="CP52" s="249">
        <f t="shared" si="55"/>
        <v>0</v>
      </c>
      <c r="CQ52" s="250">
        <f t="shared" si="56"/>
        <v>0</v>
      </c>
      <c r="CR52" s="249">
        <f t="shared" si="57"/>
        <v>0</v>
      </c>
      <c r="CS52" s="249">
        <f t="shared" si="58"/>
        <v>0</v>
      </c>
      <c r="CT52" s="250">
        <f t="shared" si="59"/>
        <v>0</v>
      </c>
      <c r="CU52" s="249">
        <f t="shared" si="60"/>
        <v>0</v>
      </c>
      <c r="CV52" s="249">
        <f t="shared" si="61"/>
        <v>0</v>
      </c>
      <c r="CW52" s="250">
        <f t="shared" si="62"/>
        <v>0</v>
      </c>
      <c r="CX52" s="249">
        <f t="shared" si="63"/>
        <v>0</v>
      </c>
      <c r="CY52" s="249">
        <f t="shared" si="64"/>
        <v>0</v>
      </c>
      <c r="CZ52" s="250">
        <f t="shared" si="65"/>
        <v>0</v>
      </c>
      <c r="DA52" s="249">
        <f t="shared" si="66"/>
        <v>0</v>
      </c>
      <c r="DB52" s="249">
        <f t="shared" si="67"/>
        <v>0</v>
      </c>
      <c r="DC52" s="250">
        <f t="shared" si="68"/>
        <v>0</v>
      </c>
      <c r="DD52" s="249">
        <f t="shared" si="69"/>
        <v>0</v>
      </c>
      <c r="DE52" s="249">
        <f t="shared" si="70"/>
        <v>0</v>
      </c>
      <c r="DF52" s="249">
        <f t="shared" si="71"/>
        <v>0</v>
      </c>
      <c r="DG52" s="249">
        <f t="shared" si="72"/>
        <v>0</v>
      </c>
      <c r="DH52" s="250">
        <f t="shared" si="73"/>
        <v>0</v>
      </c>
      <c r="DI52" s="249">
        <f t="shared" si="74"/>
        <v>0</v>
      </c>
      <c r="DJ52" s="249">
        <f t="shared" si="75"/>
        <v>0</v>
      </c>
      <c r="DK52" s="249">
        <f t="shared" si="76"/>
        <v>0</v>
      </c>
      <c r="DL52" s="249">
        <f t="shared" si="77"/>
        <v>0</v>
      </c>
      <c r="DM52" s="250">
        <f t="shared" si="78"/>
        <v>0</v>
      </c>
      <c r="DN52" s="249">
        <f t="shared" si="79"/>
        <v>0</v>
      </c>
      <c r="DO52" s="249">
        <f t="shared" si="80"/>
        <v>0</v>
      </c>
      <c r="DP52" s="249">
        <f t="shared" si="81"/>
        <v>0</v>
      </c>
      <c r="DQ52" s="249">
        <f t="shared" si="82"/>
        <v>0</v>
      </c>
      <c r="DR52" s="250">
        <f t="shared" si="83"/>
        <v>0</v>
      </c>
      <c r="DS52" s="249">
        <f t="shared" si="84"/>
        <v>0</v>
      </c>
      <c r="DT52" s="249">
        <f t="shared" si="85"/>
        <v>0</v>
      </c>
      <c r="DU52" s="249">
        <f t="shared" si="86"/>
        <v>0</v>
      </c>
      <c r="DV52" s="249">
        <f t="shared" si="87"/>
        <v>0</v>
      </c>
      <c r="DW52" s="250">
        <f t="shared" si="88"/>
        <v>0</v>
      </c>
      <c r="DX52" s="249">
        <f t="shared" si="89"/>
        <v>0</v>
      </c>
      <c r="DY52" s="249">
        <f t="shared" si="90"/>
        <v>0</v>
      </c>
      <c r="DZ52" s="250">
        <f t="shared" si="91"/>
        <v>0</v>
      </c>
      <c r="EA52" s="249">
        <f t="shared" si="92"/>
        <v>0</v>
      </c>
      <c r="EB52" s="249">
        <f t="shared" si="93"/>
        <v>0</v>
      </c>
      <c r="EC52" s="250">
        <f t="shared" si="94"/>
        <v>0</v>
      </c>
      <c r="ED52" s="249">
        <f t="shared" si="95"/>
        <v>0</v>
      </c>
      <c r="EE52" s="249">
        <f t="shared" si="96"/>
        <v>0</v>
      </c>
      <c r="EF52" s="250">
        <f t="shared" si="97"/>
        <v>0</v>
      </c>
      <c r="EG52" s="249">
        <f t="shared" si="98"/>
        <v>0</v>
      </c>
      <c r="EH52" s="249">
        <f t="shared" si="99"/>
        <v>0</v>
      </c>
      <c r="EI52" s="250">
        <f t="shared" si="100"/>
        <v>0</v>
      </c>
      <c r="EJ52" s="249">
        <f t="shared" si="101"/>
        <v>0</v>
      </c>
      <c r="EK52" s="249">
        <f t="shared" si="102"/>
        <v>0</v>
      </c>
      <c r="EL52" s="249">
        <f t="shared" si="103"/>
        <v>0</v>
      </c>
      <c r="EM52" s="249">
        <f t="shared" si="104"/>
        <v>0</v>
      </c>
      <c r="EN52" s="250">
        <f t="shared" si="105"/>
        <v>0</v>
      </c>
      <c r="EO52" s="249">
        <f t="shared" si="106"/>
        <v>0</v>
      </c>
      <c r="EP52" s="249">
        <f t="shared" si="107"/>
        <v>0</v>
      </c>
      <c r="EQ52" s="249">
        <f t="shared" si="108"/>
        <v>0</v>
      </c>
      <c r="ER52" s="249">
        <f t="shared" si="109"/>
        <v>0</v>
      </c>
      <c r="ES52" s="250">
        <f t="shared" si="110"/>
        <v>0</v>
      </c>
      <c r="ET52" s="249">
        <f t="shared" si="111"/>
        <v>0</v>
      </c>
      <c r="EU52" s="249">
        <f t="shared" si="112"/>
        <v>0</v>
      </c>
      <c r="EV52" s="249">
        <f t="shared" si="113"/>
        <v>0</v>
      </c>
      <c r="EW52" s="249">
        <f t="shared" si="114"/>
        <v>0</v>
      </c>
      <c r="EX52" s="250">
        <f t="shared" si="115"/>
        <v>0</v>
      </c>
      <c r="EY52" s="249">
        <f t="shared" si="116"/>
        <v>0</v>
      </c>
      <c r="EZ52" s="249">
        <f t="shared" si="117"/>
        <v>0</v>
      </c>
      <c r="FA52" s="249">
        <f t="shared" si="118"/>
        <v>0</v>
      </c>
      <c r="FB52" s="249">
        <f t="shared" si="119"/>
        <v>0</v>
      </c>
      <c r="FC52" s="250">
        <f t="shared" si="120"/>
        <v>0</v>
      </c>
      <c r="FD52" s="249">
        <f t="shared" si="121"/>
        <v>0</v>
      </c>
      <c r="FE52" s="249">
        <f t="shared" si="122"/>
        <v>0</v>
      </c>
      <c r="FF52" s="250">
        <f t="shared" si="123"/>
        <v>0</v>
      </c>
      <c r="FG52" s="249">
        <f t="shared" si="124"/>
        <v>0</v>
      </c>
      <c r="FH52" s="249">
        <f t="shared" si="125"/>
        <v>0</v>
      </c>
      <c r="FI52" s="250">
        <f t="shared" si="126"/>
        <v>0</v>
      </c>
      <c r="FJ52" s="249">
        <f t="shared" si="127"/>
        <v>0</v>
      </c>
      <c r="FK52" s="249">
        <f t="shared" si="128"/>
        <v>0</v>
      </c>
      <c r="FL52" s="250">
        <f t="shared" si="129"/>
        <v>0</v>
      </c>
      <c r="FM52" s="249">
        <f t="shared" si="130"/>
        <v>0</v>
      </c>
      <c r="FN52" s="251">
        <f t="shared" si="131"/>
        <v>0</v>
      </c>
    </row>
    <row r="53" spans="1:170" ht="13.5" thickBot="1">
      <c r="A53" s="452"/>
      <c r="B53" s="640"/>
      <c r="C53" s="261" t="s">
        <v>41</v>
      </c>
      <c r="D53" s="262">
        <f>D32+SUM(DV17:DV58)</f>
        <v>0</v>
      </c>
      <c r="E53" s="262">
        <f>E32+SUM(DL17:DL58)</f>
        <v>0</v>
      </c>
      <c r="F53" s="268"/>
      <c r="G53" s="269"/>
      <c r="H53" s="280">
        <f>H32+SUM(DQ17:DQ58)</f>
        <v>0</v>
      </c>
      <c r="I53" s="290">
        <f>I32+SUM(DG17:DG58)</f>
        <v>0</v>
      </c>
      <c r="J53" s="271"/>
      <c r="K53" s="272"/>
      <c r="L53" s="268"/>
      <c r="M53" s="269"/>
      <c r="N53" s="452"/>
      <c r="O53" s="45"/>
      <c r="P53" s="1"/>
      <c r="Q53" s="2"/>
      <c r="R53" s="13"/>
      <c r="S53" s="326"/>
      <c r="T53" s="327"/>
      <c r="U53" s="328"/>
      <c r="V53" s="329"/>
      <c r="W53" s="233">
        <f t="shared" si="132"/>
      </c>
      <c r="X53" s="336"/>
      <c r="Y53" s="248">
        <f t="shared" si="133"/>
        <v>0</v>
      </c>
      <c r="Z53" s="249">
        <f t="shared" si="134"/>
        <v>0</v>
      </c>
      <c r="AA53" s="249">
        <f t="shared" si="135"/>
        <v>0</v>
      </c>
      <c r="AB53" s="249">
        <f t="shared" si="136"/>
        <v>0</v>
      </c>
      <c r="AC53" s="249">
        <f t="shared" si="137"/>
        <v>0</v>
      </c>
      <c r="AD53" s="249">
        <f t="shared" si="138"/>
        <v>0</v>
      </c>
      <c r="AE53" s="249">
        <f t="shared" si="139"/>
        <v>0</v>
      </c>
      <c r="AF53" s="249">
        <f t="shared" si="140"/>
        <v>0</v>
      </c>
      <c r="AG53" s="249">
        <f t="shared" si="141"/>
        <v>0</v>
      </c>
      <c r="AH53" s="250">
        <f t="shared" si="142"/>
      </c>
      <c r="AI53" s="251">
        <f t="shared" si="0"/>
      </c>
      <c r="AJ53" s="249">
        <f t="shared" si="143"/>
        <v>1</v>
      </c>
      <c r="AK53" s="249">
        <f t="shared" si="1"/>
        <v>0</v>
      </c>
      <c r="AL53" s="249"/>
      <c r="AM53" s="251"/>
      <c r="AN53" s="237"/>
      <c r="AO53" s="250">
        <f t="shared" si="2"/>
        <v>0</v>
      </c>
      <c r="AP53" s="250">
        <f t="shared" si="3"/>
        <v>0</v>
      </c>
      <c r="AQ53" s="249">
        <f t="shared" si="4"/>
        <v>0</v>
      </c>
      <c r="AR53" s="249">
        <f t="shared" si="5"/>
        <v>0</v>
      </c>
      <c r="AS53" s="249">
        <f t="shared" si="6"/>
        <v>0</v>
      </c>
      <c r="AT53" s="249">
        <f t="shared" si="7"/>
        <v>0</v>
      </c>
      <c r="AU53" s="250">
        <f t="shared" si="8"/>
        <v>0</v>
      </c>
      <c r="AV53" s="249">
        <f t="shared" si="9"/>
        <v>0</v>
      </c>
      <c r="AW53" s="249">
        <f t="shared" si="10"/>
        <v>0</v>
      </c>
      <c r="AX53" s="249">
        <f t="shared" si="11"/>
        <v>0</v>
      </c>
      <c r="AY53" s="251">
        <f t="shared" si="12"/>
        <v>0</v>
      </c>
      <c r="AZ53" s="249">
        <f t="shared" si="13"/>
        <v>0</v>
      </c>
      <c r="BA53" s="250">
        <f t="shared" si="14"/>
        <v>0</v>
      </c>
      <c r="BB53" s="249">
        <f t="shared" si="15"/>
        <v>0</v>
      </c>
      <c r="BC53" s="249">
        <f t="shared" si="16"/>
        <v>0</v>
      </c>
      <c r="BD53" s="249">
        <f t="shared" si="17"/>
        <v>0</v>
      </c>
      <c r="BE53" s="249">
        <f t="shared" si="18"/>
        <v>0</v>
      </c>
      <c r="BF53" s="250">
        <f t="shared" si="19"/>
        <v>0</v>
      </c>
      <c r="BG53" s="249">
        <f t="shared" si="20"/>
        <v>0</v>
      </c>
      <c r="BH53" s="249">
        <f t="shared" si="21"/>
        <v>0</v>
      </c>
      <c r="BI53" s="249">
        <f t="shared" si="22"/>
        <v>0</v>
      </c>
      <c r="BJ53" s="249">
        <f t="shared" si="23"/>
        <v>0</v>
      </c>
      <c r="BK53" s="250">
        <f t="shared" si="24"/>
        <v>0</v>
      </c>
      <c r="BL53" s="249">
        <f t="shared" si="25"/>
        <v>0</v>
      </c>
      <c r="BM53" s="249">
        <f t="shared" si="26"/>
        <v>0</v>
      </c>
      <c r="BN53" s="250">
        <f t="shared" si="27"/>
        <v>0</v>
      </c>
      <c r="BO53" s="249">
        <f t="shared" si="28"/>
        <v>0</v>
      </c>
      <c r="BP53" s="249">
        <f t="shared" si="29"/>
        <v>0</v>
      </c>
      <c r="BQ53" s="250">
        <f t="shared" si="30"/>
        <v>0</v>
      </c>
      <c r="BR53" s="249">
        <f t="shared" si="31"/>
        <v>0</v>
      </c>
      <c r="BS53" s="249">
        <f t="shared" si="32"/>
        <v>0</v>
      </c>
      <c r="BT53" s="250">
        <f t="shared" si="33"/>
        <v>0</v>
      </c>
      <c r="BU53" s="249">
        <f t="shared" si="34"/>
        <v>0</v>
      </c>
      <c r="BV53" s="251">
        <f t="shared" si="35"/>
        <v>0</v>
      </c>
      <c r="BW53" s="249">
        <f t="shared" si="36"/>
        <v>0</v>
      </c>
      <c r="BX53" s="249">
        <f t="shared" si="37"/>
        <v>0</v>
      </c>
      <c r="BY53" s="249">
        <f t="shared" si="38"/>
        <v>0</v>
      </c>
      <c r="BZ53" s="249">
        <f t="shared" si="39"/>
        <v>0</v>
      </c>
      <c r="CA53" s="249">
        <f t="shared" si="40"/>
        <v>0</v>
      </c>
      <c r="CB53" s="250">
        <f t="shared" si="41"/>
        <v>0</v>
      </c>
      <c r="CC53" s="249">
        <f t="shared" si="42"/>
        <v>0</v>
      </c>
      <c r="CD53" s="249">
        <f t="shared" si="43"/>
        <v>0</v>
      </c>
      <c r="CE53" s="249">
        <f t="shared" si="44"/>
        <v>0</v>
      </c>
      <c r="CF53" s="249">
        <f t="shared" si="45"/>
        <v>0</v>
      </c>
      <c r="CG53" s="250">
        <f t="shared" si="46"/>
        <v>0</v>
      </c>
      <c r="CH53" s="249">
        <f t="shared" si="47"/>
        <v>0</v>
      </c>
      <c r="CI53" s="249">
        <f t="shared" si="48"/>
        <v>0</v>
      </c>
      <c r="CJ53" s="249">
        <f t="shared" si="49"/>
        <v>0</v>
      </c>
      <c r="CK53" s="249">
        <f t="shared" si="50"/>
        <v>0</v>
      </c>
      <c r="CL53" s="250">
        <f t="shared" si="51"/>
        <v>0</v>
      </c>
      <c r="CM53" s="249">
        <f t="shared" si="52"/>
        <v>0</v>
      </c>
      <c r="CN53" s="249">
        <f t="shared" si="53"/>
        <v>0</v>
      </c>
      <c r="CO53" s="249">
        <f t="shared" si="54"/>
        <v>0</v>
      </c>
      <c r="CP53" s="249">
        <f t="shared" si="55"/>
        <v>0</v>
      </c>
      <c r="CQ53" s="250">
        <f t="shared" si="56"/>
        <v>0</v>
      </c>
      <c r="CR53" s="249">
        <f t="shared" si="57"/>
        <v>0</v>
      </c>
      <c r="CS53" s="249">
        <f t="shared" si="58"/>
        <v>0</v>
      </c>
      <c r="CT53" s="250">
        <f t="shared" si="59"/>
        <v>0</v>
      </c>
      <c r="CU53" s="249">
        <f t="shared" si="60"/>
        <v>0</v>
      </c>
      <c r="CV53" s="249">
        <f t="shared" si="61"/>
        <v>0</v>
      </c>
      <c r="CW53" s="250">
        <f t="shared" si="62"/>
        <v>0</v>
      </c>
      <c r="CX53" s="249">
        <f t="shared" si="63"/>
        <v>0</v>
      </c>
      <c r="CY53" s="249">
        <f t="shared" si="64"/>
        <v>0</v>
      </c>
      <c r="CZ53" s="250">
        <f t="shared" si="65"/>
        <v>0</v>
      </c>
      <c r="DA53" s="249">
        <f t="shared" si="66"/>
        <v>0</v>
      </c>
      <c r="DB53" s="249">
        <f t="shared" si="67"/>
        <v>0</v>
      </c>
      <c r="DC53" s="250">
        <f t="shared" si="68"/>
        <v>0</v>
      </c>
      <c r="DD53" s="249">
        <f t="shared" si="69"/>
        <v>0</v>
      </c>
      <c r="DE53" s="249">
        <f t="shared" si="70"/>
        <v>0</v>
      </c>
      <c r="DF53" s="249">
        <f t="shared" si="71"/>
        <v>0</v>
      </c>
      <c r="DG53" s="249">
        <f t="shared" si="72"/>
        <v>0</v>
      </c>
      <c r="DH53" s="250">
        <f t="shared" si="73"/>
        <v>0</v>
      </c>
      <c r="DI53" s="249">
        <f t="shared" si="74"/>
        <v>0</v>
      </c>
      <c r="DJ53" s="249">
        <f t="shared" si="75"/>
        <v>0</v>
      </c>
      <c r="DK53" s="249">
        <f t="shared" si="76"/>
        <v>0</v>
      </c>
      <c r="DL53" s="249">
        <f t="shared" si="77"/>
        <v>0</v>
      </c>
      <c r="DM53" s="250">
        <f t="shared" si="78"/>
        <v>0</v>
      </c>
      <c r="DN53" s="249">
        <f t="shared" si="79"/>
        <v>0</v>
      </c>
      <c r="DO53" s="249">
        <f t="shared" si="80"/>
        <v>0</v>
      </c>
      <c r="DP53" s="249">
        <f t="shared" si="81"/>
        <v>0</v>
      </c>
      <c r="DQ53" s="249">
        <f t="shared" si="82"/>
        <v>0</v>
      </c>
      <c r="DR53" s="250">
        <f t="shared" si="83"/>
        <v>0</v>
      </c>
      <c r="DS53" s="249">
        <f t="shared" si="84"/>
        <v>0</v>
      </c>
      <c r="DT53" s="249">
        <f t="shared" si="85"/>
        <v>0</v>
      </c>
      <c r="DU53" s="249">
        <f t="shared" si="86"/>
        <v>0</v>
      </c>
      <c r="DV53" s="249">
        <f t="shared" si="87"/>
        <v>0</v>
      </c>
      <c r="DW53" s="250">
        <f t="shared" si="88"/>
        <v>0</v>
      </c>
      <c r="DX53" s="249">
        <f t="shared" si="89"/>
        <v>0</v>
      </c>
      <c r="DY53" s="249">
        <f t="shared" si="90"/>
        <v>0</v>
      </c>
      <c r="DZ53" s="250">
        <f t="shared" si="91"/>
        <v>0</v>
      </c>
      <c r="EA53" s="249">
        <f t="shared" si="92"/>
        <v>0</v>
      </c>
      <c r="EB53" s="249">
        <f t="shared" si="93"/>
        <v>0</v>
      </c>
      <c r="EC53" s="250">
        <f t="shared" si="94"/>
        <v>0</v>
      </c>
      <c r="ED53" s="249">
        <f t="shared" si="95"/>
        <v>0</v>
      </c>
      <c r="EE53" s="249">
        <f t="shared" si="96"/>
        <v>0</v>
      </c>
      <c r="EF53" s="250">
        <f t="shared" si="97"/>
        <v>0</v>
      </c>
      <c r="EG53" s="249">
        <f t="shared" si="98"/>
        <v>0</v>
      </c>
      <c r="EH53" s="249">
        <f t="shared" si="99"/>
        <v>0</v>
      </c>
      <c r="EI53" s="250">
        <f t="shared" si="100"/>
        <v>0</v>
      </c>
      <c r="EJ53" s="249">
        <f t="shared" si="101"/>
        <v>0</v>
      </c>
      <c r="EK53" s="249">
        <f t="shared" si="102"/>
        <v>0</v>
      </c>
      <c r="EL53" s="249">
        <f t="shared" si="103"/>
        <v>0</v>
      </c>
      <c r="EM53" s="249">
        <f t="shared" si="104"/>
        <v>0</v>
      </c>
      <c r="EN53" s="250">
        <f t="shared" si="105"/>
        <v>0</v>
      </c>
      <c r="EO53" s="249">
        <f t="shared" si="106"/>
        <v>0</v>
      </c>
      <c r="EP53" s="249">
        <f t="shared" si="107"/>
        <v>0</v>
      </c>
      <c r="EQ53" s="249">
        <f t="shared" si="108"/>
        <v>0</v>
      </c>
      <c r="ER53" s="249">
        <f t="shared" si="109"/>
        <v>0</v>
      </c>
      <c r="ES53" s="250">
        <f t="shared" si="110"/>
        <v>0</v>
      </c>
      <c r="ET53" s="249">
        <f t="shared" si="111"/>
        <v>0</v>
      </c>
      <c r="EU53" s="249">
        <f t="shared" si="112"/>
        <v>0</v>
      </c>
      <c r="EV53" s="249">
        <f t="shared" si="113"/>
        <v>0</v>
      </c>
      <c r="EW53" s="249">
        <f t="shared" si="114"/>
        <v>0</v>
      </c>
      <c r="EX53" s="250">
        <f t="shared" si="115"/>
        <v>0</v>
      </c>
      <c r="EY53" s="249">
        <f t="shared" si="116"/>
        <v>0</v>
      </c>
      <c r="EZ53" s="249">
        <f t="shared" si="117"/>
        <v>0</v>
      </c>
      <c r="FA53" s="249">
        <f t="shared" si="118"/>
        <v>0</v>
      </c>
      <c r="FB53" s="249">
        <f t="shared" si="119"/>
        <v>0</v>
      </c>
      <c r="FC53" s="250">
        <f t="shared" si="120"/>
        <v>0</v>
      </c>
      <c r="FD53" s="249">
        <f t="shared" si="121"/>
        <v>0</v>
      </c>
      <c r="FE53" s="249">
        <f t="shared" si="122"/>
        <v>0</v>
      </c>
      <c r="FF53" s="250">
        <f t="shared" si="123"/>
        <v>0</v>
      </c>
      <c r="FG53" s="249">
        <f t="shared" si="124"/>
        <v>0</v>
      </c>
      <c r="FH53" s="249">
        <f t="shared" si="125"/>
        <v>0</v>
      </c>
      <c r="FI53" s="250">
        <f t="shared" si="126"/>
        <v>0</v>
      </c>
      <c r="FJ53" s="249">
        <f t="shared" si="127"/>
        <v>0</v>
      </c>
      <c r="FK53" s="249">
        <f t="shared" si="128"/>
        <v>0</v>
      </c>
      <c r="FL53" s="250">
        <f t="shared" si="129"/>
        <v>0</v>
      </c>
      <c r="FM53" s="249">
        <f t="shared" si="130"/>
        <v>0</v>
      </c>
      <c r="FN53" s="251">
        <f t="shared" si="131"/>
        <v>0</v>
      </c>
    </row>
    <row r="54" spans="1:170" ht="12.75">
      <c r="A54" s="452"/>
      <c r="B54" s="638" t="s">
        <v>83</v>
      </c>
      <c r="C54" s="238" t="s">
        <v>184</v>
      </c>
      <c r="D54" s="239">
        <f>D33+SUM(EX17:EX58)</f>
        <v>0</v>
      </c>
      <c r="E54" s="239">
        <f>E33+SUM(EN17:EN58)</f>
        <v>0</v>
      </c>
      <c r="F54" s="241"/>
      <c r="G54" s="242"/>
      <c r="H54" s="246">
        <f>H33+SUM(ES17:ES58)</f>
        <v>0</v>
      </c>
      <c r="I54" s="285">
        <f>I33+SUM(EI17:EI58)</f>
        <v>0</v>
      </c>
      <c r="J54" s="239">
        <f>J33+SUM(FL17:FL58)</f>
        <v>0</v>
      </c>
      <c r="K54" s="245">
        <f>K33+SUM(FF17:FF58)</f>
        <v>0</v>
      </c>
      <c r="L54" s="246">
        <f>L33+SUM(FI17:FI58)</f>
        <v>0</v>
      </c>
      <c r="M54" s="244">
        <f>M33+SUM(FC17:FC58)</f>
        <v>0</v>
      </c>
      <c r="N54" s="452"/>
      <c r="O54" s="45"/>
      <c r="P54" s="1"/>
      <c r="Q54" s="2"/>
      <c r="R54" s="13"/>
      <c r="S54" s="326"/>
      <c r="T54" s="327"/>
      <c r="U54" s="328"/>
      <c r="V54" s="329"/>
      <c r="W54" s="233">
        <f t="shared" si="132"/>
      </c>
      <c r="X54" s="336"/>
      <c r="Y54" s="248">
        <f t="shared" si="133"/>
        <v>0</v>
      </c>
      <c r="Z54" s="249">
        <f t="shared" si="134"/>
        <v>0</v>
      </c>
      <c r="AA54" s="249">
        <f t="shared" si="135"/>
        <v>0</v>
      </c>
      <c r="AB54" s="249">
        <f t="shared" si="136"/>
        <v>0</v>
      </c>
      <c r="AC54" s="249">
        <f t="shared" si="137"/>
        <v>0</v>
      </c>
      <c r="AD54" s="249">
        <f t="shared" si="138"/>
        <v>0</v>
      </c>
      <c r="AE54" s="249">
        <f t="shared" si="139"/>
        <v>0</v>
      </c>
      <c r="AF54" s="249">
        <f t="shared" si="140"/>
        <v>0</v>
      </c>
      <c r="AG54" s="249">
        <f t="shared" si="141"/>
        <v>0</v>
      </c>
      <c r="AH54" s="250">
        <f t="shared" si="142"/>
      </c>
      <c r="AI54" s="251">
        <f t="shared" si="0"/>
      </c>
      <c r="AJ54" s="249">
        <f t="shared" si="143"/>
        <v>1</v>
      </c>
      <c r="AK54" s="249">
        <f t="shared" si="1"/>
        <v>0</v>
      </c>
      <c r="AL54" s="249"/>
      <c r="AM54" s="251"/>
      <c r="AN54" s="237"/>
      <c r="AO54" s="250">
        <f t="shared" si="2"/>
        <v>0</v>
      </c>
      <c r="AP54" s="250">
        <f t="shared" si="3"/>
        <v>0</v>
      </c>
      <c r="AQ54" s="249">
        <f t="shared" si="4"/>
        <v>0</v>
      </c>
      <c r="AR54" s="249">
        <f t="shared" si="5"/>
        <v>0</v>
      </c>
      <c r="AS54" s="249">
        <f t="shared" si="6"/>
        <v>0</v>
      </c>
      <c r="AT54" s="249">
        <f t="shared" si="7"/>
        <v>0</v>
      </c>
      <c r="AU54" s="250">
        <f t="shared" si="8"/>
        <v>0</v>
      </c>
      <c r="AV54" s="249">
        <f t="shared" si="9"/>
        <v>0</v>
      </c>
      <c r="AW54" s="249">
        <f t="shared" si="10"/>
        <v>0</v>
      </c>
      <c r="AX54" s="249">
        <f t="shared" si="11"/>
        <v>0</v>
      </c>
      <c r="AY54" s="251">
        <f t="shared" si="12"/>
        <v>0</v>
      </c>
      <c r="AZ54" s="249">
        <f t="shared" si="13"/>
        <v>0</v>
      </c>
      <c r="BA54" s="250">
        <f t="shared" si="14"/>
        <v>0</v>
      </c>
      <c r="BB54" s="249">
        <f t="shared" si="15"/>
        <v>0</v>
      </c>
      <c r="BC54" s="249">
        <f t="shared" si="16"/>
        <v>0</v>
      </c>
      <c r="BD54" s="249">
        <f t="shared" si="17"/>
        <v>0</v>
      </c>
      <c r="BE54" s="249">
        <f t="shared" si="18"/>
        <v>0</v>
      </c>
      <c r="BF54" s="250">
        <f t="shared" si="19"/>
        <v>0</v>
      </c>
      <c r="BG54" s="249">
        <f t="shared" si="20"/>
        <v>0</v>
      </c>
      <c r="BH54" s="249">
        <f t="shared" si="21"/>
        <v>0</v>
      </c>
      <c r="BI54" s="249">
        <f t="shared" si="22"/>
        <v>0</v>
      </c>
      <c r="BJ54" s="249">
        <f t="shared" si="23"/>
        <v>0</v>
      </c>
      <c r="BK54" s="250">
        <f t="shared" si="24"/>
        <v>0</v>
      </c>
      <c r="BL54" s="249">
        <f t="shared" si="25"/>
        <v>0</v>
      </c>
      <c r="BM54" s="249">
        <f t="shared" si="26"/>
        <v>0</v>
      </c>
      <c r="BN54" s="250">
        <f t="shared" si="27"/>
        <v>0</v>
      </c>
      <c r="BO54" s="249">
        <f t="shared" si="28"/>
        <v>0</v>
      </c>
      <c r="BP54" s="249">
        <f t="shared" si="29"/>
        <v>0</v>
      </c>
      <c r="BQ54" s="250">
        <f t="shared" si="30"/>
        <v>0</v>
      </c>
      <c r="BR54" s="249">
        <f t="shared" si="31"/>
        <v>0</v>
      </c>
      <c r="BS54" s="249">
        <f t="shared" si="32"/>
        <v>0</v>
      </c>
      <c r="BT54" s="250">
        <f t="shared" si="33"/>
        <v>0</v>
      </c>
      <c r="BU54" s="249">
        <f t="shared" si="34"/>
        <v>0</v>
      </c>
      <c r="BV54" s="251">
        <f t="shared" si="35"/>
        <v>0</v>
      </c>
      <c r="BW54" s="249">
        <f t="shared" si="36"/>
        <v>0</v>
      </c>
      <c r="BX54" s="249">
        <f t="shared" si="37"/>
        <v>0</v>
      </c>
      <c r="BY54" s="249">
        <f t="shared" si="38"/>
        <v>0</v>
      </c>
      <c r="BZ54" s="249">
        <f t="shared" si="39"/>
        <v>0</v>
      </c>
      <c r="CA54" s="249">
        <f t="shared" si="40"/>
        <v>0</v>
      </c>
      <c r="CB54" s="250">
        <f t="shared" si="41"/>
        <v>0</v>
      </c>
      <c r="CC54" s="249">
        <f t="shared" si="42"/>
        <v>0</v>
      </c>
      <c r="CD54" s="249">
        <f t="shared" si="43"/>
        <v>0</v>
      </c>
      <c r="CE54" s="249">
        <f t="shared" si="44"/>
        <v>0</v>
      </c>
      <c r="CF54" s="249">
        <f t="shared" si="45"/>
        <v>0</v>
      </c>
      <c r="CG54" s="250">
        <f t="shared" si="46"/>
        <v>0</v>
      </c>
      <c r="CH54" s="249">
        <f t="shared" si="47"/>
        <v>0</v>
      </c>
      <c r="CI54" s="249">
        <f t="shared" si="48"/>
        <v>0</v>
      </c>
      <c r="CJ54" s="249">
        <f t="shared" si="49"/>
        <v>0</v>
      </c>
      <c r="CK54" s="249">
        <f t="shared" si="50"/>
        <v>0</v>
      </c>
      <c r="CL54" s="250">
        <f t="shared" si="51"/>
        <v>0</v>
      </c>
      <c r="CM54" s="249">
        <f t="shared" si="52"/>
        <v>0</v>
      </c>
      <c r="CN54" s="249">
        <f t="shared" si="53"/>
        <v>0</v>
      </c>
      <c r="CO54" s="249">
        <f t="shared" si="54"/>
        <v>0</v>
      </c>
      <c r="CP54" s="249">
        <f t="shared" si="55"/>
        <v>0</v>
      </c>
      <c r="CQ54" s="250">
        <f t="shared" si="56"/>
        <v>0</v>
      </c>
      <c r="CR54" s="249">
        <f t="shared" si="57"/>
        <v>0</v>
      </c>
      <c r="CS54" s="249">
        <f t="shared" si="58"/>
        <v>0</v>
      </c>
      <c r="CT54" s="250">
        <f t="shared" si="59"/>
        <v>0</v>
      </c>
      <c r="CU54" s="249">
        <f t="shared" si="60"/>
        <v>0</v>
      </c>
      <c r="CV54" s="249">
        <f t="shared" si="61"/>
        <v>0</v>
      </c>
      <c r="CW54" s="250">
        <f t="shared" si="62"/>
        <v>0</v>
      </c>
      <c r="CX54" s="249">
        <f t="shared" si="63"/>
        <v>0</v>
      </c>
      <c r="CY54" s="249">
        <f t="shared" si="64"/>
        <v>0</v>
      </c>
      <c r="CZ54" s="250">
        <f t="shared" si="65"/>
        <v>0</v>
      </c>
      <c r="DA54" s="249">
        <f t="shared" si="66"/>
        <v>0</v>
      </c>
      <c r="DB54" s="249">
        <f t="shared" si="67"/>
        <v>0</v>
      </c>
      <c r="DC54" s="250">
        <f t="shared" si="68"/>
        <v>0</v>
      </c>
      <c r="DD54" s="249">
        <f t="shared" si="69"/>
        <v>0</v>
      </c>
      <c r="DE54" s="249">
        <f t="shared" si="70"/>
        <v>0</v>
      </c>
      <c r="DF54" s="249">
        <f t="shared" si="71"/>
        <v>0</v>
      </c>
      <c r="DG54" s="249">
        <f t="shared" si="72"/>
        <v>0</v>
      </c>
      <c r="DH54" s="250">
        <f t="shared" si="73"/>
        <v>0</v>
      </c>
      <c r="DI54" s="249">
        <f t="shared" si="74"/>
        <v>0</v>
      </c>
      <c r="DJ54" s="249">
        <f t="shared" si="75"/>
        <v>0</v>
      </c>
      <c r="DK54" s="249">
        <f t="shared" si="76"/>
        <v>0</v>
      </c>
      <c r="DL54" s="249">
        <f t="shared" si="77"/>
        <v>0</v>
      </c>
      <c r="DM54" s="250">
        <f t="shared" si="78"/>
        <v>0</v>
      </c>
      <c r="DN54" s="249">
        <f t="shared" si="79"/>
        <v>0</v>
      </c>
      <c r="DO54" s="249">
        <f t="shared" si="80"/>
        <v>0</v>
      </c>
      <c r="DP54" s="249">
        <f t="shared" si="81"/>
        <v>0</v>
      </c>
      <c r="DQ54" s="249">
        <f t="shared" si="82"/>
        <v>0</v>
      </c>
      <c r="DR54" s="250">
        <f t="shared" si="83"/>
        <v>0</v>
      </c>
      <c r="DS54" s="249">
        <f t="shared" si="84"/>
        <v>0</v>
      </c>
      <c r="DT54" s="249">
        <f t="shared" si="85"/>
        <v>0</v>
      </c>
      <c r="DU54" s="249">
        <f t="shared" si="86"/>
        <v>0</v>
      </c>
      <c r="DV54" s="249">
        <f t="shared" si="87"/>
        <v>0</v>
      </c>
      <c r="DW54" s="250">
        <f t="shared" si="88"/>
        <v>0</v>
      </c>
      <c r="DX54" s="249">
        <f t="shared" si="89"/>
        <v>0</v>
      </c>
      <c r="DY54" s="249">
        <f t="shared" si="90"/>
        <v>0</v>
      </c>
      <c r="DZ54" s="250">
        <f t="shared" si="91"/>
        <v>0</v>
      </c>
      <c r="EA54" s="249">
        <f t="shared" si="92"/>
        <v>0</v>
      </c>
      <c r="EB54" s="249">
        <f t="shared" si="93"/>
        <v>0</v>
      </c>
      <c r="EC54" s="250">
        <f t="shared" si="94"/>
        <v>0</v>
      </c>
      <c r="ED54" s="249">
        <f t="shared" si="95"/>
        <v>0</v>
      </c>
      <c r="EE54" s="249">
        <f t="shared" si="96"/>
        <v>0</v>
      </c>
      <c r="EF54" s="250">
        <f t="shared" si="97"/>
        <v>0</v>
      </c>
      <c r="EG54" s="249">
        <f t="shared" si="98"/>
        <v>0</v>
      </c>
      <c r="EH54" s="249">
        <f t="shared" si="99"/>
        <v>0</v>
      </c>
      <c r="EI54" s="250">
        <f t="shared" si="100"/>
        <v>0</v>
      </c>
      <c r="EJ54" s="249">
        <f t="shared" si="101"/>
        <v>0</v>
      </c>
      <c r="EK54" s="249">
        <f t="shared" si="102"/>
        <v>0</v>
      </c>
      <c r="EL54" s="249">
        <f t="shared" si="103"/>
        <v>0</v>
      </c>
      <c r="EM54" s="249">
        <f t="shared" si="104"/>
        <v>0</v>
      </c>
      <c r="EN54" s="250">
        <f t="shared" si="105"/>
        <v>0</v>
      </c>
      <c r="EO54" s="249">
        <f t="shared" si="106"/>
        <v>0</v>
      </c>
      <c r="EP54" s="249">
        <f t="shared" si="107"/>
        <v>0</v>
      </c>
      <c r="EQ54" s="249">
        <f t="shared" si="108"/>
        <v>0</v>
      </c>
      <c r="ER54" s="249">
        <f t="shared" si="109"/>
        <v>0</v>
      </c>
      <c r="ES54" s="250">
        <f t="shared" si="110"/>
        <v>0</v>
      </c>
      <c r="ET54" s="249">
        <f t="shared" si="111"/>
        <v>0</v>
      </c>
      <c r="EU54" s="249">
        <f t="shared" si="112"/>
        <v>0</v>
      </c>
      <c r="EV54" s="249">
        <f t="shared" si="113"/>
        <v>0</v>
      </c>
      <c r="EW54" s="249">
        <f t="shared" si="114"/>
        <v>0</v>
      </c>
      <c r="EX54" s="250">
        <f t="shared" si="115"/>
        <v>0</v>
      </c>
      <c r="EY54" s="249">
        <f t="shared" si="116"/>
        <v>0</v>
      </c>
      <c r="EZ54" s="249">
        <f t="shared" si="117"/>
        <v>0</v>
      </c>
      <c r="FA54" s="249">
        <f t="shared" si="118"/>
        <v>0</v>
      </c>
      <c r="FB54" s="249">
        <f t="shared" si="119"/>
        <v>0</v>
      </c>
      <c r="FC54" s="250">
        <f t="shared" si="120"/>
        <v>0</v>
      </c>
      <c r="FD54" s="249">
        <f t="shared" si="121"/>
        <v>0</v>
      </c>
      <c r="FE54" s="249">
        <f t="shared" si="122"/>
        <v>0</v>
      </c>
      <c r="FF54" s="250">
        <f t="shared" si="123"/>
        <v>0</v>
      </c>
      <c r="FG54" s="249">
        <f t="shared" si="124"/>
        <v>0</v>
      </c>
      <c r="FH54" s="249">
        <f t="shared" si="125"/>
        <v>0</v>
      </c>
      <c r="FI54" s="250">
        <f t="shared" si="126"/>
        <v>0</v>
      </c>
      <c r="FJ54" s="249">
        <f t="shared" si="127"/>
        <v>0</v>
      </c>
      <c r="FK54" s="249">
        <f t="shared" si="128"/>
        <v>0</v>
      </c>
      <c r="FL54" s="250">
        <f t="shared" si="129"/>
        <v>0</v>
      </c>
      <c r="FM54" s="249">
        <f t="shared" si="130"/>
        <v>0</v>
      </c>
      <c r="FN54" s="251">
        <f t="shared" si="131"/>
        <v>0</v>
      </c>
    </row>
    <row r="55" spans="1:170" ht="12.75">
      <c r="A55" s="452"/>
      <c r="B55" s="639"/>
      <c r="C55" s="252" t="s">
        <v>185</v>
      </c>
      <c r="D55" s="253">
        <f>D34+SUM(EY17:EY58)</f>
        <v>0</v>
      </c>
      <c r="E55" s="253">
        <f>E34+SUM(EO17:EO58)</f>
        <v>0</v>
      </c>
      <c r="F55" s="255"/>
      <c r="G55" s="256"/>
      <c r="H55" s="260">
        <f>H34+SUM(ET17:ET58)</f>
        <v>0</v>
      </c>
      <c r="I55" s="288">
        <f>I34+SUM(EJ17:EJ58)</f>
        <v>0</v>
      </c>
      <c r="J55" s="253">
        <f>J34+SUM(FM17:FM58)</f>
        <v>0</v>
      </c>
      <c r="K55" s="259">
        <f>K34+SUM(FG17:FG58)</f>
        <v>0</v>
      </c>
      <c r="L55" s="260">
        <f>L34+SUM(FJ17:FJ58)</f>
        <v>0</v>
      </c>
      <c r="M55" s="258">
        <f>M34+SUM(FD17:FD58)</f>
        <v>0</v>
      </c>
      <c r="N55" s="452"/>
      <c r="O55" s="45"/>
      <c r="P55" s="1"/>
      <c r="Q55" s="2"/>
      <c r="R55" s="13"/>
      <c r="S55" s="326"/>
      <c r="T55" s="327"/>
      <c r="U55" s="328"/>
      <c r="V55" s="329"/>
      <c r="W55" s="233">
        <f t="shared" si="132"/>
      </c>
      <c r="X55" s="336"/>
      <c r="Y55" s="248">
        <f t="shared" si="133"/>
        <v>0</v>
      </c>
      <c r="Z55" s="249">
        <f t="shared" si="134"/>
        <v>0</v>
      </c>
      <c r="AA55" s="249">
        <f t="shared" si="135"/>
        <v>0</v>
      </c>
      <c r="AB55" s="249">
        <f t="shared" si="136"/>
        <v>0</v>
      </c>
      <c r="AC55" s="249">
        <f t="shared" si="137"/>
        <v>0</v>
      </c>
      <c r="AD55" s="249">
        <f t="shared" si="138"/>
        <v>0</v>
      </c>
      <c r="AE55" s="249">
        <f t="shared" si="139"/>
        <v>0</v>
      </c>
      <c r="AF55" s="249">
        <f t="shared" si="140"/>
        <v>0</v>
      </c>
      <c r="AG55" s="249">
        <f t="shared" si="141"/>
        <v>0</v>
      </c>
      <c r="AH55" s="250">
        <f t="shared" si="142"/>
      </c>
      <c r="AI55" s="251">
        <f t="shared" si="0"/>
      </c>
      <c r="AJ55" s="249">
        <f t="shared" si="143"/>
        <v>1</v>
      </c>
      <c r="AK55" s="249">
        <f t="shared" si="1"/>
        <v>0</v>
      </c>
      <c r="AL55" s="249"/>
      <c r="AM55" s="251"/>
      <c r="AN55" s="237"/>
      <c r="AO55" s="250">
        <f t="shared" si="2"/>
        <v>0</v>
      </c>
      <c r="AP55" s="250">
        <f t="shared" si="3"/>
        <v>0</v>
      </c>
      <c r="AQ55" s="249">
        <f t="shared" si="4"/>
        <v>0</v>
      </c>
      <c r="AR55" s="249">
        <f t="shared" si="5"/>
        <v>0</v>
      </c>
      <c r="AS55" s="249">
        <f t="shared" si="6"/>
        <v>0</v>
      </c>
      <c r="AT55" s="249">
        <f t="shared" si="7"/>
        <v>0</v>
      </c>
      <c r="AU55" s="250">
        <f t="shared" si="8"/>
        <v>0</v>
      </c>
      <c r="AV55" s="249">
        <f t="shared" si="9"/>
        <v>0</v>
      </c>
      <c r="AW55" s="249">
        <f t="shared" si="10"/>
        <v>0</v>
      </c>
      <c r="AX55" s="249">
        <f t="shared" si="11"/>
        <v>0</v>
      </c>
      <c r="AY55" s="251">
        <f t="shared" si="12"/>
        <v>0</v>
      </c>
      <c r="AZ55" s="249">
        <f t="shared" si="13"/>
        <v>0</v>
      </c>
      <c r="BA55" s="250">
        <f t="shared" si="14"/>
        <v>0</v>
      </c>
      <c r="BB55" s="249">
        <f t="shared" si="15"/>
        <v>0</v>
      </c>
      <c r="BC55" s="249">
        <f t="shared" si="16"/>
        <v>0</v>
      </c>
      <c r="BD55" s="249">
        <f t="shared" si="17"/>
        <v>0</v>
      </c>
      <c r="BE55" s="249">
        <f t="shared" si="18"/>
        <v>0</v>
      </c>
      <c r="BF55" s="250">
        <f t="shared" si="19"/>
        <v>0</v>
      </c>
      <c r="BG55" s="249">
        <f t="shared" si="20"/>
        <v>0</v>
      </c>
      <c r="BH55" s="249">
        <f t="shared" si="21"/>
        <v>0</v>
      </c>
      <c r="BI55" s="249">
        <f t="shared" si="22"/>
        <v>0</v>
      </c>
      <c r="BJ55" s="249">
        <f t="shared" si="23"/>
        <v>0</v>
      </c>
      <c r="BK55" s="250">
        <f t="shared" si="24"/>
        <v>0</v>
      </c>
      <c r="BL55" s="249">
        <f t="shared" si="25"/>
        <v>0</v>
      </c>
      <c r="BM55" s="249">
        <f t="shared" si="26"/>
        <v>0</v>
      </c>
      <c r="BN55" s="250">
        <f t="shared" si="27"/>
        <v>0</v>
      </c>
      <c r="BO55" s="249">
        <f t="shared" si="28"/>
        <v>0</v>
      </c>
      <c r="BP55" s="249">
        <f t="shared" si="29"/>
        <v>0</v>
      </c>
      <c r="BQ55" s="250">
        <f t="shared" si="30"/>
        <v>0</v>
      </c>
      <c r="BR55" s="249">
        <f t="shared" si="31"/>
        <v>0</v>
      </c>
      <c r="BS55" s="249">
        <f t="shared" si="32"/>
        <v>0</v>
      </c>
      <c r="BT55" s="250">
        <f t="shared" si="33"/>
        <v>0</v>
      </c>
      <c r="BU55" s="249">
        <f t="shared" si="34"/>
        <v>0</v>
      </c>
      <c r="BV55" s="251">
        <f t="shared" si="35"/>
        <v>0</v>
      </c>
      <c r="BW55" s="249">
        <f t="shared" si="36"/>
        <v>0</v>
      </c>
      <c r="BX55" s="249">
        <f t="shared" si="37"/>
        <v>0</v>
      </c>
      <c r="BY55" s="249">
        <f t="shared" si="38"/>
        <v>0</v>
      </c>
      <c r="BZ55" s="249">
        <f t="shared" si="39"/>
        <v>0</v>
      </c>
      <c r="CA55" s="249">
        <f t="shared" si="40"/>
        <v>0</v>
      </c>
      <c r="CB55" s="250">
        <f t="shared" si="41"/>
        <v>0</v>
      </c>
      <c r="CC55" s="249">
        <f t="shared" si="42"/>
        <v>0</v>
      </c>
      <c r="CD55" s="249">
        <f t="shared" si="43"/>
        <v>0</v>
      </c>
      <c r="CE55" s="249">
        <f t="shared" si="44"/>
        <v>0</v>
      </c>
      <c r="CF55" s="249">
        <f t="shared" si="45"/>
        <v>0</v>
      </c>
      <c r="CG55" s="250">
        <f t="shared" si="46"/>
        <v>0</v>
      </c>
      <c r="CH55" s="249">
        <f t="shared" si="47"/>
        <v>0</v>
      </c>
      <c r="CI55" s="249">
        <f t="shared" si="48"/>
        <v>0</v>
      </c>
      <c r="CJ55" s="249">
        <f t="shared" si="49"/>
        <v>0</v>
      </c>
      <c r="CK55" s="249">
        <f t="shared" si="50"/>
        <v>0</v>
      </c>
      <c r="CL55" s="250">
        <f t="shared" si="51"/>
        <v>0</v>
      </c>
      <c r="CM55" s="249">
        <f t="shared" si="52"/>
        <v>0</v>
      </c>
      <c r="CN55" s="249">
        <f t="shared" si="53"/>
        <v>0</v>
      </c>
      <c r="CO55" s="249">
        <f t="shared" si="54"/>
        <v>0</v>
      </c>
      <c r="CP55" s="249">
        <f t="shared" si="55"/>
        <v>0</v>
      </c>
      <c r="CQ55" s="250">
        <f t="shared" si="56"/>
        <v>0</v>
      </c>
      <c r="CR55" s="249">
        <f t="shared" si="57"/>
        <v>0</v>
      </c>
      <c r="CS55" s="249">
        <f t="shared" si="58"/>
        <v>0</v>
      </c>
      <c r="CT55" s="250">
        <f t="shared" si="59"/>
        <v>0</v>
      </c>
      <c r="CU55" s="249">
        <f t="shared" si="60"/>
        <v>0</v>
      </c>
      <c r="CV55" s="249">
        <f t="shared" si="61"/>
        <v>0</v>
      </c>
      <c r="CW55" s="250">
        <f t="shared" si="62"/>
        <v>0</v>
      </c>
      <c r="CX55" s="249">
        <f t="shared" si="63"/>
        <v>0</v>
      </c>
      <c r="CY55" s="249">
        <f t="shared" si="64"/>
        <v>0</v>
      </c>
      <c r="CZ55" s="250">
        <f t="shared" si="65"/>
        <v>0</v>
      </c>
      <c r="DA55" s="249">
        <f t="shared" si="66"/>
        <v>0</v>
      </c>
      <c r="DB55" s="249">
        <f t="shared" si="67"/>
        <v>0</v>
      </c>
      <c r="DC55" s="250">
        <f t="shared" si="68"/>
        <v>0</v>
      </c>
      <c r="DD55" s="249">
        <f t="shared" si="69"/>
        <v>0</v>
      </c>
      <c r="DE55" s="249">
        <f t="shared" si="70"/>
        <v>0</v>
      </c>
      <c r="DF55" s="249">
        <f t="shared" si="71"/>
        <v>0</v>
      </c>
      <c r="DG55" s="249">
        <f t="shared" si="72"/>
        <v>0</v>
      </c>
      <c r="DH55" s="250">
        <f t="shared" si="73"/>
        <v>0</v>
      </c>
      <c r="DI55" s="249">
        <f t="shared" si="74"/>
        <v>0</v>
      </c>
      <c r="DJ55" s="249">
        <f t="shared" si="75"/>
        <v>0</v>
      </c>
      <c r="DK55" s="249">
        <f t="shared" si="76"/>
        <v>0</v>
      </c>
      <c r="DL55" s="249">
        <f t="shared" si="77"/>
        <v>0</v>
      </c>
      <c r="DM55" s="250">
        <f t="shared" si="78"/>
        <v>0</v>
      </c>
      <c r="DN55" s="249">
        <f t="shared" si="79"/>
        <v>0</v>
      </c>
      <c r="DO55" s="249">
        <f t="shared" si="80"/>
        <v>0</v>
      </c>
      <c r="DP55" s="249">
        <f t="shared" si="81"/>
        <v>0</v>
      </c>
      <c r="DQ55" s="249">
        <f t="shared" si="82"/>
        <v>0</v>
      </c>
      <c r="DR55" s="250">
        <f t="shared" si="83"/>
        <v>0</v>
      </c>
      <c r="DS55" s="249">
        <f t="shared" si="84"/>
        <v>0</v>
      </c>
      <c r="DT55" s="249">
        <f t="shared" si="85"/>
        <v>0</v>
      </c>
      <c r="DU55" s="249">
        <f t="shared" si="86"/>
        <v>0</v>
      </c>
      <c r="DV55" s="249">
        <f t="shared" si="87"/>
        <v>0</v>
      </c>
      <c r="DW55" s="250">
        <f t="shared" si="88"/>
        <v>0</v>
      </c>
      <c r="DX55" s="249">
        <f t="shared" si="89"/>
        <v>0</v>
      </c>
      <c r="DY55" s="249">
        <f t="shared" si="90"/>
        <v>0</v>
      </c>
      <c r="DZ55" s="250">
        <f t="shared" si="91"/>
        <v>0</v>
      </c>
      <c r="EA55" s="249">
        <f t="shared" si="92"/>
        <v>0</v>
      </c>
      <c r="EB55" s="249">
        <f t="shared" si="93"/>
        <v>0</v>
      </c>
      <c r="EC55" s="250">
        <f t="shared" si="94"/>
        <v>0</v>
      </c>
      <c r="ED55" s="249">
        <f t="shared" si="95"/>
        <v>0</v>
      </c>
      <c r="EE55" s="249">
        <f t="shared" si="96"/>
        <v>0</v>
      </c>
      <c r="EF55" s="250">
        <f t="shared" si="97"/>
        <v>0</v>
      </c>
      <c r="EG55" s="249">
        <f t="shared" si="98"/>
        <v>0</v>
      </c>
      <c r="EH55" s="249">
        <f t="shared" si="99"/>
        <v>0</v>
      </c>
      <c r="EI55" s="250">
        <f t="shared" si="100"/>
        <v>0</v>
      </c>
      <c r="EJ55" s="249">
        <f t="shared" si="101"/>
        <v>0</v>
      </c>
      <c r="EK55" s="249">
        <f t="shared" si="102"/>
        <v>0</v>
      </c>
      <c r="EL55" s="249">
        <f t="shared" si="103"/>
        <v>0</v>
      </c>
      <c r="EM55" s="249">
        <f t="shared" si="104"/>
        <v>0</v>
      </c>
      <c r="EN55" s="250">
        <f t="shared" si="105"/>
        <v>0</v>
      </c>
      <c r="EO55" s="249">
        <f t="shared" si="106"/>
        <v>0</v>
      </c>
      <c r="EP55" s="249">
        <f t="shared" si="107"/>
        <v>0</v>
      </c>
      <c r="EQ55" s="249">
        <f t="shared" si="108"/>
        <v>0</v>
      </c>
      <c r="ER55" s="249">
        <f t="shared" si="109"/>
        <v>0</v>
      </c>
      <c r="ES55" s="250">
        <f t="shared" si="110"/>
        <v>0</v>
      </c>
      <c r="ET55" s="249">
        <f t="shared" si="111"/>
        <v>0</v>
      </c>
      <c r="EU55" s="249">
        <f t="shared" si="112"/>
        <v>0</v>
      </c>
      <c r="EV55" s="249">
        <f t="shared" si="113"/>
        <v>0</v>
      </c>
      <c r="EW55" s="249">
        <f t="shared" si="114"/>
        <v>0</v>
      </c>
      <c r="EX55" s="250">
        <f t="shared" si="115"/>
        <v>0</v>
      </c>
      <c r="EY55" s="249">
        <f t="shared" si="116"/>
        <v>0</v>
      </c>
      <c r="EZ55" s="249">
        <f t="shared" si="117"/>
        <v>0</v>
      </c>
      <c r="FA55" s="249">
        <f t="shared" si="118"/>
        <v>0</v>
      </c>
      <c r="FB55" s="249">
        <f t="shared" si="119"/>
        <v>0</v>
      </c>
      <c r="FC55" s="250">
        <f t="shared" si="120"/>
        <v>0</v>
      </c>
      <c r="FD55" s="249">
        <f t="shared" si="121"/>
        <v>0</v>
      </c>
      <c r="FE55" s="249">
        <f t="shared" si="122"/>
        <v>0</v>
      </c>
      <c r="FF55" s="250">
        <f t="shared" si="123"/>
        <v>0</v>
      </c>
      <c r="FG55" s="249">
        <f t="shared" si="124"/>
        <v>0</v>
      </c>
      <c r="FH55" s="249">
        <f t="shared" si="125"/>
        <v>0</v>
      </c>
      <c r="FI55" s="250">
        <f t="shared" si="126"/>
        <v>0</v>
      </c>
      <c r="FJ55" s="249">
        <f t="shared" si="127"/>
        <v>0</v>
      </c>
      <c r="FK55" s="249">
        <f t="shared" si="128"/>
        <v>0</v>
      </c>
      <c r="FL55" s="250">
        <f t="shared" si="129"/>
        <v>0</v>
      </c>
      <c r="FM55" s="249">
        <f t="shared" si="130"/>
        <v>0</v>
      </c>
      <c r="FN55" s="251">
        <f t="shared" si="131"/>
        <v>0</v>
      </c>
    </row>
    <row r="56" spans="1:170" ht="12.75">
      <c r="A56" s="452"/>
      <c r="B56" s="639"/>
      <c r="C56" s="252" t="s">
        <v>10</v>
      </c>
      <c r="D56" s="253">
        <f>D35+SUM(EZ17:EZ58)</f>
        <v>0</v>
      </c>
      <c r="E56" s="253">
        <f>E35+SUM(EP17:EP58)</f>
        <v>0</v>
      </c>
      <c r="F56" s="255"/>
      <c r="G56" s="256"/>
      <c r="H56" s="260">
        <f>H35+SUM(EU17:EU58)</f>
        <v>0</v>
      </c>
      <c r="I56" s="288">
        <f>I35+SUM(EK17:EK58)</f>
        <v>0</v>
      </c>
      <c r="J56" s="253">
        <f>J35+SUM(FN17:FN58)</f>
        <v>0</v>
      </c>
      <c r="K56" s="259">
        <f>K35+SUM(FH17:FH58)</f>
        <v>0</v>
      </c>
      <c r="L56" s="260">
        <f>L35+SUM(FK17:FK58)</f>
        <v>0</v>
      </c>
      <c r="M56" s="258">
        <f>M35+SUM(FE17:FE58)</f>
        <v>0</v>
      </c>
      <c r="N56" s="452"/>
      <c r="O56" s="45"/>
      <c r="P56" s="1"/>
      <c r="Q56" s="2"/>
      <c r="R56" s="13"/>
      <c r="S56" s="326"/>
      <c r="T56" s="327"/>
      <c r="U56" s="328"/>
      <c r="V56" s="329"/>
      <c r="W56" s="233">
        <f t="shared" si="132"/>
      </c>
      <c r="X56" s="336"/>
      <c r="Y56" s="248">
        <f t="shared" si="133"/>
        <v>0</v>
      </c>
      <c r="Z56" s="249">
        <f t="shared" si="134"/>
        <v>0</v>
      </c>
      <c r="AA56" s="249">
        <f t="shared" si="135"/>
        <v>0</v>
      </c>
      <c r="AB56" s="249">
        <f t="shared" si="136"/>
        <v>0</v>
      </c>
      <c r="AC56" s="249">
        <f t="shared" si="137"/>
        <v>0</v>
      </c>
      <c r="AD56" s="249">
        <f t="shared" si="138"/>
        <v>0</v>
      </c>
      <c r="AE56" s="249">
        <f t="shared" si="139"/>
        <v>0</v>
      </c>
      <c r="AF56" s="249">
        <f t="shared" si="140"/>
        <v>0</v>
      </c>
      <c r="AG56" s="249">
        <f t="shared" si="141"/>
        <v>0</v>
      </c>
      <c r="AH56" s="250">
        <f t="shared" si="142"/>
      </c>
      <c r="AI56" s="251">
        <f t="shared" si="0"/>
      </c>
      <c r="AJ56" s="249">
        <f t="shared" si="143"/>
        <v>1</v>
      </c>
      <c r="AK56" s="249">
        <f t="shared" si="1"/>
        <v>0</v>
      </c>
      <c r="AL56" s="249"/>
      <c r="AM56" s="251"/>
      <c r="AN56" s="237"/>
      <c r="AO56" s="250">
        <f t="shared" si="2"/>
        <v>0</v>
      </c>
      <c r="AP56" s="250">
        <f t="shared" si="3"/>
        <v>0</v>
      </c>
      <c r="AQ56" s="249">
        <f t="shared" si="4"/>
        <v>0</v>
      </c>
      <c r="AR56" s="249">
        <f t="shared" si="5"/>
        <v>0</v>
      </c>
      <c r="AS56" s="249">
        <f t="shared" si="6"/>
        <v>0</v>
      </c>
      <c r="AT56" s="249">
        <f t="shared" si="7"/>
        <v>0</v>
      </c>
      <c r="AU56" s="250">
        <f t="shared" si="8"/>
        <v>0</v>
      </c>
      <c r="AV56" s="249">
        <f t="shared" si="9"/>
        <v>0</v>
      </c>
      <c r="AW56" s="249">
        <f t="shared" si="10"/>
        <v>0</v>
      </c>
      <c r="AX56" s="249">
        <f t="shared" si="11"/>
        <v>0</v>
      </c>
      <c r="AY56" s="251">
        <f t="shared" si="12"/>
        <v>0</v>
      </c>
      <c r="AZ56" s="249">
        <f t="shared" si="13"/>
        <v>0</v>
      </c>
      <c r="BA56" s="250">
        <f t="shared" si="14"/>
        <v>0</v>
      </c>
      <c r="BB56" s="249">
        <f t="shared" si="15"/>
        <v>0</v>
      </c>
      <c r="BC56" s="249">
        <f t="shared" si="16"/>
        <v>0</v>
      </c>
      <c r="BD56" s="249">
        <f t="shared" si="17"/>
        <v>0</v>
      </c>
      <c r="BE56" s="249">
        <f t="shared" si="18"/>
        <v>0</v>
      </c>
      <c r="BF56" s="250">
        <f t="shared" si="19"/>
        <v>0</v>
      </c>
      <c r="BG56" s="249">
        <f t="shared" si="20"/>
        <v>0</v>
      </c>
      <c r="BH56" s="249">
        <f t="shared" si="21"/>
        <v>0</v>
      </c>
      <c r="BI56" s="249">
        <f t="shared" si="22"/>
        <v>0</v>
      </c>
      <c r="BJ56" s="249">
        <f t="shared" si="23"/>
        <v>0</v>
      </c>
      <c r="BK56" s="250">
        <f t="shared" si="24"/>
        <v>0</v>
      </c>
      <c r="BL56" s="249">
        <f t="shared" si="25"/>
        <v>0</v>
      </c>
      <c r="BM56" s="249">
        <f t="shared" si="26"/>
        <v>0</v>
      </c>
      <c r="BN56" s="250">
        <f t="shared" si="27"/>
        <v>0</v>
      </c>
      <c r="BO56" s="249">
        <f t="shared" si="28"/>
        <v>0</v>
      </c>
      <c r="BP56" s="249">
        <f t="shared" si="29"/>
        <v>0</v>
      </c>
      <c r="BQ56" s="250">
        <f t="shared" si="30"/>
        <v>0</v>
      </c>
      <c r="BR56" s="249">
        <f t="shared" si="31"/>
        <v>0</v>
      </c>
      <c r="BS56" s="249">
        <f t="shared" si="32"/>
        <v>0</v>
      </c>
      <c r="BT56" s="250">
        <f t="shared" si="33"/>
        <v>0</v>
      </c>
      <c r="BU56" s="249">
        <f t="shared" si="34"/>
        <v>0</v>
      </c>
      <c r="BV56" s="251">
        <f t="shared" si="35"/>
        <v>0</v>
      </c>
      <c r="BW56" s="249">
        <f t="shared" si="36"/>
        <v>0</v>
      </c>
      <c r="BX56" s="249">
        <f t="shared" si="37"/>
        <v>0</v>
      </c>
      <c r="BY56" s="249">
        <f t="shared" si="38"/>
        <v>0</v>
      </c>
      <c r="BZ56" s="249">
        <f t="shared" si="39"/>
        <v>0</v>
      </c>
      <c r="CA56" s="249">
        <f t="shared" si="40"/>
        <v>0</v>
      </c>
      <c r="CB56" s="250">
        <f t="shared" si="41"/>
        <v>0</v>
      </c>
      <c r="CC56" s="249">
        <f t="shared" si="42"/>
        <v>0</v>
      </c>
      <c r="CD56" s="249">
        <f t="shared" si="43"/>
        <v>0</v>
      </c>
      <c r="CE56" s="249">
        <f t="shared" si="44"/>
        <v>0</v>
      </c>
      <c r="CF56" s="249">
        <f t="shared" si="45"/>
        <v>0</v>
      </c>
      <c r="CG56" s="250">
        <f t="shared" si="46"/>
        <v>0</v>
      </c>
      <c r="CH56" s="249">
        <f t="shared" si="47"/>
        <v>0</v>
      </c>
      <c r="CI56" s="249">
        <f t="shared" si="48"/>
        <v>0</v>
      </c>
      <c r="CJ56" s="249">
        <f t="shared" si="49"/>
        <v>0</v>
      </c>
      <c r="CK56" s="249">
        <f t="shared" si="50"/>
        <v>0</v>
      </c>
      <c r="CL56" s="250">
        <f t="shared" si="51"/>
        <v>0</v>
      </c>
      <c r="CM56" s="249">
        <f t="shared" si="52"/>
        <v>0</v>
      </c>
      <c r="CN56" s="249">
        <f t="shared" si="53"/>
        <v>0</v>
      </c>
      <c r="CO56" s="249">
        <f t="shared" si="54"/>
        <v>0</v>
      </c>
      <c r="CP56" s="249">
        <f t="shared" si="55"/>
        <v>0</v>
      </c>
      <c r="CQ56" s="250">
        <f t="shared" si="56"/>
        <v>0</v>
      </c>
      <c r="CR56" s="249">
        <f t="shared" si="57"/>
        <v>0</v>
      </c>
      <c r="CS56" s="249">
        <f t="shared" si="58"/>
        <v>0</v>
      </c>
      <c r="CT56" s="250">
        <f t="shared" si="59"/>
        <v>0</v>
      </c>
      <c r="CU56" s="249">
        <f t="shared" si="60"/>
        <v>0</v>
      </c>
      <c r="CV56" s="249">
        <f t="shared" si="61"/>
        <v>0</v>
      </c>
      <c r="CW56" s="250">
        <f t="shared" si="62"/>
        <v>0</v>
      </c>
      <c r="CX56" s="249">
        <f t="shared" si="63"/>
        <v>0</v>
      </c>
      <c r="CY56" s="249">
        <f t="shared" si="64"/>
        <v>0</v>
      </c>
      <c r="CZ56" s="250">
        <f t="shared" si="65"/>
        <v>0</v>
      </c>
      <c r="DA56" s="249">
        <f t="shared" si="66"/>
        <v>0</v>
      </c>
      <c r="DB56" s="249">
        <f t="shared" si="67"/>
        <v>0</v>
      </c>
      <c r="DC56" s="250">
        <f t="shared" si="68"/>
        <v>0</v>
      </c>
      <c r="DD56" s="249">
        <f t="shared" si="69"/>
        <v>0</v>
      </c>
      <c r="DE56" s="249">
        <f t="shared" si="70"/>
        <v>0</v>
      </c>
      <c r="DF56" s="249">
        <f t="shared" si="71"/>
        <v>0</v>
      </c>
      <c r="DG56" s="249">
        <f t="shared" si="72"/>
        <v>0</v>
      </c>
      <c r="DH56" s="250">
        <f t="shared" si="73"/>
        <v>0</v>
      </c>
      <c r="DI56" s="249">
        <f t="shared" si="74"/>
        <v>0</v>
      </c>
      <c r="DJ56" s="249">
        <f t="shared" si="75"/>
        <v>0</v>
      </c>
      <c r="DK56" s="249">
        <f t="shared" si="76"/>
        <v>0</v>
      </c>
      <c r="DL56" s="249">
        <f t="shared" si="77"/>
        <v>0</v>
      </c>
      <c r="DM56" s="250">
        <f t="shared" si="78"/>
        <v>0</v>
      </c>
      <c r="DN56" s="249">
        <f t="shared" si="79"/>
        <v>0</v>
      </c>
      <c r="DO56" s="249">
        <f t="shared" si="80"/>
        <v>0</v>
      </c>
      <c r="DP56" s="249">
        <f t="shared" si="81"/>
        <v>0</v>
      </c>
      <c r="DQ56" s="249">
        <f t="shared" si="82"/>
        <v>0</v>
      </c>
      <c r="DR56" s="250">
        <f t="shared" si="83"/>
        <v>0</v>
      </c>
      <c r="DS56" s="249">
        <f t="shared" si="84"/>
        <v>0</v>
      </c>
      <c r="DT56" s="249">
        <f t="shared" si="85"/>
        <v>0</v>
      </c>
      <c r="DU56" s="249">
        <f t="shared" si="86"/>
        <v>0</v>
      </c>
      <c r="DV56" s="249">
        <f t="shared" si="87"/>
        <v>0</v>
      </c>
      <c r="DW56" s="250">
        <f t="shared" si="88"/>
        <v>0</v>
      </c>
      <c r="DX56" s="249">
        <f t="shared" si="89"/>
        <v>0</v>
      </c>
      <c r="DY56" s="249">
        <f t="shared" si="90"/>
        <v>0</v>
      </c>
      <c r="DZ56" s="250">
        <f t="shared" si="91"/>
        <v>0</v>
      </c>
      <c r="EA56" s="249">
        <f t="shared" si="92"/>
        <v>0</v>
      </c>
      <c r="EB56" s="249">
        <f t="shared" si="93"/>
        <v>0</v>
      </c>
      <c r="EC56" s="250">
        <f t="shared" si="94"/>
        <v>0</v>
      </c>
      <c r="ED56" s="249">
        <f t="shared" si="95"/>
        <v>0</v>
      </c>
      <c r="EE56" s="249">
        <f t="shared" si="96"/>
        <v>0</v>
      </c>
      <c r="EF56" s="250">
        <f t="shared" si="97"/>
        <v>0</v>
      </c>
      <c r="EG56" s="249">
        <f t="shared" si="98"/>
        <v>0</v>
      </c>
      <c r="EH56" s="249">
        <f t="shared" si="99"/>
        <v>0</v>
      </c>
      <c r="EI56" s="250">
        <f t="shared" si="100"/>
        <v>0</v>
      </c>
      <c r="EJ56" s="249">
        <f t="shared" si="101"/>
        <v>0</v>
      </c>
      <c r="EK56" s="249">
        <f t="shared" si="102"/>
        <v>0</v>
      </c>
      <c r="EL56" s="249">
        <f t="shared" si="103"/>
        <v>0</v>
      </c>
      <c r="EM56" s="249">
        <f t="shared" si="104"/>
        <v>0</v>
      </c>
      <c r="EN56" s="250">
        <f t="shared" si="105"/>
        <v>0</v>
      </c>
      <c r="EO56" s="249">
        <f t="shared" si="106"/>
        <v>0</v>
      </c>
      <c r="EP56" s="249">
        <f t="shared" si="107"/>
        <v>0</v>
      </c>
      <c r="EQ56" s="249">
        <f t="shared" si="108"/>
        <v>0</v>
      </c>
      <c r="ER56" s="249">
        <f t="shared" si="109"/>
        <v>0</v>
      </c>
      <c r="ES56" s="250">
        <f t="shared" si="110"/>
        <v>0</v>
      </c>
      <c r="ET56" s="249">
        <f t="shared" si="111"/>
        <v>0</v>
      </c>
      <c r="EU56" s="249">
        <f t="shared" si="112"/>
        <v>0</v>
      </c>
      <c r="EV56" s="249">
        <f t="shared" si="113"/>
        <v>0</v>
      </c>
      <c r="EW56" s="249">
        <f t="shared" si="114"/>
        <v>0</v>
      </c>
      <c r="EX56" s="250">
        <f t="shared" si="115"/>
        <v>0</v>
      </c>
      <c r="EY56" s="249">
        <f t="shared" si="116"/>
        <v>0</v>
      </c>
      <c r="EZ56" s="249">
        <f t="shared" si="117"/>
        <v>0</v>
      </c>
      <c r="FA56" s="249">
        <f t="shared" si="118"/>
        <v>0</v>
      </c>
      <c r="FB56" s="249">
        <f t="shared" si="119"/>
        <v>0</v>
      </c>
      <c r="FC56" s="250">
        <f t="shared" si="120"/>
        <v>0</v>
      </c>
      <c r="FD56" s="249">
        <f t="shared" si="121"/>
        <v>0</v>
      </c>
      <c r="FE56" s="249">
        <f t="shared" si="122"/>
        <v>0</v>
      </c>
      <c r="FF56" s="250">
        <f t="shared" si="123"/>
        <v>0</v>
      </c>
      <c r="FG56" s="249">
        <f t="shared" si="124"/>
        <v>0</v>
      </c>
      <c r="FH56" s="249">
        <f t="shared" si="125"/>
        <v>0</v>
      </c>
      <c r="FI56" s="250">
        <f t="shared" si="126"/>
        <v>0</v>
      </c>
      <c r="FJ56" s="249">
        <f t="shared" si="127"/>
        <v>0</v>
      </c>
      <c r="FK56" s="249">
        <f t="shared" si="128"/>
        <v>0</v>
      </c>
      <c r="FL56" s="250">
        <f t="shared" si="129"/>
        <v>0</v>
      </c>
      <c r="FM56" s="249">
        <f t="shared" si="130"/>
        <v>0</v>
      </c>
      <c r="FN56" s="251">
        <f t="shared" si="131"/>
        <v>0</v>
      </c>
    </row>
    <row r="57" spans="1:170" ht="12.75">
      <c r="A57" s="452"/>
      <c r="B57" s="639"/>
      <c r="C57" s="252" t="s">
        <v>40</v>
      </c>
      <c r="D57" s="253">
        <f>D36+SUM(FA17:FA58)</f>
        <v>0</v>
      </c>
      <c r="E57" s="253">
        <f>E36+SUM(EQ17:EQ58)</f>
        <v>0</v>
      </c>
      <c r="F57" s="255"/>
      <c r="G57" s="256"/>
      <c r="H57" s="260">
        <f>H36+SUM(EV17:EV58)</f>
        <v>0</v>
      </c>
      <c r="I57" s="288">
        <f>I36+SUM(EL17:EL58)</f>
        <v>0</v>
      </c>
      <c r="J57" s="255"/>
      <c r="K57" s="256"/>
      <c r="L57" s="270"/>
      <c r="M57" s="256"/>
      <c r="N57" s="452"/>
      <c r="O57" s="45"/>
      <c r="P57" s="1"/>
      <c r="Q57" s="2"/>
      <c r="R57" s="13"/>
      <c r="S57" s="326"/>
      <c r="T57" s="327"/>
      <c r="U57" s="328"/>
      <c r="V57" s="329"/>
      <c r="W57" s="233">
        <f t="shared" si="132"/>
      </c>
      <c r="X57" s="336"/>
      <c r="Y57" s="248">
        <f t="shared" si="133"/>
        <v>0</v>
      </c>
      <c r="Z57" s="249">
        <f t="shared" si="134"/>
        <v>0</v>
      </c>
      <c r="AA57" s="249">
        <f t="shared" si="135"/>
        <v>0</v>
      </c>
      <c r="AB57" s="249">
        <f t="shared" si="136"/>
        <v>0</v>
      </c>
      <c r="AC57" s="249">
        <f t="shared" si="137"/>
        <v>0</v>
      </c>
      <c r="AD57" s="249">
        <f t="shared" si="138"/>
        <v>0</v>
      </c>
      <c r="AE57" s="249">
        <f t="shared" si="139"/>
        <v>0</v>
      </c>
      <c r="AF57" s="249">
        <f t="shared" si="140"/>
        <v>0</v>
      </c>
      <c r="AG57" s="249">
        <f t="shared" si="141"/>
        <v>0</v>
      </c>
      <c r="AH57" s="250">
        <f t="shared" si="142"/>
      </c>
      <c r="AI57" s="251">
        <f t="shared" si="0"/>
      </c>
      <c r="AJ57" s="249">
        <f t="shared" si="143"/>
        <v>1</v>
      </c>
      <c r="AK57" s="249">
        <f t="shared" si="1"/>
        <v>0</v>
      </c>
      <c r="AL57" s="249"/>
      <c r="AM57" s="251"/>
      <c r="AN57" s="237"/>
      <c r="AO57" s="250">
        <f t="shared" si="2"/>
        <v>0</v>
      </c>
      <c r="AP57" s="250">
        <f t="shared" si="3"/>
        <v>0</v>
      </c>
      <c r="AQ57" s="249">
        <f t="shared" si="4"/>
        <v>0</v>
      </c>
      <c r="AR57" s="249">
        <f t="shared" si="5"/>
        <v>0</v>
      </c>
      <c r="AS57" s="249">
        <f t="shared" si="6"/>
        <v>0</v>
      </c>
      <c r="AT57" s="249">
        <f t="shared" si="7"/>
        <v>0</v>
      </c>
      <c r="AU57" s="250">
        <f t="shared" si="8"/>
        <v>0</v>
      </c>
      <c r="AV57" s="249">
        <f t="shared" si="9"/>
        <v>0</v>
      </c>
      <c r="AW57" s="249">
        <f t="shared" si="10"/>
        <v>0</v>
      </c>
      <c r="AX57" s="249">
        <f t="shared" si="11"/>
        <v>0</v>
      </c>
      <c r="AY57" s="251">
        <f t="shared" si="12"/>
        <v>0</v>
      </c>
      <c r="AZ57" s="249">
        <f t="shared" si="13"/>
        <v>0</v>
      </c>
      <c r="BA57" s="250">
        <f t="shared" si="14"/>
        <v>0</v>
      </c>
      <c r="BB57" s="249">
        <f t="shared" si="15"/>
        <v>0</v>
      </c>
      <c r="BC57" s="249">
        <f t="shared" si="16"/>
        <v>0</v>
      </c>
      <c r="BD57" s="249">
        <f t="shared" si="17"/>
        <v>0</v>
      </c>
      <c r="BE57" s="249">
        <f t="shared" si="18"/>
        <v>0</v>
      </c>
      <c r="BF57" s="250">
        <f t="shared" si="19"/>
        <v>0</v>
      </c>
      <c r="BG57" s="249">
        <f t="shared" si="20"/>
        <v>0</v>
      </c>
      <c r="BH57" s="249">
        <f t="shared" si="21"/>
        <v>0</v>
      </c>
      <c r="BI57" s="249">
        <f t="shared" si="22"/>
        <v>0</v>
      </c>
      <c r="BJ57" s="249">
        <f t="shared" si="23"/>
        <v>0</v>
      </c>
      <c r="BK57" s="250">
        <f t="shared" si="24"/>
        <v>0</v>
      </c>
      <c r="BL57" s="249">
        <f t="shared" si="25"/>
        <v>0</v>
      </c>
      <c r="BM57" s="249">
        <f t="shared" si="26"/>
        <v>0</v>
      </c>
      <c r="BN57" s="250">
        <f t="shared" si="27"/>
        <v>0</v>
      </c>
      <c r="BO57" s="249">
        <f t="shared" si="28"/>
        <v>0</v>
      </c>
      <c r="BP57" s="249">
        <f t="shared" si="29"/>
        <v>0</v>
      </c>
      <c r="BQ57" s="250">
        <f t="shared" si="30"/>
        <v>0</v>
      </c>
      <c r="BR57" s="249">
        <f t="shared" si="31"/>
        <v>0</v>
      </c>
      <c r="BS57" s="249">
        <f t="shared" si="32"/>
        <v>0</v>
      </c>
      <c r="BT57" s="250">
        <f t="shared" si="33"/>
        <v>0</v>
      </c>
      <c r="BU57" s="249">
        <f t="shared" si="34"/>
        <v>0</v>
      </c>
      <c r="BV57" s="251">
        <f t="shared" si="35"/>
        <v>0</v>
      </c>
      <c r="BW57" s="249">
        <f t="shared" si="36"/>
        <v>0</v>
      </c>
      <c r="BX57" s="249">
        <f t="shared" si="37"/>
        <v>0</v>
      </c>
      <c r="BY57" s="249">
        <f t="shared" si="38"/>
        <v>0</v>
      </c>
      <c r="BZ57" s="249">
        <f t="shared" si="39"/>
        <v>0</v>
      </c>
      <c r="CA57" s="249">
        <f t="shared" si="40"/>
        <v>0</v>
      </c>
      <c r="CB57" s="250">
        <f t="shared" si="41"/>
        <v>0</v>
      </c>
      <c r="CC57" s="249">
        <f t="shared" si="42"/>
        <v>0</v>
      </c>
      <c r="CD57" s="249">
        <f t="shared" si="43"/>
        <v>0</v>
      </c>
      <c r="CE57" s="249">
        <f t="shared" si="44"/>
        <v>0</v>
      </c>
      <c r="CF57" s="249">
        <f t="shared" si="45"/>
        <v>0</v>
      </c>
      <c r="CG57" s="250">
        <f t="shared" si="46"/>
        <v>0</v>
      </c>
      <c r="CH57" s="249">
        <f t="shared" si="47"/>
        <v>0</v>
      </c>
      <c r="CI57" s="249">
        <f t="shared" si="48"/>
        <v>0</v>
      </c>
      <c r="CJ57" s="249">
        <f t="shared" si="49"/>
        <v>0</v>
      </c>
      <c r="CK57" s="249">
        <f t="shared" si="50"/>
        <v>0</v>
      </c>
      <c r="CL57" s="250">
        <f t="shared" si="51"/>
        <v>0</v>
      </c>
      <c r="CM57" s="249">
        <f t="shared" si="52"/>
        <v>0</v>
      </c>
      <c r="CN57" s="249">
        <f t="shared" si="53"/>
        <v>0</v>
      </c>
      <c r="CO57" s="249">
        <f t="shared" si="54"/>
        <v>0</v>
      </c>
      <c r="CP57" s="249">
        <f t="shared" si="55"/>
        <v>0</v>
      </c>
      <c r="CQ57" s="250">
        <f t="shared" si="56"/>
        <v>0</v>
      </c>
      <c r="CR57" s="249">
        <f t="shared" si="57"/>
        <v>0</v>
      </c>
      <c r="CS57" s="249">
        <f t="shared" si="58"/>
        <v>0</v>
      </c>
      <c r="CT57" s="250">
        <f t="shared" si="59"/>
        <v>0</v>
      </c>
      <c r="CU57" s="249">
        <f t="shared" si="60"/>
        <v>0</v>
      </c>
      <c r="CV57" s="249">
        <f t="shared" si="61"/>
        <v>0</v>
      </c>
      <c r="CW57" s="250">
        <f t="shared" si="62"/>
        <v>0</v>
      </c>
      <c r="CX57" s="249">
        <f t="shared" si="63"/>
        <v>0</v>
      </c>
      <c r="CY57" s="249">
        <f t="shared" si="64"/>
        <v>0</v>
      </c>
      <c r="CZ57" s="250">
        <f t="shared" si="65"/>
        <v>0</v>
      </c>
      <c r="DA57" s="249">
        <f t="shared" si="66"/>
        <v>0</v>
      </c>
      <c r="DB57" s="249">
        <f t="shared" si="67"/>
        <v>0</v>
      </c>
      <c r="DC57" s="250">
        <f t="shared" si="68"/>
        <v>0</v>
      </c>
      <c r="DD57" s="249">
        <f t="shared" si="69"/>
        <v>0</v>
      </c>
      <c r="DE57" s="249">
        <f t="shared" si="70"/>
        <v>0</v>
      </c>
      <c r="DF57" s="249">
        <f t="shared" si="71"/>
        <v>0</v>
      </c>
      <c r="DG57" s="249">
        <f t="shared" si="72"/>
        <v>0</v>
      </c>
      <c r="DH57" s="250">
        <f t="shared" si="73"/>
        <v>0</v>
      </c>
      <c r="DI57" s="249">
        <f t="shared" si="74"/>
        <v>0</v>
      </c>
      <c r="DJ57" s="249">
        <f t="shared" si="75"/>
        <v>0</v>
      </c>
      <c r="DK57" s="249">
        <f t="shared" si="76"/>
        <v>0</v>
      </c>
      <c r="DL57" s="249">
        <f t="shared" si="77"/>
        <v>0</v>
      </c>
      <c r="DM57" s="250">
        <f t="shared" si="78"/>
        <v>0</v>
      </c>
      <c r="DN57" s="249">
        <f t="shared" si="79"/>
        <v>0</v>
      </c>
      <c r="DO57" s="249">
        <f t="shared" si="80"/>
        <v>0</v>
      </c>
      <c r="DP57" s="249">
        <f t="shared" si="81"/>
        <v>0</v>
      </c>
      <c r="DQ57" s="249">
        <f t="shared" si="82"/>
        <v>0</v>
      </c>
      <c r="DR57" s="250">
        <f t="shared" si="83"/>
        <v>0</v>
      </c>
      <c r="DS57" s="249">
        <f t="shared" si="84"/>
        <v>0</v>
      </c>
      <c r="DT57" s="249">
        <f t="shared" si="85"/>
        <v>0</v>
      </c>
      <c r="DU57" s="249">
        <f t="shared" si="86"/>
        <v>0</v>
      </c>
      <c r="DV57" s="249">
        <f t="shared" si="87"/>
        <v>0</v>
      </c>
      <c r="DW57" s="250">
        <f t="shared" si="88"/>
        <v>0</v>
      </c>
      <c r="DX57" s="249">
        <f t="shared" si="89"/>
        <v>0</v>
      </c>
      <c r="DY57" s="249">
        <f t="shared" si="90"/>
        <v>0</v>
      </c>
      <c r="DZ57" s="250">
        <f t="shared" si="91"/>
        <v>0</v>
      </c>
      <c r="EA57" s="249">
        <f t="shared" si="92"/>
        <v>0</v>
      </c>
      <c r="EB57" s="249">
        <f t="shared" si="93"/>
        <v>0</v>
      </c>
      <c r="EC57" s="250">
        <f t="shared" si="94"/>
        <v>0</v>
      </c>
      <c r="ED57" s="249">
        <f t="shared" si="95"/>
        <v>0</v>
      </c>
      <c r="EE57" s="249">
        <f t="shared" si="96"/>
        <v>0</v>
      </c>
      <c r="EF57" s="250">
        <f t="shared" si="97"/>
        <v>0</v>
      </c>
      <c r="EG57" s="249">
        <f t="shared" si="98"/>
        <v>0</v>
      </c>
      <c r="EH57" s="249">
        <f t="shared" si="99"/>
        <v>0</v>
      </c>
      <c r="EI57" s="250">
        <f t="shared" si="100"/>
        <v>0</v>
      </c>
      <c r="EJ57" s="249">
        <f t="shared" si="101"/>
        <v>0</v>
      </c>
      <c r="EK57" s="249">
        <f t="shared" si="102"/>
        <v>0</v>
      </c>
      <c r="EL57" s="249">
        <f t="shared" si="103"/>
        <v>0</v>
      </c>
      <c r="EM57" s="249">
        <f t="shared" si="104"/>
        <v>0</v>
      </c>
      <c r="EN57" s="250">
        <f t="shared" si="105"/>
        <v>0</v>
      </c>
      <c r="EO57" s="249">
        <f t="shared" si="106"/>
        <v>0</v>
      </c>
      <c r="EP57" s="249">
        <f t="shared" si="107"/>
        <v>0</v>
      </c>
      <c r="EQ57" s="249">
        <f t="shared" si="108"/>
        <v>0</v>
      </c>
      <c r="ER57" s="249">
        <f t="shared" si="109"/>
        <v>0</v>
      </c>
      <c r="ES57" s="250">
        <f t="shared" si="110"/>
        <v>0</v>
      </c>
      <c r="ET57" s="249">
        <f t="shared" si="111"/>
        <v>0</v>
      </c>
      <c r="EU57" s="249">
        <f t="shared" si="112"/>
        <v>0</v>
      </c>
      <c r="EV57" s="249">
        <f t="shared" si="113"/>
        <v>0</v>
      </c>
      <c r="EW57" s="249">
        <f t="shared" si="114"/>
        <v>0</v>
      </c>
      <c r="EX57" s="250">
        <f t="shared" si="115"/>
        <v>0</v>
      </c>
      <c r="EY57" s="249">
        <f t="shared" si="116"/>
        <v>0</v>
      </c>
      <c r="EZ57" s="249">
        <f t="shared" si="117"/>
        <v>0</v>
      </c>
      <c r="FA57" s="249">
        <f t="shared" si="118"/>
        <v>0</v>
      </c>
      <c r="FB57" s="249">
        <f t="shared" si="119"/>
        <v>0</v>
      </c>
      <c r="FC57" s="250">
        <f t="shared" si="120"/>
        <v>0</v>
      </c>
      <c r="FD57" s="249">
        <f t="shared" si="121"/>
        <v>0</v>
      </c>
      <c r="FE57" s="249">
        <f t="shared" si="122"/>
        <v>0</v>
      </c>
      <c r="FF57" s="250">
        <f t="shared" si="123"/>
        <v>0</v>
      </c>
      <c r="FG57" s="249">
        <f t="shared" si="124"/>
        <v>0</v>
      </c>
      <c r="FH57" s="249">
        <f t="shared" si="125"/>
        <v>0</v>
      </c>
      <c r="FI57" s="250">
        <f t="shared" si="126"/>
        <v>0</v>
      </c>
      <c r="FJ57" s="249">
        <f t="shared" si="127"/>
        <v>0</v>
      </c>
      <c r="FK57" s="249">
        <f t="shared" si="128"/>
        <v>0</v>
      </c>
      <c r="FL57" s="250">
        <f t="shared" si="129"/>
        <v>0</v>
      </c>
      <c r="FM57" s="249">
        <f t="shared" si="130"/>
        <v>0</v>
      </c>
      <c r="FN57" s="251">
        <f t="shared" si="131"/>
        <v>0</v>
      </c>
    </row>
    <row r="58" spans="1:170" ht="13.5" thickBot="1">
      <c r="A58" s="452"/>
      <c r="B58" s="640"/>
      <c r="C58" s="261" t="s">
        <v>41</v>
      </c>
      <c r="D58" s="291">
        <f>D37+SUM(FB17:FB58)</f>
        <v>0</v>
      </c>
      <c r="E58" s="291">
        <f>E37+SUM(ER17:ER58)</f>
        <v>0</v>
      </c>
      <c r="F58" s="268"/>
      <c r="G58" s="269"/>
      <c r="H58" s="280">
        <f>H37+SUM(EW17:EW58)</f>
        <v>0</v>
      </c>
      <c r="I58" s="290">
        <f>I37+SUM(EM17:EM58)</f>
        <v>0</v>
      </c>
      <c r="J58" s="268"/>
      <c r="K58" s="269"/>
      <c r="L58" s="274"/>
      <c r="M58" s="269"/>
      <c r="N58" s="452"/>
      <c r="O58" s="46"/>
      <c r="P58" s="14"/>
      <c r="Q58" s="41"/>
      <c r="R58" s="15"/>
      <c r="S58" s="330"/>
      <c r="T58" s="331"/>
      <c r="U58" s="332"/>
      <c r="V58" s="333"/>
      <c r="W58" s="233">
        <f t="shared" si="132"/>
      </c>
      <c r="X58" s="336"/>
      <c r="Y58" s="292">
        <f t="shared" si="133"/>
        <v>0</v>
      </c>
      <c r="Z58" s="293">
        <f t="shared" si="134"/>
        <v>0</v>
      </c>
      <c r="AA58" s="293">
        <f t="shared" si="135"/>
        <v>0</v>
      </c>
      <c r="AB58" s="293">
        <f t="shared" si="136"/>
        <v>0</v>
      </c>
      <c r="AC58" s="293">
        <f t="shared" si="137"/>
        <v>0</v>
      </c>
      <c r="AD58" s="293">
        <f t="shared" si="138"/>
        <v>0</v>
      </c>
      <c r="AE58" s="293">
        <f t="shared" si="139"/>
        <v>0</v>
      </c>
      <c r="AF58" s="293">
        <f t="shared" si="140"/>
        <v>0</v>
      </c>
      <c r="AG58" s="293">
        <f t="shared" si="141"/>
        <v>0</v>
      </c>
      <c r="AH58" s="294">
        <f t="shared" si="142"/>
      </c>
      <c r="AI58" s="295">
        <f t="shared" si="0"/>
      </c>
      <c r="AJ58" s="293">
        <f t="shared" si="143"/>
        <v>1</v>
      </c>
      <c r="AK58" s="293">
        <f t="shared" si="1"/>
        <v>0</v>
      </c>
      <c r="AL58" s="293"/>
      <c r="AM58" s="295"/>
      <c r="AN58" s="237"/>
      <c r="AO58" s="294">
        <f t="shared" si="2"/>
        <v>0</v>
      </c>
      <c r="AP58" s="294">
        <f t="shared" si="3"/>
        <v>0</v>
      </c>
      <c r="AQ58" s="293">
        <f t="shared" si="4"/>
        <v>0</v>
      </c>
      <c r="AR58" s="293">
        <f t="shared" si="5"/>
        <v>0</v>
      </c>
      <c r="AS58" s="293">
        <f t="shared" si="6"/>
        <v>0</v>
      </c>
      <c r="AT58" s="293">
        <f t="shared" si="7"/>
        <v>0</v>
      </c>
      <c r="AU58" s="294">
        <f t="shared" si="8"/>
        <v>0</v>
      </c>
      <c r="AV58" s="293">
        <f t="shared" si="9"/>
        <v>0</v>
      </c>
      <c r="AW58" s="293">
        <f t="shared" si="10"/>
        <v>0</v>
      </c>
      <c r="AX58" s="293">
        <f t="shared" si="11"/>
        <v>0</v>
      </c>
      <c r="AY58" s="295">
        <f t="shared" si="12"/>
        <v>0</v>
      </c>
      <c r="AZ58" s="293">
        <f t="shared" si="13"/>
        <v>0</v>
      </c>
      <c r="BA58" s="294">
        <f t="shared" si="14"/>
        <v>0</v>
      </c>
      <c r="BB58" s="293">
        <f t="shared" si="15"/>
        <v>0</v>
      </c>
      <c r="BC58" s="293">
        <f t="shared" si="16"/>
        <v>0</v>
      </c>
      <c r="BD58" s="293">
        <f t="shared" si="17"/>
        <v>0</v>
      </c>
      <c r="BE58" s="293">
        <f t="shared" si="18"/>
        <v>0</v>
      </c>
      <c r="BF58" s="294">
        <f t="shared" si="19"/>
        <v>0</v>
      </c>
      <c r="BG58" s="293">
        <f t="shared" si="20"/>
        <v>0</v>
      </c>
      <c r="BH58" s="293">
        <f t="shared" si="21"/>
        <v>0</v>
      </c>
      <c r="BI58" s="293">
        <f t="shared" si="22"/>
        <v>0</v>
      </c>
      <c r="BJ58" s="293">
        <f t="shared" si="23"/>
        <v>0</v>
      </c>
      <c r="BK58" s="294">
        <f t="shared" si="24"/>
        <v>0</v>
      </c>
      <c r="BL58" s="293">
        <f t="shared" si="25"/>
        <v>0</v>
      </c>
      <c r="BM58" s="293">
        <f t="shared" si="26"/>
        <v>0</v>
      </c>
      <c r="BN58" s="294">
        <f t="shared" si="27"/>
        <v>0</v>
      </c>
      <c r="BO58" s="293">
        <f t="shared" si="28"/>
        <v>0</v>
      </c>
      <c r="BP58" s="293">
        <f t="shared" si="29"/>
        <v>0</v>
      </c>
      <c r="BQ58" s="294">
        <f t="shared" si="30"/>
        <v>0</v>
      </c>
      <c r="BR58" s="293">
        <f t="shared" si="31"/>
        <v>0</v>
      </c>
      <c r="BS58" s="293">
        <f t="shared" si="32"/>
        <v>0</v>
      </c>
      <c r="BT58" s="294">
        <f t="shared" si="33"/>
        <v>0</v>
      </c>
      <c r="BU58" s="293">
        <f t="shared" si="34"/>
        <v>0</v>
      </c>
      <c r="BV58" s="295">
        <f t="shared" si="35"/>
        <v>0</v>
      </c>
      <c r="BW58" s="293">
        <f t="shared" si="36"/>
        <v>0</v>
      </c>
      <c r="BX58" s="293">
        <f t="shared" si="37"/>
        <v>0</v>
      </c>
      <c r="BY58" s="293">
        <f t="shared" si="38"/>
        <v>0</v>
      </c>
      <c r="BZ58" s="293">
        <f t="shared" si="39"/>
        <v>0</v>
      </c>
      <c r="CA58" s="293">
        <f t="shared" si="40"/>
        <v>0</v>
      </c>
      <c r="CB58" s="294">
        <f t="shared" si="41"/>
        <v>0</v>
      </c>
      <c r="CC58" s="293">
        <f t="shared" si="42"/>
        <v>0</v>
      </c>
      <c r="CD58" s="293">
        <f t="shared" si="43"/>
        <v>0</v>
      </c>
      <c r="CE58" s="293">
        <f t="shared" si="44"/>
        <v>0</v>
      </c>
      <c r="CF58" s="293">
        <f t="shared" si="45"/>
        <v>0</v>
      </c>
      <c r="CG58" s="294">
        <f t="shared" si="46"/>
        <v>0</v>
      </c>
      <c r="CH58" s="293">
        <f t="shared" si="47"/>
        <v>0</v>
      </c>
      <c r="CI58" s="293">
        <f t="shared" si="48"/>
        <v>0</v>
      </c>
      <c r="CJ58" s="293">
        <f t="shared" si="49"/>
        <v>0</v>
      </c>
      <c r="CK58" s="293">
        <f t="shared" si="50"/>
        <v>0</v>
      </c>
      <c r="CL58" s="294">
        <f t="shared" si="51"/>
        <v>0</v>
      </c>
      <c r="CM58" s="293">
        <f t="shared" si="52"/>
        <v>0</v>
      </c>
      <c r="CN58" s="293">
        <f t="shared" si="53"/>
        <v>0</v>
      </c>
      <c r="CO58" s="293">
        <f t="shared" si="54"/>
        <v>0</v>
      </c>
      <c r="CP58" s="293">
        <f t="shared" si="55"/>
        <v>0</v>
      </c>
      <c r="CQ58" s="294">
        <f t="shared" si="56"/>
        <v>0</v>
      </c>
      <c r="CR58" s="293">
        <f t="shared" si="57"/>
        <v>0</v>
      </c>
      <c r="CS58" s="293">
        <f t="shared" si="58"/>
        <v>0</v>
      </c>
      <c r="CT58" s="294">
        <f t="shared" si="59"/>
        <v>0</v>
      </c>
      <c r="CU58" s="293">
        <f t="shared" si="60"/>
        <v>0</v>
      </c>
      <c r="CV58" s="293">
        <f t="shared" si="61"/>
        <v>0</v>
      </c>
      <c r="CW58" s="294">
        <f t="shared" si="62"/>
        <v>0</v>
      </c>
      <c r="CX58" s="293">
        <f t="shared" si="63"/>
        <v>0</v>
      </c>
      <c r="CY58" s="293">
        <f t="shared" si="64"/>
        <v>0</v>
      </c>
      <c r="CZ58" s="294">
        <f t="shared" si="65"/>
        <v>0</v>
      </c>
      <c r="DA58" s="293">
        <f t="shared" si="66"/>
        <v>0</v>
      </c>
      <c r="DB58" s="293">
        <f t="shared" si="67"/>
        <v>0</v>
      </c>
      <c r="DC58" s="294">
        <f t="shared" si="68"/>
        <v>0</v>
      </c>
      <c r="DD58" s="293">
        <f t="shared" si="69"/>
        <v>0</v>
      </c>
      <c r="DE58" s="293">
        <f t="shared" si="70"/>
        <v>0</v>
      </c>
      <c r="DF58" s="293">
        <f t="shared" si="71"/>
        <v>0</v>
      </c>
      <c r="DG58" s="293">
        <f t="shared" si="72"/>
        <v>0</v>
      </c>
      <c r="DH58" s="294">
        <f t="shared" si="73"/>
        <v>0</v>
      </c>
      <c r="DI58" s="293">
        <f t="shared" si="74"/>
        <v>0</v>
      </c>
      <c r="DJ58" s="293">
        <f t="shared" si="75"/>
        <v>0</v>
      </c>
      <c r="DK58" s="293">
        <f t="shared" si="76"/>
        <v>0</v>
      </c>
      <c r="DL58" s="293">
        <f t="shared" si="77"/>
        <v>0</v>
      </c>
      <c r="DM58" s="294">
        <f t="shared" si="78"/>
        <v>0</v>
      </c>
      <c r="DN58" s="293">
        <f t="shared" si="79"/>
        <v>0</v>
      </c>
      <c r="DO58" s="293">
        <f t="shared" si="80"/>
        <v>0</v>
      </c>
      <c r="DP58" s="293">
        <f t="shared" si="81"/>
        <v>0</v>
      </c>
      <c r="DQ58" s="293">
        <f t="shared" si="82"/>
        <v>0</v>
      </c>
      <c r="DR58" s="294">
        <f t="shared" si="83"/>
        <v>0</v>
      </c>
      <c r="DS58" s="293">
        <f t="shared" si="84"/>
        <v>0</v>
      </c>
      <c r="DT58" s="293">
        <f t="shared" si="85"/>
        <v>0</v>
      </c>
      <c r="DU58" s="293">
        <f t="shared" si="86"/>
        <v>0</v>
      </c>
      <c r="DV58" s="293">
        <f t="shared" si="87"/>
        <v>0</v>
      </c>
      <c r="DW58" s="294">
        <f t="shared" si="88"/>
        <v>0</v>
      </c>
      <c r="DX58" s="293">
        <f t="shared" si="89"/>
        <v>0</v>
      </c>
      <c r="DY58" s="293">
        <f t="shared" si="90"/>
        <v>0</v>
      </c>
      <c r="DZ58" s="294">
        <f t="shared" si="91"/>
        <v>0</v>
      </c>
      <c r="EA58" s="293">
        <f t="shared" si="92"/>
        <v>0</v>
      </c>
      <c r="EB58" s="293">
        <f t="shared" si="93"/>
        <v>0</v>
      </c>
      <c r="EC58" s="294">
        <f t="shared" si="94"/>
        <v>0</v>
      </c>
      <c r="ED58" s="293">
        <f t="shared" si="95"/>
        <v>0</v>
      </c>
      <c r="EE58" s="293">
        <f t="shared" si="96"/>
        <v>0</v>
      </c>
      <c r="EF58" s="294">
        <f t="shared" si="97"/>
        <v>0</v>
      </c>
      <c r="EG58" s="293">
        <f t="shared" si="98"/>
        <v>0</v>
      </c>
      <c r="EH58" s="293">
        <f t="shared" si="99"/>
        <v>0</v>
      </c>
      <c r="EI58" s="294">
        <f t="shared" si="100"/>
        <v>0</v>
      </c>
      <c r="EJ58" s="293">
        <f t="shared" si="101"/>
        <v>0</v>
      </c>
      <c r="EK58" s="293">
        <f t="shared" si="102"/>
        <v>0</v>
      </c>
      <c r="EL58" s="293">
        <f t="shared" si="103"/>
        <v>0</v>
      </c>
      <c r="EM58" s="293">
        <f t="shared" si="104"/>
        <v>0</v>
      </c>
      <c r="EN58" s="294">
        <f t="shared" si="105"/>
        <v>0</v>
      </c>
      <c r="EO58" s="293">
        <f t="shared" si="106"/>
        <v>0</v>
      </c>
      <c r="EP58" s="293">
        <f t="shared" si="107"/>
        <v>0</v>
      </c>
      <c r="EQ58" s="293">
        <f t="shared" si="108"/>
        <v>0</v>
      </c>
      <c r="ER58" s="293">
        <f t="shared" si="109"/>
        <v>0</v>
      </c>
      <c r="ES58" s="294">
        <f t="shared" si="110"/>
        <v>0</v>
      </c>
      <c r="ET58" s="293">
        <f t="shared" si="111"/>
        <v>0</v>
      </c>
      <c r="EU58" s="293">
        <f t="shared" si="112"/>
        <v>0</v>
      </c>
      <c r="EV58" s="293">
        <f t="shared" si="113"/>
        <v>0</v>
      </c>
      <c r="EW58" s="293">
        <f t="shared" si="114"/>
        <v>0</v>
      </c>
      <c r="EX58" s="294">
        <f t="shared" si="115"/>
        <v>0</v>
      </c>
      <c r="EY58" s="293">
        <f t="shared" si="116"/>
        <v>0</v>
      </c>
      <c r="EZ58" s="293">
        <f t="shared" si="117"/>
        <v>0</v>
      </c>
      <c r="FA58" s="293">
        <f t="shared" si="118"/>
        <v>0</v>
      </c>
      <c r="FB58" s="293">
        <f t="shared" si="119"/>
        <v>0</v>
      </c>
      <c r="FC58" s="294">
        <f t="shared" si="120"/>
        <v>0</v>
      </c>
      <c r="FD58" s="293">
        <f t="shared" si="121"/>
        <v>0</v>
      </c>
      <c r="FE58" s="293">
        <f t="shared" si="122"/>
        <v>0</v>
      </c>
      <c r="FF58" s="294">
        <f t="shared" si="123"/>
        <v>0</v>
      </c>
      <c r="FG58" s="293">
        <f t="shared" si="124"/>
        <v>0</v>
      </c>
      <c r="FH58" s="293">
        <f t="shared" si="125"/>
        <v>0</v>
      </c>
      <c r="FI58" s="294">
        <f t="shared" si="126"/>
        <v>0</v>
      </c>
      <c r="FJ58" s="293">
        <f t="shared" si="127"/>
        <v>0</v>
      </c>
      <c r="FK58" s="293">
        <f t="shared" si="128"/>
        <v>0</v>
      </c>
      <c r="FL58" s="294">
        <f t="shared" si="129"/>
        <v>0</v>
      </c>
      <c r="FM58" s="293">
        <f t="shared" si="130"/>
        <v>0</v>
      </c>
      <c r="FN58" s="295">
        <f t="shared" si="131"/>
        <v>0</v>
      </c>
    </row>
    <row r="59" spans="1:23" ht="12.75">
      <c r="A59" s="452"/>
      <c r="B59" s="379"/>
      <c r="C59" s="379"/>
      <c r="D59" s="379"/>
      <c r="E59" s="379"/>
      <c r="F59" s="379"/>
      <c r="G59" s="379"/>
      <c r="H59" s="379"/>
      <c r="I59" s="379"/>
      <c r="J59" s="379"/>
      <c r="K59" s="379"/>
      <c r="L59" s="379"/>
      <c r="M59" s="379"/>
      <c r="N59" s="452"/>
      <c r="O59" s="442"/>
      <c r="P59" s="442"/>
      <c r="Q59" s="442"/>
      <c r="R59" s="442"/>
      <c r="S59" s="442"/>
      <c r="T59" s="442"/>
      <c r="U59" s="442"/>
      <c r="V59" s="442"/>
      <c r="W59" s="233"/>
    </row>
    <row r="60" spans="1:23" ht="13.5" thickBot="1">
      <c r="A60" s="452"/>
      <c r="B60" s="385" t="s">
        <v>226</v>
      </c>
      <c r="C60" s="379"/>
      <c r="D60" s="379"/>
      <c r="E60" s="379"/>
      <c r="F60" s="379"/>
      <c r="G60" s="379"/>
      <c r="H60" s="379"/>
      <c r="I60" s="379"/>
      <c r="J60" s="379"/>
      <c r="K60" s="379"/>
      <c r="L60" s="379"/>
      <c r="M60" s="379"/>
      <c r="N60" s="452"/>
      <c r="O60" s="443"/>
      <c r="P60" s="443"/>
      <c r="Q60" s="443"/>
      <c r="R60" s="443"/>
      <c r="S60" s="443"/>
      <c r="T60" s="443"/>
      <c r="U60" s="443"/>
      <c r="V60" s="443"/>
      <c r="W60" s="233"/>
    </row>
    <row r="61" spans="1:22" ht="12.75">
      <c r="A61" s="452"/>
      <c r="B61" s="379">
        <f>IF(SUMIF(D39:M58,"&gt;0",D39:M58)&gt;SUM(D39:M58),B82,"")</f>
      </c>
      <c r="C61" s="379"/>
      <c r="D61" s="379"/>
      <c r="E61" s="379"/>
      <c r="F61" s="379"/>
      <c r="G61" s="379"/>
      <c r="H61" s="379"/>
      <c r="I61" s="379"/>
      <c r="J61" s="379"/>
      <c r="K61" s="379"/>
      <c r="L61" s="379"/>
      <c r="M61" s="379"/>
      <c r="N61" s="452"/>
      <c r="O61" s="442"/>
      <c r="P61" s="442"/>
      <c r="Q61" s="442"/>
      <c r="R61" s="442"/>
      <c r="S61" s="442"/>
      <c r="T61" s="442"/>
      <c r="U61" s="442"/>
      <c r="V61" s="442"/>
    </row>
    <row r="62" spans="1:22" ht="12.75">
      <c r="A62" s="452"/>
      <c r="B62" s="379">
        <f>IF(SUM('Current MY Credit Calc'!AX15:AX64)&lt;&gt;0,IF(SUM('Current MY Credit Calc'!AW15:AW64)/SUM('Current MY Credit Calc'!AX15:AX64)&gt;0.5,'Current MY Credit Calc'!B146,""),"")</f>
      </c>
      <c r="C62" s="379"/>
      <c r="D62" s="379"/>
      <c r="E62" s="379"/>
      <c r="F62" s="379"/>
      <c r="G62" s="379"/>
      <c r="H62" s="379"/>
      <c r="I62" s="379"/>
      <c r="J62" s="379"/>
      <c r="K62" s="379"/>
      <c r="L62" s="379"/>
      <c r="M62" s="379"/>
      <c r="N62" s="452"/>
      <c r="O62" s="442"/>
      <c r="P62" s="442"/>
      <c r="Q62" s="442"/>
      <c r="R62" s="442"/>
      <c r="S62" s="442"/>
      <c r="T62" s="442"/>
      <c r="U62" s="442"/>
      <c r="V62" s="442"/>
    </row>
    <row r="63" spans="1:22" ht="12.75">
      <c r="A63" s="452"/>
      <c r="B63" s="379"/>
      <c r="C63" s="379"/>
      <c r="D63" s="379"/>
      <c r="E63" s="379"/>
      <c r="F63" s="379"/>
      <c r="G63" s="379"/>
      <c r="H63" s="379"/>
      <c r="I63" s="379"/>
      <c r="J63" s="379"/>
      <c r="K63" s="379"/>
      <c r="L63" s="379"/>
      <c r="M63" s="379"/>
      <c r="N63" s="452"/>
      <c r="O63" s="515" t="s">
        <v>260</v>
      </c>
      <c r="P63" s="515"/>
      <c r="Q63" s="515"/>
      <c r="R63" s="515"/>
      <c r="S63" s="515"/>
      <c r="T63" s="515"/>
      <c r="U63" s="515"/>
      <c r="V63" s="442"/>
    </row>
    <row r="64" spans="1:22" ht="12.75" customHeight="1">
      <c r="A64" s="452"/>
      <c r="B64" s="379"/>
      <c r="C64" s="379"/>
      <c r="D64" s="379"/>
      <c r="E64" s="379"/>
      <c r="F64" s="379"/>
      <c r="G64" s="379"/>
      <c r="H64" s="379"/>
      <c r="I64" s="379"/>
      <c r="J64" s="379"/>
      <c r="K64" s="379"/>
      <c r="L64" s="379"/>
      <c r="M64" s="379"/>
      <c r="N64" s="452"/>
      <c r="O64" s="585" t="s">
        <v>261</v>
      </c>
      <c r="P64" s="585"/>
      <c r="Q64" s="585"/>
      <c r="R64" s="585"/>
      <c r="S64" s="585"/>
      <c r="T64" s="585"/>
      <c r="U64" s="585"/>
      <c r="V64" s="442"/>
    </row>
    <row r="65" spans="1:22" ht="12.75">
      <c r="A65" s="452"/>
      <c r="B65" s="379"/>
      <c r="C65" s="379"/>
      <c r="D65" s="379"/>
      <c r="E65" s="379"/>
      <c r="F65" s="379"/>
      <c r="G65" s="379"/>
      <c r="H65" s="379"/>
      <c r="I65" s="379"/>
      <c r="J65" s="379"/>
      <c r="K65" s="379"/>
      <c r="L65" s="379"/>
      <c r="M65" s="379"/>
      <c r="N65" s="452"/>
      <c r="O65" s="585"/>
      <c r="P65" s="585"/>
      <c r="Q65" s="585"/>
      <c r="R65" s="585"/>
      <c r="S65" s="585"/>
      <c r="T65" s="585"/>
      <c r="U65" s="585"/>
      <c r="V65" s="442"/>
    </row>
    <row r="66" spans="1:23" ht="12.75">
      <c r="A66" s="452"/>
      <c r="B66" s="379"/>
      <c r="C66" s="379"/>
      <c r="D66" s="379"/>
      <c r="E66" s="379"/>
      <c r="F66" s="379"/>
      <c r="G66" s="379"/>
      <c r="H66" s="379"/>
      <c r="I66" s="379"/>
      <c r="J66" s="379"/>
      <c r="K66" s="379"/>
      <c r="L66" s="379"/>
      <c r="M66" s="379"/>
      <c r="N66" s="452"/>
      <c r="O66" s="585"/>
      <c r="P66" s="585"/>
      <c r="Q66" s="585"/>
      <c r="R66" s="585"/>
      <c r="S66" s="585"/>
      <c r="T66" s="585"/>
      <c r="U66" s="585"/>
      <c r="V66" s="444"/>
      <c r="W66" s="334"/>
    </row>
    <row r="67" spans="1:22" ht="12.75">
      <c r="A67" s="452"/>
      <c r="B67" s="379"/>
      <c r="C67" s="379"/>
      <c r="D67" s="379"/>
      <c r="E67" s="379"/>
      <c r="F67" s="379"/>
      <c r="G67" s="379"/>
      <c r="H67" s="379"/>
      <c r="I67" s="379"/>
      <c r="J67" s="379"/>
      <c r="K67" s="379"/>
      <c r="L67" s="379"/>
      <c r="M67" s="379"/>
      <c r="N67" s="452"/>
      <c r="O67" s="585"/>
      <c r="P67" s="585"/>
      <c r="Q67" s="585"/>
      <c r="R67" s="585"/>
      <c r="S67" s="585"/>
      <c r="T67" s="585"/>
      <c r="U67" s="585"/>
      <c r="V67" s="442"/>
    </row>
    <row r="68" spans="1:22" ht="12.75">
      <c r="A68" s="452"/>
      <c r="B68" s="379"/>
      <c r="C68" s="379"/>
      <c r="D68" s="379"/>
      <c r="E68" s="379"/>
      <c r="F68" s="379"/>
      <c r="G68" s="379"/>
      <c r="H68" s="379"/>
      <c r="I68" s="379"/>
      <c r="J68" s="379"/>
      <c r="K68" s="379"/>
      <c r="L68" s="379"/>
      <c r="M68" s="379"/>
      <c r="N68" s="452"/>
      <c r="O68" s="585"/>
      <c r="P68" s="585"/>
      <c r="Q68" s="585"/>
      <c r="R68" s="585"/>
      <c r="S68" s="585"/>
      <c r="T68" s="585"/>
      <c r="U68" s="585"/>
      <c r="V68" s="442"/>
    </row>
    <row r="69" spans="1:22" ht="12.75">
      <c r="A69" s="452"/>
      <c r="B69" s="379"/>
      <c r="C69" s="379"/>
      <c r="D69" s="379"/>
      <c r="E69" s="379"/>
      <c r="F69" s="379"/>
      <c r="G69" s="379"/>
      <c r="H69" s="379"/>
      <c r="I69" s="379"/>
      <c r="J69" s="379"/>
      <c r="K69" s="379"/>
      <c r="L69" s="379"/>
      <c r="M69" s="379"/>
      <c r="N69" s="452"/>
      <c r="O69" s="585"/>
      <c r="P69" s="585"/>
      <c r="Q69" s="585"/>
      <c r="R69" s="585"/>
      <c r="S69" s="585"/>
      <c r="T69" s="585"/>
      <c r="U69" s="585"/>
      <c r="V69" s="442"/>
    </row>
    <row r="70" spans="1:22" ht="12.75">
      <c r="A70" s="452"/>
      <c r="B70" s="379"/>
      <c r="C70" s="379"/>
      <c r="D70" s="379"/>
      <c r="E70" s="379"/>
      <c r="F70" s="379"/>
      <c r="G70" s="379"/>
      <c r="H70" s="379"/>
      <c r="I70" s="379"/>
      <c r="J70" s="379"/>
      <c r="K70" s="379"/>
      <c r="L70" s="379"/>
      <c r="M70" s="379"/>
      <c r="N70" s="452"/>
      <c r="O70" s="442"/>
      <c r="P70" s="442"/>
      <c r="Q70" s="442"/>
      <c r="R70" s="442"/>
      <c r="S70" s="442"/>
      <c r="T70" s="442"/>
      <c r="U70" s="442"/>
      <c r="V70" s="442"/>
    </row>
    <row r="71" spans="1:40" s="296" customFormat="1" ht="15.75" hidden="1">
      <c r="A71" s="449"/>
      <c r="P71" s="296" t="s">
        <v>86</v>
      </c>
      <c r="Q71" s="297" t="s">
        <v>62</v>
      </c>
      <c r="R71" s="297" t="s">
        <v>57</v>
      </c>
      <c r="S71" s="297" t="s">
        <v>8</v>
      </c>
      <c r="T71" s="297"/>
      <c r="U71" s="297" t="s">
        <v>62</v>
      </c>
      <c r="V71" s="297" t="s">
        <v>8</v>
      </c>
      <c r="W71" s="298"/>
      <c r="X71" s="456"/>
      <c r="Y71" s="298"/>
      <c r="Z71" s="298"/>
      <c r="AA71" s="298"/>
      <c r="AB71" s="298"/>
      <c r="AC71" s="298"/>
      <c r="AD71" s="298"/>
      <c r="AE71" s="298"/>
      <c r="AF71" s="298"/>
      <c r="AG71" s="298"/>
      <c r="AH71" s="298"/>
      <c r="AI71" s="298"/>
      <c r="AJ71" s="298"/>
      <c r="AK71" s="298"/>
      <c r="AL71" s="298"/>
      <c r="AM71" s="298"/>
      <c r="AN71" s="299" t="s">
        <v>67</v>
      </c>
    </row>
    <row r="72" spans="1:40" s="296" customFormat="1" ht="15.75" hidden="1">
      <c r="A72" s="449"/>
      <c r="P72" s="296" t="s">
        <v>85</v>
      </c>
      <c r="Q72" s="297" t="s">
        <v>63</v>
      </c>
      <c r="R72" s="297" t="s">
        <v>58</v>
      </c>
      <c r="S72" s="297" t="s">
        <v>9</v>
      </c>
      <c r="T72" s="297"/>
      <c r="U72" s="297" t="s">
        <v>63</v>
      </c>
      <c r="V72" s="297" t="s">
        <v>9</v>
      </c>
      <c r="W72" s="298"/>
      <c r="X72" s="456"/>
      <c r="Y72" s="298"/>
      <c r="Z72" s="298"/>
      <c r="AA72" s="298"/>
      <c r="AB72" s="298"/>
      <c r="AC72" s="298"/>
      <c r="AD72" s="298"/>
      <c r="AE72" s="298"/>
      <c r="AF72" s="298"/>
      <c r="AG72" s="298"/>
      <c r="AH72" s="298"/>
      <c r="AI72" s="298"/>
      <c r="AJ72" s="298"/>
      <c r="AK72" s="298"/>
      <c r="AL72" s="298"/>
      <c r="AM72" s="298"/>
      <c r="AN72" s="299" t="s">
        <v>68</v>
      </c>
    </row>
    <row r="73" spans="1:40" s="296" customFormat="1" ht="12.75" hidden="1">
      <c r="A73" s="449"/>
      <c r="Q73" s="297" t="s">
        <v>64</v>
      </c>
      <c r="R73" s="297" t="s">
        <v>59</v>
      </c>
      <c r="S73" s="297" t="s">
        <v>10</v>
      </c>
      <c r="T73" s="297"/>
      <c r="U73" s="297" t="s">
        <v>64</v>
      </c>
      <c r="V73" s="297" t="s">
        <v>10</v>
      </c>
      <c r="W73" s="298"/>
      <c r="X73" s="456"/>
      <c r="Y73" s="298"/>
      <c r="Z73" s="298"/>
      <c r="AA73" s="298"/>
      <c r="AB73" s="298"/>
      <c r="AC73" s="298"/>
      <c r="AD73" s="298"/>
      <c r="AE73" s="298"/>
      <c r="AF73" s="298"/>
      <c r="AG73" s="298"/>
      <c r="AH73" s="298"/>
      <c r="AI73" s="298"/>
      <c r="AJ73" s="298"/>
      <c r="AK73" s="298"/>
      <c r="AL73" s="298"/>
      <c r="AM73" s="298"/>
      <c r="AN73" s="299" t="s">
        <v>69</v>
      </c>
    </row>
    <row r="74" spans="1:40" s="296" customFormat="1" ht="12.75" hidden="1">
      <c r="A74" s="449"/>
      <c r="Q74" s="297" t="s">
        <v>65</v>
      </c>
      <c r="R74" s="296" t="s">
        <v>83</v>
      </c>
      <c r="S74" s="297" t="s">
        <v>40</v>
      </c>
      <c r="T74" s="297"/>
      <c r="U74" s="297" t="s">
        <v>65</v>
      </c>
      <c r="V74" s="297" t="s">
        <v>40</v>
      </c>
      <c r="W74" s="298"/>
      <c r="X74" s="456"/>
      <c r="Y74" s="298"/>
      <c r="Z74" s="298"/>
      <c r="AA74" s="298"/>
      <c r="AB74" s="298"/>
      <c r="AC74" s="298"/>
      <c r="AD74" s="298"/>
      <c r="AE74" s="298"/>
      <c r="AF74" s="298"/>
      <c r="AG74" s="298"/>
      <c r="AH74" s="298"/>
      <c r="AI74" s="298"/>
      <c r="AJ74" s="298"/>
      <c r="AK74" s="298"/>
      <c r="AL74" s="298"/>
      <c r="AM74" s="298"/>
      <c r="AN74" s="299" t="s">
        <v>70</v>
      </c>
    </row>
    <row r="75" spans="1:39" s="296" customFormat="1" ht="12.75" hidden="1">
      <c r="A75" s="449"/>
      <c r="S75" s="297" t="s">
        <v>41</v>
      </c>
      <c r="T75" s="297"/>
      <c r="U75" s="296" t="s">
        <v>90</v>
      </c>
      <c r="V75" s="297" t="s">
        <v>41</v>
      </c>
      <c r="W75" s="300"/>
      <c r="X75" s="457"/>
      <c r="Y75" s="300"/>
      <c r="Z75" s="300"/>
      <c r="AA75" s="300"/>
      <c r="AB75" s="300"/>
      <c r="AC75" s="300"/>
      <c r="AD75" s="300"/>
      <c r="AE75" s="300"/>
      <c r="AF75" s="300"/>
      <c r="AG75" s="300"/>
      <c r="AH75" s="300"/>
      <c r="AI75" s="300"/>
      <c r="AJ75" s="300"/>
      <c r="AK75" s="300"/>
      <c r="AL75" s="300"/>
      <c r="AM75" s="300"/>
    </row>
    <row r="76" spans="1:24" s="296" customFormat="1" ht="12.75" hidden="1">
      <c r="A76" s="449"/>
      <c r="U76" s="296" t="s">
        <v>89</v>
      </c>
      <c r="X76" s="458"/>
    </row>
    <row r="77" ht="12.75" hidden="1"/>
    <row r="78" ht="12.75" hidden="1"/>
    <row r="79" spans="19:39" ht="12.75" hidden="1">
      <c r="S79" s="683" t="s">
        <v>161</v>
      </c>
      <c r="T79" s="683"/>
      <c r="U79" s="683"/>
      <c r="V79" s="683" t="s">
        <v>160</v>
      </c>
      <c r="W79" s="683"/>
      <c r="X79" s="459"/>
      <c r="Y79" s="301"/>
      <c r="Z79" s="301"/>
      <c r="AA79" s="301"/>
      <c r="AB79" s="301"/>
      <c r="AC79" s="301"/>
      <c r="AD79" s="301"/>
      <c r="AE79" s="301"/>
      <c r="AF79" s="301"/>
      <c r="AG79" s="301"/>
      <c r="AH79" s="301"/>
      <c r="AI79" s="301"/>
      <c r="AJ79" s="301"/>
      <c r="AK79" s="301"/>
      <c r="AL79" s="301"/>
      <c r="AM79" s="301"/>
    </row>
    <row r="80" spans="19:39" ht="12.75" hidden="1">
      <c r="S80" s="685" t="s">
        <v>171</v>
      </c>
      <c r="T80" s="302"/>
      <c r="U80" s="303" t="s">
        <v>159</v>
      </c>
      <c r="V80" s="684" t="s">
        <v>155</v>
      </c>
      <c r="W80" s="684"/>
      <c r="X80" s="460"/>
      <c r="Y80" s="304"/>
      <c r="Z80" s="304"/>
      <c r="AA80" s="304"/>
      <c r="AB80" s="304"/>
      <c r="AC80" s="304"/>
      <c r="AD80" s="304"/>
      <c r="AE80" s="304"/>
      <c r="AF80" s="304"/>
      <c r="AG80" s="304"/>
      <c r="AH80" s="304"/>
      <c r="AI80" s="304"/>
      <c r="AJ80" s="304"/>
      <c r="AK80" s="304"/>
      <c r="AL80" s="304"/>
      <c r="AM80" s="304"/>
    </row>
    <row r="81" spans="19:39" ht="12.75" hidden="1">
      <c r="S81" s="685"/>
      <c r="T81" s="302"/>
      <c r="U81" s="247" t="s">
        <v>162</v>
      </c>
      <c r="V81" s="679" t="s">
        <v>173</v>
      </c>
      <c r="W81" s="679"/>
      <c r="X81" s="461"/>
      <c r="Y81" s="305"/>
      <c r="Z81" s="305"/>
      <c r="AA81" s="305"/>
      <c r="AB81" s="305"/>
      <c r="AC81" s="305"/>
      <c r="AD81" s="305"/>
      <c r="AE81" s="305"/>
      <c r="AF81" s="305"/>
      <c r="AG81" s="305"/>
      <c r="AH81" s="305"/>
      <c r="AI81" s="305"/>
      <c r="AJ81" s="305"/>
      <c r="AK81" s="305"/>
      <c r="AL81" s="305"/>
      <c r="AM81" s="305"/>
    </row>
    <row r="82" spans="2:39" ht="12.75" hidden="1">
      <c r="B82" s="306" t="s">
        <v>227</v>
      </c>
      <c r="S82" s="685"/>
      <c r="T82" s="302"/>
      <c r="U82" s="247" t="s">
        <v>163</v>
      </c>
      <c r="V82" s="679" t="s">
        <v>173</v>
      </c>
      <c r="W82" s="679"/>
      <c r="X82" s="461"/>
      <c r="Y82" s="305"/>
      <c r="Z82" s="305"/>
      <c r="AA82" s="305"/>
      <c r="AB82" s="305"/>
      <c r="AC82" s="305"/>
      <c r="AD82" s="305"/>
      <c r="AE82" s="305"/>
      <c r="AF82" s="305"/>
      <c r="AG82" s="305"/>
      <c r="AH82" s="305"/>
      <c r="AI82" s="305"/>
      <c r="AJ82" s="305"/>
      <c r="AK82" s="305"/>
      <c r="AL82" s="305"/>
      <c r="AM82" s="305"/>
    </row>
    <row r="83" spans="2:39" ht="12.75" hidden="1">
      <c r="B83" s="307" t="s">
        <v>212</v>
      </c>
      <c r="C83" s="200"/>
      <c r="S83" s="685"/>
      <c r="T83" s="302"/>
      <c r="U83" s="247" t="s">
        <v>164</v>
      </c>
      <c r="V83" s="679" t="s">
        <v>173</v>
      </c>
      <c r="W83" s="679"/>
      <c r="X83" s="461"/>
      <c r="Y83" s="305"/>
      <c r="Z83" s="305"/>
      <c r="AA83" s="305"/>
      <c r="AB83" s="305"/>
      <c r="AC83" s="305"/>
      <c r="AD83" s="305"/>
      <c r="AE83" s="305"/>
      <c r="AF83" s="305"/>
      <c r="AG83" s="305"/>
      <c r="AH83" s="305"/>
      <c r="AI83" s="305"/>
      <c r="AJ83" s="305"/>
      <c r="AK83" s="305"/>
      <c r="AL83" s="305"/>
      <c r="AM83" s="305"/>
    </row>
    <row r="84" spans="2:39" ht="12.75" hidden="1">
      <c r="B84" s="200" t="s">
        <v>214</v>
      </c>
      <c r="C84" s="200"/>
      <c r="S84" s="685" t="s">
        <v>172</v>
      </c>
      <c r="T84" s="302"/>
      <c r="U84" s="308" t="s">
        <v>165</v>
      </c>
      <c r="V84" s="680" t="s">
        <v>228</v>
      </c>
      <c r="W84" s="680"/>
      <c r="X84" s="461"/>
      <c r="Y84" s="305"/>
      <c r="Z84" s="305"/>
      <c r="AA84" s="305"/>
      <c r="AB84" s="305"/>
      <c r="AC84" s="305"/>
      <c r="AD84" s="305"/>
      <c r="AE84" s="305"/>
      <c r="AF84" s="305"/>
      <c r="AG84" s="305"/>
      <c r="AH84" s="305"/>
      <c r="AI84" s="305"/>
      <c r="AJ84" s="305"/>
      <c r="AK84" s="305"/>
      <c r="AL84" s="305"/>
      <c r="AM84" s="305"/>
    </row>
    <row r="85" spans="2:39" ht="12.75" hidden="1">
      <c r="B85" s="200" t="s">
        <v>236</v>
      </c>
      <c r="C85" s="200"/>
      <c r="S85" s="685"/>
      <c r="T85" s="302"/>
      <c r="U85" s="247" t="s">
        <v>166</v>
      </c>
      <c r="V85" s="679" t="s">
        <v>155</v>
      </c>
      <c r="W85" s="679"/>
      <c r="X85" s="461"/>
      <c r="Y85" s="305"/>
      <c r="Z85" s="305"/>
      <c r="AA85" s="305"/>
      <c r="AB85" s="305"/>
      <c r="AC85" s="305"/>
      <c r="AD85" s="305"/>
      <c r="AE85" s="305"/>
      <c r="AF85" s="305"/>
      <c r="AG85" s="305"/>
      <c r="AH85" s="305"/>
      <c r="AI85" s="305"/>
      <c r="AJ85" s="305"/>
      <c r="AK85" s="305"/>
      <c r="AL85" s="305"/>
      <c r="AM85" s="305"/>
    </row>
    <row r="86" spans="2:39" ht="12.75" hidden="1">
      <c r="B86" s="200" t="s">
        <v>247</v>
      </c>
      <c r="C86" s="200"/>
      <c r="S86" s="685"/>
      <c r="T86" s="302"/>
      <c r="U86" s="247" t="s">
        <v>167</v>
      </c>
      <c r="V86" s="679" t="s">
        <v>155</v>
      </c>
      <c r="W86" s="679"/>
      <c r="X86" s="461"/>
      <c r="Y86" s="305"/>
      <c r="Z86" s="305"/>
      <c r="AA86" s="305"/>
      <c r="AB86" s="305"/>
      <c r="AC86" s="305"/>
      <c r="AD86" s="305"/>
      <c r="AE86" s="305"/>
      <c r="AF86" s="305"/>
      <c r="AG86" s="305"/>
      <c r="AH86" s="305"/>
      <c r="AI86" s="305"/>
      <c r="AJ86" s="305"/>
      <c r="AK86" s="305"/>
      <c r="AL86" s="305"/>
      <c r="AM86" s="305"/>
    </row>
    <row r="87" spans="2:39" ht="12.75" hidden="1">
      <c r="B87" s="200" t="s">
        <v>216</v>
      </c>
      <c r="C87" s="200"/>
      <c r="S87" s="685"/>
      <c r="T87" s="302"/>
      <c r="U87" s="309" t="s">
        <v>168</v>
      </c>
      <c r="V87" s="694" t="s">
        <v>189</v>
      </c>
      <c r="W87" s="694"/>
      <c r="X87" s="462"/>
      <c r="Y87" s="310"/>
      <c r="Z87" s="310"/>
      <c r="AA87" s="310"/>
      <c r="AB87" s="310"/>
      <c r="AC87" s="310"/>
      <c r="AD87" s="310"/>
      <c r="AE87" s="310"/>
      <c r="AF87" s="310"/>
      <c r="AG87" s="310"/>
      <c r="AH87" s="310"/>
      <c r="AI87" s="310"/>
      <c r="AJ87" s="310"/>
      <c r="AK87" s="310"/>
      <c r="AL87" s="310"/>
      <c r="AM87" s="310"/>
    </row>
    <row r="88" spans="2:39" ht="12.75" hidden="1">
      <c r="B88" s="200" t="s">
        <v>223</v>
      </c>
      <c r="C88" s="200"/>
      <c r="S88" s="685"/>
      <c r="T88" s="302"/>
      <c r="U88" s="311" t="s">
        <v>169</v>
      </c>
      <c r="V88" s="695" t="s">
        <v>174</v>
      </c>
      <c r="W88" s="695"/>
      <c r="X88" s="462"/>
      <c r="Y88" s="310"/>
      <c r="Z88" s="310"/>
      <c r="AA88" s="310"/>
      <c r="AB88" s="310"/>
      <c r="AC88" s="310"/>
      <c r="AD88" s="310"/>
      <c r="AE88" s="310"/>
      <c r="AF88" s="310"/>
      <c r="AG88" s="310"/>
      <c r="AH88" s="310"/>
      <c r="AI88" s="310"/>
      <c r="AJ88" s="310"/>
      <c r="AK88" s="310"/>
      <c r="AL88" s="310"/>
      <c r="AM88" s="310"/>
    </row>
    <row r="89" spans="2:39" ht="12.75" hidden="1">
      <c r="B89" s="200" t="s">
        <v>222</v>
      </c>
      <c r="C89" s="200"/>
      <c r="S89" s="685"/>
      <c r="T89" s="302"/>
      <c r="U89" s="311" t="s">
        <v>170</v>
      </c>
      <c r="V89" s="695" t="s">
        <v>156</v>
      </c>
      <c r="W89" s="695"/>
      <c r="X89" s="462"/>
      <c r="Y89" s="310"/>
      <c r="Z89" s="310"/>
      <c r="AA89" s="310"/>
      <c r="AB89" s="310"/>
      <c r="AC89" s="310"/>
      <c r="AD89" s="310"/>
      <c r="AE89" s="310"/>
      <c r="AF89" s="310"/>
      <c r="AG89" s="310"/>
      <c r="AH89" s="310"/>
      <c r="AI89" s="310"/>
      <c r="AJ89" s="310"/>
      <c r="AK89" s="310"/>
      <c r="AL89" s="310"/>
      <c r="AM89" s="310"/>
    </row>
    <row r="90" spans="2:39" ht="12.75" hidden="1">
      <c r="B90" s="200" t="s">
        <v>237</v>
      </c>
      <c r="C90" s="200"/>
      <c r="S90" s="685"/>
      <c r="T90" s="302"/>
      <c r="U90" s="311" t="s">
        <v>176</v>
      </c>
      <c r="V90" s="686" t="s">
        <v>178</v>
      </c>
      <c r="W90" s="687"/>
      <c r="X90" s="462"/>
      <c r="Y90" s="310"/>
      <c r="Z90" s="310"/>
      <c r="AA90" s="310"/>
      <c r="AB90" s="310"/>
      <c r="AC90" s="310"/>
      <c r="AD90" s="310"/>
      <c r="AE90" s="310"/>
      <c r="AF90" s="310"/>
      <c r="AG90" s="310"/>
      <c r="AH90" s="310"/>
      <c r="AI90" s="310"/>
      <c r="AJ90" s="310"/>
      <c r="AK90" s="310"/>
      <c r="AL90" s="310"/>
      <c r="AM90" s="310"/>
    </row>
    <row r="91" spans="2:39" ht="12.75" hidden="1">
      <c r="B91" s="200" t="s">
        <v>238</v>
      </c>
      <c r="C91" s="200"/>
      <c r="S91" s="685"/>
      <c r="T91" s="302"/>
      <c r="U91" s="311" t="s">
        <v>177</v>
      </c>
      <c r="V91" s="686" t="s">
        <v>179</v>
      </c>
      <c r="W91" s="687"/>
      <c r="X91" s="462"/>
      <c r="Y91" s="310"/>
      <c r="Z91" s="310"/>
      <c r="AA91" s="310"/>
      <c r="AB91" s="310"/>
      <c r="AC91" s="310"/>
      <c r="AD91" s="310"/>
      <c r="AE91" s="310"/>
      <c r="AF91" s="310"/>
      <c r="AG91" s="310"/>
      <c r="AH91" s="310"/>
      <c r="AI91" s="310"/>
      <c r="AJ91" s="310"/>
      <c r="AK91" s="310"/>
      <c r="AL91" s="310"/>
      <c r="AM91" s="310"/>
    </row>
    <row r="92" spans="3:19" ht="12.75" hidden="1">
      <c r="C92" s="200"/>
      <c r="S92" s="210" t="s">
        <v>175</v>
      </c>
    </row>
    <row r="93" spans="1:3" s="334" customFormat="1" ht="12.75">
      <c r="A93" s="449"/>
      <c r="C93" s="455"/>
    </row>
    <row r="94" spans="1:3" s="334" customFormat="1" ht="12.75">
      <c r="A94" s="449"/>
      <c r="C94" s="455"/>
    </row>
    <row r="95" spans="1:3" s="334" customFormat="1" ht="12.75">
      <c r="A95" s="449"/>
      <c r="C95" s="455"/>
    </row>
    <row r="96" spans="1:3" s="334" customFormat="1" ht="12.75">
      <c r="A96" s="449"/>
      <c r="C96" s="455"/>
    </row>
    <row r="97" s="334" customFormat="1" ht="12.75">
      <c r="A97" s="449"/>
    </row>
    <row r="98" s="334" customFormat="1" ht="12.75">
      <c r="A98" s="449"/>
    </row>
    <row r="99" s="334" customFormat="1" ht="12.75">
      <c r="A99" s="449"/>
    </row>
    <row r="100" s="334" customFormat="1" ht="12.75">
      <c r="A100" s="449"/>
    </row>
    <row r="101" s="334" customFormat="1" ht="12.75">
      <c r="A101" s="449"/>
    </row>
  </sheetData>
  <sheetProtection password="E3E4" sheet="1"/>
  <mergeCells count="125">
    <mergeCell ref="AO12:BV12"/>
    <mergeCell ref="BK13:BV13"/>
    <mergeCell ref="AJ12:AM12"/>
    <mergeCell ref="AJ13:AJ16"/>
    <mergeCell ref="AK13:AK16"/>
    <mergeCell ref="B16:C16"/>
    <mergeCell ref="AO13:BJ13"/>
    <mergeCell ref="BQ15:BS15"/>
    <mergeCell ref="AO14:AY14"/>
    <mergeCell ref="BK14:BP14"/>
    <mergeCell ref="BW12:DB12"/>
    <mergeCell ref="CQ13:DB13"/>
    <mergeCell ref="CQ14:CV14"/>
    <mergeCell ref="CW14:DB14"/>
    <mergeCell ref="CG14:CP14"/>
    <mergeCell ref="BW14:CF14"/>
    <mergeCell ref="BW13:CP13"/>
    <mergeCell ref="BK15:BM15"/>
    <mergeCell ref="BN15:BP15"/>
    <mergeCell ref="BQ14:BV14"/>
    <mergeCell ref="AZ14:BJ14"/>
    <mergeCell ref="CL15:CP15"/>
    <mergeCell ref="BW15:CA15"/>
    <mergeCell ref="CB15:CF15"/>
    <mergeCell ref="CG15:CK15"/>
    <mergeCell ref="BF15:BJ15"/>
    <mergeCell ref="DH15:DL15"/>
    <mergeCell ref="DM15:DQ15"/>
    <mergeCell ref="CT15:CV15"/>
    <mergeCell ref="CW15:CY15"/>
    <mergeCell ref="CQ15:CS15"/>
    <mergeCell ref="CZ15:DB15"/>
    <mergeCell ref="FC15:FE15"/>
    <mergeCell ref="FF15:FH15"/>
    <mergeCell ref="FI15:FK15"/>
    <mergeCell ref="FL15:FN15"/>
    <mergeCell ref="EC14:EH14"/>
    <mergeCell ref="EC15:EE15"/>
    <mergeCell ref="EF15:EH15"/>
    <mergeCell ref="DR15:DV15"/>
    <mergeCell ref="EI12:FN12"/>
    <mergeCell ref="ES14:FB14"/>
    <mergeCell ref="EI15:EM15"/>
    <mergeCell ref="EN15:ER15"/>
    <mergeCell ref="ES15:EW15"/>
    <mergeCell ref="EX15:FB15"/>
    <mergeCell ref="EI13:FB13"/>
    <mergeCell ref="EI14:ER14"/>
    <mergeCell ref="FI14:FN14"/>
    <mergeCell ref="FC13:FN13"/>
    <mergeCell ref="FC14:FH14"/>
    <mergeCell ref="DC12:EH12"/>
    <mergeCell ref="DC13:DV13"/>
    <mergeCell ref="DC14:DL14"/>
    <mergeCell ref="DM14:DV14"/>
    <mergeCell ref="DW13:EH13"/>
    <mergeCell ref="DW14:EB14"/>
    <mergeCell ref="DW15:DY15"/>
    <mergeCell ref="DZ15:EB15"/>
    <mergeCell ref="DC15:DG15"/>
    <mergeCell ref="B33:B37"/>
    <mergeCell ref="B18:B22"/>
    <mergeCell ref="B23:B27"/>
    <mergeCell ref="AU15:AY15"/>
    <mergeCell ref="AP15:AT15"/>
    <mergeCell ref="BT15:BV15"/>
    <mergeCell ref="BA15:BE15"/>
    <mergeCell ref="S79:U79"/>
    <mergeCell ref="B38:M38"/>
    <mergeCell ref="B54:B58"/>
    <mergeCell ref="B39:B43"/>
    <mergeCell ref="B44:B48"/>
    <mergeCell ref="B49:B53"/>
    <mergeCell ref="O64:U69"/>
    <mergeCell ref="O63:U63"/>
    <mergeCell ref="V90:W90"/>
    <mergeCell ref="V91:W91"/>
    <mergeCell ref="D14:I14"/>
    <mergeCell ref="J14:M14"/>
    <mergeCell ref="J15:K15"/>
    <mergeCell ref="L15:M15"/>
    <mergeCell ref="V86:W86"/>
    <mergeCell ref="V87:W87"/>
    <mergeCell ref="V88:W88"/>
    <mergeCell ref="V89:W89"/>
    <mergeCell ref="V83:W83"/>
    <mergeCell ref="V84:W84"/>
    <mergeCell ref="V85:W85"/>
    <mergeCell ref="O15:O16"/>
    <mergeCell ref="V79:W79"/>
    <mergeCell ref="V80:W80"/>
    <mergeCell ref="V81:W81"/>
    <mergeCell ref="V82:W82"/>
    <mergeCell ref="S84:S91"/>
    <mergeCell ref="S80:S83"/>
    <mergeCell ref="AD13:AD16"/>
    <mergeCell ref="Y12:Y16"/>
    <mergeCell ref="C11:E11"/>
    <mergeCell ref="C12:E12"/>
    <mergeCell ref="W14:W16"/>
    <mergeCell ref="F15:G15"/>
    <mergeCell ref="D15:E15"/>
    <mergeCell ref="B14:C14"/>
    <mergeCell ref="P15:S15"/>
    <mergeCell ref="H15:I15"/>
    <mergeCell ref="AH13:AH16"/>
    <mergeCell ref="AI13:AI16"/>
    <mergeCell ref="AE13:AE16"/>
    <mergeCell ref="AF13:AF16"/>
    <mergeCell ref="AG13:AG16"/>
    <mergeCell ref="Z12:AG12"/>
    <mergeCell ref="Z13:Z16"/>
    <mergeCell ref="AA13:AA16"/>
    <mergeCell ref="AB13:AB16"/>
    <mergeCell ref="AC13:AC16"/>
    <mergeCell ref="B28:B32"/>
    <mergeCell ref="B15:C15"/>
    <mergeCell ref="B17:M17"/>
    <mergeCell ref="B2:V2"/>
    <mergeCell ref="B3:V3"/>
    <mergeCell ref="B4:V4"/>
    <mergeCell ref="B6:V6"/>
    <mergeCell ref="T15:V15"/>
    <mergeCell ref="O14:V14"/>
    <mergeCell ref="B7:V7"/>
  </mergeCells>
  <dataValidations count="6">
    <dataValidation type="list" allowBlank="1" showInputMessage="1" showErrorMessage="1" sqref="S17:S58">
      <formula1>$S$71:$S$75</formula1>
    </dataValidation>
    <dataValidation type="list" allowBlank="1" showInputMessage="1" showErrorMessage="1" sqref="U17:U58">
      <formula1>$U$71:$U$76</formula1>
    </dataValidation>
    <dataValidation type="list" allowBlank="1" showInputMessage="1" showErrorMessage="1" sqref="V17:V58">
      <formula1>$V$71:$V$75</formula1>
    </dataValidation>
    <dataValidation type="list" allowBlank="1" showInputMessage="1" showErrorMessage="1" sqref="R17:R58">
      <formula1>$R$71:$R$74</formula1>
    </dataValidation>
    <dataValidation type="list" allowBlank="1" showInputMessage="1" showErrorMessage="1" sqref="T17:T58 P17:P58">
      <formula1>$P$71:$P$72</formula1>
    </dataValidation>
    <dataValidation type="list" allowBlank="1" showInputMessage="1" showErrorMessage="1" sqref="Q17:Q58">
      <formula1>$Q$71:$Q$74</formula1>
    </dataValidation>
  </dataValidations>
  <printOptions/>
  <pageMargins left="0.7" right="0.7" top="0.75" bottom="0.75" header="0.3" footer="0.3"/>
  <pageSetup fitToHeight="2" fitToWidth="1" horizontalDpi="600" verticalDpi="600" orientation="landscape" paperSize="5" scale="79" r:id="rId2"/>
  <headerFooter>
    <oddFooter>&amp;RPage &amp;P of &amp;N</oddFooter>
  </headerFooter>
  <ignoredErrors>
    <ignoredError sqref="F43:G43 D44:D46 E39:E41 H39:I41 H44:I46 E42:E43 J39:M41 H42:I43 H49:I51 D49:E51 J44:M46 J54:M56 D54:E56 H47:I48 H54:I56 J49:M51 H52:I53 H57:I58 D52:E53 D57:E58 D47:D48"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OAR; OTAQ; 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Manufacturer Averaging, Banking, and Trading Report for Locomotives</dc:title>
  <dc:subject>This template assists manufacturers in submitting locomotive information related to credits under the ABT program.</dc:subject>
  <dc:creator>U.S. EPA;OAR;Office of Transportation and Air Quality;Compliance Division</dc:creator>
  <cp:keywords>manufacturer, averaging, banking, trading, locomotives, ABT</cp:keywords>
  <dc:description>nrm</dc:description>
  <cp:lastModifiedBy>NREYES</cp:lastModifiedBy>
  <cp:lastPrinted>2013-09-06T17:19:11Z</cp:lastPrinted>
  <dcterms:created xsi:type="dcterms:W3CDTF">2005-08-31T21:21:54Z</dcterms:created>
  <dcterms:modified xsi:type="dcterms:W3CDTF">2013-12-20T02:45:23Z</dcterms:modified>
  <cp:category/>
  <cp:version/>
  <cp:contentType/>
  <cp:contentStatus/>
</cp:coreProperties>
</file>