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DDIXON\Desktop\"/>
    </mc:Choice>
  </mc:AlternateContent>
  <workbookProtection workbookPassword="C969" lockStructure="1"/>
  <bookViews>
    <workbookView xWindow="48" yWindow="612" windowWidth="15480" windowHeight="11040" tabRatio="759"/>
  </bookViews>
  <sheets>
    <sheet name="Registration FAQs" sheetId="26" r:id="rId1"/>
    <sheet name="Instructions" sheetId="1" r:id="rId2"/>
    <sheet name="Inputs" sheetId="13" r:id="rId3"/>
    <sheet name="Controls and Restrictions" sheetId="27" r:id="rId4"/>
    <sheet name="Total Emissions" sheetId="24" r:id="rId5"/>
    <sheet name="Output-Summary Printout" sheetId="28" r:id="rId6"/>
    <sheet name="Change Log" sheetId="14" state="hidden" r:id="rId7"/>
    <sheet name="Emission Factors" sheetId="9" state="hidden" r:id="rId8"/>
    <sheet name="Additional References" sheetId="20" state="hidden" r:id="rId9"/>
    <sheet name="EPA Regional Contact Info" sheetId="25" state="hidden" r:id="rId10"/>
  </sheets>
  <definedNames>
    <definedName name="_xlnm._FilterDatabase" localSheetId="9" hidden="1">'EPA Regional Contact Info'!$A$4:$N$55</definedName>
    <definedName name="Cement_Weight">Inputs!$C$48</definedName>
    <definedName name="CO_PM10_Attainment_List">Inputs!$E$3:$E$5</definedName>
    <definedName name="Concrete_Density">Inputs!$C$46</definedName>
    <definedName name="Controls_Yes_No">'Controls and Restrictions'!$F$4</definedName>
    <definedName name="Default_Concrete_Density">'Additional References'!$B$4</definedName>
    <definedName name="Default_Pounds_of_Cement_per_Cubic_Yard_of_Concrete">'Additional References'!$B$6</definedName>
    <definedName name="Default_Pounds_of_Cement_Supplement_per_Cubic_Yard_of_Concrete">'Additional References'!$B$7</definedName>
    <definedName name="Emission_Control_Answer_List">'Controls and Restrictions'!$L$4:$L$5</definedName>
    <definedName name="Max_Load_Rate">Inputs!$C$41</definedName>
    <definedName name="Ozone_Attainment_List">Inputs!$E$8:$E$13</definedName>
    <definedName name="_xlnm.Print_Area" localSheetId="3">'Controls and Restrictions'!$A$1:$I$5</definedName>
    <definedName name="_xlnm.Print_Area" localSheetId="2">Inputs!$A$1:$C$50</definedName>
    <definedName name="_xlnm.Print_Area" localSheetId="1">Instructions!$A$1:$H$43</definedName>
    <definedName name="_xlnm.Print_Area" localSheetId="5">'Output-Summary Printout'!$A$1:$F$42</definedName>
    <definedName name="_xlnm.Print_Area" localSheetId="0">'Registration FAQs'!$B$1:$C$37</definedName>
    <definedName name="_xlnm.Print_Area" localSheetId="4">'Total Emissions'!$A$1:$I$15</definedName>
    <definedName name="SO2_PM25_Attainment_List">Inputs!$E$16:$E$17</definedName>
    <definedName name="State_List">Inputs!$E$21:$E$65</definedName>
    <definedName name="Supplement_Weight">Inputs!$C$50</definedName>
    <definedName name="Yearly_Production">Inputs!$C$42</definedName>
  </definedNames>
  <calcPr calcId="152511"/>
  <customWorkbookViews>
    <customWorkbookView name="rhamel - Personal View" guid="{8C263A95-99F9-4260-B64A-0E771D03F536}" mergeInterval="0" personalView="1" maximized="1" windowWidth="1256" windowHeight="803" tabRatio="910" activeSheetId="8"/>
  </customWorkbookViews>
</workbook>
</file>

<file path=xl/calcChain.xml><?xml version="1.0" encoding="utf-8"?>
<calcChain xmlns="http://schemas.openxmlformats.org/spreadsheetml/2006/main">
  <c r="C46" i="13" l="1"/>
  <c r="F9" i="9" l="1"/>
  <c r="D9" i="9"/>
  <c r="F6" i="9"/>
  <c r="D6" i="9"/>
  <c r="C50" i="13" l="1"/>
  <c r="C48" i="13"/>
  <c r="C9" i="9"/>
  <c r="C6" i="9"/>
  <c r="E65" i="13" l="1"/>
  <c r="E64" i="13"/>
  <c r="E63" i="13"/>
  <c r="E62" i="13"/>
  <c r="E61" i="13"/>
  <c r="E60"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A33" i="28"/>
  <c r="L22" i="28"/>
  <c r="F22" i="28"/>
  <c r="L20" i="28"/>
  <c r="F20" i="28"/>
  <c r="L18" i="28"/>
  <c r="F18" i="28"/>
  <c r="L16" i="28"/>
  <c r="F16" i="28"/>
  <c r="L14" i="28"/>
  <c r="F14" i="28"/>
  <c r="L12" i="28"/>
  <c r="F12" i="28"/>
  <c r="E5" i="28"/>
  <c r="B5" i="28"/>
  <c r="E4" i="28"/>
  <c r="B4" i="28"/>
  <c r="E3" i="28"/>
  <c r="B3" i="28"/>
  <c r="C7" i="24" l="1"/>
  <c r="C12" i="28" s="1"/>
  <c r="C13" i="24"/>
  <c r="E12" i="28" s="1"/>
  <c r="F13" i="24"/>
  <c r="E18" i="28" s="1"/>
  <c r="E13" i="24"/>
  <c r="E16" i="28" s="1"/>
  <c r="D13" i="24"/>
  <c r="E14" i="28" s="1"/>
  <c r="D7" i="24"/>
  <c r="C14" i="28" s="1"/>
  <c r="E7" i="24"/>
  <c r="C16" i="28" s="1"/>
  <c r="F7" i="24"/>
  <c r="C18" i="28" s="1"/>
  <c r="K14" i="28" l="1"/>
  <c r="M14" i="28"/>
  <c r="M16" i="28"/>
  <c r="K16" i="28"/>
  <c r="M18" i="28"/>
  <c r="K18" i="28"/>
  <c r="M12" i="28"/>
  <c r="K12" i="28"/>
  <c r="C25" i="13"/>
  <c r="D38" i="28" s="1"/>
  <c r="C24" i="13"/>
  <c r="D37" i="28" s="1"/>
  <c r="C23" i="13"/>
  <c r="D36" i="28" s="1"/>
  <c r="C22" i="13"/>
  <c r="D35" i="28" s="1"/>
  <c r="C21" i="13"/>
  <c r="C20" i="13"/>
  <c r="C19" i="13"/>
  <c r="C18" i="13"/>
  <c r="D41" i="28" s="1"/>
  <c r="C17" i="13"/>
  <c r="D40" i="28" s="1"/>
  <c r="C16" i="13"/>
  <c r="D34" i="28" s="1"/>
  <c r="B15" i="13"/>
  <c r="E4" i="9" l="1"/>
  <c r="E6" i="9" s="1"/>
  <c r="E5" i="9"/>
  <c r="E7" i="9"/>
  <c r="E9" i="9" s="1"/>
  <c r="E8" i="9"/>
  <c r="C4" i="9"/>
  <c r="C5" i="9"/>
  <c r="C7" i="9"/>
  <c r="C8" i="9"/>
  <c r="G5" i="24" l="1"/>
  <c r="G12" i="24"/>
  <c r="G11" i="24"/>
  <c r="H12" i="24"/>
  <c r="H5" i="24"/>
  <c r="H6" i="24"/>
  <c r="H11" i="24"/>
  <c r="G6" i="24"/>
  <c r="G13" i="24" l="1"/>
  <c r="E20" i="28" s="1"/>
  <c r="G7" i="24"/>
  <c r="C20" i="28" s="1"/>
  <c r="K20" i="28"/>
  <c r="M20" i="28"/>
  <c r="H7" i="24"/>
  <c r="C22" i="28" s="1"/>
  <c r="H13" i="24"/>
  <c r="E22" i="28" s="1"/>
  <c r="M22" i="28" l="1"/>
  <c r="K22" i="28"/>
  <c r="B2" i="1"/>
  <c r="A30" i="28" l="1"/>
  <c r="A32" i="28" s="1"/>
  <c r="B1" i="1"/>
</calcChain>
</file>

<file path=xl/sharedStrings.xml><?xml version="1.0" encoding="utf-8"?>
<sst xmlns="http://schemas.openxmlformats.org/spreadsheetml/2006/main" count="864" uniqueCount="410">
  <si>
    <t>Pollutant</t>
  </si>
  <si>
    <t>(tons/yr)</t>
  </si>
  <si>
    <t>Purpose</t>
  </si>
  <si>
    <t>Facility Information</t>
  </si>
  <si>
    <t>Name</t>
  </si>
  <si>
    <t>Address</t>
  </si>
  <si>
    <t>Telephone</t>
  </si>
  <si>
    <t>Email</t>
  </si>
  <si>
    <t>Facility Contact</t>
  </si>
  <si>
    <t>Attainment</t>
  </si>
  <si>
    <t>Source Category Description</t>
  </si>
  <si>
    <t>Major Source</t>
  </si>
  <si>
    <t>Minor Source</t>
  </si>
  <si>
    <t>Nonattainment - extreme</t>
  </si>
  <si>
    <t>Nonattainment - severe</t>
  </si>
  <si>
    <t>Nonattainment - serious</t>
  </si>
  <si>
    <t>John Doe</t>
  </si>
  <si>
    <t>555-555-5555</t>
  </si>
  <si>
    <t>john.doe@acme.com</t>
  </si>
  <si>
    <t>101 Acme Way</t>
  </si>
  <si>
    <t>Date</t>
  </si>
  <si>
    <t>Change made by:</t>
  </si>
  <si>
    <t>Description</t>
  </si>
  <si>
    <t>Contact Information</t>
  </si>
  <si>
    <t>Workbook Version</t>
  </si>
  <si>
    <t>Instructions - Please read prior to filling out workbook</t>
  </si>
  <si>
    <t>Exceeds minor source threshold.</t>
  </si>
  <si>
    <t>Below minor source threshold.</t>
  </si>
  <si>
    <t>Icon Key</t>
  </si>
  <si>
    <t>Facility Name:</t>
  </si>
  <si>
    <t>Facility Address:</t>
  </si>
  <si>
    <t>Email:</t>
  </si>
  <si>
    <t>Emission Factors</t>
  </si>
  <si>
    <t>Data Key 1</t>
  </si>
  <si>
    <t>EF Denominator</t>
  </si>
  <si>
    <t>EF Numerator</t>
  </si>
  <si>
    <t>Source</t>
  </si>
  <si>
    <t>lb</t>
  </si>
  <si>
    <t>Initial workbook version.</t>
  </si>
  <si>
    <t>Affiliation:</t>
  </si>
  <si>
    <t>Abt Associates</t>
  </si>
  <si>
    <t>QA performed by:</t>
  </si>
  <si>
    <t>Air Basin Attainment Status</t>
  </si>
  <si>
    <t>1:  Facility Information</t>
  </si>
  <si>
    <t>2:  Facility Contact</t>
  </si>
  <si>
    <t>3:  Air Basin Attainment Status</t>
  </si>
  <si>
    <t>Steps to Complete this Workbook</t>
  </si>
  <si>
    <r>
      <t xml:space="preserve">On the </t>
    </r>
    <r>
      <rPr>
        <b/>
        <i/>
        <sz val="10"/>
        <rFont val="Arial"/>
        <family val="2"/>
      </rPr>
      <t>Inputs</t>
    </r>
    <r>
      <rPr>
        <sz val="10"/>
        <rFont val="Arial"/>
        <family val="2"/>
      </rPr>
      <t xml:space="preserve"> worksheet, replace the default contact information with information specific to your facility's primary contact.</t>
    </r>
  </si>
  <si>
    <t>Exceeds major source threshold.</t>
  </si>
  <si>
    <t>Additional References</t>
  </si>
  <si>
    <t>Data Element</t>
  </si>
  <si>
    <t>new source review</t>
  </si>
  <si>
    <t xml:space="preserve">Value </t>
  </si>
  <si>
    <t>N/A</t>
  </si>
  <si>
    <t>4:  Facility Use Information</t>
  </si>
  <si>
    <r>
      <t>PM</t>
    </r>
    <r>
      <rPr>
        <vertAlign val="subscript"/>
        <sz val="10"/>
        <rFont val="Arial"/>
        <family val="2"/>
      </rPr>
      <t>10</t>
    </r>
    <r>
      <rPr>
        <sz val="10"/>
        <rFont val="Arial"/>
        <family val="2"/>
      </rPr>
      <t xml:space="preserve"> Attainment Status (select one):</t>
    </r>
  </si>
  <si>
    <r>
      <t>PM</t>
    </r>
    <r>
      <rPr>
        <b/>
        <vertAlign val="subscript"/>
        <sz val="10"/>
        <rFont val="Arial"/>
        <family val="2"/>
      </rPr>
      <t>10</t>
    </r>
  </si>
  <si>
    <r>
      <t>PM</t>
    </r>
    <r>
      <rPr>
        <b/>
        <vertAlign val="subscript"/>
        <sz val="10"/>
        <rFont val="Arial"/>
        <family val="2"/>
      </rPr>
      <t>2.5</t>
    </r>
  </si>
  <si>
    <t>Total PM</t>
  </si>
  <si>
    <t>Units</t>
  </si>
  <si>
    <t>Process</t>
  </si>
  <si>
    <t>PM10</t>
  </si>
  <si>
    <t>Cement Unloading</t>
  </si>
  <si>
    <t>Cement Supplement Unloading</t>
  </si>
  <si>
    <t>United States Environmental Protection Agency (EPA). 2006. AP 42 Compilation of Air Pollution Emissions Factors Fifth Edition, Volume I: Concrete Batching. Accessible electronically at: http://www.epa.gov/ttn/chief/ap42/ch11/final/c11s12.pdf</t>
  </si>
  <si>
    <t>tons supplement</t>
  </si>
  <si>
    <t>tons cement</t>
  </si>
  <si>
    <t>Concrete Composition:</t>
  </si>
  <si>
    <t>Total</t>
  </si>
  <si>
    <t>Facility Production</t>
  </si>
  <si>
    <t>Concrete Batch Plant Registration Calculator</t>
  </si>
  <si>
    <t>Registration Calculator Inputs</t>
  </si>
  <si>
    <r>
      <t>lb/yd</t>
    </r>
    <r>
      <rPr>
        <vertAlign val="superscript"/>
        <sz val="10"/>
        <rFont val="Arial"/>
        <family val="2"/>
      </rPr>
      <t>3</t>
    </r>
  </si>
  <si>
    <t>Jonathan Dorn
Matt Hynson</t>
  </si>
  <si>
    <t>jonathan_dorn@abtassoc.com</t>
  </si>
  <si>
    <t xml:space="preserve">Concrete batch plants are designed to dispense water, cement, sand, coarse aggregate, and other supplements in a proportion that can be mixed to create concrete. The mixing processes at these plants can be described as either truck mixes or central mixes. With a truck mix, these materials are loaded into a haul truck for transportation to a job site, where water will be added to finalize the mix. Alternatively, in a central mix these components are completely mixed with water at the plant and then dispensed to haul trucks for transportation. Particulate matter associated with cement, aggregate, and sand dusts is the primary pollutant of concern in these plants. </t>
  </si>
  <si>
    <t>5:  Concrete Composition</t>
  </si>
  <si>
    <t>U.S. Environmental Protection Agency, AP-42, Fifth Edition, Volume I, Chapter 11, Section 12: Concrete Batching, Table 11.12-2, 2006, available at http://www.epa.gov/ttn/chief/ap42/ch11/final/c11s12.pdf.</t>
  </si>
  <si>
    <r>
      <rPr>
        <vertAlign val="superscript"/>
        <sz val="9"/>
        <rFont val="Arial"/>
        <family val="2"/>
      </rPr>
      <t>1</t>
    </r>
    <r>
      <rPr>
        <sz val="9"/>
        <rFont val="Arial"/>
        <family val="2"/>
      </rPr>
      <t>Emissions for PM</t>
    </r>
    <r>
      <rPr>
        <vertAlign val="subscript"/>
        <sz val="9"/>
        <rFont val="Arial"/>
        <family val="2"/>
      </rPr>
      <t>2.5</t>
    </r>
    <r>
      <rPr>
        <sz val="9"/>
        <rFont val="Arial"/>
        <family val="2"/>
      </rPr>
      <t xml:space="preserve"> are assumed to be 15% of Total PM emissions per AP-42, Appendix B.2, Table B.2-2, Category 3, available at http://www.epa.gov/ttn/chief/ap42/appendix/appb-2.pdf. </t>
    </r>
  </si>
  <si>
    <t>Emissions Source:</t>
  </si>
  <si>
    <t>Registration Summary</t>
  </si>
  <si>
    <t xml:space="preserve">Emissions for PM2.5 are assumed to be 15% of Total PM emissions per AP-42, Appendix B.2, Table B.2-2, Category 3, available at http://www.epa.gov/ttn/chief/ap42/appendix/appb-2.pdf. </t>
  </si>
  <si>
    <t>Cells shaded gray do not need to be completed.</t>
  </si>
  <si>
    <t>Tracey Westfield</t>
  </si>
  <si>
    <t>cubic yards</t>
  </si>
  <si>
    <t>Explanation of Text Colors and Cell Shading</t>
  </si>
  <si>
    <t>EPA</t>
  </si>
  <si>
    <t>U.S. Environmental Protection Agency</t>
  </si>
  <si>
    <t>NSR</t>
  </si>
  <si>
    <r>
      <t>PM</t>
    </r>
    <r>
      <rPr>
        <vertAlign val="subscript"/>
        <sz val="10"/>
        <rFont val="Arial"/>
        <family val="2"/>
      </rPr>
      <t>10</t>
    </r>
  </si>
  <si>
    <r>
      <t>PM</t>
    </r>
    <r>
      <rPr>
        <vertAlign val="subscript"/>
        <sz val="10"/>
        <rFont val="Arial"/>
        <family val="2"/>
      </rPr>
      <t>2.5</t>
    </r>
  </si>
  <si>
    <r>
      <t>yd</t>
    </r>
    <r>
      <rPr>
        <vertAlign val="superscript"/>
        <sz val="10"/>
        <rFont val="Arial"/>
        <family val="2"/>
      </rPr>
      <t>3</t>
    </r>
  </si>
  <si>
    <t xml:space="preserve">CO </t>
  </si>
  <si>
    <t>carbon monoxide</t>
  </si>
  <si>
    <r>
      <t>NO</t>
    </r>
    <r>
      <rPr>
        <vertAlign val="subscript"/>
        <sz val="10"/>
        <rFont val="Arial"/>
        <family val="2"/>
      </rPr>
      <t>x</t>
    </r>
    <r>
      <rPr>
        <sz val="10"/>
        <rFont val="Arial"/>
        <family val="2"/>
      </rPr>
      <t xml:space="preserve"> </t>
    </r>
  </si>
  <si>
    <t>nitrogen oxides</t>
  </si>
  <si>
    <r>
      <t>SO</t>
    </r>
    <r>
      <rPr>
        <vertAlign val="subscript"/>
        <sz val="10"/>
        <rFont val="Arial"/>
        <family val="2"/>
      </rPr>
      <t>2</t>
    </r>
  </si>
  <si>
    <t>sulfur dioxide</t>
  </si>
  <si>
    <t>VOC</t>
  </si>
  <si>
    <t>volatile organic compound</t>
  </si>
  <si>
    <t>EPA Regional Contact Information</t>
  </si>
  <si>
    <t>Regional Contact Information</t>
  </si>
  <si>
    <t>State</t>
  </si>
  <si>
    <t>State Abbreviation</t>
  </si>
  <si>
    <t>EPA Region</t>
  </si>
  <si>
    <t>Alternate Name</t>
  </si>
  <si>
    <t>Alt Telephone</t>
  </si>
  <si>
    <t>Alt Email</t>
  </si>
  <si>
    <t>Address 1</t>
  </si>
  <si>
    <t>Address 2</t>
  </si>
  <si>
    <t>City</t>
  </si>
  <si>
    <t>ZIP</t>
  </si>
  <si>
    <t>Alabama</t>
  </si>
  <si>
    <t>AL</t>
  </si>
  <si>
    <t>Ana Oquendo</t>
  </si>
  <si>
    <t>404-562-9781</t>
  </si>
  <si>
    <t>oquendo.ana@epa.gov</t>
  </si>
  <si>
    <t>Lorinda Shepherd</t>
  </si>
  <si>
    <t>404-562-8435</t>
  </si>
  <si>
    <t>shepherd.lorinda@epa.gov</t>
  </si>
  <si>
    <t>61 Forsyth Street, S.W.</t>
  </si>
  <si>
    <t>12th Floor</t>
  </si>
  <si>
    <t>Atlanta</t>
  </si>
  <si>
    <t>GA</t>
  </si>
  <si>
    <t>30303-8960</t>
  </si>
  <si>
    <t>Alaska</t>
  </si>
  <si>
    <t>AK</t>
  </si>
  <si>
    <t>Bill Todd</t>
  </si>
  <si>
    <t>206-553-6914</t>
  </si>
  <si>
    <t>todd.bill@epa.gov</t>
  </si>
  <si>
    <t>None</t>
  </si>
  <si>
    <t>1200 Sixth Avenue</t>
  </si>
  <si>
    <t>MC: AWT-107</t>
  </si>
  <si>
    <t>Seattle</t>
  </si>
  <si>
    <t>WA</t>
  </si>
  <si>
    <t>Arizona</t>
  </si>
  <si>
    <t>AZ</t>
  </si>
  <si>
    <t>Geoffrey Glass</t>
  </si>
  <si>
    <t>415-972-3498</t>
  </si>
  <si>
    <t>glass.geoffrey@epa.gov</t>
  </si>
  <si>
    <t>Roberto Gutierrez</t>
  </si>
  <si>
    <t>415-947-4276</t>
  </si>
  <si>
    <t>Gutierrez.roberto@epa.gov</t>
  </si>
  <si>
    <t xml:space="preserve">75 Hawthorne St. </t>
  </si>
  <si>
    <t>MC: AIR-3</t>
  </si>
  <si>
    <t>San Francisco</t>
  </si>
  <si>
    <t>CA</t>
  </si>
  <si>
    <t>Arkansas</t>
  </si>
  <si>
    <t>AR</t>
  </si>
  <si>
    <t>Bonnie Braganza</t>
  </si>
  <si>
    <t>214-665-7340</t>
  </si>
  <si>
    <t>braganza.bonnie@epa.gov</t>
  </si>
  <si>
    <t>1445 Ross Avenue, Suite 1200</t>
  </si>
  <si>
    <t>MC: 6PD</t>
  </si>
  <si>
    <t>Dallas</t>
  </si>
  <si>
    <t>TX</t>
  </si>
  <si>
    <t>75202-2733</t>
  </si>
  <si>
    <t>California</t>
  </si>
  <si>
    <t>Colorado</t>
  </si>
  <si>
    <t>CO</t>
  </si>
  <si>
    <t>Claudia Smith</t>
  </si>
  <si>
    <t>303-312-6520</t>
  </si>
  <si>
    <t>smith.claudia@epa.gov</t>
  </si>
  <si>
    <t>Kathleen Paser</t>
  </si>
  <si>
    <t>303-312-6526</t>
  </si>
  <si>
    <t>paser.kathleen@epa.gov</t>
  </si>
  <si>
    <t>1595 Wynkoop St.</t>
  </si>
  <si>
    <t>MC: 8P-AR</t>
  </si>
  <si>
    <t>Denver</t>
  </si>
  <si>
    <t>80202-1129</t>
  </si>
  <si>
    <t>Connecticut</t>
  </si>
  <si>
    <t>CT</t>
  </si>
  <si>
    <t xml:space="preserve">Brendan McCahill </t>
  </si>
  <si>
    <t>617-918-1652</t>
  </si>
  <si>
    <t>McCahill.brendan@epa.gov</t>
  </si>
  <si>
    <t>5 Post Office Square</t>
  </si>
  <si>
    <t>MC: OEP</t>
  </si>
  <si>
    <t>Boston</t>
  </si>
  <si>
    <t>MA</t>
  </si>
  <si>
    <t>02109-3912</t>
  </si>
  <si>
    <t>Florida</t>
  </si>
  <si>
    <t>FL</t>
  </si>
  <si>
    <t>Hawaii</t>
  </si>
  <si>
    <t>HI</t>
  </si>
  <si>
    <t>Idaho</t>
  </si>
  <si>
    <t>ID</t>
  </si>
  <si>
    <t>Illinois</t>
  </si>
  <si>
    <t>IL</t>
  </si>
  <si>
    <t>Kaushal Gupta</t>
  </si>
  <si>
    <t>312-886-6803</t>
  </si>
  <si>
    <t>gupta.kaushal@epa.gov</t>
  </si>
  <si>
    <t>77 West Jackson Boulevard</t>
  </si>
  <si>
    <t>Rm#: 18130</t>
  </si>
  <si>
    <t>Chicago</t>
  </si>
  <si>
    <t>60604-3507</t>
  </si>
  <si>
    <t>Indiana</t>
  </si>
  <si>
    <t>IN</t>
  </si>
  <si>
    <t>Iowa</t>
  </si>
  <si>
    <t>IA</t>
  </si>
  <si>
    <t>Bob Webber</t>
  </si>
  <si>
    <t>913-551-7251</t>
  </si>
  <si>
    <t>webber.robert@epa.gov</t>
  </si>
  <si>
    <t xml:space="preserve">KS  </t>
  </si>
  <si>
    <t>Kansas</t>
  </si>
  <si>
    <t>KS</t>
  </si>
  <si>
    <t>Kentucky</t>
  </si>
  <si>
    <t>KY</t>
  </si>
  <si>
    <t>LA</t>
  </si>
  <si>
    <t>Maine</t>
  </si>
  <si>
    <t>ME</t>
  </si>
  <si>
    <t>Massachusetts</t>
  </si>
  <si>
    <t>Michigan</t>
  </si>
  <si>
    <t>MI</t>
  </si>
  <si>
    <t>Minnesota</t>
  </si>
  <si>
    <t>MN</t>
  </si>
  <si>
    <t>Mississippi</t>
  </si>
  <si>
    <t>MS</t>
  </si>
  <si>
    <t>Missouri</t>
  </si>
  <si>
    <t>MO</t>
  </si>
  <si>
    <t>Montana</t>
  </si>
  <si>
    <t>MT</t>
  </si>
  <si>
    <t>Nebraska</t>
  </si>
  <si>
    <t>NE</t>
  </si>
  <si>
    <t>Nevada</t>
  </si>
  <si>
    <t>NV</t>
  </si>
  <si>
    <t>New Hampshire</t>
  </si>
  <si>
    <t>NH</t>
  </si>
  <si>
    <t>New Jersey</t>
  </si>
  <si>
    <t>NJ</t>
  </si>
  <si>
    <t>Gavin Lau</t>
  </si>
  <si>
    <t>212-637-3708</t>
  </si>
  <si>
    <t>lau.gavin@epa.gov</t>
  </si>
  <si>
    <t>Umesh Dholakia</t>
  </si>
  <si>
    <t>212-637-4023</t>
  </si>
  <si>
    <t>Dholakia.umesh@epa.gov</t>
  </si>
  <si>
    <t>290 Broadway</t>
  </si>
  <si>
    <t>25th Floor</t>
  </si>
  <si>
    <t>New York</t>
  </si>
  <si>
    <t>NY</t>
  </si>
  <si>
    <t>10007-1866</t>
  </si>
  <si>
    <t>New Mexico</t>
  </si>
  <si>
    <t>NM</t>
  </si>
  <si>
    <t>North Carolina</t>
  </si>
  <si>
    <t>NC</t>
  </si>
  <si>
    <t>North Dakota</t>
  </si>
  <si>
    <t>ND</t>
  </si>
  <si>
    <t>Ohio</t>
  </si>
  <si>
    <t>OH</t>
  </si>
  <si>
    <t>Oklahoma</t>
  </si>
  <si>
    <t>OK</t>
  </si>
  <si>
    <t>Oregon</t>
  </si>
  <si>
    <t>OR</t>
  </si>
  <si>
    <t>Rhode Island</t>
  </si>
  <si>
    <t>RI</t>
  </si>
  <si>
    <t>South Carolina</t>
  </si>
  <si>
    <t>SC</t>
  </si>
  <si>
    <t>South Dakota</t>
  </si>
  <si>
    <t>SD</t>
  </si>
  <si>
    <t>Tennessee</t>
  </si>
  <si>
    <t>TN</t>
  </si>
  <si>
    <t>Texas</t>
  </si>
  <si>
    <t>Utah</t>
  </si>
  <si>
    <t>UT</t>
  </si>
  <si>
    <t>Vermont</t>
  </si>
  <si>
    <t>VT</t>
  </si>
  <si>
    <t>Washington</t>
  </si>
  <si>
    <t>Wisconsin</t>
  </si>
  <si>
    <t>WI</t>
  </si>
  <si>
    <t>Wyoming</t>
  </si>
  <si>
    <t>WY</t>
  </si>
  <si>
    <t>Delaware</t>
  </si>
  <si>
    <t>DE</t>
  </si>
  <si>
    <t>District of Columbia</t>
  </si>
  <si>
    <t>DC</t>
  </si>
  <si>
    <t>Maryland</t>
  </si>
  <si>
    <t>MD</t>
  </si>
  <si>
    <t>Pennsylvania</t>
  </si>
  <si>
    <t>PA</t>
  </si>
  <si>
    <t>Virginia</t>
  </si>
  <si>
    <t>VA</t>
  </si>
  <si>
    <t>West Virginia</t>
  </si>
  <si>
    <t>WV</t>
  </si>
  <si>
    <t>Albuquerque</t>
  </si>
  <si>
    <t>Zip Code</t>
  </si>
  <si>
    <t>Primary Contact Name</t>
  </si>
  <si>
    <t>Primary Contact Telephone</t>
  </si>
  <si>
    <t>Primary Contact Email</t>
  </si>
  <si>
    <t>Alternate Contact Name</t>
  </si>
  <si>
    <t>Alternate Contact Telephone</t>
  </si>
  <si>
    <t>Alternate Contact Email</t>
  </si>
  <si>
    <r>
      <t>CO and PM</t>
    </r>
    <r>
      <rPr>
        <b/>
        <vertAlign val="subscript"/>
        <sz val="10"/>
        <rFont val="Arial"/>
        <family val="2"/>
      </rPr>
      <t>10</t>
    </r>
    <r>
      <rPr>
        <b/>
        <sz val="10"/>
        <rFont val="Arial"/>
        <family val="2"/>
      </rPr>
      <t xml:space="preserve"> Attainment Status List</t>
    </r>
  </si>
  <si>
    <t>Nonattainment - moderate</t>
  </si>
  <si>
    <t>Ozone Attainment Status List</t>
  </si>
  <si>
    <t>Nonattainment - marginal</t>
  </si>
  <si>
    <r>
      <t>SO</t>
    </r>
    <r>
      <rPr>
        <b/>
        <vertAlign val="subscript"/>
        <sz val="10"/>
        <rFont val="Arial"/>
        <family val="2"/>
      </rPr>
      <t>2</t>
    </r>
    <r>
      <rPr>
        <b/>
        <sz val="10"/>
        <rFont val="Arial"/>
        <family val="2"/>
      </rPr>
      <t xml:space="preserve"> and PM</t>
    </r>
    <r>
      <rPr>
        <b/>
        <vertAlign val="subscript"/>
        <sz val="10"/>
        <rFont val="Arial"/>
        <family val="2"/>
      </rPr>
      <t>2.5</t>
    </r>
    <r>
      <rPr>
        <b/>
        <sz val="10"/>
        <rFont val="Arial"/>
        <family val="2"/>
      </rPr>
      <t xml:space="preserve"> Attainment Status List</t>
    </r>
  </si>
  <si>
    <t>Nonattainment</t>
  </si>
  <si>
    <t>CO Attainment Status (select one):</t>
  </si>
  <si>
    <t>1997 8-Hr Ozone Attainment Status (select one):</t>
  </si>
  <si>
    <r>
      <t>SO</t>
    </r>
    <r>
      <rPr>
        <vertAlign val="subscript"/>
        <sz val="10"/>
        <rFont val="Arial"/>
        <family val="2"/>
      </rPr>
      <t>2</t>
    </r>
    <r>
      <rPr>
        <sz val="10"/>
        <rFont val="Arial"/>
        <family val="2"/>
      </rPr>
      <t xml:space="preserve"> Attainment Status (select one):</t>
    </r>
  </si>
  <si>
    <r>
      <t>NO</t>
    </r>
    <r>
      <rPr>
        <b/>
        <vertAlign val="subscript"/>
        <sz val="10"/>
        <rFont val="Arial"/>
        <family val="2"/>
      </rPr>
      <t>x</t>
    </r>
  </si>
  <si>
    <r>
      <t>SO</t>
    </r>
    <r>
      <rPr>
        <b/>
        <vertAlign val="subscript"/>
        <sz val="10"/>
        <rFont val="Arial"/>
        <family val="2"/>
      </rPr>
      <t>2</t>
    </r>
  </si>
  <si>
    <t>Name:</t>
  </si>
  <si>
    <t>Address:</t>
  </si>
  <si>
    <t>Telephone:</t>
  </si>
  <si>
    <r>
      <t xml:space="preserve">You will need to enter information on concrete batching operations at your facility.  This workbook automatically calculates air pollutant emissions based on this information.  Some sample data have already been entered (in blue font) to assist with filling this out.  You will need to replace these sample data with your own.  The last tab along the bottom of this workbook, called the </t>
    </r>
    <r>
      <rPr>
        <b/>
        <i/>
        <sz val="10"/>
        <rFont val="Arial"/>
        <family val="2"/>
      </rPr>
      <t>Output-Summary Printout</t>
    </r>
    <r>
      <rPr>
        <sz val="10"/>
        <rFont val="Arial"/>
        <family val="2"/>
      </rPr>
      <t>, is a one-page summary of your facility's emissions and, based on the information entered, indicates whether your facility is required to register under the Tribal New Source Review Rule.  Please read all instructions below before using this workbook.  All worksheets in this workbook are printer-friendly. If necessary, print this page for reference while completing the worksheets.</t>
    </r>
  </si>
  <si>
    <t>Acronyms/Definitions</t>
  </si>
  <si>
    <t>particulate matter less than or equal to 10 micrometers (µm) in size</t>
  </si>
  <si>
    <t>particulate matter less than or equal to 2.5 micrometers (µm) in size</t>
  </si>
  <si>
    <t>EF</t>
  </si>
  <si>
    <t>emission factor</t>
  </si>
  <si>
    <t>http://www.epa.gov/oar/oaqps/greenbk/ancl.html</t>
  </si>
  <si>
    <t>Total Emissions</t>
  </si>
  <si>
    <t>Threshold</t>
  </si>
  <si>
    <t>TRIBAL NEW SOURCE REVIEW PROGRAM</t>
  </si>
  <si>
    <t>Registration for Existing True Minor Sources of Air Pollution in Indian Country</t>
  </si>
  <si>
    <t>What is the Tribal New Source Review Rule?</t>
  </si>
  <si>
    <r>
      <rPr>
        <sz val="10"/>
        <rFont val="Arial"/>
        <family val="2"/>
      </rPr>
      <t xml:space="preserve">Please visit EPA's Tribal Air website at </t>
    </r>
    <r>
      <rPr>
        <u/>
        <sz val="10"/>
        <color theme="10"/>
        <rFont val="Arial"/>
        <family val="2"/>
      </rPr>
      <t xml:space="preserve">http://www.epa.gov/air/tribal/tribalnsr.html </t>
    </r>
    <r>
      <rPr>
        <sz val="10"/>
        <rFont val="Arial"/>
        <family val="2"/>
      </rPr>
      <t>for more information about the Tribal NSR Rule.</t>
    </r>
  </si>
  <si>
    <t>Do I need to register my minor source?</t>
  </si>
  <si>
    <t>You are exempt from the registration requirement if your source is subject to the registration requirements under 40 CFR 49.138—Rule for the registration of air pollution sources and the reporting of emissions (also known as the Federal Air Rules for Reservations (FARR)).  The FARR is a set of federal air rules that only apply to 39 Indian Reservations in Idaho, Oregon, and Washington.
If your air pollution source is not located on one of the 39 Indian Reservations in Idaho, Oregon, or Washington, you must register your source with your EPA Regional Office (the reviewing authority) by March 1, 2013 if you own or operate an existing true minor air pollution source (as defined in 40 CFR 49.152(d)) and your source’s emissions are equal to or greater than the cutoff levels listed in Table 1 at 40 CFR 49.153.</t>
  </si>
  <si>
    <r>
      <t xml:space="preserve">How do I determine if my source is a </t>
    </r>
    <r>
      <rPr>
        <b/>
        <i/>
        <sz val="10"/>
        <rFont val="Arial"/>
        <family val="2"/>
      </rPr>
      <t>true minor</t>
    </r>
    <r>
      <rPr>
        <b/>
        <sz val="10"/>
        <rFont val="Arial"/>
        <family val="2"/>
      </rPr>
      <t xml:space="preserve"> source?</t>
    </r>
  </si>
  <si>
    <t>True minor source means a source, not including exempt emissions units and activities listed in 40 CFR 49.153(c), that emits or has the potential to emit regulated NSR pollutants in amounts that are less than the major source thresholds in 40 CFR 52.21, (generally 100 to 250 tons per year), but equal to or greater than the minor NSR thresholds in Table 1 at 40 CFR 49.153, without the need to take an enforceable restriction to reduce its potential to emit to such levels.  That is, a true minor source is a minor source that is not a synthetic minor source.  The potential to emit includes fugitive emissions, to the extent that they are quantifiable, only if the source belongs to one of the source categories listed in 40 CFR 51, Appendix S, paragraph II.A.4(iii).</t>
  </si>
  <si>
    <t>How do I register my true minor source?</t>
  </si>
  <si>
    <t>The EPA has provided this registration calculator to assist you in determining your registration requirements. Completing this calculator will:</t>
  </si>
  <si>
    <t>1.</t>
  </si>
  <si>
    <r>
      <t>help you determine if you need to register your air pollution emission source, based on your emission level and area’s attainment status</t>
    </r>
    <r>
      <rPr>
        <b/>
        <sz val="10"/>
        <rFont val="Arial"/>
        <family val="2"/>
      </rPr>
      <t>;</t>
    </r>
    <r>
      <rPr>
        <sz val="10"/>
        <rFont val="Arial"/>
        <family val="2"/>
      </rPr>
      <t xml:space="preserve"> and</t>
    </r>
  </si>
  <si>
    <t>2.</t>
  </si>
  <si>
    <t>How often must I register?</t>
  </si>
  <si>
    <t>This is a one-time registration for your true minor source.  However, after registration, you must notify your EPA Regional Office in writing if:</t>
  </si>
  <si>
    <t>your source relocates (send report no later than 30 days prior to relocation);</t>
  </si>
  <si>
    <t>your source has a new owner/operator (send report within 90 days after change in ownership); or</t>
  </si>
  <si>
    <t>3.</t>
  </si>
  <si>
    <t>your source closes (send report within 90 days after cessation of all operations).</t>
  </si>
  <si>
    <t>May I register using my own emission information, rather than using the Registration Calculators?</t>
  </si>
  <si>
    <t>The Registration Calculators are provided for the convenience of most minor sources, which are unlikely to have tracked emissions data since minor sources in Indian country have been unregulated until now.  However, if you have actual emission data from your source you may choose not to use the calculator(s), but your registration information must comply with all of the requirements in 40 CFR 49.160 and be submitted using the form provided on EPA's Tribal Air website. Please click on the URL below to access the form.</t>
  </si>
  <si>
    <t xml:space="preserve">http://www.epa.gov/air/tribal/pdfs/existing_source_registration_rev.pdf </t>
  </si>
  <si>
    <t>How does registration relate to obtaining a permit?</t>
  </si>
  <si>
    <r>
      <t xml:space="preserve">Registering your source does not relieve you of the requirement to obtain any required permit.  Please note that </t>
    </r>
    <r>
      <rPr>
        <i/>
        <sz val="10"/>
        <rFont val="Arial"/>
        <family val="2"/>
      </rPr>
      <t>registering</t>
    </r>
    <r>
      <rPr>
        <sz val="10"/>
        <rFont val="Arial"/>
        <family val="2"/>
      </rPr>
      <t xml:space="preserve"> your source and </t>
    </r>
    <r>
      <rPr>
        <i/>
        <sz val="10"/>
        <rFont val="Arial"/>
        <family val="2"/>
      </rPr>
      <t>obtaining a permit</t>
    </r>
    <r>
      <rPr>
        <sz val="10"/>
        <rFont val="Arial"/>
        <family val="2"/>
      </rPr>
      <t xml:space="preserve">, if needed, are two different and separate requirements.  The emissions information generated by the Registration Calculators is different than the emissions information needed for a permit application, thus you may </t>
    </r>
    <r>
      <rPr>
        <b/>
        <i/>
        <sz val="10"/>
        <rFont val="Arial"/>
        <family val="2"/>
      </rPr>
      <t>not</t>
    </r>
    <r>
      <rPr>
        <sz val="10"/>
        <rFont val="Arial"/>
        <family val="2"/>
      </rPr>
      <t xml:space="preserve"> use the Registration Calculator emissions information when applying for a permit.</t>
    </r>
  </si>
  <si>
    <t>Registration steps for existing true minor sources:</t>
  </si>
  <si>
    <t>Complete this calculator and all other calculators that are applicable to your true minor source as accurately as possible.</t>
  </si>
  <si>
    <t>Once completed, the calculator’s Output-Summary Printout worksheet will provide information on your registration requirements.</t>
  </si>
  <si>
    <t>4.</t>
  </si>
  <si>
    <t>5.</t>
  </si>
  <si>
    <t>If you have any questions about registration or completing the calculators, please contact your EPA Regional Office.</t>
  </si>
  <si>
    <t>Emission Controls and Operational Restrictions</t>
  </si>
  <si>
    <r>
      <t>PM</t>
    </r>
    <r>
      <rPr>
        <vertAlign val="subscript"/>
        <sz val="10"/>
        <rFont val="Arial"/>
        <family val="2"/>
      </rPr>
      <t>2.5</t>
    </r>
    <r>
      <rPr>
        <sz val="10"/>
        <rFont val="Arial"/>
        <family val="2"/>
      </rPr>
      <t xml:space="preserve"> Attainment Status (select one):</t>
    </r>
  </si>
  <si>
    <t>Estimated Actual Emissions
for 2012</t>
  </si>
  <si>
    <t>Registration Determination</t>
  </si>
  <si>
    <t>Exceeds Major Source Threshold Determination</t>
  </si>
  <si>
    <t>Allowable Emissions</t>
  </si>
  <si>
    <t>Estimated Actual Emissions for 2012 (tons/yr):</t>
  </si>
  <si>
    <t>Allowable Emissions (tons/yr):</t>
  </si>
  <si>
    <t>List of States with Federally Recognized Tribes</t>
  </si>
  <si>
    <t>Modified attainment status fields, added Regional contacts, adopted "estimated actual emissions" and "allowable emissions" terminology throughout, added Registration FAQs and Controls and Restrictions worksheets, removed fugitive emissions.</t>
  </si>
  <si>
    <r>
      <t xml:space="preserve">This workbook is an aid to assist facility owners/operators in determining their need to register their facility under the Tribal New Source Review Rule. Owners/operators should provide the best estimate of inputs required in this workbook based on their facility's existing available records, actual test data, manufacturers' data and/or fuel (instrumentation) meters. If a source owner/operator has a more accurate methodology for estimating emissions, he/she is not obligated to use this registration calculator; however, the source owner/operator must comply with all of the applicable requirements in 40 CFR 49.160 and submit all registration information using the forms provided on EPA's Tribal Air website. For example, if you believe that the actual emissions in calendar year 2012 estimated using this calculator are not representative of the emissions that your source actually emitted, you may submit your own estimate of actual emissions and the rationale for the actual emissions.
</t>
    </r>
    <r>
      <rPr>
        <b/>
        <i/>
        <sz val="10"/>
        <color rgb="FFFF0000"/>
        <rFont val="Arial"/>
        <family val="2"/>
      </rPr>
      <t xml:space="preserve">Please note that the emissions information generated by this registration calculator is different than the emissions information needed for a permit application, thus you may not use the registration calculator emission estimates when applying for a permit (if required). </t>
    </r>
  </si>
  <si>
    <r>
      <t xml:space="preserve">Text in </t>
    </r>
    <r>
      <rPr>
        <b/>
        <sz val="10"/>
        <color rgb="FFFF0000"/>
        <rFont val="Arial"/>
        <family val="2"/>
      </rPr>
      <t>red</t>
    </r>
    <r>
      <rPr>
        <sz val="10"/>
        <rFont val="Arial"/>
        <family val="2"/>
      </rPr>
      <t xml:space="preserve"> or </t>
    </r>
    <r>
      <rPr>
        <b/>
        <sz val="10"/>
        <color rgb="FFCC6600"/>
        <rFont val="Arial"/>
        <family val="2"/>
      </rPr>
      <t>brown</t>
    </r>
    <r>
      <rPr>
        <sz val="10"/>
        <rFont val="Arial"/>
        <family val="2"/>
      </rPr>
      <t xml:space="preserve"> is a disclaimer or calculated value and cannot be changed.</t>
    </r>
  </si>
  <si>
    <r>
      <t xml:space="preserve">Text in </t>
    </r>
    <r>
      <rPr>
        <b/>
        <sz val="10"/>
        <color indexed="12"/>
        <rFont val="Arial"/>
        <family val="2"/>
      </rPr>
      <t>blue</t>
    </r>
    <r>
      <rPr>
        <sz val="10"/>
        <rFont val="Arial"/>
        <family val="2"/>
      </rPr>
      <t xml:space="preserve"> is to be overwritten, as necessary, with your facility's inputs.</t>
    </r>
  </si>
  <si>
    <r>
      <t xml:space="preserve">Text in </t>
    </r>
    <r>
      <rPr>
        <b/>
        <sz val="10"/>
        <rFont val="Arial"/>
        <family val="2"/>
      </rPr>
      <t>black</t>
    </r>
    <r>
      <rPr>
        <sz val="10"/>
        <rFont val="Arial"/>
        <family val="2"/>
      </rPr>
      <t xml:space="preserve"> is a title, heading or calculated value and cannot be changed.</t>
    </r>
  </si>
  <si>
    <t>Potential annual emissions from a source calculated using the maximum rated capacity of the source (unless the source is subject to practically and legally enforceable limits which restrict the operating rate, or hours of operation, or both) and any applicable standards as set forth in 40 CFR parts 60 and 61.</t>
  </si>
  <si>
    <t>Estimated Actual Emissions</t>
  </si>
  <si>
    <t>Estimates of actual emissions take into account equipment, operating conditions, and air pollution control measures and are calculated using the actual operating hours, production rates, in-place control equipment, and types of materials processed, stored, or combusted during the preceding calendar year (e.g., 2012).</t>
  </si>
  <si>
    <r>
      <t xml:space="preserve">On the </t>
    </r>
    <r>
      <rPr>
        <b/>
        <i/>
        <sz val="10"/>
        <rFont val="Arial"/>
        <family val="2"/>
      </rPr>
      <t>Inputs</t>
    </r>
    <r>
      <rPr>
        <sz val="10"/>
        <rFont val="Arial"/>
        <family val="2"/>
      </rPr>
      <t xml:space="preserve"> worksheet, replace the default facility information with information specific to your facility.</t>
    </r>
  </si>
  <si>
    <r>
      <t xml:space="preserve">On the </t>
    </r>
    <r>
      <rPr>
        <b/>
        <i/>
        <sz val="10"/>
        <rFont val="Arial"/>
        <family val="2"/>
      </rPr>
      <t xml:space="preserve">Inputs </t>
    </r>
    <r>
      <rPr>
        <sz val="10"/>
        <rFont val="Arial"/>
        <family val="2"/>
      </rPr>
      <t xml:space="preserve">worksheet, select the air basin attainment status for each pollutant from the drop-down lists for the air basin in which your facility resides. This information is necessary since the pollutant thresholds that trigger registration requirements vary by attainment status. If you are unsure of the appropriate attainment statuses for the air basin in which your facility is located, refer to EPA’s Green Book (available by clicking on the link below) or ask your EPA Regional contact for help. Your EPA Regional contact will be listed on the </t>
    </r>
    <r>
      <rPr>
        <b/>
        <i/>
        <sz val="10"/>
        <rFont val="Arial"/>
        <family val="2"/>
      </rPr>
      <t>Inputs</t>
    </r>
    <r>
      <rPr>
        <sz val="10"/>
        <rFont val="Arial"/>
        <family val="2"/>
      </rPr>
      <t xml:space="preserve"> worksheet once you have selected the correct state in which your facility resides.</t>
    </r>
  </si>
  <si>
    <r>
      <t>The</t>
    </r>
    <r>
      <rPr>
        <b/>
        <i/>
        <sz val="10"/>
        <rFont val="Arial"/>
        <family val="2"/>
      </rPr>
      <t xml:space="preserve"> Total Emissions</t>
    </r>
    <r>
      <rPr>
        <sz val="10"/>
        <rFont val="Arial"/>
        <family val="2"/>
      </rPr>
      <t xml:space="preserve"> worksheet provides a summary of your estimated actual emissions and allowable emissions by source. The </t>
    </r>
    <r>
      <rPr>
        <b/>
        <i/>
        <sz val="10"/>
        <rFont val="Arial"/>
        <family val="2"/>
      </rPr>
      <t>Output-Summary Printout</t>
    </r>
    <r>
      <rPr>
        <sz val="10"/>
        <rFont val="Arial"/>
        <family val="2"/>
      </rPr>
      <t xml:space="preserve"> worksheet provides a facility-level summary of your estimated actual emissions and allowable emissions and indicates whether or not your facility is required to register under the Tribal New Source Review Rule.   </t>
    </r>
  </si>
  <si>
    <t>Note: If your facility operated for only a portion of 2012, enter values in the following rows as if you had been operating for the whole year. For example, if your facility operated for only three months in 2012, you should multiply the volume of concrete you produced in those three months by four to project the volume you would have produced for the entire 12 months.</t>
  </si>
  <si>
    <t>11201 Renner Blvd.</t>
  </si>
  <si>
    <t>MC: AWMD/APCO</t>
  </si>
  <si>
    <t>Lenexa</t>
  </si>
  <si>
    <t>Georgia</t>
  </si>
  <si>
    <t>Louisiana</t>
  </si>
  <si>
    <r>
      <t xml:space="preserve">Note: Your facility's information and estimates will be entered on the </t>
    </r>
    <r>
      <rPr>
        <b/>
        <i/>
        <sz val="10"/>
        <rFont val="Arial"/>
        <family val="2"/>
      </rPr>
      <t xml:space="preserve">Inputs </t>
    </r>
    <r>
      <rPr>
        <sz val="10"/>
        <rFont val="Arial"/>
        <family val="2"/>
      </rPr>
      <t xml:space="preserve">and </t>
    </r>
    <r>
      <rPr>
        <b/>
        <i/>
        <sz val="10"/>
        <rFont val="Arial"/>
        <family val="2"/>
      </rPr>
      <t xml:space="preserve">Controls and Restrictions </t>
    </r>
    <r>
      <rPr>
        <sz val="10"/>
        <rFont val="Arial"/>
        <family val="2"/>
      </rPr>
      <t>worksheets.</t>
    </r>
  </si>
  <si>
    <t>6: Emission Controls
    and Operational Restrictions</t>
  </si>
  <si>
    <t>7:  Emissions Summaries</t>
  </si>
  <si>
    <t>Jonathan Dorn</t>
  </si>
  <si>
    <r>
      <t>Overall density of concrete (lbs/yd</t>
    </r>
    <r>
      <rPr>
        <vertAlign val="superscript"/>
        <sz val="10"/>
        <rFont val="Arial"/>
        <family val="2"/>
      </rPr>
      <t>3</t>
    </r>
    <r>
      <rPr>
        <sz val="10"/>
        <rFont val="Arial"/>
        <family val="2"/>
      </rPr>
      <t>):</t>
    </r>
  </si>
  <si>
    <r>
      <t>Enter the maximum hourly loading rate of concrete (yd</t>
    </r>
    <r>
      <rPr>
        <vertAlign val="superscript"/>
        <sz val="10"/>
        <rFont val="Arial"/>
        <family val="2"/>
      </rPr>
      <t>3</t>
    </r>
    <r>
      <rPr>
        <sz val="10"/>
        <rFont val="Arial"/>
        <family val="2"/>
      </rPr>
      <t>/hr) that was possible at your facility in calendar year 2012.</t>
    </r>
  </si>
  <si>
    <t>PM2.5</t>
  </si>
  <si>
    <t>Pounds of cement supplement per cubic yard of concrete:</t>
  </si>
  <si>
    <t>Pounds of cement per cubic yard of concrete:</t>
  </si>
  <si>
    <t>Enter the pounds of cement in a typical cubic yard of concrete produced at your facility in 2012. (Enter 0 if unknown)</t>
  </si>
  <si>
    <t>Enter the pounds of cement supplement in a typical cubic yard of concrete produced at your facility in 2012. (Enter 0 if unknown)</t>
  </si>
  <si>
    <r>
      <t>Conversion Factor for Total PM to PM</t>
    </r>
    <r>
      <rPr>
        <vertAlign val="subscript"/>
        <sz val="10"/>
        <rFont val="Arial"/>
        <family val="2"/>
      </rPr>
      <t>2.5</t>
    </r>
  </si>
  <si>
    <t>Default Pounds of Cement per Cubic Yard of Concrete</t>
  </si>
  <si>
    <t>Default Pounds of Cement Supplement per Cubic Yard of Concrete</t>
  </si>
  <si>
    <t>lb/yd3</t>
  </si>
  <si>
    <t>Default Concrete Density</t>
  </si>
  <si>
    <t>Emission Control Question</t>
  </si>
  <si>
    <t>Emission Control Answer</t>
  </si>
  <si>
    <t>Yes</t>
  </si>
  <si>
    <t>No</t>
  </si>
  <si>
    <r>
      <t>What was the volume of concrete produced at your facility in 2012 (yd</t>
    </r>
    <r>
      <rPr>
        <vertAlign val="superscript"/>
        <sz val="10"/>
        <rFont val="Arial"/>
        <family val="2"/>
      </rPr>
      <t>3</t>
    </r>
    <r>
      <rPr>
        <sz val="10"/>
        <rFont val="Arial"/>
        <family val="2"/>
      </rPr>
      <t xml:space="preserve">/yr)? </t>
    </r>
  </si>
  <si>
    <r>
      <t>Enter the overall density of concrete (lbs/yd</t>
    </r>
    <r>
      <rPr>
        <vertAlign val="superscript"/>
        <sz val="10"/>
        <rFont val="Arial"/>
        <family val="2"/>
      </rPr>
      <t>3</t>
    </r>
    <r>
      <rPr>
        <sz val="10"/>
        <rFont val="Arial"/>
        <family val="2"/>
      </rPr>
      <t>) produced at your facility in calendar year 2012. (Enter 0 if unknown)</t>
    </r>
  </si>
  <si>
    <r>
      <t xml:space="preserve">On the </t>
    </r>
    <r>
      <rPr>
        <b/>
        <i/>
        <sz val="10"/>
        <rFont val="Arial"/>
        <family val="2"/>
      </rPr>
      <t>Inputs</t>
    </r>
    <r>
      <rPr>
        <sz val="10"/>
        <rFont val="Arial"/>
        <family val="2"/>
      </rPr>
      <t xml:space="preserve"> worksheet, enter the maximum volume of concrete or concrete mix that your facility can load into haul trucks per hour (yd</t>
    </r>
    <r>
      <rPr>
        <vertAlign val="superscript"/>
        <sz val="10"/>
        <rFont val="Arial"/>
        <family val="2"/>
      </rPr>
      <t>3</t>
    </r>
    <r>
      <rPr>
        <sz val="10"/>
        <rFont val="Arial"/>
        <family val="2"/>
      </rPr>
      <t>/hr), and an estimate of the volume of concrete that your facility produced in calendar year 2012 (yd</t>
    </r>
    <r>
      <rPr>
        <vertAlign val="superscript"/>
        <sz val="10"/>
        <rFont val="Arial"/>
        <family val="2"/>
      </rPr>
      <t>3</t>
    </r>
    <r>
      <rPr>
        <sz val="10"/>
        <rFont val="Arial"/>
        <family val="2"/>
      </rPr>
      <t xml:space="preserve">). </t>
    </r>
  </si>
  <si>
    <r>
      <t xml:space="preserve">On the </t>
    </r>
    <r>
      <rPr>
        <b/>
        <i/>
        <sz val="10"/>
        <rFont val="Arial"/>
        <family val="2"/>
      </rPr>
      <t>Inputs</t>
    </r>
    <r>
      <rPr>
        <sz val="10"/>
        <rFont val="Arial"/>
        <family val="2"/>
      </rPr>
      <t xml:space="preserve"> worksheet, enter the density of concrete produced by your facility in calendar year 2012 (lbs/yd</t>
    </r>
    <r>
      <rPr>
        <vertAlign val="superscript"/>
        <sz val="10"/>
        <rFont val="Arial"/>
        <family val="2"/>
      </rPr>
      <t>3</t>
    </r>
    <r>
      <rPr>
        <sz val="10"/>
        <rFont val="Arial"/>
        <family val="2"/>
      </rPr>
      <t>). If you do not know the density, enter 0 and a default value will be used to estimate emissions. Enter the weight (in pounds) of cement and cement supplement that are used to produce a cubic yard of concrete at your facility. If unknown, enter 0 and a default value will be used to estimate emissions.</t>
    </r>
  </si>
  <si>
    <t>Emissions are assumed to be 15% of Total PM per AP-42, Appendix B.2, Table B.2-2, Category 3.</t>
  </si>
  <si>
    <r>
      <t xml:space="preserve">Owners/operators of facilities with concrete batch facilities must evaluate the emissions of air pollutants from their facility to determine the need to register their facility under the Tribal New Source Review Rule. This workbook should </t>
    </r>
    <r>
      <rPr>
        <b/>
        <i/>
        <sz val="10"/>
        <rFont val="Arial"/>
        <family val="2"/>
      </rPr>
      <t>not</t>
    </r>
    <r>
      <rPr>
        <sz val="10"/>
        <rFont val="Arial"/>
        <family val="2"/>
      </rPr>
      <t xml:space="preserve"> be used for permitting purposes.</t>
    </r>
  </si>
  <si>
    <r>
      <t xml:space="preserve">On the </t>
    </r>
    <r>
      <rPr>
        <b/>
        <i/>
        <sz val="10"/>
        <rFont val="Arial"/>
        <family val="2"/>
      </rPr>
      <t>Controls and Restrictions</t>
    </r>
    <r>
      <rPr>
        <sz val="10"/>
        <rFont val="Arial"/>
        <family val="2"/>
      </rPr>
      <t xml:space="preserve"> worksheet, select whether your facility used particulate matter emission controls, such as a fabric filter, on cement and cement supplement silos in calendar year 2012.</t>
    </r>
  </si>
  <si>
    <t>Did your facility use particulate matter emission controls, such as a fabric filter, on cement and cement supplement silos in calendar year 2012?</t>
  </si>
  <si>
    <t xml:space="preserve">The Tribal New Source Review (NSR) Rule protects public health and the environment in Indian country as new facilities are built, and existing facilities expand, without unduly burdening economic development.  The Tribal NSR Rule establishes a registration program that will allow the United States Environmental Protection Agency (EPA) to develop and maintain a record of minor source emissions in Indian country.  The EPA developed the Excel Workbook Registration Calculators for you (the source owner/operator) to use to determine if you must register and to facilitate the registration process, if required. 
</t>
  </si>
  <si>
    <r>
      <t>Uncontrolled Actual Emission Factor</t>
    </r>
    <r>
      <rPr>
        <b/>
        <vertAlign val="superscript"/>
        <sz val="10"/>
        <rFont val="Arial"/>
        <family val="2"/>
      </rPr>
      <t>1</t>
    </r>
  </si>
  <si>
    <r>
      <t>Allowable Emission Factor</t>
    </r>
    <r>
      <rPr>
        <b/>
        <vertAlign val="superscript"/>
        <sz val="10"/>
        <rFont val="Arial"/>
        <family val="2"/>
      </rPr>
      <t>1</t>
    </r>
  </si>
  <si>
    <r>
      <t>Controlled Actual Emission Factor</t>
    </r>
    <r>
      <rPr>
        <b/>
        <vertAlign val="superscript"/>
        <sz val="10"/>
        <rFont val="Arial"/>
        <family val="2"/>
      </rPr>
      <t>1</t>
    </r>
  </si>
  <si>
    <t>Acme Ready Mix</t>
  </si>
  <si>
    <t>2/21/2013</t>
  </si>
  <si>
    <t>Updated region 6 telephone number.</t>
  </si>
  <si>
    <t>2'26/2013</t>
  </si>
  <si>
    <t>Updated data validation rules to be compatible with Excel 2007.</t>
  </si>
  <si>
    <t>v1.3 (last updated 2013.02.26)</t>
  </si>
  <si>
    <r>
      <t xml:space="preserve">If the Output-Summary Printout worksheet indicates that you </t>
    </r>
    <r>
      <rPr>
        <b/>
        <i/>
        <sz val="10"/>
        <rFont val="Arial"/>
        <family val="2"/>
      </rPr>
      <t>do</t>
    </r>
    <r>
      <rPr>
        <i/>
        <sz val="10"/>
        <rFont val="Arial"/>
        <family val="2"/>
      </rPr>
      <t xml:space="preserve"> need to register</t>
    </r>
    <r>
      <rPr>
        <sz val="10"/>
        <rFont val="Arial"/>
        <family val="2"/>
      </rPr>
      <t>, contact your EPA Regional Office to determine what they require for registration. The contact information for your Regional Office is located on the Output-Summary Printout.</t>
    </r>
  </si>
  <si>
    <t>generate the Output-Summary Printout that will indicate if you need to register. If registration is required, contact your EPA Regional Office for further guidance. The contact information for your Regional Office is located on the Output-Summary Printout.</t>
  </si>
  <si>
    <r>
      <t xml:space="preserve">If the Output-Summary Printout worksheet indicates that you </t>
    </r>
    <r>
      <rPr>
        <b/>
        <i/>
        <sz val="10"/>
        <rFont val="Arial"/>
        <family val="2"/>
      </rPr>
      <t>do not</t>
    </r>
    <r>
      <rPr>
        <i/>
        <sz val="10"/>
        <rFont val="Arial"/>
        <family val="2"/>
      </rPr>
      <t xml:space="preserve"> need to register</t>
    </r>
    <r>
      <rPr>
        <sz val="10"/>
        <rFont val="Arial"/>
        <family val="2"/>
      </rPr>
      <t>, no further action is required. It is recommended that you save a copy of the calculation worksheets and the Output-Summary Printout for your files.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</si>
</sst>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0"/>
    <numFmt numFmtId="166" formatCode="#,##0.0"/>
    <numFmt numFmtId="167" formatCode="#,##0.000"/>
    <numFmt numFmtId="168" formatCode="0.00000"/>
  </numFmts>
  <fonts count="3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b/>
      <sz val="10"/>
      <name val="Arial"/>
      <family val="2"/>
    </font>
    <font>
      <sz val="10"/>
      <color indexed="10"/>
      <name val="Arial"/>
      <family val="2"/>
    </font>
    <font>
      <sz val="10"/>
      <name val="Arial"/>
      <family val="2"/>
    </font>
    <font>
      <b/>
      <sz val="10"/>
      <color indexed="9"/>
      <name val="Arial"/>
      <family val="2"/>
    </font>
    <font>
      <vertAlign val="subscript"/>
      <sz val="10"/>
      <name val="Arial"/>
      <family val="2"/>
    </font>
    <font>
      <b/>
      <u/>
      <sz val="10"/>
      <name val="Arial"/>
      <family val="2"/>
    </font>
    <font>
      <b/>
      <sz val="10"/>
      <color indexed="12"/>
      <name val="Arial"/>
      <family val="2"/>
    </font>
    <font>
      <b/>
      <sz val="14"/>
      <name val="Arial"/>
      <family val="2"/>
    </font>
    <font>
      <sz val="8"/>
      <name val="Arial"/>
      <family val="2"/>
    </font>
    <font>
      <sz val="10"/>
      <color rgb="FF0000FF"/>
      <name val="Arial"/>
      <family val="2"/>
    </font>
    <font>
      <u/>
      <sz val="10"/>
      <color theme="10"/>
      <name val="Arial"/>
      <family val="2"/>
    </font>
    <font>
      <b/>
      <i/>
      <sz val="10"/>
      <name val="Arial"/>
      <family val="2"/>
    </font>
    <font>
      <b/>
      <vertAlign val="subscript"/>
      <sz val="10"/>
      <name val="Arial"/>
      <family val="2"/>
    </font>
    <font>
      <vertAlign val="superscript"/>
      <sz val="10"/>
      <name val="Arial"/>
      <family val="2"/>
    </font>
    <font>
      <i/>
      <sz val="10"/>
      <color rgb="FFFF0000"/>
      <name val="Arial"/>
      <family val="2"/>
    </font>
    <font>
      <b/>
      <i/>
      <sz val="10"/>
      <color rgb="FFFF0000"/>
      <name val="Arial"/>
      <family val="2"/>
    </font>
    <font>
      <sz val="10"/>
      <color rgb="FFFF0000"/>
      <name val="Arial"/>
      <family val="2"/>
    </font>
    <font>
      <sz val="9"/>
      <name val="Arial"/>
      <family val="2"/>
    </font>
    <font>
      <vertAlign val="superscript"/>
      <sz val="9"/>
      <name val="Arial"/>
      <family val="2"/>
    </font>
    <font>
      <vertAlign val="subscript"/>
      <sz val="9"/>
      <name val="Arial"/>
      <family val="2"/>
    </font>
    <font>
      <i/>
      <sz val="10"/>
      <name val="Arial"/>
      <family val="2"/>
    </font>
    <font>
      <b/>
      <sz val="11"/>
      <color theme="1"/>
      <name val="Calibri"/>
      <family val="2"/>
      <scheme val="minor"/>
    </font>
    <font>
      <u/>
      <sz val="11"/>
      <color theme="10"/>
      <name val="Calibri"/>
      <family val="2"/>
      <scheme val="minor"/>
    </font>
    <font>
      <sz val="10"/>
      <color theme="1"/>
      <name val="Arial"/>
      <family val="2"/>
    </font>
    <font>
      <sz val="10"/>
      <color rgb="FFCC6600"/>
      <name val="Arial"/>
      <family val="2"/>
    </font>
    <font>
      <b/>
      <sz val="11"/>
      <color rgb="FFFF0000"/>
      <name val="Arial"/>
      <family val="2"/>
    </font>
    <font>
      <b/>
      <sz val="11"/>
      <name val="Arial"/>
      <family val="2"/>
    </font>
    <font>
      <b/>
      <sz val="12"/>
      <name val="Arial"/>
      <family val="2"/>
    </font>
    <font>
      <b/>
      <sz val="10"/>
      <color rgb="FFFF0000"/>
      <name val="Arial"/>
      <family val="2"/>
    </font>
    <font>
      <b/>
      <sz val="10"/>
      <color rgb="FFCC6600"/>
      <name val="Arial"/>
      <family val="2"/>
    </font>
    <font>
      <sz val="11"/>
      <name val="Arial"/>
      <family val="2"/>
    </font>
    <font>
      <b/>
      <vertAlign val="superscript"/>
      <sz val="10"/>
      <name val="Arial"/>
      <family val="2"/>
    </font>
  </fonts>
  <fills count="10">
    <fill>
      <patternFill patternType="none"/>
    </fill>
    <fill>
      <patternFill patternType="gray125"/>
    </fill>
    <fill>
      <patternFill patternType="solid">
        <fgColor indexed="8"/>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rgb="FFFFFF99"/>
        <bgColor indexed="64"/>
      </patternFill>
    </fill>
    <fill>
      <patternFill patternType="solid">
        <fgColor theme="3" tint="0.79998168889431442"/>
        <bgColor indexed="64"/>
      </patternFill>
    </fill>
    <fill>
      <patternFill patternType="solid">
        <fgColor theme="9" tint="0.79998168889431442"/>
        <bgColor indexed="64"/>
      </patternFill>
    </fill>
  </fills>
  <borders count="67">
    <border>
      <left/>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double">
        <color indexed="64"/>
      </right>
      <top/>
      <bottom/>
      <diagonal/>
    </border>
    <border>
      <left/>
      <right style="double">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double">
        <color auto="1"/>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theme="1" tint="0.499984740745262"/>
      </left>
      <right style="medium">
        <color indexed="64"/>
      </right>
      <top/>
      <bottom style="thin">
        <color indexed="64"/>
      </bottom>
      <diagonal/>
    </border>
    <border>
      <left style="thin">
        <color theme="1" tint="0.499984740745262"/>
      </left>
      <right style="medium">
        <color indexed="64"/>
      </right>
      <top/>
      <bottom/>
      <diagonal/>
    </border>
    <border>
      <left style="thin">
        <color theme="1" tint="0.499984740745262"/>
      </left>
      <right style="medium">
        <color indexed="64"/>
      </right>
      <top/>
      <bottom style="medium">
        <color indexed="64"/>
      </bottom>
      <diagonal/>
    </border>
    <border>
      <left style="double">
        <color indexed="64"/>
      </left>
      <right/>
      <top style="medium">
        <color indexed="64"/>
      </top>
      <bottom/>
      <diagonal/>
    </border>
    <border>
      <left style="double">
        <color indexed="64"/>
      </left>
      <right/>
      <top/>
      <bottom style="medium">
        <color indexed="64"/>
      </bottom>
      <diagonal/>
    </border>
    <border>
      <left style="double">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dashed">
        <color indexed="64"/>
      </left>
      <right/>
      <top style="thin">
        <color indexed="64"/>
      </top>
      <bottom style="thin">
        <color indexed="64"/>
      </bottom>
      <diagonal/>
    </border>
    <border>
      <left style="dashed">
        <color indexed="64"/>
      </left>
      <right/>
      <top style="thin">
        <color indexed="64"/>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dashed">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bottom style="medium">
        <color indexed="64"/>
      </bottom>
      <diagonal/>
    </border>
    <border>
      <left style="thin">
        <color theme="1" tint="0.499984740745262"/>
      </left>
      <right style="medium">
        <color indexed="64"/>
      </right>
      <top style="medium">
        <color indexed="64"/>
      </top>
      <bottom/>
      <diagonal/>
    </border>
    <border>
      <left style="dashed">
        <color indexed="64"/>
      </left>
      <right/>
      <top style="medium">
        <color indexed="64"/>
      </top>
      <bottom style="thin">
        <color indexed="64"/>
      </bottom>
      <diagonal/>
    </border>
    <border>
      <left style="thin">
        <color indexed="64"/>
      </left>
      <right/>
      <top style="medium">
        <color indexed="64"/>
      </top>
      <bottom style="medium">
        <color indexed="64"/>
      </bottom>
      <diagonal/>
    </border>
  </borders>
  <cellStyleXfs count="9">
    <xf numFmtId="2" fontId="0" fillId="0" borderId="0"/>
    <xf numFmtId="2" fontId="16" fillId="0" borderId="0" applyNumberFormat="0" applyFill="0" applyBorder="0" applyAlignment="0" applyProtection="0"/>
    <xf numFmtId="0" fontId="5" fillId="0" borderId="0"/>
    <xf numFmtId="9" fontId="5" fillId="0" borderId="0" applyFont="0" applyFill="0" applyBorder="0" applyAlignment="0" applyProtection="0"/>
    <xf numFmtId="2" fontId="5" fillId="0" borderId="0"/>
    <xf numFmtId="0" fontId="3" fillId="0" borderId="0"/>
    <xf numFmtId="0" fontId="16" fillId="0" borderId="0" applyNumberFormat="0" applyFill="0" applyBorder="0" applyAlignment="0" applyProtection="0">
      <alignment vertical="top"/>
      <protection locked="0"/>
    </xf>
    <xf numFmtId="0" fontId="5" fillId="0" borderId="0"/>
    <xf numFmtId="0" fontId="29" fillId="0" borderId="0"/>
  </cellStyleXfs>
  <cellXfs count="350">
    <xf numFmtId="2" fontId="0" fillId="0" borderId="0" xfId="0"/>
    <xf numFmtId="2" fontId="13" fillId="0" borderId="0" xfId="0" applyFont="1"/>
    <xf numFmtId="2" fontId="5" fillId="0" borderId="0" xfId="0" applyFont="1"/>
    <xf numFmtId="2" fontId="6" fillId="4" borderId="6" xfId="0" applyFont="1" applyFill="1" applyBorder="1" applyAlignment="1">
      <alignment horizontal="center"/>
    </xf>
    <xf numFmtId="1" fontId="0" fillId="0" borderId="0" xfId="0" applyNumberFormat="1" applyAlignment="1">
      <alignment horizontal="center" vertical="center"/>
    </xf>
    <xf numFmtId="1" fontId="0" fillId="0" borderId="6" xfId="0" applyNumberFormat="1" applyBorder="1" applyAlignment="1">
      <alignment horizontal="center" vertical="center"/>
    </xf>
    <xf numFmtId="2" fontId="5" fillId="0" borderId="6" xfId="0" applyFont="1" applyBorder="1" applyAlignment="1">
      <alignment horizontal="center" vertical="center"/>
    </xf>
    <xf numFmtId="1" fontId="5" fillId="0" borderId="6" xfId="0" applyNumberFormat="1" applyFont="1" applyBorder="1" applyAlignment="1">
      <alignment horizontal="center" vertical="center"/>
    </xf>
    <xf numFmtId="2" fontId="0" fillId="0" borderId="0" xfId="0" applyAlignment="1">
      <alignment horizontal="center"/>
    </xf>
    <xf numFmtId="165" fontId="0" fillId="0" borderId="0" xfId="0" applyNumberFormat="1"/>
    <xf numFmtId="2" fontId="4" fillId="4" borderId="6" xfId="0" applyFont="1" applyFill="1" applyBorder="1" applyAlignment="1">
      <alignment horizontal="center"/>
    </xf>
    <xf numFmtId="2" fontId="5" fillId="0" borderId="12" xfId="0" applyFont="1" applyBorder="1"/>
    <xf numFmtId="164" fontId="6" fillId="4" borderId="6" xfId="0" applyNumberFormat="1" applyFont="1" applyFill="1" applyBorder="1" applyAlignment="1">
      <alignment horizontal="center"/>
    </xf>
    <xf numFmtId="164" fontId="0" fillId="0" borderId="0" xfId="0" applyNumberFormat="1" applyAlignment="1">
      <alignment horizontal="center"/>
    </xf>
    <xf numFmtId="1" fontId="4" fillId="4" borderId="30" xfId="0" applyNumberFormat="1" applyFont="1" applyFill="1" applyBorder="1" applyAlignment="1">
      <alignment horizontal="center" vertical="center"/>
    </xf>
    <xf numFmtId="1" fontId="4" fillId="4" borderId="31" xfId="0" applyNumberFormat="1" applyFont="1" applyFill="1" applyBorder="1" applyAlignment="1">
      <alignment horizontal="center" vertical="center"/>
    </xf>
    <xf numFmtId="1" fontId="5" fillId="0" borderId="8" xfId="0" applyNumberFormat="1" applyFont="1" applyBorder="1" applyAlignment="1">
      <alignment horizontal="left" vertical="center"/>
    </xf>
    <xf numFmtId="1" fontId="4" fillId="4" borderId="32" xfId="0" applyNumberFormat="1" applyFont="1" applyFill="1" applyBorder="1" applyAlignment="1">
      <alignment horizontal="left" vertical="center"/>
    </xf>
    <xf numFmtId="2" fontId="13" fillId="0" borderId="0" xfId="0" applyFont="1" applyProtection="1"/>
    <xf numFmtId="2" fontId="5" fillId="0" borderId="0" xfId="0" applyFont="1" applyBorder="1" applyProtection="1"/>
    <xf numFmtId="2" fontId="0" fillId="0" borderId="0" xfId="0" applyProtection="1"/>
    <xf numFmtId="2" fontId="0" fillId="0" borderId="0" xfId="0" applyBorder="1" applyProtection="1"/>
    <xf numFmtId="2" fontId="0" fillId="0" borderId="27" xfId="0" applyBorder="1" applyProtection="1"/>
    <xf numFmtId="2" fontId="0" fillId="0" borderId="15" xfId="0" applyBorder="1" applyProtection="1"/>
    <xf numFmtId="2" fontId="0" fillId="0" borderId="25" xfId="0" applyBorder="1" applyProtection="1"/>
    <xf numFmtId="2" fontId="4" fillId="0" borderId="3" xfId="0" applyFont="1" applyBorder="1" applyAlignment="1" applyProtection="1">
      <alignment horizontal="right"/>
    </xf>
    <xf numFmtId="2" fontId="0" fillId="0" borderId="17" xfId="0" applyBorder="1" applyProtection="1"/>
    <xf numFmtId="2" fontId="0" fillId="0" borderId="3" xfId="0" applyBorder="1" applyProtection="1"/>
    <xf numFmtId="2" fontId="5" fillId="0" borderId="35" xfId="0" applyFont="1" applyFill="1" applyBorder="1" applyAlignment="1" applyProtection="1">
      <alignment horizontal="center"/>
    </xf>
    <xf numFmtId="2" fontId="0" fillId="0" borderId="3" xfId="0" applyBorder="1" applyAlignment="1" applyProtection="1">
      <alignment horizontal="left" indent="1"/>
    </xf>
    <xf numFmtId="2" fontId="0" fillId="0" borderId="33" xfId="0" applyBorder="1" applyProtection="1"/>
    <xf numFmtId="2" fontId="4" fillId="0" borderId="0" xfId="0" applyFont="1" applyBorder="1" applyAlignment="1" applyProtection="1">
      <alignment horizontal="center"/>
    </xf>
    <xf numFmtId="2" fontId="0" fillId="0" borderId="0" xfId="0" applyFill="1" applyBorder="1" applyAlignment="1" applyProtection="1">
      <alignment horizontal="right" vertical="center"/>
    </xf>
    <xf numFmtId="2" fontId="0" fillId="0" borderId="2" xfId="0" applyBorder="1" applyProtection="1"/>
    <xf numFmtId="2" fontId="0" fillId="0" borderId="1" xfId="0" applyBorder="1" applyProtection="1"/>
    <xf numFmtId="2" fontId="0" fillId="0" borderId="26" xfId="0" applyBorder="1" applyProtection="1"/>
    <xf numFmtId="2" fontId="4" fillId="0" borderId="34" xfId="0" applyFont="1" applyBorder="1" applyAlignment="1" applyProtection="1">
      <alignment horizontal="center"/>
    </xf>
    <xf numFmtId="2" fontId="15" fillId="0" borderId="8" xfId="0" applyFont="1" applyBorder="1" applyProtection="1">
      <protection locked="0"/>
    </xf>
    <xf numFmtId="2" fontId="15" fillId="0" borderId="9" xfId="0" applyFont="1" applyBorder="1" applyProtection="1">
      <protection locked="0"/>
    </xf>
    <xf numFmtId="2" fontId="15" fillId="0" borderId="18" xfId="0" applyFont="1" applyBorder="1" applyProtection="1">
      <protection locked="0"/>
    </xf>
    <xf numFmtId="164" fontId="0" fillId="0" borderId="6" xfId="0" applyNumberFormat="1" applyBorder="1" applyAlignment="1">
      <alignment horizontal="center" vertical="center"/>
    </xf>
    <xf numFmtId="2" fontId="5" fillId="0" borderId="6" xfId="0" applyFont="1" applyBorder="1" applyAlignment="1">
      <alignment vertical="center" wrapText="1"/>
    </xf>
    <xf numFmtId="2" fontId="16" fillId="0" borderId="6" xfId="1" applyBorder="1" applyAlignment="1">
      <alignment vertical="center"/>
    </xf>
    <xf numFmtId="164" fontId="5" fillId="0" borderId="6" xfId="0" applyNumberFormat="1" applyFont="1" applyBorder="1" applyAlignment="1" applyProtection="1">
      <alignment horizontal="center" vertical="center"/>
      <protection locked="0"/>
    </xf>
    <xf numFmtId="2" fontId="5" fillId="0" borderId="6" xfId="0" applyFont="1" applyBorder="1" applyAlignment="1" applyProtection="1">
      <alignment vertical="center" wrapText="1"/>
      <protection locked="0"/>
    </xf>
    <xf numFmtId="2" fontId="0" fillId="0" borderId="6" xfId="0" applyBorder="1" applyAlignment="1" applyProtection="1">
      <alignment horizontal="center" vertical="center"/>
      <protection locked="0"/>
    </xf>
    <xf numFmtId="2" fontId="0" fillId="0" borderId="6" xfId="0" applyBorder="1" applyAlignment="1" applyProtection="1">
      <alignment vertical="center"/>
      <protection locked="0"/>
    </xf>
    <xf numFmtId="164" fontId="0" fillId="0" borderId="6" xfId="0" applyNumberFormat="1" applyBorder="1" applyAlignment="1" applyProtection="1">
      <alignment horizontal="center" vertical="center"/>
      <protection locked="0"/>
    </xf>
    <xf numFmtId="2" fontId="0" fillId="0" borderId="6" xfId="0" applyBorder="1" applyAlignment="1" applyProtection="1">
      <alignment vertical="center" wrapText="1"/>
      <protection locked="0"/>
    </xf>
    <xf numFmtId="2" fontId="5" fillId="0" borderId="0" xfId="0" applyFont="1" applyProtection="1"/>
    <xf numFmtId="2" fontId="0" fillId="0" borderId="0" xfId="0" applyAlignment="1" applyProtection="1">
      <alignment horizontal="center" vertical="center"/>
    </xf>
    <xf numFmtId="2" fontId="4" fillId="0" borderId="29" xfId="0" applyNumberFormat="1" applyFont="1" applyBorder="1" applyAlignment="1" applyProtection="1">
      <alignment horizontal="left" indent="1"/>
    </xf>
    <xf numFmtId="2" fontId="0" fillId="0" borderId="38" xfId="0" applyBorder="1" applyAlignment="1" applyProtection="1">
      <alignment horizontal="left" indent="1"/>
    </xf>
    <xf numFmtId="2" fontId="4" fillId="0" borderId="0" xfId="0" applyFont="1" applyBorder="1" applyAlignment="1" applyProtection="1">
      <alignment horizontal="center" wrapText="1"/>
    </xf>
    <xf numFmtId="2" fontId="5" fillId="0" borderId="0" xfId="0" applyFont="1" applyAlignment="1">
      <alignment horizontal="center"/>
    </xf>
    <xf numFmtId="166" fontId="7" fillId="0" borderId="4" xfId="0" applyNumberFormat="1" applyFont="1" applyBorder="1" applyAlignment="1" applyProtection="1">
      <alignment horizontal="right" indent="3"/>
    </xf>
    <xf numFmtId="2" fontId="13" fillId="0" borderId="0" xfId="0" applyFont="1" applyAlignment="1">
      <alignment horizontal="center"/>
    </xf>
    <xf numFmtId="2" fontId="5" fillId="0" borderId="6" xfId="0" applyFont="1" applyBorder="1" applyAlignment="1" applyProtection="1">
      <alignment horizontal="center" vertical="center"/>
      <protection locked="0"/>
    </xf>
    <xf numFmtId="2" fontId="0" fillId="0" borderId="14" xfId="0" applyBorder="1" applyAlignment="1" applyProtection="1">
      <alignment horizontal="left" indent="2"/>
    </xf>
    <xf numFmtId="2" fontId="0" fillId="0" borderId="12" xfId="0" applyBorder="1" applyAlignment="1" applyProtection="1">
      <alignment horizontal="left" indent="2"/>
    </xf>
    <xf numFmtId="2" fontId="5" fillId="0" borderId="22" xfId="0" applyFont="1" applyBorder="1" applyAlignment="1" applyProtection="1">
      <alignment horizontal="left" indent="2"/>
    </xf>
    <xf numFmtId="2" fontId="0" fillId="0" borderId="22" xfId="0" applyBorder="1" applyAlignment="1" applyProtection="1">
      <alignment horizontal="left" indent="2"/>
    </xf>
    <xf numFmtId="2" fontId="0" fillId="4" borderId="6" xfId="0" applyFill="1" applyBorder="1" applyProtection="1"/>
    <xf numFmtId="2" fontId="5" fillId="0" borderId="0" xfId="0" applyFont="1" applyFill="1" applyBorder="1" applyAlignment="1" applyProtection="1">
      <alignment wrapText="1"/>
    </xf>
    <xf numFmtId="2" fontId="0" fillId="0" borderId="29" xfId="0" applyBorder="1" applyAlignment="1" applyProtection="1">
      <alignment horizontal="left" indent="1"/>
    </xf>
    <xf numFmtId="2" fontId="5" fillId="0" borderId="29" xfId="0" applyNumberFormat="1" applyFont="1" applyBorder="1" applyAlignment="1" applyProtection="1">
      <alignment horizontal="left" indent="1"/>
    </xf>
    <xf numFmtId="2" fontId="4" fillId="0" borderId="29" xfId="0" applyFont="1" applyBorder="1" applyAlignment="1" applyProtection="1">
      <alignment horizontal="left" indent="1"/>
    </xf>
    <xf numFmtId="2" fontId="4" fillId="0" borderId="17" xfId="0" applyFont="1" applyBorder="1" applyAlignment="1" applyProtection="1">
      <alignment horizontal="center"/>
    </xf>
    <xf numFmtId="2" fontId="4" fillId="0" borderId="0" xfId="0" applyFont="1" applyFill="1" applyBorder="1" applyAlignment="1" applyProtection="1">
      <alignment horizontal="right" vertical="center"/>
    </xf>
    <xf numFmtId="2" fontId="11" fillId="0" borderId="0" xfId="0" applyFont="1" applyProtection="1"/>
    <xf numFmtId="2" fontId="8" fillId="0" borderId="0" xfId="0" applyFont="1" applyProtection="1"/>
    <xf numFmtId="2" fontId="0" fillId="0" borderId="15" xfId="0" applyBorder="1" applyAlignment="1" applyProtection="1"/>
    <xf numFmtId="2" fontId="0" fillId="0" borderId="0" xfId="0" applyBorder="1" applyAlignment="1" applyProtection="1"/>
    <xf numFmtId="2" fontId="4" fillId="4" borderId="27" xfId="0" applyFont="1" applyFill="1" applyBorder="1" applyAlignment="1" applyProtection="1"/>
    <xf numFmtId="2" fontId="6" fillId="4" borderId="15" xfId="0" applyFont="1" applyFill="1" applyBorder="1" applyAlignment="1" applyProtection="1"/>
    <xf numFmtId="2" fontId="6" fillId="4" borderId="25" xfId="0" applyFont="1" applyFill="1" applyBorder="1" applyAlignment="1" applyProtection="1"/>
    <xf numFmtId="2" fontId="5" fillId="4" borderId="11" xfId="0" applyFont="1" applyFill="1" applyBorder="1" applyAlignment="1" applyProtection="1">
      <alignment horizontal="left"/>
    </xf>
    <xf numFmtId="2" fontId="5" fillId="4" borderId="19" xfId="0" applyFont="1" applyFill="1" applyBorder="1" applyAlignment="1" applyProtection="1">
      <alignment horizontal="left"/>
    </xf>
    <xf numFmtId="2" fontId="5" fillId="4" borderId="10" xfId="0" applyFont="1" applyFill="1" applyBorder="1" applyAlignment="1" applyProtection="1">
      <alignment horizontal="left"/>
    </xf>
    <xf numFmtId="49" fontId="0" fillId="0" borderId="0" xfId="0" applyNumberFormat="1" applyBorder="1" applyAlignment="1" applyProtection="1">
      <alignment horizontal="left" vertical="top"/>
    </xf>
    <xf numFmtId="2" fontId="0" fillId="0" borderId="0" xfId="0" applyBorder="1" applyAlignment="1" applyProtection="1">
      <alignment horizontal="left" vertical="top" wrapText="1"/>
    </xf>
    <xf numFmtId="168" fontId="0" fillId="0" borderId="6" xfId="0" applyNumberFormat="1" applyBorder="1" applyAlignment="1">
      <alignment horizontal="center" vertical="center"/>
    </xf>
    <xf numFmtId="14" fontId="5" fillId="0" borderId="6" xfId="0" quotePrefix="1" applyNumberFormat="1" applyFont="1" applyBorder="1" applyAlignment="1">
      <alignment horizontal="center" vertical="center"/>
    </xf>
    <xf numFmtId="2" fontId="0" fillId="0" borderId="0" xfId="0" applyFill="1"/>
    <xf numFmtId="2" fontId="4" fillId="4" borderId="30" xfId="0" applyFont="1" applyFill="1" applyBorder="1"/>
    <xf numFmtId="2" fontId="4" fillId="4" borderId="31" xfId="0" applyFont="1" applyFill="1" applyBorder="1" applyAlignment="1">
      <alignment horizontal="center"/>
    </xf>
    <xf numFmtId="2" fontId="4" fillId="4" borderId="32" xfId="0" applyFont="1" applyFill="1" applyBorder="1"/>
    <xf numFmtId="2" fontId="5" fillId="0" borderId="22" xfId="0" applyFont="1" applyBorder="1"/>
    <xf numFmtId="2" fontId="5" fillId="0" borderId="7" xfId="0" applyFont="1" applyBorder="1" applyAlignment="1">
      <alignment horizontal="center"/>
    </xf>
    <xf numFmtId="2" fontId="5" fillId="0" borderId="9" xfId="0" applyFont="1" applyBorder="1"/>
    <xf numFmtId="2" fontId="5" fillId="0" borderId="0" xfId="0" applyFont="1" applyFill="1" applyBorder="1" applyAlignment="1" applyProtection="1">
      <alignment vertical="center" wrapText="1"/>
    </xf>
    <xf numFmtId="2" fontId="5" fillId="0" borderId="22" xfId="0" applyFont="1" applyBorder="1" applyAlignment="1" applyProtection="1">
      <alignment vertical="center" wrapText="1"/>
    </xf>
    <xf numFmtId="2" fontId="5" fillId="0" borderId="14" xfId="0" quotePrefix="1" applyFont="1" applyBorder="1" applyAlignment="1" applyProtection="1">
      <alignment horizontal="left" vertical="center" wrapText="1"/>
    </xf>
    <xf numFmtId="2" fontId="22" fillId="0" borderId="0" xfId="0" applyFont="1" applyAlignment="1" applyProtection="1">
      <alignment wrapText="1"/>
    </xf>
    <xf numFmtId="2" fontId="5" fillId="0" borderId="12" xfId="0" applyFont="1" applyFill="1" applyBorder="1"/>
    <xf numFmtId="2" fontId="5" fillId="0" borderId="6" xfId="0" applyFont="1" applyFill="1" applyBorder="1" applyAlignment="1">
      <alignment horizontal="center"/>
    </xf>
    <xf numFmtId="2" fontId="5" fillId="0" borderId="8" xfId="0" applyFont="1" applyFill="1" applyBorder="1"/>
    <xf numFmtId="2" fontId="5" fillId="0" borderId="43" xfId="0" applyFont="1" applyFill="1" applyBorder="1"/>
    <xf numFmtId="2" fontId="5" fillId="0" borderId="45" xfId="0" applyFont="1" applyFill="1" applyBorder="1" applyAlignment="1">
      <alignment horizontal="center"/>
    </xf>
    <xf numFmtId="2" fontId="5" fillId="0" borderId="44" xfId="0" applyFont="1" applyFill="1" applyBorder="1"/>
    <xf numFmtId="2" fontId="5" fillId="0" borderId="6" xfId="0" applyFont="1" applyBorder="1" applyAlignment="1">
      <alignment horizontal="center" vertical="center" wrapText="1"/>
    </xf>
    <xf numFmtId="2" fontId="5" fillId="5" borderId="12" xfId="0" applyFont="1" applyFill="1" applyBorder="1" applyAlignment="1" applyProtection="1">
      <alignment vertical="center" wrapText="1"/>
    </xf>
    <xf numFmtId="166" fontId="15" fillId="5" borderId="8" xfId="0" applyNumberFormat="1" applyFont="1" applyFill="1" applyBorder="1" applyAlignment="1" applyProtection="1">
      <alignment horizontal="center" vertical="center"/>
      <protection locked="0"/>
    </xf>
    <xf numFmtId="2" fontId="4" fillId="0" borderId="0" xfId="0" applyFont="1" applyBorder="1" applyAlignment="1" applyProtection="1">
      <alignment horizontal="left"/>
    </xf>
    <xf numFmtId="2" fontId="5" fillId="0" borderId="13" xfId="0" applyFont="1" applyBorder="1" applyAlignment="1" applyProtection="1">
      <alignment vertical="center"/>
    </xf>
    <xf numFmtId="2" fontId="5" fillId="0" borderId="20" xfId="0" applyFont="1" applyBorder="1" applyAlignment="1" applyProtection="1">
      <alignment horizontal="left" vertical="center"/>
    </xf>
    <xf numFmtId="3" fontId="15" fillId="0" borderId="8" xfId="0" applyNumberFormat="1" applyFont="1" applyBorder="1" applyAlignment="1" applyProtection="1">
      <alignment horizontal="center" vertical="center"/>
      <protection locked="0"/>
    </xf>
    <xf numFmtId="2" fontId="15" fillId="0" borderId="8" xfId="0" applyFont="1" applyBorder="1" applyAlignment="1" applyProtection="1">
      <alignment horizontal="center" vertical="center"/>
      <protection locked="0"/>
    </xf>
    <xf numFmtId="2" fontId="4" fillId="4" borderId="7" xfId="0" applyFont="1" applyFill="1" applyBorder="1" applyAlignment="1" applyProtection="1">
      <alignment horizontal="center"/>
    </xf>
    <xf numFmtId="2" fontId="4" fillId="4" borderId="9" xfId="0" applyFont="1" applyFill="1" applyBorder="1" applyAlignment="1" applyProtection="1">
      <alignment horizontal="center"/>
    </xf>
    <xf numFmtId="2" fontId="23" fillId="0" borderId="0" xfId="0" applyFont="1" applyProtection="1"/>
    <xf numFmtId="2" fontId="5" fillId="0" borderId="1" xfId="0" applyFont="1" applyBorder="1" applyAlignment="1" applyProtection="1">
      <alignment horizontal="left" vertical="center"/>
    </xf>
    <xf numFmtId="2" fontId="0" fillId="0" borderId="26" xfId="0" applyBorder="1" applyAlignment="1" applyProtection="1">
      <alignment horizontal="left" vertical="center"/>
    </xf>
    <xf numFmtId="2" fontId="0" fillId="0" borderId="23" xfId="0" applyBorder="1" applyAlignment="1" applyProtection="1">
      <alignment horizontal="left" vertical="center"/>
    </xf>
    <xf numFmtId="2" fontId="5" fillId="0" borderId="50" xfId="0" applyFont="1" applyBorder="1" applyAlignment="1" applyProtection="1">
      <alignment horizontal="left" vertical="center"/>
    </xf>
    <xf numFmtId="2" fontId="5" fillId="0" borderId="51" xfId="0" applyFont="1" applyBorder="1" applyAlignment="1" applyProtection="1">
      <alignment horizontal="left" vertical="center"/>
    </xf>
    <xf numFmtId="0" fontId="5" fillId="0" borderId="13" xfId="2" applyBorder="1" applyAlignment="1" applyProtection="1">
      <alignment horizontal="left" vertical="center" wrapText="1"/>
    </xf>
    <xf numFmtId="0" fontId="5" fillId="0" borderId="50" xfId="2" applyBorder="1" applyAlignment="1" applyProtection="1">
      <alignment horizontal="left" vertical="center" wrapText="1"/>
    </xf>
    <xf numFmtId="0" fontId="5" fillId="0" borderId="24" xfId="2" applyBorder="1" applyAlignment="1" applyProtection="1">
      <alignment horizontal="left" vertical="center" wrapText="1"/>
    </xf>
    <xf numFmtId="2" fontId="5" fillId="0" borderId="52" xfId="0" applyFont="1" applyBorder="1" applyAlignment="1" applyProtection="1">
      <alignment vertical="center"/>
    </xf>
    <xf numFmtId="2" fontId="0" fillId="0" borderId="52" xfId="0" applyBorder="1" applyAlignment="1" applyProtection="1">
      <alignment vertical="center"/>
    </xf>
    <xf numFmtId="2" fontId="5" fillId="0" borderId="53" xfId="0" applyFont="1" applyBorder="1" applyAlignment="1" applyProtection="1">
      <alignment vertical="center"/>
    </xf>
    <xf numFmtId="2" fontId="13" fillId="0" borderId="0" xfId="4" applyFont="1" applyAlignment="1"/>
    <xf numFmtId="0" fontId="3" fillId="0" borderId="0" xfId="5" applyAlignment="1">
      <alignment horizontal="center"/>
    </xf>
    <xf numFmtId="0" fontId="3" fillId="0" borderId="0" xfId="5" applyAlignment="1"/>
    <xf numFmtId="0" fontId="27" fillId="4" borderId="6" xfId="5" applyFont="1" applyFill="1" applyBorder="1" applyAlignment="1"/>
    <xf numFmtId="0" fontId="27" fillId="4" borderId="6" xfId="5" applyFont="1" applyFill="1" applyBorder="1" applyAlignment="1">
      <alignment horizontal="center"/>
    </xf>
    <xf numFmtId="0" fontId="3" fillId="0" borderId="0" xfId="5" applyFont="1" applyAlignment="1">
      <alignment horizontal="left" vertical="center"/>
    </xf>
    <xf numFmtId="0" fontId="3" fillId="0" borderId="0" xfId="5" applyFont="1" applyAlignment="1"/>
    <xf numFmtId="0" fontId="28" fillId="0" borderId="0" xfId="1" applyNumberFormat="1" applyFont="1" applyAlignment="1">
      <alignment horizontal="left" vertical="center"/>
    </xf>
    <xf numFmtId="0" fontId="28" fillId="0" borderId="0" xfId="1" applyNumberFormat="1" applyFont="1" applyAlignment="1"/>
    <xf numFmtId="0" fontId="3" fillId="0" borderId="0" xfId="5" applyFont="1" applyAlignment="1">
      <alignment horizontal="center"/>
    </xf>
    <xf numFmtId="0" fontId="16" fillId="0" borderId="0" xfId="1" applyNumberFormat="1" applyAlignment="1">
      <alignment horizontal="left" vertical="center"/>
    </xf>
    <xf numFmtId="0" fontId="15" fillId="0" borderId="8" xfId="0" applyNumberFormat="1" applyFont="1" applyBorder="1" applyProtection="1">
      <protection locked="0"/>
    </xf>
    <xf numFmtId="2" fontId="5" fillId="0" borderId="54" xfId="4" applyBorder="1" applyAlignment="1" applyProtection="1">
      <alignment horizontal="left" indent="2"/>
    </xf>
    <xf numFmtId="2" fontId="30" fillId="0" borderId="25" xfId="4" applyFont="1" applyBorder="1" applyProtection="1"/>
    <xf numFmtId="2" fontId="5" fillId="0" borderId="12" xfId="4" applyBorder="1" applyAlignment="1" applyProtection="1">
      <alignment horizontal="left" indent="2"/>
    </xf>
    <xf numFmtId="2" fontId="30" fillId="0" borderId="8" xfId="4" applyFont="1" applyBorder="1" applyProtection="1"/>
    <xf numFmtId="2" fontId="5" fillId="0" borderId="55" xfId="4" applyBorder="1" applyAlignment="1" applyProtection="1">
      <alignment horizontal="left" indent="2"/>
    </xf>
    <xf numFmtId="2" fontId="30" fillId="0" borderId="21" xfId="4" applyFont="1" applyBorder="1" applyProtection="1"/>
    <xf numFmtId="2" fontId="5" fillId="0" borderId="55" xfId="4" applyBorder="1" applyProtection="1"/>
    <xf numFmtId="2" fontId="30" fillId="0" borderId="17" xfId="4" applyFont="1" applyBorder="1" applyProtection="1"/>
    <xf numFmtId="2" fontId="5" fillId="0" borderId="49" xfId="4" applyBorder="1" applyProtection="1"/>
    <xf numFmtId="2" fontId="30" fillId="0" borderId="26" xfId="4" applyFont="1" applyBorder="1" applyAlignment="1" applyProtection="1">
      <alignment vertical="top"/>
    </xf>
    <xf numFmtId="2" fontId="4" fillId="3" borderId="6" xfId="4" applyFont="1" applyFill="1" applyBorder="1" applyProtection="1"/>
    <xf numFmtId="2" fontId="5" fillId="4" borderId="6" xfId="4" applyFont="1" applyFill="1" applyBorder="1" applyAlignment="1" applyProtection="1">
      <alignment horizontal="left"/>
    </xf>
    <xf numFmtId="2" fontId="5" fillId="0" borderId="0" xfId="4" applyProtection="1"/>
    <xf numFmtId="2" fontId="5" fillId="0" borderId="30" xfId="0" applyFont="1" applyBorder="1" applyAlignment="1" applyProtection="1">
      <alignment vertical="center"/>
    </xf>
    <xf numFmtId="2" fontId="15" fillId="0" borderId="17" xfId="0" applyFont="1" applyBorder="1" applyAlignment="1" applyProtection="1">
      <alignment horizontal="center" vertical="center"/>
      <protection locked="0"/>
    </xf>
    <xf numFmtId="2" fontId="5" fillId="0" borderId="12" xfId="0" applyFont="1" applyBorder="1" applyAlignment="1" applyProtection="1">
      <alignment vertical="center"/>
    </xf>
    <xf numFmtId="2" fontId="15" fillId="0" borderId="8" xfId="0" applyFont="1" applyBorder="1" applyAlignment="1" applyProtection="1">
      <alignment horizontal="center" vertical="center"/>
    </xf>
    <xf numFmtId="2" fontId="0" fillId="0" borderId="12" xfId="0" applyBorder="1" applyAlignment="1" applyProtection="1">
      <alignment vertical="center"/>
    </xf>
    <xf numFmtId="2" fontId="0" fillId="0" borderId="8" xfId="0" applyBorder="1" applyAlignment="1" applyProtection="1">
      <alignment horizontal="center" vertical="center"/>
    </xf>
    <xf numFmtId="2" fontId="0" fillId="0" borderId="22" xfId="0" applyBorder="1" applyAlignment="1" applyProtection="1">
      <alignment vertical="center"/>
    </xf>
    <xf numFmtId="2" fontId="0" fillId="0" borderId="9" xfId="0" applyBorder="1" applyAlignment="1" applyProtection="1">
      <alignment horizontal="center" vertical="center"/>
    </xf>
    <xf numFmtId="2" fontId="0" fillId="0" borderId="0" xfId="0" applyBorder="1" applyAlignment="1" applyProtection="1">
      <alignment horizontal="center"/>
    </xf>
    <xf numFmtId="2" fontId="0" fillId="0" borderId="0" xfId="0" applyFill="1" applyBorder="1" applyAlignment="1" applyProtection="1">
      <alignment horizontal="center"/>
    </xf>
    <xf numFmtId="2" fontId="5" fillId="0" borderId="27" xfId="4" applyBorder="1" applyProtection="1"/>
    <xf numFmtId="2" fontId="33" fillId="0" borderId="15" xfId="4" applyFont="1" applyBorder="1" applyAlignment="1" applyProtection="1">
      <alignment horizontal="left" indent="3"/>
    </xf>
    <xf numFmtId="2" fontId="5" fillId="0" borderId="25" xfId="4" applyBorder="1" applyProtection="1"/>
    <xf numFmtId="2" fontId="5" fillId="0" borderId="3" xfId="4" applyBorder="1" applyProtection="1"/>
    <xf numFmtId="2" fontId="33" fillId="0" borderId="0" xfId="4" applyFont="1" applyBorder="1" applyAlignment="1" applyProtection="1">
      <alignment horizontal="left" indent="3"/>
    </xf>
    <xf numFmtId="2" fontId="5" fillId="0" borderId="17" xfId="4" applyBorder="1" applyProtection="1"/>
    <xf numFmtId="2" fontId="5" fillId="0" borderId="2" xfId="4" applyBorder="1" applyProtection="1"/>
    <xf numFmtId="2" fontId="5" fillId="0" borderId="1" xfId="4" applyBorder="1" applyProtection="1"/>
    <xf numFmtId="2" fontId="5" fillId="0" borderId="26" xfId="4" applyBorder="1" applyProtection="1"/>
    <xf numFmtId="2" fontId="5" fillId="0" borderId="56" xfId="0" applyFont="1" applyBorder="1" applyAlignment="1">
      <alignment vertical="center" wrapText="1"/>
    </xf>
    <xf numFmtId="165" fontId="13" fillId="0" borderId="0" xfId="0" applyNumberFormat="1" applyFont="1"/>
    <xf numFmtId="2" fontId="30" fillId="0" borderId="18" xfId="0" applyFont="1" applyBorder="1" applyProtection="1"/>
    <xf numFmtId="2" fontId="30" fillId="0" borderId="6" xfId="0" applyFont="1" applyBorder="1" applyProtection="1"/>
    <xf numFmtId="2" fontId="30" fillId="0" borderId="0" xfId="0" applyFont="1" applyBorder="1" applyProtection="1"/>
    <xf numFmtId="2" fontId="4" fillId="4" borderId="58" xfId="0" applyFont="1" applyFill="1" applyBorder="1" applyAlignment="1" applyProtection="1">
      <alignment horizontal="center"/>
    </xf>
    <xf numFmtId="4" fontId="30" fillId="0" borderId="42" xfId="0" applyNumberFormat="1" applyFont="1" applyFill="1" applyBorder="1" applyAlignment="1" applyProtection="1">
      <alignment horizontal="right"/>
    </xf>
    <xf numFmtId="4" fontId="30" fillId="0" borderId="16" xfId="0" applyNumberFormat="1" applyFont="1" applyFill="1" applyBorder="1" applyAlignment="1" applyProtection="1">
      <alignment horizontal="right"/>
    </xf>
    <xf numFmtId="2" fontId="5" fillId="0" borderId="12" xfId="0" applyFont="1" applyBorder="1" applyProtection="1"/>
    <xf numFmtId="2" fontId="4" fillId="4" borderId="60" xfId="0" applyFont="1" applyFill="1" applyBorder="1" applyProtection="1"/>
    <xf numFmtId="2" fontId="4" fillId="4" borderId="59" xfId="0" applyFont="1" applyFill="1" applyBorder="1" applyAlignment="1" applyProtection="1">
      <alignment horizontal="center"/>
    </xf>
    <xf numFmtId="2" fontId="5" fillId="0" borderId="1" xfId="0" applyFont="1" applyFill="1" applyBorder="1" applyProtection="1"/>
    <xf numFmtId="2" fontId="30" fillId="0" borderId="1" xfId="0" applyFont="1" applyBorder="1" applyProtection="1"/>
    <xf numFmtId="2" fontId="4" fillId="0" borderId="22" xfId="0" applyFont="1" applyFill="1" applyBorder="1" applyProtection="1"/>
    <xf numFmtId="4" fontId="35" fillId="0" borderId="7" xfId="0" applyNumberFormat="1" applyFont="1" applyFill="1" applyBorder="1" applyAlignment="1" applyProtection="1">
      <alignment horizontal="right"/>
    </xf>
    <xf numFmtId="4" fontId="35" fillId="0" borderId="9" xfId="0" applyNumberFormat="1" applyFont="1" applyFill="1" applyBorder="1" applyAlignment="1" applyProtection="1">
      <alignment horizontal="right"/>
    </xf>
    <xf numFmtId="2" fontId="4" fillId="0" borderId="3" xfId="0" applyFont="1" applyBorder="1" applyAlignment="1" applyProtection="1">
      <alignment horizontal="center"/>
    </xf>
    <xf numFmtId="2" fontId="4" fillId="0" borderId="0" xfId="0" applyFont="1" applyAlignment="1" applyProtection="1">
      <alignment vertical="center" wrapText="1"/>
    </xf>
    <xf numFmtId="2" fontId="16" fillId="0" borderId="0" xfId="1" applyProtection="1"/>
    <xf numFmtId="2" fontId="5" fillId="0" borderId="0" xfId="0" applyFont="1" applyAlignment="1" applyProtection="1">
      <alignment vertical="center" wrapText="1"/>
    </xf>
    <xf numFmtId="2" fontId="5" fillId="0" borderId="0" xfId="0" quotePrefix="1" applyFont="1" applyAlignment="1" applyProtection="1">
      <alignment horizontal="right" vertical="top"/>
    </xf>
    <xf numFmtId="2" fontId="5" fillId="0" borderId="0" xfId="0" applyFont="1" applyAlignment="1" applyProtection="1">
      <alignment horizontal="left" vertical="top" wrapText="1" indent="1"/>
    </xf>
    <xf numFmtId="2" fontId="5" fillId="0" borderId="0" xfId="0" applyFont="1" applyAlignment="1" applyProtection="1">
      <alignment horizontal="left" vertical="center" wrapText="1" indent="1"/>
    </xf>
    <xf numFmtId="2" fontId="16" fillId="0" borderId="0" xfId="1" applyFont="1" applyAlignment="1" applyProtection="1">
      <alignment vertical="center" wrapText="1"/>
    </xf>
    <xf numFmtId="2" fontId="5" fillId="0" borderId="0" xfId="0" applyFont="1" applyAlignment="1" applyProtection="1">
      <alignment wrapText="1"/>
    </xf>
    <xf numFmtId="1" fontId="15" fillId="0" borderId="9" xfId="0" applyNumberFormat="1" applyFont="1" applyBorder="1" applyAlignment="1" applyProtection="1">
      <alignment horizontal="left"/>
      <protection locked="0"/>
    </xf>
    <xf numFmtId="2" fontId="4" fillId="0" borderId="0" xfId="0" applyFont="1" applyBorder="1" applyProtection="1"/>
    <xf numFmtId="2" fontId="0" fillId="0" borderId="27" xfId="0" applyNumberFormat="1" applyBorder="1" applyAlignment="1" applyProtection="1">
      <alignment horizontal="left" indent="1"/>
    </xf>
    <xf numFmtId="2" fontId="0" fillId="0" borderId="36" xfId="0" applyNumberFormat="1" applyBorder="1" applyAlignment="1" applyProtection="1">
      <alignment horizontal="left" indent="1"/>
    </xf>
    <xf numFmtId="167" fontId="7" fillId="0" borderId="28" xfId="0" applyNumberFormat="1" applyFont="1" applyBorder="1" applyAlignment="1" applyProtection="1">
      <alignment horizontal="right" indent="3"/>
    </xf>
    <xf numFmtId="2" fontId="0" fillId="0" borderId="15" xfId="0" applyNumberFormat="1" applyBorder="1" applyProtection="1"/>
    <xf numFmtId="166" fontId="7" fillId="0" borderId="28" xfId="0" applyNumberFormat="1" applyFont="1" applyBorder="1" applyAlignment="1" applyProtection="1">
      <alignment horizontal="right" indent="3"/>
    </xf>
    <xf numFmtId="2" fontId="0" fillId="0" borderId="64" xfId="0" applyBorder="1" applyProtection="1"/>
    <xf numFmtId="2" fontId="4" fillId="0" borderId="3" xfId="0" applyNumberFormat="1" applyFont="1" applyBorder="1" applyAlignment="1" applyProtection="1">
      <alignment horizontal="left" indent="3"/>
    </xf>
    <xf numFmtId="4" fontId="4" fillId="0" borderId="4" xfId="0" applyNumberFormat="1" applyFont="1" applyBorder="1" applyAlignment="1" applyProtection="1">
      <alignment horizontal="right" indent="7"/>
    </xf>
    <xf numFmtId="164" fontId="4" fillId="0" borderId="4" xfId="0" applyNumberFormat="1" applyFont="1" applyBorder="1" applyAlignment="1" applyProtection="1">
      <alignment horizontal="right" indent="7"/>
    </xf>
    <xf numFmtId="164" fontId="4" fillId="0" borderId="17" xfId="4" applyNumberFormat="1" applyFont="1" applyFill="1" applyBorder="1" applyAlignment="1" applyProtection="1">
      <alignment horizontal="right" indent="8"/>
    </xf>
    <xf numFmtId="164" fontId="4" fillId="0" borderId="0" xfId="4" applyNumberFormat="1" applyFont="1" applyFill="1" applyBorder="1" applyAlignment="1" applyProtection="1">
      <alignment horizontal="right" indent="3"/>
    </xf>
    <xf numFmtId="2" fontId="0" fillId="0" borderId="3" xfId="0" applyBorder="1" applyAlignment="1" applyProtection="1">
      <alignment horizontal="left" indent="3"/>
    </xf>
    <xf numFmtId="167" fontId="4" fillId="0" borderId="0" xfId="0" applyNumberFormat="1" applyFont="1" applyBorder="1" applyAlignment="1" applyProtection="1">
      <alignment horizontal="right" indent="8"/>
    </xf>
    <xf numFmtId="164" fontId="4" fillId="0" borderId="4" xfId="0" applyNumberFormat="1" applyFont="1" applyBorder="1" applyAlignment="1" applyProtection="1">
      <alignment horizontal="right" indent="8"/>
    </xf>
    <xf numFmtId="167" fontId="4" fillId="0" borderId="4" xfId="0" applyNumberFormat="1" applyFont="1" applyBorder="1" applyAlignment="1" applyProtection="1">
      <alignment horizontal="right" indent="7"/>
    </xf>
    <xf numFmtId="2" fontId="0" fillId="0" borderId="3" xfId="0" applyNumberFormat="1" applyBorder="1" applyAlignment="1" applyProtection="1">
      <alignment horizontal="left" indent="3"/>
    </xf>
    <xf numFmtId="2" fontId="0" fillId="0" borderId="29" xfId="0" applyNumberFormat="1" applyBorder="1" applyAlignment="1" applyProtection="1">
      <alignment horizontal="left" indent="1"/>
    </xf>
    <xf numFmtId="2" fontId="5" fillId="0" borderId="3" xfId="0" applyNumberFormat="1" applyFont="1" applyBorder="1" applyAlignment="1" applyProtection="1">
      <alignment horizontal="left" indent="3"/>
    </xf>
    <xf numFmtId="164" fontId="5" fillId="0" borderId="17" xfId="4" applyNumberFormat="1" applyFont="1" applyFill="1" applyBorder="1" applyAlignment="1" applyProtection="1">
      <alignment horizontal="right" indent="8"/>
    </xf>
    <xf numFmtId="164" fontId="5" fillId="0" borderId="0" xfId="4" applyNumberFormat="1" applyFont="1" applyFill="1" applyBorder="1" applyAlignment="1" applyProtection="1">
      <alignment horizontal="right" indent="3"/>
    </xf>
    <xf numFmtId="2" fontId="4" fillId="0" borderId="3" xfId="0" applyFont="1" applyBorder="1" applyAlignment="1" applyProtection="1">
      <alignment horizontal="left" indent="3"/>
    </xf>
    <xf numFmtId="167" fontId="7" fillId="0" borderId="4" xfId="0" applyNumberFormat="1" applyFont="1" applyBorder="1" applyAlignment="1" applyProtection="1">
      <alignment horizontal="right" indent="6"/>
    </xf>
    <xf numFmtId="164" fontId="5" fillId="0" borderId="0" xfId="4" applyNumberFormat="1" applyFont="1" applyFill="1" applyBorder="1" applyAlignment="1" applyProtection="1">
      <alignment horizontal="center"/>
    </xf>
    <xf numFmtId="164" fontId="4" fillId="0" borderId="0" xfId="4" applyNumberFormat="1" applyFont="1" applyFill="1" applyBorder="1" applyAlignment="1" applyProtection="1">
      <alignment horizontal="center"/>
    </xf>
    <xf numFmtId="2" fontId="36" fillId="0" borderId="15" xfId="4" applyFont="1" applyBorder="1" applyProtection="1"/>
    <xf numFmtId="2" fontId="32" fillId="0" borderId="15" xfId="4" applyFont="1" applyBorder="1" applyProtection="1"/>
    <xf numFmtId="2" fontId="36" fillId="0" borderId="0" xfId="4" applyFont="1" applyBorder="1" applyProtection="1"/>
    <xf numFmtId="2" fontId="32" fillId="0" borderId="0" xfId="4" applyFont="1" applyBorder="1" applyProtection="1"/>
    <xf numFmtId="2" fontId="4" fillId="3" borderId="6" xfId="0" applyFont="1" applyFill="1" applyBorder="1" applyProtection="1"/>
    <xf numFmtId="2" fontId="5" fillId="0" borderId="6" xfId="0" applyFont="1" applyBorder="1" applyAlignment="1" applyProtection="1">
      <alignment horizontal="center" vertical="center" wrapText="1"/>
      <protection locked="0"/>
    </xf>
    <xf numFmtId="2" fontId="5" fillId="0" borderId="13" xfId="0" applyFont="1" applyBorder="1" applyAlignment="1" applyProtection="1">
      <alignment vertical="center" wrapText="1"/>
    </xf>
    <xf numFmtId="0" fontId="2" fillId="0" borderId="0" xfId="5" applyFont="1" applyAlignment="1">
      <alignment horizontal="left" vertical="center"/>
    </xf>
    <xf numFmtId="0" fontId="2" fillId="0" borderId="0" xfId="5" applyFont="1" applyAlignment="1"/>
    <xf numFmtId="166" fontId="15" fillId="0" borderId="9" xfId="0" applyNumberFormat="1" applyFont="1" applyBorder="1" applyAlignment="1" applyProtection="1">
      <alignment horizontal="center" vertical="center"/>
      <protection locked="0"/>
    </xf>
    <xf numFmtId="2" fontId="5" fillId="0" borderId="6" xfId="0" applyFont="1" applyBorder="1"/>
    <xf numFmtId="2" fontId="5" fillId="0" borderId="43" xfId="0" applyFont="1" applyFill="1" applyBorder="1" applyAlignment="1">
      <alignment vertical="center" wrapText="1"/>
    </xf>
    <xf numFmtId="1" fontId="5" fillId="0" borderId="45" xfId="0" applyNumberFormat="1" applyFont="1" applyFill="1" applyBorder="1" applyAlignment="1">
      <alignment horizontal="center" vertical="center"/>
    </xf>
    <xf numFmtId="2" fontId="5" fillId="0" borderId="45" xfId="0" applyFont="1" applyFill="1" applyBorder="1" applyAlignment="1">
      <alignment horizontal="center" vertical="center"/>
    </xf>
    <xf numFmtId="2" fontId="5" fillId="0" borderId="44" xfId="0" applyFont="1" applyFill="1" applyBorder="1" applyAlignment="1">
      <alignment vertical="center"/>
    </xf>
    <xf numFmtId="2" fontId="5" fillId="0" borderId="12" xfId="0" applyFont="1" applyFill="1" applyBorder="1" applyAlignment="1" applyProtection="1">
      <alignment horizontal="left" vertical="center" wrapText="1"/>
    </xf>
    <xf numFmtId="2" fontId="5" fillId="0" borderId="30" xfId="0" quotePrefix="1" applyFont="1" applyBorder="1" applyAlignment="1" applyProtection="1">
      <alignment horizontal="left" vertical="center" wrapText="1"/>
    </xf>
    <xf numFmtId="3" fontId="15" fillId="0" borderId="32" xfId="0" applyNumberFormat="1" applyFont="1" applyBorder="1" applyAlignment="1" applyProtection="1">
      <alignment horizontal="center" vertical="center"/>
      <protection locked="0"/>
    </xf>
    <xf numFmtId="2" fontId="5" fillId="0" borderId="12" xfId="0" applyFont="1" applyBorder="1" applyAlignment="1" applyProtection="1">
      <alignment horizontal="left" vertical="center" wrapText="1"/>
    </xf>
    <xf numFmtId="2" fontId="5" fillId="0" borderId="22" xfId="0" applyFont="1" applyFill="1" applyBorder="1" applyAlignment="1" applyProtection="1">
      <alignment horizontal="left" vertical="center" wrapText="1"/>
    </xf>
    <xf numFmtId="2" fontId="4" fillId="3" borderId="6" xfId="4" applyFont="1" applyFill="1" applyBorder="1" applyAlignment="1" applyProtection="1">
      <alignment horizontal="center" vertical="center"/>
    </xf>
    <xf numFmtId="2" fontId="5" fillId="4" borderId="6" xfId="4" applyFont="1" applyFill="1" applyBorder="1" applyAlignment="1" applyProtection="1">
      <alignment horizontal="center" vertical="center"/>
    </xf>
    <xf numFmtId="165" fontId="4" fillId="4" borderId="31" xfId="0" applyNumberFormat="1" applyFont="1" applyFill="1" applyBorder="1" applyAlignment="1">
      <alignment horizontal="center" vertical="center" wrapText="1"/>
    </xf>
    <xf numFmtId="168" fontId="0" fillId="0" borderId="6" xfId="0" applyNumberFormat="1" applyBorder="1" applyAlignment="1">
      <alignment horizontal="center"/>
    </xf>
    <xf numFmtId="2" fontId="5" fillId="0" borderId="0" xfId="0" applyFont="1" applyAlignment="1" applyProtection="1">
      <alignment horizontal="left" vertical="center" wrapText="1"/>
    </xf>
    <xf numFmtId="2" fontId="0" fillId="0" borderId="24" xfId="0" applyBorder="1" applyAlignment="1" applyProtection="1">
      <alignment horizontal="left" vertical="center"/>
    </xf>
    <xf numFmtId="2" fontId="0" fillId="0" borderId="21" xfId="0" applyBorder="1" applyAlignment="1" applyProtection="1">
      <alignment horizontal="left" vertical="center"/>
    </xf>
    <xf numFmtId="2" fontId="14" fillId="0" borderId="0" xfId="0" applyFont="1" applyAlignment="1" applyProtection="1">
      <alignment horizontal="left" vertical="top"/>
    </xf>
    <xf numFmtId="2" fontId="0" fillId="0" borderId="0" xfId="0" applyAlignment="1" applyProtection="1">
      <alignment horizontal="center"/>
    </xf>
    <xf numFmtId="2" fontId="4" fillId="0" borderId="4" xfId="0" applyFont="1" applyBorder="1" applyAlignment="1" applyProtection="1">
      <alignment horizontal="center"/>
    </xf>
    <xf numFmtId="3" fontId="30" fillId="0" borderId="18" xfId="0" applyNumberFormat="1" applyFont="1" applyBorder="1" applyAlignment="1" applyProtection="1">
      <alignment horizontal="center" vertical="center"/>
    </xf>
    <xf numFmtId="3" fontId="30" fillId="0" borderId="8" xfId="0" applyNumberFormat="1" applyFont="1" applyBorder="1" applyAlignment="1" applyProtection="1">
      <alignment horizontal="center" vertical="center"/>
    </xf>
    <xf numFmtId="3" fontId="30" fillId="0" borderId="9" xfId="0" applyNumberFormat="1" applyFont="1" applyBorder="1" applyAlignment="1" applyProtection="1">
      <alignment horizontal="center" vertical="center"/>
    </xf>
    <xf numFmtId="1" fontId="15" fillId="0" borderId="8" xfId="0" applyNumberFormat="1" applyFont="1" applyBorder="1" applyAlignment="1" applyProtection="1">
      <alignment horizontal="center" vertical="center"/>
      <protection locked="0"/>
    </xf>
    <xf numFmtId="0" fontId="1" fillId="0" borderId="0" xfId="5" applyFont="1" applyAlignment="1"/>
    <xf numFmtId="2" fontId="0" fillId="0" borderId="6" xfId="0" quotePrefix="1" applyBorder="1" applyAlignment="1" applyProtection="1">
      <alignment horizontal="center" vertical="center"/>
      <protection locked="0"/>
    </xf>
    <xf numFmtId="2" fontId="16" fillId="0" borderId="6" xfId="1" applyBorder="1" applyAlignment="1" applyProtection="1">
      <alignment vertical="center"/>
      <protection locked="0"/>
    </xf>
    <xf numFmtId="2" fontId="4" fillId="0" borderId="0" xfId="0" applyFont="1" applyAlignment="1" applyProtection="1">
      <alignment horizontal="left" vertical="center" wrapText="1"/>
    </xf>
    <xf numFmtId="2" fontId="13" fillId="0" borderId="0" xfId="0" applyFont="1" applyAlignment="1" applyProtection="1">
      <alignment horizontal="left" vertical="center" wrapText="1"/>
    </xf>
    <xf numFmtId="2" fontId="33" fillId="0" borderId="0" xfId="0" applyFont="1" applyAlignment="1" applyProtection="1">
      <alignment horizontal="left" vertical="center" wrapText="1"/>
    </xf>
    <xf numFmtId="2" fontId="5" fillId="0" borderId="0" xfId="0" applyFont="1" applyAlignment="1" applyProtection="1">
      <alignment horizontal="left" vertical="center" wrapText="1"/>
    </xf>
    <xf numFmtId="2" fontId="16" fillId="0" borderId="0" xfId="1" applyAlignment="1" applyProtection="1">
      <alignment horizontal="left" vertical="center" wrapText="1"/>
    </xf>
    <xf numFmtId="2" fontId="5" fillId="0" borderId="0" xfId="0" applyFont="1" applyAlignment="1" applyProtection="1">
      <alignment horizontal="left" wrapText="1"/>
    </xf>
    <xf numFmtId="49" fontId="5" fillId="0" borderId="6" xfId="0" applyNumberFormat="1" applyFont="1" applyBorder="1" applyAlignment="1" applyProtection="1">
      <alignment horizontal="left" vertical="center"/>
    </xf>
    <xf numFmtId="2" fontId="5" fillId="0" borderId="39" xfId="0" applyFont="1" applyBorder="1" applyAlignment="1" applyProtection="1">
      <alignment horizontal="left" vertical="center"/>
    </xf>
    <xf numFmtId="2" fontId="0" fillId="0" borderId="40" xfId="0" applyBorder="1" applyAlignment="1" applyProtection="1">
      <alignment horizontal="left" vertical="center"/>
    </xf>
    <xf numFmtId="2" fontId="5" fillId="0" borderId="39" xfId="0" applyFont="1" applyBorder="1" applyAlignment="1" applyProtection="1">
      <alignment horizontal="left" vertical="center" wrapText="1"/>
    </xf>
    <xf numFmtId="2" fontId="0" fillId="0" borderId="40" xfId="0" applyBorder="1" applyAlignment="1">
      <alignment horizontal="left" vertical="center" wrapText="1"/>
    </xf>
    <xf numFmtId="2" fontId="0" fillId="0" borderId="40" xfId="0" applyBorder="1" applyAlignment="1" applyProtection="1">
      <alignment horizontal="left" vertical="center" wrapText="1"/>
    </xf>
    <xf numFmtId="2" fontId="5" fillId="0" borderId="40" xfId="0" applyFont="1" applyBorder="1" applyAlignment="1" applyProtection="1">
      <alignment horizontal="left" vertical="center" wrapText="1"/>
    </xf>
    <xf numFmtId="2" fontId="14" fillId="0" borderId="0" xfId="0" applyFont="1" applyAlignment="1" applyProtection="1">
      <alignment horizontal="left" vertical="top"/>
    </xf>
    <xf numFmtId="2" fontId="5" fillId="0" borderId="0" xfId="0" applyFont="1" applyAlignment="1" applyProtection="1">
      <alignment horizontal="left" vertical="top" wrapText="1"/>
    </xf>
    <xf numFmtId="2" fontId="8" fillId="0" borderId="0" xfId="0" applyFont="1" applyAlignment="1" applyProtection="1">
      <alignment horizontal="left" vertical="top" wrapText="1"/>
    </xf>
    <xf numFmtId="2" fontId="8" fillId="0" borderId="0" xfId="0" applyFont="1" applyAlignment="1" applyProtection="1">
      <alignment horizontal="left" vertical="center" wrapText="1"/>
    </xf>
    <xf numFmtId="2" fontId="4" fillId="4" borderId="11" xfId="0" applyFont="1" applyFill="1" applyBorder="1" applyAlignment="1" applyProtection="1">
      <alignment horizontal="left"/>
    </xf>
    <xf numFmtId="2" fontId="6" fillId="4" borderId="19" xfId="0" applyFont="1" applyFill="1" applyBorder="1" applyAlignment="1" applyProtection="1">
      <alignment horizontal="left"/>
    </xf>
    <xf numFmtId="2" fontId="6" fillId="4" borderId="10" xfId="0" applyFont="1" applyFill="1" applyBorder="1" applyAlignment="1" applyProtection="1">
      <alignment horizontal="left"/>
    </xf>
    <xf numFmtId="2" fontId="20" fillId="0" borderId="0" xfId="0" applyFont="1" applyAlignment="1" applyProtection="1">
      <alignment horizontal="left" vertical="center" wrapText="1"/>
    </xf>
    <xf numFmtId="2" fontId="5" fillId="0" borderId="30" xfId="0" applyFont="1" applyBorder="1" applyAlignment="1" applyProtection="1"/>
    <xf numFmtId="2" fontId="0" fillId="0" borderId="31" xfId="0" applyBorder="1" applyAlignment="1" applyProtection="1"/>
    <xf numFmtId="2" fontId="0" fillId="0" borderId="32" xfId="0" applyBorder="1" applyAlignment="1" applyProtection="1"/>
    <xf numFmtId="2" fontId="5" fillId="0" borderId="12" xfId="0" applyFont="1" applyBorder="1" applyAlignment="1" applyProtection="1"/>
    <xf numFmtId="2" fontId="0" fillId="0" borderId="6" xfId="0" applyBorder="1" applyAlignment="1" applyProtection="1"/>
    <xf numFmtId="2" fontId="0" fillId="0" borderId="8" xfId="0" applyBorder="1" applyAlignment="1" applyProtection="1"/>
    <xf numFmtId="2" fontId="4" fillId="4" borderId="19" xfId="0" applyFont="1" applyFill="1" applyBorder="1" applyAlignment="1" applyProtection="1">
      <alignment horizontal="left"/>
    </xf>
    <xf numFmtId="2" fontId="4" fillId="4" borderId="10" xfId="0" applyFont="1" applyFill="1" applyBorder="1" applyAlignment="1" applyProtection="1">
      <alignment horizontal="left"/>
    </xf>
    <xf numFmtId="2" fontId="0" fillId="0" borderId="20" xfId="0" applyBorder="1" applyAlignment="1" applyProtection="1">
      <alignment horizontal="left" vertical="center"/>
    </xf>
    <xf numFmtId="2" fontId="0" fillId="0" borderId="21" xfId="0" applyBorder="1" applyAlignment="1" applyProtection="1">
      <alignment horizontal="left" vertical="center"/>
    </xf>
    <xf numFmtId="2" fontId="5" fillId="6" borderId="22" xfId="0" applyFont="1" applyFill="1" applyBorder="1" applyAlignment="1" applyProtection="1"/>
    <xf numFmtId="2" fontId="0" fillId="6" borderId="7" xfId="0" applyFill="1" applyBorder="1" applyAlignment="1" applyProtection="1"/>
    <xf numFmtId="2" fontId="0" fillId="6" borderId="9" xfId="0" applyFill="1" applyBorder="1" applyAlignment="1" applyProtection="1"/>
    <xf numFmtId="2" fontId="5" fillId="0" borderId="65" xfId="0" applyFont="1" applyFill="1" applyBorder="1" applyAlignment="1" applyProtection="1">
      <alignment horizontal="left" vertical="center" wrapText="1"/>
    </xf>
    <xf numFmtId="2" fontId="0" fillId="0" borderId="47" xfId="0" applyBorder="1" applyAlignment="1">
      <alignment horizontal="left" vertical="center" wrapText="1"/>
    </xf>
    <xf numFmtId="2" fontId="5" fillId="0" borderId="50" xfId="0" applyFont="1" applyBorder="1" applyAlignment="1" applyProtection="1">
      <alignment horizontal="left" vertical="center" wrapText="1"/>
    </xf>
    <xf numFmtId="2" fontId="0" fillId="0" borderId="24" xfId="0" applyBorder="1" applyAlignment="1">
      <alignment horizontal="left" vertical="center" wrapText="1"/>
    </xf>
    <xf numFmtId="2" fontId="0" fillId="0" borderId="50" xfId="0" applyBorder="1" applyAlignment="1" applyProtection="1">
      <alignment horizontal="left" vertical="center"/>
    </xf>
    <xf numFmtId="2" fontId="0" fillId="0" borderId="24" xfId="0" applyBorder="1" applyAlignment="1" applyProtection="1">
      <alignment horizontal="left" vertical="center"/>
    </xf>
    <xf numFmtId="2" fontId="5" fillId="0" borderId="41" xfId="0" applyFont="1" applyBorder="1" applyAlignment="1" applyProtection="1">
      <alignment horizontal="left" vertical="center" wrapText="1"/>
    </xf>
    <xf numFmtId="2" fontId="5" fillId="0" borderId="42" xfId="0" applyFont="1" applyBorder="1" applyAlignment="1" applyProtection="1">
      <alignment horizontal="left" vertical="center" wrapText="1"/>
    </xf>
    <xf numFmtId="49" fontId="5" fillId="0" borderId="16" xfId="0" applyNumberFormat="1" applyFont="1" applyBorder="1" applyAlignment="1" applyProtection="1">
      <alignment horizontal="left" vertical="center"/>
    </xf>
    <xf numFmtId="49" fontId="5" fillId="0" borderId="48" xfId="0" applyNumberFormat="1" applyFont="1" applyBorder="1" applyAlignment="1" applyProtection="1">
      <alignment horizontal="left" vertical="top"/>
    </xf>
    <xf numFmtId="49" fontId="5" fillId="0" borderId="57" xfId="0" applyNumberFormat="1" applyFont="1" applyBorder="1" applyAlignment="1" applyProtection="1">
      <alignment horizontal="left" vertical="top"/>
    </xf>
    <xf numFmtId="2" fontId="0" fillId="0" borderId="41" xfId="0" applyBorder="1" applyAlignment="1">
      <alignment horizontal="left" vertical="top"/>
    </xf>
    <xf numFmtId="2" fontId="0" fillId="0" borderId="42" xfId="0" applyBorder="1" applyAlignment="1">
      <alignment horizontal="left" vertical="top"/>
    </xf>
    <xf numFmtId="2" fontId="16" fillId="0" borderId="39" xfId="1" applyBorder="1" applyAlignment="1" applyProtection="1">
      <alignment horizontal="center" vertical="center" wrapText="1"/>
    </xf>
    <xf numFmtId="2" fontId="0" fillId="0" borderId="40" xfId="0" applyBorder="1" applyAlignment="1">
      <alignment horizontal="center" vertical="center" wrapText="1"/>
    </xf>
    <xf numFmtId="2" fontId="6" fillId="4" borderId="11" xfId="0" applyFont="1" applyFill="1" applyBorder="1" applyAlignment="1" applyProtection="1">
      <alignment horizontal="left"/>
    </xf>
    <xf numFmtId="2" fontId="4" fillId="4" borderId="11" xfId="0" quotePrefix="1" applyFont="1" applyFill="1" applyBorder="1" applyAlignment="1" applyProtection="1">
      <alignment horizontal="left" vertical="center" wrapText="1"/>
    </xf>
    <xf numFmtId="2" fontId="4" fillId="4" borderId="10" xfId="0" quotePrefix="1" applyFont="1" applyFill="1" applyBorder="1" applyAlignment="1" applyProtection="1">
      <alignment horizontal="left" vertical="center" wrapText="1"/>
    </xf>
    <xf numFmtId="2" fontId="4" fillId="4" borderId="11" xfId="4" applyFont="1" applyFill="1" applyBorder="1" applyAlignment="1" applyProtection="1">
      <alignment horizontal="left"/>
    </xf>
    <xf numFmtId="2" fontId="4" fillId="4" borderId="10" xfId="4" applyFont="1" applyFill="1" applyBorder="1" applyAlignment="1" applyProtection="1">
      <alignment horizontal="left"/>
    </xf>
    <xf numFmtId="2" fontId="5" fillId="4" borderId="46" xfId="0" applyFont="1" applyFill="1" applyBorder="1" applyAlignment="1" applyProtection="1">
      <alignment horizontal="left" vertical="center" wrapText="1"/>
    </xf>
    <xf numFmtId="2" fontId="5" fillId="0" borderId="47" xfId="0" applyFont="1" applyBorder="1" applyAlignment="1" applyProtection="1">
      <alignment horizontal="left" vertical="center"/>
    </xf>
    <xf numFmtId="2" fontId="5" fillId="0" borderId="60" xfId="4" applyBorder="1" applyAlignment="1" applyProtection="1">
      <alignment horizontal="left" vertical="center" wrapText="1"/>
    </xf>
    <xf numFmtId="2" fontId="5" fillId="0" borderId="59" xfId="4" applyBorder="1" applyAlignment="1" applyProtection="1">
      <alignment horizontal="left" vertical="center" wrapText="1"/>
    </xf>
    <xf numFmtId="2" fontId="15" fillId="0" borderId="66" xfId="0" applyFont="1" applyBorder="1" applyAlignment="1" applyProtection="1">
      <alignment horizontal="center" vertical="center"/>
      <protection locked="0"/>
    </xf>
    <xf numFmtId="2" fontId="15" fillId="0" borderId="19" xfId="0" applyFont="1" applyBorder="1" applyAlignment="1" applyProtection="1">
      <alignment horizontal="center" vertical="center"/>
      <protection locked="0"/>
    </xf>
    <xf numFmtId="2" fontId="15" fillId="0" borderId="10" xfId="0" applyFont="1" applyBorder="1" applyAlignment="1" applyProtection="1">
      <alignment horizontal="center" vertical="center"/>
      <protection locked="0"/>
    </xf>
    <xf numFmtId="2" fontId="4" fillId="9" borderId="11" xfId="0" applyFont="1" applyFill="1" applyBorder="1" applyAlignment="1" applyProtection="1">
      <alignment horizontal="center"/>
    </xf>
    <xf numFmtId="2" fontId="4" fillId="9" borderId="19" xfId="0" applyFont="1" applyFill="1" applyBorder="1" applyAlignment="1" applyProtection="1">
      <alignment horizontal="center"/>
    </xf>
    <xf numFmtId="2" fontId="4" fillId="9" borderId="10" xfId="0" applyFont="1" applyFill="1" applyBorder="1" applyAlignment="1" applyProtection="1">
      <alignment horizontal="center"/>
    </xf>
    <xf numFmtId="2" fontId="0" fillId="0" borderId="0" xfId="0" applyAlignment="1" applyProtection="1">
      <alignment horizontal="center"/>
    </xf>
    <xf numFmtId="2" fontId="4" fillId="0" borderId="0" xfId="0" applyFont="1" applyAlignment="1" applyProtection="1">
      <alignment horizontal="center" vertical="center" wrapText="1"/>
    </xf>
    <xf numFmtId="2" fontId="4" fillId="0" borderId="0" xfId="0" applyFont="1" applyAlignment="1" applyProtection="1">
      <alignment horizontal="center" wrapText="1"/>
    </xf>
    <xf numFmtId="2" fontId="4" fillId="0" borderId="29" xfId="0" applyFont="1" applyBorder="1" applyAlignment="1" applyProtection="1">
      <alignment horizontal="center"/>
    </xf>
    <xf numFmtId="2" fontId="4" fillId="0" borderId="4" xfId="0" applyFont="1" applyBorder="1" applyAlignment="1" applyProtection="1">
      <alignment horizontal="center"/>
    </xf>
    <xf numFmtId="2" fontId="5" fillId="0" borderId="37" xfId="0" applyFont="1" applyBorder="1" applyAlignment="1" applyProtection="1">
      <alignment horizontal="center"/>
    </xf>
    <xf numFmtId="2" fontId="5" fillId="0" borderId="5" xfId="0" applyFont="1" applyBorder="1" applyAlignment="1" applyProtection="1">
      <alignment horizontal="center"/>
    </xf>
    <xf numFmtId="2" fontId="0" fillId="0" borderId="37" xfId="0" applyBorder="1" applyAlignment="1" applyProtection="1">
      <alignment horizontal="center"/>
    </xf>
    <xf numFmtId="2" fontId="0" fillId="0" borderId="5" xfId="0" applyBorder="1" applyAlignment="1" applyProtection="1">
      <alignment horizontal="center"/>
    </xf>
    <xf numFmtId="2" fontId="4" fillId="0" borderId="13" xfId="0" applyFont="1" applyBorder="1" applyAlignment="1" applyProtection="1">
      <alignment horizontal="center" vertical="center"/>
    </xf>
    <xf numFmtId="2" fontId="4" fillId="0" borderId="23" xfId="0" applyFont="1" applyBorder="1" applyAlignment="1" applyProtection="1">
      <alignment horizontal="center" vertical="center"/>
    </xf>
    <xf numFmtId="2" fontId="4" fillId="0" borderId="24" xfId="0" applyFont="1" applyBorder="1" applyAlignment="1" applyProtection="1">
      <alignment horizontal="center" vertical="center"/>
    </xf>
    <xf numFmtId="2" fontId="31" fillId="7" borderId="11" xfId="4" applyFont="1" applyFill="1" applyBorder="1" applyAlignment="1" applyProtection="1">
      <alignment horizontal="center" vertical="center"/>
    </xf>
    <xf numFmtId="2" fontId="31" fillId="7" borderId="19" xfId="4" applyFont="1" applyFill="1" applyBorder="1" applyAlignment="1" applyProtection="1">
      <alignment horizontal="center" vertical="center"/>
    </xf>
    <xf numFmtId="2" fontId="31" fillId="7" borderId="10" xfId="4" applyFont="1" applyFill="1" applyBorder="1" applyAlignment="1" applyProtection="1">
      <alignment horizontal="center" vertical="center"/>
    </xf>
    <xf numFmtId="2" fontId="31" fillId="0" borderId="2" xfId="4" applyFont="1" applyBorder="1" applyAlignment="1" applyProtection="1">
      <alignment horizontal="justify" vertical="top" wrapText="1"/>
    </xf>
    <xf numFmtId="2" fontId="31" fillId="0" borderId="1" xfId="4" applyFont="1" applyBorder="1" applyAlignment="1" applyProtection="1">
      <alignment horizontal="justify" vertical="top" wrapText="1"/>
    </xf>
    <xf numFmtId="2" fontId="31" fillId="0" borderId="26" xfId="4" applyFont="1" applyBorder="1" applyAlignment="1" applyProtection="1">
      <alignment horizontal="justify" vertical="top" wrapText="1"/>
    </xf>
    <xf numFmtId="2" fontId="32" fillId="8" borderId="11" xfId="4" applyFont="1" applyFill="1" applyBorder="1" applyAlignment="1" applyProtection="1">
      <alignment horizontal="center" vertical="top" wrapText="1"/>
    </xf>
    <xf numFmtId="2" fontId="32" fillId="8" borderId="19" xfId="4" applyFont="1" applyFill="1" applyBorder="1" applyAlignment="1" applyProtection="1">
      <alignment horizontal="center" vertical="top" wrapText="1"/>
    </xf>
    <xf numFmtId="2" fontId="32" fillId="8" borderId="10" xfId="4" applyFont="1" applyFill="1" applyBorder="1" applyAlignment="1" applyProtection="1">
      <alignment horizontal="center" vertical="top" wrapText="1"/>
    </xf>
    <xf numFmtId="2" fontId="9" fillId="2" borderId="2" xfId="0" applyFont="1" applyFill="1" applyBorder="1" applyAlignment="1" applyProtection="1">
      <alignment horizontal="center" vertical="center"/>
    </xf>
    <xf numFmtId="2" fontId="9" fillId="2" borderId="1" xfId="0" applyFont="1" applyFill="1" applyBorder="1" applyAlignment="1" applyProtection="1">
      <alignment horizontal="center" vertical="center"/>
    </xf>
    <xf numFmtId="2" fontId="9" fillId="2" borderId="26" xfId="0" applyFont="1" applyFill="1" applyBorder="1" applyAlignment="1" applyProtection="1">
      <alignment horizontal="center" vertical="center"/>
    </xf>
    <xf numFmtId="2" fontId="4" fillId="0" borderId="61" xfId="0" applyFont="1" applyBorder="1" applyAlignment="1" applyProtection="1">
      <alignment horizontal="center" vertical="center"/>
    </xf>
    <xf numFmtId="2" fontId="4" fillId="0" borderId="62" xfId="0" applyFont="1" applyBorder="1" applyAlignment="1" applyProtection="1">
      <alignment horizontal="center" vertical="center"/>
    </xf>
    <xf numFmtId="2" fontId="4" fillId="0" borderId="63" xfId="0" applyFont="1" applyBorder="1" applyAlignment="1" applyProtection="1">
      <alignment horizontal="center" vertical="center"/>
    </xf>
    <xf numFmtId="2" fontId="4" fillId="0" borderId="29" xfId="0" applyFont="1" applyBorder="1" applyAlignment="1" applyProtection="1">
      <alignment horizontal="center" wrapText="1"/>
    </xf>
    <xf numFmtId="2" fontId="4" fillId="0" borderId="4" xfId="0" applyFont="1" applyBorder="1" applyAlignment="1" applyProtection="1">
      <alignment horizontal="center" wrapText="1"/>
    </xf>
    <xf numFmtId="2" fontId="14" fillId="0" borderId="0" xfId="0" applyFont="1" applyAlignment="1">
      <alignment horizontal="left" vertical="top"/>
    </xf>
    <xf numFmtId="2" fontId="13" fillId="0" borderId="0" xfId="0" applyFont="1" applyAlignment="1">
      <alignment horizontal="left"/>
    </xf>
    <xf numFmtId="0" fontId="27" fillId="4" borderId="6" xfId="5" applyFont="1" applyFill="1" applyBorder="1" applyAlignment="1">
      <alignment horizontal="center"/>
    </xf>
  </cellXfs>
  <cellStyles count="9">
    <cellStyle name="Hyperlink" xfId="1" builtinId="8"/>
    <cellStyle name="Hyperlink 2" xfId="6"/>
    <cellStyle name="Normal" xfId="0" builtinId="0"/>
    <cellStyle name="Normal 2" xfId="2"/>
    <cellStyle name="Normal 2 2" xfId="4"/>
    <cellStyle name="Normal 2 3" xfId="7"/>
    <cellStyle name="Normal 3" xfId="5"/>
    <cellStyle name="Normal 4" xfId="8"/>
    <cellStyle name="Percent 2" xfId="3"/>
  </cellStyles>
  <dxfs count="10">
    <dxf>
      <font>
        <color rgb="FFFF0000"/>
      </font>
    </dxf>
    <dxf>
      <font>
        <color rgb="FFFF0000"/>
      </font>
    </dxf>
    <dxf>
      <font>
        <color rgb="FFFF0000"/>
      </font>
    </dxf>
    <dxf>
      <font>
        <color rgb="FFFF0000"/>
      </font>
    </dxf>
    <dxf>
      <font>
        <color rgb="FFFF0000"/>
      </font>
    </dxf>
    <dxf>
      <font>
        <color rgb="FFFF0000"/>
      </font>
    </dxf>
    <dxf>
      <fill>
        <patternFill>
          <bgColor rgb="FFFFFF99"/>
        </patternFill>
      </fill>
    </dxf>
    <dxf>
      <font>
        <color auto="1"/>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CC6600"/>
      <color rgb="FFFF00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pa.gov/air/tribal/pdfs/existing_source_registration_rev.pdf" TargetMode="External"/><Relationship Id="rId1" Type="http://schemas.openxmlformats.org/officeDocument/2006/relationships/hyperlink" Target="http://www.epa.gov/air/tribal/tribalnsr.html" TargetMode="External"/></Relationships>
</file>

<file path=xl/worksheets/_rels/sheet10.xml.rels><?xml version="1.0" encoding="UTF-8" standalone="yes"?>
<Relationships xmlns="http://schemas.openxmlformats.org/package/2006/relationships"><Relationship Id="rId13" Type="http://schemas.openxmlformats.org/officeDocument/2006/relationships/hyperlink" Target="mailto:gupta.kaushal@epa.gov" TargetMode="External"/><Relationship Id="rId18" Type="http://schemas.openxmlformats.org/officeDocument/2006/relationships/hyperlink" Target="mailto:smith.claudia@epa.gov" TargetMode="External"/><Relationship Id="rId26" Type="http://schemas.openxmlformats.org/officeDocument/2006/relationships/hyperlink" Target="mailto:paser.kathleen@epa.gov" TargetMode="External"/><Relationship Id="rId39" Type="http://schemas.openxmlformats.org/officeDocument/2006/relationships/hyperlink" Target="mailto:oquendo.ana@epa.gov" TargetMode="External"/><Relationship Id="rId21" Type="http://schemas.openxmlformats.org/officeDocument/2006/relationships/hyperlink" Target="mailto:smith.claudia@epa.gov" TargetMode="External"/><Relationship Id="rId34" Type="http://schemas.openxmlformats.org/officeDocument/2006/relationships/hyperlink" Target="mailto:gupta.kaushal@epa.gov" TargetMode="External"/><Relationship Id="rId42" Type="http://schemas.openxmlformats.org/officeDocument/2006/relationships/hyperlink" Target="mailto:shepherd.lorinda@epa.gov" TargetMode="External"/><Relationship Id="rId47" Type="http://schemas.openxmlformats.org/officeDocument/2006/relationships/hyperlink" Target="mailto:shepherd.lorinda@epa.gov" TargetMode="External"/><Relationship Id="rId50" Type="http://schemas.openxmlformats.org/officeDocument/2006/relationships/hyperlink" Target="mailto:Gutierrez.roberto@epa.gov" TargetMode="External"/><Relationship Id="rId55" Type="http://schemas.openxmlformats.org/officeDocument/2006/relationships/hyperlink" Target="mailto:Gutierrez.roberto@epa.gov" TargetMode="External"/><Relationship Id="rId63" Type="http://schemas.openxmlformats.org/officeDocument/2006/relationships/hyperlink" Target="mailto:braganza.bonnie@epa.gov" TargetMode="External"/><Relationship Id="rId7" Type="http://schemas.openxmlformats.org/officeDocument/2006/relationships/hyperlink" Target="mailto:lau.gavin@epa.gov" TargetMode="External"/><Relationship Id="rId2" Type="http://schemas.openxmlformats.org/officeDocument/2006/relationships/hyperlink" Target="mailto:McCahill.brendan@epa.gov" TargetMode="External"/><Relationship Id="rId16" Type="http://schemas.openxmlformats.org/officeDocument/2006/relationships/hyperlink" Target="mailto:paser.kathleen@epa.gov" TargetMode="External"/><Relationship Id="rId20" Type="http://schemas.openxmlformats.org/officeDocument/2006/relationships/hyperlink" Target="mailto:smith.claudia@epa.gov" TargetMode="External"/><Relationship Id="rId29" Type="http://schemas.openxmlformats.org/officeDocument/2006/relationships/hyperlink" Target="mailto:webber.robert@epa.gov" TargetMode="External"/><Relationship Id="rId41" Type="http://schemas.openxmlformats.org/officeDocument/2006/relationships/hyperlink" Target="mailto:oquendo.ana@epa.gov" TargetMode="External"/><Relationship Id="rId54" Type="http://schemas.openxmlformats.org/officeDocument/2006/relationships/hyperlink" Target="mailto:Gutierrez.roberto@epa.gov" TargetMode="External"/><Relationship Id="rId62" Type="http://schemas.openxmlformats.org/officeDocument/2006/relationships/hyperlink" Target="mailto:braganza.bonnie@epa.gov" TargetMode="External"/><Relationship Id="rId1" Type="http://schemas.openxmlformats.org/officeDocument/2006/relationships/hyperlink" Target="mailto:McCahill.brendan@epa.gov" TargetMode="External"/><Relationship Id="rId6" Type="http://schemas.openxmlformats.org/officeDocument/2006/relationships/hyperlink" Target="mailto:McCahill.brendan@epa.gov" TargetMode="External"/><Relationship Id="rId11" Type="http://schemas.openxmlformats.org/officeDocument/2006/relationships/hyperlink" Target="mailto:oquendo.ana@epa.gov" TargetMode="External"/><Relationship Id="rId24" Type="http://schemas.openxmlformats.org/officeDocument/2006/relationships/hyperlink" Target="mailto:paser.kathleen@epa.gov" TargetMode="External"/><Relationship Id="rId32" Type="http://schemas.openxmlformats.org/officeDocument/2006/relationships/hyperlink" Target="mailto:gupta.kaushal@epa.gov" TargetMode="External"/><Relationship Id="rId37" Type="http://schemas.openxmlformats.org/officeDocument/2006/relationships/hyperlink" Target="mailto:oquendo.ana@epa.gov" TargetMode="External"/><Relationship Id="rId40" Type="http://schemas.openxmlformats.org/officeDocument/2006/relationships/hyperlink" Target="mailto:oquendo.ana@epa.gov" TargetMode="External"/><Relationship Id="rId45" Type="http://schemas.openxmlformats.org/officeDocument/2006/relationships/hyperlink" Target="mailto:shepherd.lorinda@epa.gov" TargetMode="External"/><Relationship Id="rId53" Type="http://schemas.openxmlformats.org/officeDocument/2006/relationships/hyperlink" Target="mailto:glass.geoffrey@epa.gov" TargetMode="External"/><Relationship Id="rId58" Type="http://schemas.openxmlformats.org/officeDocument/2006/relationships/hyperlink" Target="mailto:todd.bill@epa.gov" TargetMode="External"/><Relationship Id="rId66" Type="http://schemas.openxmlformats.org/officeDocument/2006/relationships/printerSettings" Target="../printerSettings/printerSettings10.bin"/><Relationship Id="rId5" Type="http://schemas.openxmlformats.org/officeDocument/2006/relationships/hyperlink" Target="mailto:McCahill.brendan@epa.gov" TargetMode="External"/><Relationship Id="rId15" Type="http://schemas.openxmlformats.org/officeDocument/2006/relationships/hyperlink" Target="mailto:smith.claudia@epa.gov" TargetMode="External"/><Relationship Id="rId23" Type="http://schemas.openxmlformats.org/officeDocument/2006/relationships/hyperlink" Target="mailto:paser.kathleen@epa.gov" TargetMode="External"/><Relationship Id="rId28" Type="http://schemas.openxmlformats.org/officeDocument/2006/relationships/hyperlink" Target="mailto:webber.robert@epa.gov" TargetMode="External"/><Relationship Id="rId36" Type="http://schemas.openxmlformats.org/officeDocument/2006/relationships/hyperlink" Target="mailto:oquendo.ana@epa.gov" TargetMode="External"/><Relationship Id="rId49" Type="http://schemas.openxmlformats.org/officeDocument/2006/relationships/hyperlink" Target="mailto:glass.geoffrey@epa.gov" TargetMode="External"/><Relationship Id="rId57" Type="http://schemas.openxmlformats.org/officeDocument/2006/relationships/hyperlink" Target="mailto:todd.bill@epa.gov" TargetMode="External"/><Relationship Id="rId61" Type="http://schemas.openxmlformats.org/officeDocument/2006/relationships/hyperlink" Target="mailto:braganza.bonnie@epa.gov" TargetMode="External"/><Relationship Id="rId10" Type="http://schemas.openxmlformats.org/officeDocument/2006/relationships/hyperlink" Target="mailto:Dholakia.umesh@epa.gov" TargetMode="External"/><Relationship Id="rId19" Type="http://schemas.openxmlformats.org/officeDocument/2006/relationships/hyperlink" Target="mailto:smith.claudia@epa.gov" TargetMode="External"/><Relationship Id="rId31" Type="http://schemas.openxmlformats.org/officeDocument/2006/relationships/hyperlink" Target="mailto:gupta.kaushal@epa.gov" TargetMode="External"/><Relationship Id="rId44" Type="http://schemas.openxmlformats.org/officeDocument/2006/relationships/hyperlink" Target="mailto:shepherd.lorinda@epa.gov" TargetMode="External"/><Relationship Id="rId52" Type="http://schemas.openxmlformats.org/officeDocument/2006/relationships/hyperlink" Target="mailto:glass.geoffrey@epa.gov" TargetMode="External"/><Relationship Id="rId60" Type="http://schemas.openxmlformats.org/officeDocument/2006/relationships/hyperlink" Target="mailto:todd.bill@epa.gov" TargetMode="External"/><Relationship Id="rId65" Type="http://schemas.openxmlformats.org/officeDocument/2006/relationships/hyperlink" Target="mailto:braganza.bonnie@epa.gov" TargetMode="External"/><Relationship Id="rId4" Type="http://schemas.openxmlformats.org/officeDocument/2006/relationships/hyperlink" Target="mailto:McCahill.brendan@epa.gov" TargetMode="External"/><Relationship Id="rId9" Type="http://schemas.openxmlformats.org/officeDocument/2006/relationships/hyperlink" Target="mailto:lau.gavin@epa.gov" TargetMode="External"/><Relationship Id="rId14" Type="http://schemas.openxmlformats.org/officeDocument/2006/relationships/hyperlink" Target="mailto:webber.robert@epa.gov" TargetMode="External"/><Relationship Id="rId22" Type="http://schemas.openxmlformats.org/officeDocument/2006/relationships/hyperlink" Target="mailto:paser.kathleen@epa.gov" TargetMode="External"/><Relationship Id="rId27" Type="http://schemas.openxmlformats.org/officeDocument/2006/relationships/hyperlink" Target="mailto:webber.robert@epa.gov" TargetMode="External"/><Relationship Id="rId30" Type="http://schemas.openxmlformats.org/officeDocument/2006/relationships/hyperlink" Target="mailto:gupta.kaushal@epa.gov" TargetMode="External"/><Relationship Id="rId35" Type="http://schemas.openxmlformats.org/officeDocument/2006/relationships/hyperlink" Target="mailto:oquendo.ana@epa.gov" TargetMode="External"/><Relationship Id="rId43" Type="http://schemas.openxmlformats.org/officeDocument/2006/relationships/hyperlink" Target="mailto:shepherd.lorinda@epa.gov" TargetMode="External"/><Relationship Id="rId48" Type="http://schemas.openxmlformats.org/officeDocument/2006/relationships/hyperlink" Target="mailto:shepherd.lorinda@epa.gov" TargetMode="External"/><Relationship Id="rId56" Type="http://schemas.openxmlformats.org/officeDocument/2006/relationships/hyperlink" Target="mailto:Gutierrez.roberto@epa.gov" TargetMode="External"/><Relationship Id="rId64" Type="http://schemas.openxmlformats.org/officeDocument/2006/relationships/hyperlink" Target="mailto:braganza.bonnie@epa.gov" TargetMode="External"/><Relationship Id="rId8" Type="http://schemas.openxmlformats.org/officeDocument/2006/relationships/hyperlink" Target="mailto:Dholakia.umesh@epa.gov" TargetMode="External"/><Relationship Id="rId51" Type="http://schemas.openxmlformats.org/officeDocument/2006/relationships/hyperlink" Target="mailto:glass.geoffrey@epa.gov" TargetMode="External"/><Relationship Id="rId3" Type="http://schemas.openxmlformats.org/officeDocument/2006/relationships/hyperlink" Target="mailto:McCahill.brendan@epa.gov" TargetMode="External"/><Relationship Id="rId12" Type="http://schemas.openxmlformats.org/officeDocument/2006/relationships/hyperlink" Target="mailto:shepherd.lorinda@epa.gov" TargetMode="External"/><Relationship Id="rId17" Type="http://schemas.openxmlformats.org/officeDocument/2006/relationships/hyperlink" Target="mailto:smith.claudia@epa.gov" TargetMode="External"/><Relationship Id="rId25" Type="http://schemas.openxmlformats.org/officeDocument/2006/relationships/hyperlink" Target="mailto:paser.kathleen@epa.gov" TargetMode="External"/><Relationship Id="rId33" Type="http://schemas.openxmlformats.org/officeDocument/2006/relationships/hyperlink" Target="mailto:gupta.kaushal@epa.gov" TargetMode="External"/><Relationship Id="rId38" Type="http://schemas.openxmlformats.org/officeDocument/2006/relationships/hyperlink" Target="mailto:oquendo.ana@epa.gov" TargetMode="External"/><Relationship Id="rId46" Type="http://schemas.openxmlformats.org/officeDocument/2006/relationships/hyperlink" Target="mailto:shepherd.lorinda@epa.gov" TargetMode="External"/><Relationship Id="rId59" Type="http://schemas.openxmlformats.org/officeDocument/2006/relationships/hyperlink" Target="mailto:todd.bill@epa.gov"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epa.gov/oar/oaqps/greenbk/ancl.html" TargetMode="Externa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3" Type="http://schemas.openxmlformats.org/officeDocument/2006/relationships/hyperlink" Target="mailto:jonathan_dorn@abtassoc.com" TargetMode="External"/><Relationship Id="rId2" Type="http://schemas.openxmlformats.org/officeDocument/2006/relationships/hyperlink" Target="mailto:jonathan_dorn@abtassoc.com" TargetMode="External"/><Relationship Id="rId1" Type="http://schemas.openxmlformats.org/officeDocument/2006/relationships/hyperlink" Target="mailto:jonathan_dorn@abtassoc.com" TargetMode="External"/><Relationship Id="rId5" Type="http://schemas.openxmlformats.org/officeDocument/2006/relationships/printerSettings" Target="../printerSettings/printerSettings8.bin"/><Relationship Id="rId4" Type="http://schemas.openxmlformats.org/officeDocument/2006/relationships/hyperlink" Target="mailto:jonathan_dorn@abtassoc.co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7"/>
  <sheetViews>
    <sheetView showGridLines="0" tabSelected="1" zoomScaleNormal="100" workbookViewId="0">
      <selection sqref="A1:XFD1"/>
    </sheetView>
  </sheetViews>
  <sheetFormatPr defaultColWidth="9.109375" defaultRowHeight="13.2" x14ac:dyDescent="0.25"/>
  <cols>
    <col min="1" max="1" width="2.109375" style="49" customWidth="1"/>
    <col min="2" max="2" width="5.88671875" style="190" customWidth="1"/>
    <col min="3" max="3" width="120.88671875" style="20" customWidth="1"/>
    <col min="4" max="16384" width="9.109375" style="49"/>
  </cols>
  <sheetData>
    <row r="1" spans="2:6" ht="17.399999999999999" x14ac:dyDescent="0.25">
      <c r="B1" s="255" t="s">
        <v>313</v>
      </c>
      <c r="C1" s="255"/>
    </row>
    <row r="2" spans="2:6" ht="15.6" x14ac:dyDescent="0.25">
      <c r="B2" s="256" t="s">
        <v>314</v>
      </c>
      <c r="C2" s="256"/>
    </row>
    <row r="3" spans="2:6" x14ac:dyDescent="0.25">
      <c r="B3" s="183"/>
      <c r="C3" s="49"/>
    </row>
    <row r="4" spans="2:6" x14ac:dyDescent="0.25">
      <c r="B4" s="254" t="s">
        <v>315</v>
      </c>
      <c r="C4" s="254"/>
    </row>
    <row r="5" spans="2:6" ht="75" customHeight="1" x14ac:dyDescent="0.25">
      <c r="B5" s="257" t="s">
        <v>397</v>
      </c>
      <c r="C5" s="257"/>
      <c r="F5" s="184"/>
    </row>
    <row r="6" spans="2:6" ht="18" customHeight="1" x14ac:dyDescent="0.25">
      <c r="B6" s="258" t="s">
        <v>316</v>
      </c>
      <c r="C6" s="258"/>
      <c r="F6" s="184"/>
    </row>
    <row r="7" spans="2:6" ht="15" customHeight="1" x14ac:dyDescent="0.25">
      <c r="B7" s="185"/>
      <c r="C7" s="49"/>
    </row>
    <row r="8" spans="2:6" x14ac:dyDescent="0.25">
      <c r="B8" s="254" t="s">
        <v>317</v>
      </c>
      <c r="C8" s="254"/>
    </row>
    <row r="9" spans="2:6" ht="97.5" customHeight="1" x14ac:dyDescent="0.25">
      <c r="B9" s="257" t="s">
        <v>318</v>
      </c>
      <c r="C9" s="257"/>
    </row>
    <row r="10" spans="2:6" ht="15" customHeight="1" x14ac:dyDescent="0.25">
      <c r="B10" s="185"/>
      <c r="C10" s="49"/>
    </row>
    <row r="11" spans="2:6" x14ac:dyDescent="0.25">
      <c r="B11" s="254" t="s">
        <v>319</v>
      </c>
      <c r="C11" s="254"/>
    </row>
    <row r="12" spans="2:6" ht="84" customHeight="1" x14ac:dyDescent="0.25">
      <c r="B12" s="257" t="s">
        <v>320</v>
      </c>
      <c r="C12" s="257"/>
    </row>
    <row r="13" spans="2:6" ht="15" customHeight="1" x14ac:dyDescent="0.25">
      <c r="B13" s="185"/>
      <c r="C13" s="49"/>
    </row>
    <row r="14" spans="2:6" x14ac:dyDescent="0.25">
      <c r="B14" s="254" t="s">
        <v>321</v>
      </c>
      <c r="C14" s="254"/>
    </row>
    <row r="15" spans="2:6" ht="18.75" customHeight="1" x14ac:dyDescent="0.25">
      <c r="B15" s="257" t="s">
        <v>322</v>
      </c>
      <c r="C15" s="257"/>
    </row>
    <row r="16" spans="2:6" ht="15.75" customHeight="1" x14ac:dyDescent="0.25">
      <c r="B16" s="186" t="s">
        <v>323</v>
      </c>
      <c r="C16" s="187" t="s">
        <v>324</v>
      </c>
    </row>
    <row r="17" spans="2:3" ht="27.75" customHeight="1" x14ac:dyDescent="0.25">
      <c r="B17" s="186" t="s">
        <v>325</v>
      </c>
      <c r="C17" s="187" t="s">
        <v>408</v>
      </c>
    </row>
    <row r="18" spans="2:3" ht="9" customHeight="1" x14ac:dyDescent="0.25">
      <c r="B18" s="241"/>
      <c r="C18" s="49"/>
    </row>
    <row r="19" spans="2:3" x14ac:dyDescent="0.25">
      <c r="B19" s="254" t="s">
        <v>326</v>
      </c>
      <c r="C19" s="254"/>
    </row>
    <row r="20" spans="2:3" ht="18" customHeight="1" x14ac:dyDescent="0.25">
      <c r="B20" s="257" t="s">
        <v>327</v>
      </c>
      <c r="C20" s="257"/>
    </row>
    <row r="21" spans="2:3" x14ac:dyDescent="0.25">
      <c r="B21" s="186" t="s">
        <v>323</v>
      </c>
      <c r="C21" s="188" t="s">
        <v>328</v>
      </c>
    </row>
    <row r="22" spans="2:3" x14ac:dyDescent="0.25">
      <c r="B22" s="186" t="s">
        <v>325</v>
      </c>
      <c r="C22" s="188" t="s">
        <v>329</v>
      </c>
    </row>
    <row r="23" spans="2:3" x14ac:dyDescent="0.25">
      <c r="B23" s="186" t="s">
        <v>330</v>
      </c>
      <c r="C23" s="188" t="s">
        <v>331</v>
      </c>
    </row>
    <row r="24" spans="2:3" x14ac:dyDescent="0.25">
      <c r="B24" s="49"/>
      <c r="C24" s="241"/>
    </row>
    <row r="25" spans="2:3" x14ac:dyDescent="0.25">
      <c r="B25" s="254" t="s">
        <v>332</v>
      </c>
      <c r="C25" s="254"/>
    </row>
    <row r="26" spans="2:3" ht="51" customHeight="1" x14ac:dyDescent="0.25">
      <c r="B26" s="259" t="s">
        <v>333</v>
      </c>
      <c r="C26" s="259"/>
    </row>
    <row r="27" spans="2:3" ht="24" customHeight="1" x14ac:dyDescent="0.25">
      <c r="B27" s="258" t="s">
        <v>334</v>
      </c>
      <c r="C27" s="257"/>
    </row>
    <row r="28" spans="2:3" x14ac:dyDescent="0.25">
      <c r="B28" s="189"/>
      <c r="C28" s="49"/>
    </row>
    <row r="29" spans="2:3" x14ac:dyDescent="0.25">
      <c r="B29" s="254" t="s">
        <v>335</v>
      </c>
      <c r="C29" s="254"/>
    </row>
    <row r="30" spans="2:3" ht="53.25" customHeight="1" x14ac:dyDescent="0.25">
      <c r="B30" s="257" t="s">
        <v>336</v>
      </c>
      <c r="C30" s="257"/>
    </row>
    <row r="31" spans="2:3" x14ac:dyDescent="0.25">
      <c r="B31" s="185"/>
      <c r="C31" s="49"/>
    </row>
    <row r="32" spans="2:3" x14ac:dyDescent="0.25">
      <c r="B32" s="254" t="s">
        <v>337</v>
      </c>
      <c r="C32" s="254"/>
    </row>
    <row r="33" spans="2:3" x14ac:dyDescent="0.25">
      <c r="B33" s="186" t="s">
        <v>323</v>
      </c>
      <c r="C33" s="187" t="s">
        <v>338</v>
      </c>
    </row>
    <row r="34" spans="2:3" x14ac:dyDescent="0.25">
      <c r="B34" s="186" t="s">
        <v>325</v>
      </c>
      <c r="C34" s="187" t="s">
        <v>339</v>
      </c>
    </row>
    <row r="35" spans="2:3" ht="26.4" x14ac:dyDescent="0.25">
      <c r="B35" s="186" t="s">
        <v>330</v>
      </c>
      <c r="C35" s="187" t="s">
        <v>409</v>
      </c>
    </row>
    <row r="36" spans="2:3" ht="26.4" x14ac:dyDescent="0.25">
      <c r="B36" s="186" t="s">
        <v>340</v>
      </c>
      <c r="C36" s="187" t="s">
        <v>407</v>
      </c>
    </row>
    <row r="37" spans="2:3" x14ac:dyDescent="0.25">
      <c r="B37" s="186" t="s">
        <v>341</v>
      </c>
      <c r="C37" s="187" t="s">
        <v>342</v>
      </c>
    </row>
  </sheetData>
  <sheetProtection password="C969" sheet="1" objects="1" scenarios="1"/>
  <mergeCells count="19">
    <mergeCell ref="B32:C32"/>
    <mergeCell ref="B20:C20"/>
    <mergeCell ref="B25:C25"/>
    <mergeCell ref="B26:C26"/>
    <mergeCell ref="B27:C27"/>
    <mergeCell ref="B29:C29"/>
    <mergeCell ref="B30:C30"/>
    <mergeCell ref="B19:C19"/>
    <mergeCell ref="B1:C1"/>
    <mergeCell ref="B2:C2"/>
    <mergeCell ref="B4:C4"/>
    <mergeCell ref="B5:C5"/>
    <mergeCell ref="B6:C6"/>
    <mergeCell ref="B8:C8"/>
    <mergeCell ref="B9:C9"/>
    <mergeCell ref="B11:C11"/>
    <mergeCell ref="B12:C12"/>
    <mergeCell ref="B14:C14"/>
    <mergeCell ref="B15:C15"/>
  </mergeCells>
  <hyperlinks>
    <hyperlink ref="B6:C6" r:id="rId1" display="Please visit http://www.epa.gov/air/tribal/tribalnsr.html for more information about the Tribal NSR Rule."/>
    <hyperlink ref="B27" r:id="rId2"/>
  </hyperlinks>
  <pageMargins left="0.7" right="0.7" top="0.75" bottom="0.75" header="0.3" footer="0.3"/>
  <pageSetup scale="72" orientation="portrait" r:id="rId3"/>
  <headerFooter>
    <oddFooter>&amp;LPage &amp;P of &amp;N&amp;C&amp;F&amp;RPrinted &amp;D</oddFooter>
  </headerFooter>
  <ignoredErrors>
    <ignoredError sqref="B16:B17 B21:B23 B33:B36"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55"/>
  <sheetViews>
    <sheetView workbookViewId="0"/>
  </sheetViews>
  <sheetFormatPr defaultColWidth="9.109375" defaultRowHeight="14.4" x14ac:dyDescent="0.3"/>
  <cols>
    <col min="1" max="1" width="47.33203125" style="124" bestFit="1" customWidth="1"/>
    <col min="2" max="2" width="17.88671875" style="123" bestFit="1" customWidth="1"/>
    <col min="3" max="3" width="11" style="123" bestFit="1" customWidth="1"/>
    <col min="4" max="4" width="19.44140625" style="124" bestFit="1" customWidth="1"/>
    <col min="5" max="5" width="14.33203125" style="124" bestFit="1" customWidth="1"/>
    <col min="6" max="6" width="26" style="124" bestFit="1" customWidth="1"/>
    <col min="7" max="7" width="18.6640625" style="124" bestFit="1" customWidth="1"/>
    <col min="8" max="8" width="14.33203125" style="124" bestFit="1" customWidth="1"/>
    <col min="9" max="10" width="26" style="124" bestFit="1" customWidth="1"/>
    <col min="11" max="11" width="18.6640625" style="124" bestFit="1" customWidth="1"/>
    <col min="12" max="12" width="13.44140625" style="124" bestFit="1" customWidth="1"/>
    <col min="13" max="13" width="5.5546875" style="123" bestFit="1" customWidth="1"/>
    <col min="14" max="14" width="12.109375" style="123" bestFit="1" customWidth="1"/>
    <col min="15" max="16384" width="9.109375" style="124"/>
  </cols>
  <sheetData>
    <row r="1" spans="1:14" ht="17.399999999999999" x14ac:dyDescent="0.3">
      <c r="A1" s="122" t="s">
        <v>100</v>
      </c>
    </row>
    <row r="3" spans="1:14" x14ac:dyDescent="0.3">
      <c r="D3" s="349" t="s">
        <v>101</v>
      </c>
      <c r="E3" s="349"/>
      <c r="F3" s="349"/>
      <c r="G3" s="349"/>
      <c r="H3" s="349"/>
      <c r="I3" s="349"/>
      <c r="J3" s="349"/>
      <c r="K3" s="349"/>
      <c r="L3" s="349"/>
      <c r="M3" s="349"/>
      <c r="N3" s="349"/>
    </row>
    <row r="4" spans="1:14" x14ac:dyDescent="0.3">
      <c r="A4" s="125" t="s">
        <v>102</v>
      </c>
      <c r="B4" s="126" t="s">
        <v>103</v>
      </c>
      <c r="C4" s="126" t="s">
        <v>104</v>
      </c>
      <c r="D4" s="125" t="s">
        <v>4</v>
      </c>
      <c r="E4" s="125" t="s">
        <v>6</v>
      </c>
      <c r="F4" s="125" t="s">
        <v>7</v>
      </c>
      <c r="G4" s="125" t="s">
        <v>105</v>
      </c>
      <c r="H4" s="125" t="s">
        <v>106</v>
      </c>
      <c r="I4" s="125" t="s">
        <v>107</v>
      </c>
      <c r="J4" s="125" t="s">
        <v>108</v>
      </c>
      <c r="K4" s="125" t="s">
        <v>109</v>
      </c>
      <c r="L4" s="125" t="s">
        <v>110</v>
      </c>
      <c r="M4" s="126" t="s">
        <v>102</v>
      </c>
      <c r="N4" s="126" t="s">
        <v>111</v>
      </c>
    </row>
    <row r="5" spans="1:14" x14ac:dyDescent="0.3">
      <c r="A5" s="124" t="s">
        <v>112</v>
      </c>
      <c r="B5" s="123" t="s">
        <v>113</v>
      </c>
      <c r="C5" s="123">
        <v>4</v>
      </c>
      <c r="D5" s="127" t="s">
        <v>114</v>
      </c>
      <c r="E5" s="128" t="s">
        <v>115</v>
      </c>
      <c r="F5" s="129" t="s">
        <v>116</v>
      </c>
      <c r="G5" s="128" t="s">
        <v>117</v>
      </c>
      <c r="H5" s="128" t="s">
        <v>118</v>
      </c>
      <c r="I5" s="130" t="s">
        <v>119</v>
      </c>
      <c r="J5" s="128" t="s">
        <v>120</v>
      </c>
      <c r="K5" s="127" t="s">
        <v>121</v>
      </c>
      <c r="L5" s="128" t="s">
        <v>122</v>
      </c>
      <c r="M5" s="131" t="s">
        <v>123</v>
      </c>
      <c r="N5" s="131" t="s">
        <v>124</v>
      </c>
    </row>
    <row r="6" spans="1:14" x14ac:dyDescent="0.3">
      <c r="A6" s="124" t="s">
        <v>125</v>
      </c>
      <c r="B6" s="123" t="s">
        <v>126</v>
      </c>
      <c r="C6" s="123">
        <v>10</v>
      </c>
      <c r="D6" s="127" t="s">
        <v>127</v>
      </c>
      <c r="E6" s="127" t="s">
        <v>128</v>
      </c>
      <c r="F6" s="130" t="s">
        <v>129</v>
      </c>
      <c r="G6" s="127" t="s">
        <v>130</v>
      </c>
      <c r="H6" s="128"/>
      <c r="I6" s="128"/>
      <c r="J6" s="128" t="s">
        <v>131</v>
      </c>
      <c r="K6" s="128" t="s">
        <v>132</v>
      </c>
      <c r="L6" s="128" t="s">
        <v>133</v>
      </c>
      <c r="M6" s="131" t="s">
        <v>134</v>
      </c>
      <c r="N6" s="131">
        <v>98101</v>
      </c>
    </row>
    <row r="7" spans="1:14" x14ac:dyDescent="0.3">
      <c r="A7" s="124" t="s">
        <v>135</v>
      </c>
      <c r="B7" s="123" t="s">
        <v>136</v>
      </c>
      <c r="C7" s="123">
        <v>9</v>
      </c>
      <c r="D7" s="127" t="s">
        <v>137</v>
      </c>
      <c r="E7" s="128" t="s">
        <v>138</v>
      </c>
      <c r="F7" s="129" t="s">
        <v>139</v>
      </c>
      <c r="G7" s="127" t="s">
        <v>140</v>
      </c>
      <c r="H7" s="128" t="s">
        <v>141</v>
      </c>
      <c r="I7" s="129" t="s">
        <v>142</v>
      </c>
      <c r="J7" s="128" t="s">
        <v>143</v>
      </c>
      <c r="K7" s="128" t="s">
        <v>144</v>
      </c>
      <c r="L7" s="128" t="s">
        <v>145</v>
      </c>
      <c r="M7" s="131" t="s">
        <v>146</v>
      </c>
      <c r="N7" s="131">
        <v>94105</v>
      </c>
    </row>
    <row r="8" spans="1:14" x14ac:dyDescent="0.3">
      <c r="A8" s="124" t="s">
        <v>147</v>
      </c>
      <c r="B8" s="123" t="s">
        <v>148</v>
      </c>
      <c r="C8" s="123">
        <v>6</v>
      </c>
      <c r="D8" s="127" t="s">
        <v>149</v>
      </c>
      <c r="E8" s="128" t="s">
        <v>150</v>
      </c>
      <c r="F8" s="132" t="s">
        <v>151</v>
      </c>
      <c r="G8" s="128" t="s">
        <v>130</v>
      </c>
      <c r="H8" s="128"/>
      <c r="I8" s="128"/>
      <c r="J8" s="127" t="s">
        <v>152</v>
      </c>
      <c r="K8" s="127" t="s">
        <v>153</v>
      </c>
      <c r="L8" s="128" t="s">
        <v>154</v>
      </c>
      <c r="M8" s="131" t="s">
        <v>155</v>
      </c>
      <c r="N8" s="131" t="s">
        <v>156</v>
      </c>
    </row>
    <row r="9" spans="1:14" x14ac:dyDescent="0.3">
      <c r="A9" s="124" t="s">
        <v>157</v>
      </c>
      <c r="B9" s="123" t="s">
        <v>146</v>
      </c>
      <c r="C9" s="123">
        <v>9</v>
      </c>
      <c r="D9" s="127" t="s">
        <v>137</v>
      </c>
      <c r="E9" s="128" t="s">
        <v>138</v>
      </c>
      <c r="F9" s="129" t="s">
        <v>139</v>
      </c>
      <c r="G9" s="127" t="s">
        <v>140</v>
      </c>
      <c r="H9" s="128" t="s">
        <v>141</v>
      </c>
      <c r="I9" s="129" t="s">
        <v>142</v>
      </c>
      <c r="J9" s="128" t="s">
        <v>143</v>
      </c>
      <c r="K9" s="128" t="s">
        <v>144</v>
      </c>
      <c r="L9" s="128" t="s">
        <v>145</v>
      </c>
      <c r="M9" s="131" t="s">
        <v>146</v>
      </c>
      <c r="N9" s="131">
        <v>94105</v>
      </c>
    </row>
    <row r="10" spans="1:14" x14ac:dyDescent="0.3">
      <c r="A10" s="124" t="s">
        <v>158</v>
      </c>
      <c r="B10" s="123" t="s">
        <v>159</v>
      </c>
      <c r="C10" s="123">
        <v>8</v>
      </c>
      <c r="D10" s="127" t="s">
        <v>160</v>
      </c>
      <c r="E10" s="128" t="s">
        <v>161</v>
      </c>
      <c r="F10" s="129" t="s">
        <v>162</v>
      </c>
      <c r="G10" s="127" t="s">
        <v>163</v>
      </c>
      <c r="H10" s="128" t="s">
        <v>164</v>
      </c>
      <c r="I10" s="130" t="s">
        <v>165</v>
      </c>
      <c r="J10" s="127" t="s">
        <v>166</v>
      </c>
      <c r="K10" s="127" t="s">
        <v>167</v>
      </c>
      <c r="L10" s="128" t="s">
        <v>168</v>
      </c>
      <c r="M10" s="131" t="s">
        <v>159</v>
      </c>
      <c r="N10" s="131" t="s">
        <v>169</v>
      </c>
    </row>
    <row r="11" spans="1:14" x14ac:dyDescent="0.3">
      <c r="A11" s="124" t="s">
        <v>170</v>
      </c>
      <c r="B11" s="123" t="s">
        <v>171</v>
      </c>
      <c r="C11" s="123">
        <v>1</v>
      </c>
      <c r="D11" s="128" t="s">
        <v>172</v>
      </c>
      <c r="E11" s="128" t="s">
        <v>173</v>
      </c>
      <c r="F11" s="130" t="s">
        <v>174</v>
      </c>
      <c r="G11" s="128" t="s">
        <v>130</v>
      </c>
      <c r="H11" s="128"/>
      <c r="I11" s="128"/>
      <c r="J11" s="127" t="s">
        <v>175</v>
      </c>
      <c r="K11" s="127" t="s">
        <v>176</v>
      </c>
      <c r="L11" s="128" t="s">
        <v>177</v>
      </c>
      <c r="M11" s="131" t="s">
        <v>178</v>
      </c>
      <c r="N11" s="131" t="s">
        <v>179</v>
      </c>
    </row>
    <row r="12" spans="1:14" x14ac:dyDescent="0.3">
      <c r="A12" s="124" t="s">
        <v>180</v>
      </c>
      <c r="B12" s="123" t="s">
        <v>181</v>
      </c>
      <c r="C12" s="123">
        <v>4</v>
      </c>
      <c r="D12" s="127" t="s">
        <v>114</v>
      </c>
      <c r="E12" s="128" t="s">
        <v>115</v>
      </c>
      <c r="F12" s="129" t="s">
        <v>116</v>
      </c>
      <c r="G12" s="128" t="s">
        <v>117</v>
      </c>
      <c r="H12" s="128" t="s">
        <v>118</v>
      </c>
      <c r="I12" s="130" t="s">
        <v>119</v>
      </c>
      <c r="J12" s="128" t="s">
        <v>120</v>
      </c>
      <c r="K12" s="127" t="s">
        <v>121</v>
      </c>
      <c r="L12" s="128" t="s">
        <v>122</v>
      </c>
      <c r="M12" s="131" t="s">
        <v>123</v>
      </c>
      <c r="N12" s="131" t="s">
        <v>124</v>
      </c>
    </row>
    <row r="13" spans="1:14" x14ac:dyDescent="0.3">
      <c r="A13" s="225" t="s">
        <v>367</v>
      </c>
      <c r="B13" s="123" t="s">
        <v>123</v>
      </c>
      <c r="C13" s="123">
        <v>4</v>
      </c>
      <c r="D13" s="127" t="s">
        <v>114</v>
      </c>
      <c r="E13" s="128" t="s">
        <v>115</v>
      </c>
      <c r="F13" s="129" t="s">
        <v>116</v>
      </c>
      <c r="G13" s="128" t="s">
        <v>117</v>
      </c>
      <c r="H13" s="128" t="s">
        <v>118</v>
      </c>
      <c r="I13" s="130" t="s">
        <v>119</v>
      </c>
      <c r="J13" s="128" t="s">
        <v>120</v>
      </c>
      <c r="K13" s="127" t="s">
        <v>121</v>
      </c>
      <c r="L13" s="128" t="s">
        <v>122</v>
      </c>
      <c r="M13" s="131" t="s">
        <v>123</v>
      </c>
      <c r="N13" s="131" t="s">
        <v>124</v>
      </c>
    </row>
    <row r="14" spans="1:14" x14ac:dyDescent="0.3">
      <c r="A14" s="124" t="s">
        <v>182</v>
      </c>
      <c r="B14" s="123" t="s">
        <v>183</v>
      </c>
      <c r="C14" s="123">
        <v>9</v>
      </c>
      <c r="D14" s="127" t="s">
        <v>137</v>
      </c>
      <c r="E14" s="128" t="s">
        <v>138</v>
      </c>
      <c r="F14" s="129" t="s">
        <v>139</v>
      </c>
      <c r="G14" s="127" t="s">
        <v>140</v>
      </c>
      <c r="H14" s="128" t="s">
        <v>141</v>
      </c>
      <c r="I14" s="129" t="s">
        <v>142</v>
      </c>
      <c r="J14" s="128" t="s">
        <v>143</v>
      </c>
      <c r="K14" s="128" t="s">
        <v>144</v>
      </c>
      <c r="L14" s="128" t="s">
        <v>145</v>
      </c>
      <c r="M14" s="131" t="s">
        <v>146</v>
      </c>
      <c r="N14" s="131">
        <v>94105</v>
      </c>
    </row>
    <row r="15" spans="1:14" x14ac:dyDescent="0.3">
      <c r="A15" s="124" t="s">
        <v>184</v>
      </c>
      <c r="B15" s="123" t="s">
        <v>185</v>
      </c>
      <c r="C15" s="123">
        <v>10</v>
      </c>
      <c r="D15" s="127" t="s">
        <v>127</v>
      </c>
      <c r="E15" s="127" t="s">
        <v>128</v>
      </c>
      <c r="F15" s="130" t="s">
        <v>129</v>
      </c>
      <c r="G15" s="127" t="s">
        <v>130</v>
      </c>
      <c r="H15" s="128"/>
      <c r="I15" s="128"/>
      <c r="J15" s="128" t="s">
        <v>131</v>
      </c>
      <c r="K15" s="128" t="s">
        <v>132</v>
      </c>
      <c r="L15" s="128" t="s">
        <v>133</v>
      </c>
      <c r="M15" s="131" t="s">
        <v>134</v>
      </c>
      <c r="N15" s="131">
        <v>98101</v>
      </c>
    </row>
    <row r="16" spans="1:14" x14ac:dyDescent="0.3">
      <c r="A16" s="124" t="s">
        <v>186</v>
      </c>
      <c r="B16" s="123" t="s">
        <v>187</v>
      </c>
      <c r="C16" s="123">
        <v>5</v>
      </c>
      <c r="D16" s="127" t="s">
        <v>188</v>
      </c>
      <c r="E16" s="128" t="s">
        <v>189</v>
      </c>
      <c r="F16" s="129" t="s">
        <v>190</v>
      </c>
      <c r="G16" s="128" t="s">
        <v>130</v>
      </c>
      <c r="H16" s="128"/>
      <c r="I16" s="128"/>
      <c r="J16" s="127" t="s">
        <v>191</v>
      </c>
      <c r="K16" s="127" t="s">
        <v>192</v>
      </c>
      <c r="L16" s="128" t="s">
        <v>193</v>
      </c>
      <c r="M16" s="131" t="s">
        <v>187</v>
      </c>
      <c r="N16" s="131" t="s">
        <v>194</v>
      </c>
    </row>
    <row r="17" spans="1:14" x14ac:dyDescent="0.3">
      <c r="A17" s="124" t="s">
        <v>195</v>
      </c>
      <c r="B17" s="123" t="s">
        <v>196</v>
      </c>
      <c r="C17" s="123">
        <v>5</v>
      </c>
      <c r="D17" s="127" t="s">
        <v>188</v>
      </c>
      <c r="E17" s="128" t="s">
        <v>189</v>
      </c>
      <c r="F17" s="129" t="s">
        <v>190</v>
      </c>
      <c r="G17" s="128" t="s">
        <v>130</v>
      </c>
      <c r="H17" s="128"/>
      <c r="I17" s="128"/>
      <c r="J17" s="127" t="s">
        <v>191</v>
      </c>
      <c r="K17" s="127" t="s">
        <v>192</v>
      </c>
      <c r="L17" s="128" t="s">
        <v>193</v>
      </c>
      <c r="M17" s="131" t="s">
        <v>187</v>
      </c>
      <c r="N17" s="131" t="s">
        <v>194</v>
      </c>
    </row>
    <row r="18" spans="1:14" x14ac:dyDescent="0.3">
      <c r="A18" s="124" t="s">
        <v>197</v>
      </c>
      <c r="B18" s="123" t="s">
        <v>198</v>
      </c>
      <c r="C18" s="123">
        <v>7</v>
      </c>
      <c r="D18" s="127" t="s">
        <v>199</v>
      </c>
      <c r="E18" s="128" t="s">
        <v>200</v>
      </c>
      <c r="F18" s="129" t="s">
        <v>201</v>
      </c>
      <c r="G18" s="128" t="s">
        <v>130</v>
      </c>
      <c r="H18" s="128"/>
      <c r="I18" s="128"/>
      <c r="J18" s="224" t="s">
        <v>364</v>
      </c>
      <c r="K18" s="224" t="s">
        <v>365</v>
      </c>
      <c r="L18" s="128" t="s">
        <v>366</v>
      </c>
      <c r="M18" s="131" t="s">
        <v>202</v>
      </c>
      <c r="N18" s="131">
        <v>66219</v>
      </c>
    </row>
    <row r="19" spans="1:14" x14ac:dyDescent="0.3">
      <c r="A19" s="124" t="s">
        <v>203</v>
      </c>
      <c r="B19" s="123" t="s">
        <v>204</v>
      </c>
      <c r="C19" s="123">
        <v>7</v>
      </c>
      <c r="D19" s="127" t="s">
        <v>199</v>
      </c>
      <c r="E19" s="128" t="s">
        <v>200</v>
      </c>
      <c r="F19" s="129" t="s">
        <v>201</v>
      </c>
      <c r="G19" s="128" t="s">
        <v>130</v>
      </c>
      <c r="H19" s="128"/>
      <c r="I19" s="128"/>
      <c r="J19" s="127" t="s">
        <v>364</v>
      </c>
      <c r="K19" s="127" t="s">
        <v>365</v>
      </c>
      <c r="L19" s="128" t="s">
        <v>366</v>
      </c>
      <c r="M19" s="131" t="s">
        <v>202</v>
      </c>
      <c r="N19" s="131">
        <v>66219</v>
      </c>
    </row>
    <row r="20" spans="1:14" x14ac:dyDescent="0.3">
      <c r="A20" s="124" t="s">
        <v>205</v>
      </c>
      <c r="B20" s="123" t="s">
        <v>206</v>
      </c>
      <c r="C20" s="123">
        <v>4</v>
      </c>
      <c r="D20" s="127" t="s">
        <v>114</v>
      </c>
      <c r="E20" s="128" t="s">
        <v>115</v>
      </c>
      <c r="F20" s="129" t="s">
        <v>116</v>
      </c>
      <c r="G20" s="128" t="s">
        <v>117</v>
      </c>
      <c r="H20" s="128" t="s">
        <v>118</v>
      </c>
      <c r="I20" s="130" t="s">
        <v>119</v>
      </c>
      <c r="J20" s="128" t="s">
        <v>120</v>
      </c>
      <c r="K20" s="127" t="s">
        <v>121</v>
      </c>
      <c r="L20" s="128" t="s">
        <v>122</v>
      </c>
      <c r="M20" s="131" t="s">
        <v>123</v>
      </c>
      <c r="N20" s="131" t="s">
        <v>124</v>
      </c>
    </row>
    <row r="21" spans="1:14" x14ac:dyDescent="0.3">
      <c r="A21" s="225" t="s">
        <v>368</v>
      </c>
      <c r="B21" s="123" t="s">
        <v>207</v>
      </c>
      <c r="C21" s="123">
        <v>6</v>
      </c>
      <c r="D21" s="127" t="s">
        <v>149</v>
      </c>
      <c r="E21" s="251" t="s">
        <v>150</v>
      </c>
      <c r="F21" s="132" t="s">
        <v>151</v>
      </c>
      <c r="G21" s="128" t="s">
        <v>130</v>
      </c>
      <c r="H21" s="128"/>
      <c r="I21" s="128"/>
      <c r="J21" s="127" t="s">
        <v>152</v>
      </c>
      <c r="K21" s="127" t="s">
        <v>153</v>
      </c>
      <c r="L21" s="128" t="s">
        <v>154</v>
      </c>
      <c r="M21" s="131" t="s">
        <v>155</v>
      </c>
      <c r="N21" s="131" t="s">
        <v>156</v>
      </c>
    </row>
    <row r="22" spans="1:14" x14ac:dyDescent="0.3">
      <c r="A22" s="124" t="s">
        <v>208</v>
      </c>
      <c r="B22" s="123" t="s">
        <v>209</v>
      </c>
      <c r="C22" s="123">
        <v>1</v>
      </c>
      <c r="D22" s="128" t="s">
        <v>172</v>
      </c>
      <c r="E22" s="128" t="s">
        <v>173</v>
      </c>
      <c r="F22" s="130" t="s">
        <v>174</v>
      </c>
      <c r="G22" s="128" t="s">
        <v>130</v>
      </c>
      <c r="H22" s="128"/>
      <c r="I22" s="128"/>
      <c r="J22" s="127" t="s">
        <v>175</v>
      </c>
      <c r="K22" s="127" t="s">
        <v>176</v>
      </c>
      <c r="L22" s="128" t="s">
        <v>177</v>
      </c>
      <c r="M22" s="131" t="s">
        <v>178</v>
      </c>
      <c r="N22" s="131" t="s">
        <v>179</v>
      </c>
    </row>
    <row r="23" spans="1:14" x14ac:dyDescent="0.3">
      <c r="A23" s="124" t="s">
        <v>210</v>
      </c>
      <c r="B23" s="123" t="s">
        <v>178</v>
      </c>
      <c r="C23" s="123">
        <v>1</v>
      </c>
      <c r="D23" s="128" t="s">
        <v>172</v>
      </c>
      <c r="E23" s="128" t="s">
        <v>173</v>
      </c>
      <c r="F23" s="130" t="s">
        <v>174</v>
      </c>
      <c r="G23" s="128" t="s">
        <v>130</v>
      </c>
      <c r="H23" s="128"/>
      <c r="I23" s="128"/>
      <c r="J23" s="127" t="s">
        <v>175</v>
      </c>
      <c r="K23" s="127" t="s">
        <v>176</v>
      </c>
      <c r="L23" s="128" t="s">
        <v>177</v>
      </c>
      <c r="M23" s="131" t="s">
        <v>178</v>
      </c>
      <c r="N23" s="131" t="s">
        <v>179</v>
      </c>
    </row>
    <row r="24" spans="1:14" x14ac:dyDescent="0.3">
      <c r="A24" s="124" t="s">
        <v>211</v>
      </c>
      <c r="B24" s="123" t="s">
        <v>212</v>
      </c>
      <c r="C24" s="123">
        <v>5</v>
      </c>
      <c r="D24" s="127" t="s">
        <v>188</v>
      </c>
      <c r="E24" s="128" t="s">
        <v>189</v>
      </c>
      <c r="F24" s="129" t="s">
        <v>190</v>
      </c>
      <c r="G24" s="128" t="s">
        <v>130</v>
      </c>
      <c r="H24" s="128"/>
      <c r="I24" s="128"/>
      <c r="J24" s="127" t="s">
        <v>191</v>
      </c>
      <c r="K24" s="127" t="s">
        <v>192</v>
      </c>
      <c r="L24" s="128" t="s">
        <v>193</v>
      </c>
      <c r="M24" s="131" t="s">
        <v>187</v>
      </c>
      <c r="N24" s="131" t="s">
        <v>194</v>
      </c>
    </row>
    <row r="25" spans="1:14" x14ac:dyDescent="0.3">
      <c r="A25" s="124" t="s">
        <v>213</v>
      </c>
      <c r="B25" s="123" t="s">
        <v>214</v>
      </c>
      <c r="C25" s="123">
        <v>5</v>
      </c>
      <c r="D25" s="127" t="s">
        <v>188</v>
      </c>
      <c r="E25" s="128" t="s">
        <v>189</v>
      </c>
      <c r="F25" s="129" t="s">
        <v>190</v>
      </c>
      <c r="G25" s="128" t="s">
        <v>130</v>
      </c>
      <c r="H25" s="128"/>
      <c r="I25" s="128"/>
      <c r="J25" s="127" t="s">
        <v>191</v>
      </c>
      <c r="K25" s="127" t="s">
        <v>192</v>
      </c>
      <c r="L25" s="128" t="s">
        <v>193</v>
      </c>
      <c r="M25" s="131" t="s">
        <v>187</v>
      </c>
      <c r="N25" s="131" t="s">
        <v>194</v>
      </c>
    </row>
    <row r="26" spans="1:14" x14ac:dyDescent="0.3">
      <c r="A26" s="124" t="s">
        <v>215</v>
      </c>
      <c r="B26" s="123" t="s">
        <v>216</v>
      </c>
      <c r="C26" s="123">
        <v>4</v>
      </c>
      <c r="D26" s="127" t="s">
        <v>114</v>
      </c>
      <c r="E26" s="128" t="s">
        <v>115</v>
      </c>
      <c r="F26" s="129" t="s">
        <v>116</v>
      </c>
      <c r="G26" s="128" t="s">
        <v>117</v>
      </c>
      <c r="H26" s="128" t="s">
        <v>118</v>
      </c>
      <c r="I26" s="130" t="s">
        <v>119</v>
      </c>
      <c r="J26" s="128" t="s">
        <v>120</v>
      </c>
      <c r="K26" s="127" t="s">
        <v>121</v>
      </c>
      <c r="L26" s="128" t="s">
        <v>122</v>
      </c>
      <c r="M26" s="131" t="s">
        <v>123</v>
      </c>
      <c r="N26" s="131" t="s">
        <v>124</v>
      </c>
    </row>
    <row r="27" spans="1:14" x14ac:dyDescent="0.3">
      <c r="A27" s="124" t="s">
        <v>217</v>
      </c>
      <c r="B27" s="123" t="s">
        <v>218</v>
      </c>
      <c r="C27" s="123">
        <v>7</v>
      </c>
      <c r="D27" s="127" t="s">
        <v>199</v>
      </c>
      <c r="E27" s="128" t="s">
        <v>200</v>
      </c>
      <c r="F27" s="129" t="s">
        <v>201</v>
      </c>
      <c r="G27" s="128" t="s">
        <v>130</v>
      </c>
      <c r="H27" s="128"/>
      <c r="I27" s="128"/>
      <c r="J27" s="127" t="s">
        <v>364</v>
      </c>
      <c r="K27" s="127" t="s">
        <v>365</v>
      </c>
      <c r="L27" s="128" t="s">
        <v>366</v>
      </c>
      <c r="M27" s="131" t="s">
        <v>202</v>
      </c>
      <c r="N27" s="131">
        <v>66219</v>
      </c>
    </row>
    <row r="28" spans="1:14" x14ac:dyDescent="0.3">
      <c r="A28" s="124" t="s">
        <v>219</v>
      </c>
      <c r="B28" s="123" t="s">
        <v>220</v>
      </c>
      <c r="C28" s="123">
        <v>8</v>
      </c>
      <c r="D28" s="127" t="s">
        <v>160</v>
      </c>
      <c r="E28" s="128" t="s">
        <v>161</v>
      </c>
      <c r="F28" s="129" t="s">
        <v>162</v>
      </c>
      <c r="G28" s="127" t="s">
        <v>163</v>
      </c>
      <c r="H28" s="128" t="s">
        <v>164</v>
      </c>
      <c r="I28" s="130" t="s">
        <v>165</v>
      </c>
      <c r="J28" s="127" t="s">
        <v>166</v>
      </c>
      <c r="K28" s="127" t="s">
        <v>167</v>
      </c>
      <c r="L28" s="128" t="s">
        <v>168</v>
      </c>
      <c r="M28" s="131" t="s">
        <v>159</v>
      </c>
      <c r="N28" s="131" t="s">
        <v>169</v>
      </c>
    </row>
    <row r="29" spans="1:14" x14ac:dyDescent="0.3">
      <c r="A29" s="124" t="s">
        <v>221</v>
      </c>
      <c r="B29" s="123" t="s">
        <v>222</v>
      </c>
      <c r="C29" s="123">
        <v>7</v>
      </c>
      <c r="D29" s="127" t="s">
        <v>199</v>
      </c>
      <c r="E29" s="128" t="s">
        <v>200</v>
      </c>
      <c r="F29" s="129" t="s">
        <v>201</v>
      </c>
      <c r="G29" s="128" t="s">
        <v>130</v>
      </c>
      <c r="H29" s="128"/>
      <c r="I29" s="128"/>
      <c r="J29" s="127" t="s">
        <v>364</v>
      </c>
      <c r="K29" s="127" t="s">
        <v>365</v>
      </c>
      <c r="L29" s="128" t="s">
        <v>366</v>
      </c>
      <c r="M29" s="131" t="s">
        <v>202</v>
      </c>
      <c r="N29" s="131">
        <v>66219</v>
      </c>
    </row>
    <row r="30" spans="1:14" x14ac:dyDescent="0.3">
      <c r="A30" s="124" t="s">
        <v>223</v>
      </c>
      <c r="B30" s="123" t="s">
        <v>224</v>
      </c>
      <c r="C30" s="123">
        <v>9</v>
      </c>
      <c r="D30" s="127" t="s">
        <v>137</v>
      </c>
      <c r="E30" s="128" t="s">
        <v>138</v>
      </c>
      <c r="F30" s="129" t="s">
        <v>139</v>
      </c>
      <c r="G30" s="127" t="s">
        <v>140</v>
      </c>
      <c r="H30" s="128" t="s">
        <v>141</v>
      </c>
      <c r="I30" s="129" t="s">
        <v>142</v>
      </c>
      <c r="J30" s="128" t="s">
        <v>143</v>
      </c>
      <c r="K30" s="128" t="s">
        <v>144</v>
      </c>
      <c r="L30" s="128" t="s">
        <v>145</v>
      </c>
      <c r="M30" s="131" t="s">
        <v>146</v>
      </c>
      <c r="N30" s="131">
        <v>94105</v>
      </c>
    </row>
    <row r="31" spans="1:14" x14ac:dyDescent="0.3">
      <c r="A31" s="124" t="s">
        <v>225</v>
      </c>
      <c r="B31" s="123" t="s">
        <v>226</v>
      </c>
      <c r="C31" s="123">
        <v>1</v>
      </c>
      <c r="D31" s="128" t="s">
        <v>172</v>
      </c>
      <c r="E31" s="128" t="s">
        <v>173</v>
      </c>
      <c r="F31" s="130" t="s">
        <v>174</v>
      </c>
      <c r="G31" s="128" t="s">
        <v>130</v>
      </c>
      <c r="H31" s="128"/>
      <c r="I31" s="128"/>
      <c r="J31" s="127" t="s">
        <v>175</v>
      </c>
      <c r="K31" s="127" t="s">
        <v>176</v>
      </c>
      <c r="L31" s="128" t="s">
        <v>177</v>
      </c>
      <c r="M31" s="131" t="s">
        <v>178</v>
      </c>
      <c r="N31" s="131" t="s">
        <v>179</v>
      </c>
    </row>
    <row r="32" spans="1:14" x14ac:dyDescent="0.3">
      <c r="A32" s="124" t="s">
        <v>227</v>
      </c>
      <c r="B32" s="123" t="s">
        <v>228</v>
      </c>
      <c r="C32" s="123">
        <v>2</v>
      </c>
      <c r="D32" s="128" t="s">
        <v>229</v>
      </c>
      <c r="E32" s="128" t="s">
        <v>230</v>
      </c>
      <c r="F32" s="130" t="s">
        <v>231</v>
      </c>
      <c r="G32" s="127" t="s">
        <v>232</v>
      </c>
      <c r="H32" s="128" t="s">
        <v>233</v>
      </c>
      <c r="I32" s="130" t="s">
        <v>234</v>
      </c>
      <c r="J32" s="127" t="s">
        <v>235</v>
      </c>
      <c r="K32" s="127" t="s">
        <v>236</v>
      </c>
      <c r="L32" s="128" t="s">
        <v>237</v>
      </c>
      <c r="M32" s="131" t="s">
        <v>238</v>
      </c>
      <c r="N32" s="131" t="s">
        <v>239</v>
      </c>
    </row>
    <row r="33" spans="1:14" x14ac:dyDescent="0.3">
      <c r="A33" s="124" t="s">
        <v>240</v>
      </c>
      <c r="B33" s="123" t="s">
        <v>241</v>
      </c>
      <c r="C33" s="123">
        <v>6</v>
      </c>
      <c r="D33" s="127" t="s">
        <v>149</v>
      </c>
      <c r="E33" s="251" t="s">
        <v>150</v>
      </c>
      <c r="F33" s="132" t="s">
        <v>151</v>
      </c>
      <c r="G33" s="128" t="s">
        <v>130</v>
      </c>
      <c r="H33" s="128"/>
      <c r="I33" s="128"/>
      <c r="J33" s="127" t="s">
        <v>152</v>
      </c>
      <c r="K33" s="127" t="s">
        <v>153</v>
      </c>
      <c r="L33" s="128" t="s">
        <v>154</v>
      </c>
      <c r="M33" s="131" t="s">
        <v>155</v>
      </c>
      <c r="N33" s="131" t="s">
        <v>156</v>
      </c>
    </row>
    <row r="34" spans="1:14" x14ac:dyDescent="0.3">
      <c r="A34" s="124" t="s">
        <v>237</v>
      </c>
      <c r="B34" s="123" t="s">
        <v>238</v>
      </c>
      <c r="C34" s="123">
        <v>2</v>
      </c>
      <c r="D34" s="128" t="s">
        <v>229</v>
      </c>
      <c r="E34" s="128" t="s">
        <v>230</v>
      </c>
      <c r="F34" s="130" t="s">
        <v>231</v>
      </c>
      <c r="G34" s="127" t="s">
        <v>232</v>
      </c>
      <c r="H34" s="128" t="s">
        <v>233</v>
      </c>
      <c r="I34" s="130" t="s">
        <v>234</v>
      </c>
      <c r="J34" s="127" t="s">
        <v>235</v>
      </c>
      <c r="K34" s="127" t="s">
        <v>236</v>
      </c>
      <c r="L34" s="128" t="s">
        <v>237</v>
      </c>
      <c r="M34" s="131" t="s">
        <v>238</v>
      </c>
      <c r="N34" s="131" t="s">
        <v>239</v>
      </c>
    </row>
    <row r="35" spans="1:14" x14ac:dyDescent="0.3">
      <c r="A35" s="124" t="s">
        <v>242</v>
      </c>
      <c r="B35" s="123" t="s">
        <v>243</v>
      </c>
      <c r="C35" s="123">
        <v>4</v>
      </c>
      <c r="D35" s="127" t="s">
        <v>114</v>
      </c>
      <c r="E35" s="128" t="s">
        <v>115</v>
      </c>
      <c r="F35" s="129" t="s">
        <v>116</v>
      </c>
      <c r="G35" s="128" t="s">
        <v>117</v>
      </c>
      <c r="H35" s="128" t="s">
        <v>118</v>
      </c>
      <c r="I35" s="130" t="s">
        <v>119</v>
      </c>
      <c r="J35" s="128" t="s">
        <v>120</v>
      </c>
      <c r="K35" s="127" t="s">
        <v>121</v>
      </c>
      <c r="L35" s="128" t="s">
        <v>122</v>
      </c>
      <c r="M35" s="131" t="s">
        <v>123</v>
      </c>
      <c r="N35" s="131" t="s">
        <v>124</v>
      </c>
    </row>
    <row r="36" spans="1:14" x14ac:dyDescent="0.3">
      <c r="A36" s="124" t="s">
        <v>244</v>
      </c>
      <c r="B36" s="123" t="s">
        <v>245</v>
      </c>
      <c r="C36" s="123">
        <v>8</v>
      </c>
      <c r="D36" s="127" t="s">
        <v>160</v>
      </c>
      <c r="E36" s="128" t="s">
        <v>161</v>
      </c>
      <c r="F36" s="129" t="s">
        <v>162</v>
      </c>
      <c r="G36" s="127" t="s">
        <v>163</v>
      </c>
      <c r="H36" s="128" t="s">
        <v>164</v>
      </c>
      <c r="I36" s="130" t="s">
        <v>165</v>
      </c>
      <c r="J36" s="127" t="s">
        <v>166</v>
      </c>
      <c r="K36" s="127" t="s">
        <v>167</v>
      </c>
      <c r="L36" s="128" t="s">
        <v>168</v>
      </c>
      <c r="M36" s="131" t="s">
        <v>159</v>
      </c>
      <c r="N36" s="131" t="s">
        <v>169</v>
      </c>
    </row>
    <row r="37" spans="1:14" x14ac:dyDescent="0.3">
      <c r="A37" s="124" t="s">
        <v>246</v>
      </c>
      <c r="B37" s="123" t="s">
        <v>247</v>
      </c>
      <c r="C37" s="123">
        <v>5</v>
      </c>
      <c r="D37" s="127" t="s">
        <v>188</v>
      </c>
      <c r="E37" s="128" t="s">
        <v>189</v>
      </c>
      <c r="F37" s="129" t="s">
        <v>190</v>
      </c>
      <c r="G37" s="128" t="s">
        <v>130</v>
      </c>
      <c r="H37" s="128"/>
      <c r="I37" s="128"/>
      <c r="J37" s="127" t="s">
        <v>191</v>
      </c>
      <c r="K37" s="127" t="s">
        <v>192</v>
      </c>
      <c r="L37" s="128" t="s">
        <v>193</v>
      </c>
      <c r="M37" s="131" t="s">
        <v>187</v>
      </c>
      <c r="N37" s="131" t="s">
        <v>194</v>
      </c>
    </row>
    <row r="38" spans="1:14" x14ac:dyDescent="0.3">
      <c r="A38" s="124" t="s">
        <v>248</v>
      </c>
      <c r="B38" s="123" t="s">
        <v>249</v>
      </c>
      <c r="C38" s="123">
        <v>6</v>
      </c>
      <c r="D38" s="127" t="s">
        <v>149</v>
      </c>
      <c r="E38" s="251" t="s">
        <v>150</v>
      </c>
      <c r="F38" s="132" t="s">
        <v>151</v>
      </c>
      <c r="G38" s="128" t="s">
        <v>130</v>
      </c>
      <c r="H38" s="128"/>
      <c r="I38" s="128"/>
      <c r="J38" s="127" t="s">
        <v>152</v>
      </c>
      <c r="K38" s="127" t="s">
        <v>153</v>
      </c>
      <c r="L38" s="128" t="s">
        <v>154</v>
      </c>
      <c r="M38" s="131" t="s">
        <v>155</v>
      </c>
      <c r="N38" s="131" t="s">
        <v>156</v>
      </c>
    </row>
    <row r="39" spans="1:14" x14ac:dyDescent="0.3">
      <c r="A39" s="124" t="s">
        <v>250</v>
      </c>
      <c r="B39" s="123" t="s">
        <v>251</v>
      </c>
      <c r="C39" s="123">
        <v>10</v>
      </c>
      <c r="D39" s="127" t="s">
        <v>127</v>
      </c>
      <c r="E39" s="127" t="s">
        <v>128</v>
      </c>
      <c r="F39" s="130" t="s">
        <v>129</v>
      </c>
      <c r="G39" s="127" t="s">
        <v>130</v>
      </c>
      <c r="H39" s="128"/>
      <c r="I39" s="128"/>
      <c r="J39" s="128" t="s">
        <v>131</v>
      </c>
      <c r="K39" s="128" t="s">
        <v>132</v>
      </c>
      <c r="L39" s="128" t="s">
        <v>133</v>
      </c>
      <c r="M39" s="131" t="s">
        <v>134</v>
      </c>
      <c r="N39" s="131">
        <v>98101</v>
      </c>
    </row>
    <row r="40" spans="1:14" x14ac:dyDescent="0.3">
      <c r="A40" s="124" t="s">
        <v>252</v>
      </c>
      <c r="B40" s="123" t="s">
        <v>253</v>
      </c>
      <c r="C40" s="123">
        <v>1</v>
      </c>
      <c r="D40" s="128" t="s">
        <v>172</v>
      </c>
      <c r="E40" s="128" t="s">
        <v>173</v>
      </c>
      <c r="F40" s="130" t="s">
        <v>174</v>
      </c>
      <c r="G40" s="128" t="s">
        <v>130</v>
      </c>
      <c r="H40" s="128"/>
      <c r="I40" s="128"/>
      <c r="J40" s="127" t="s">
        <v>175</v>
      </c>
      <c r="K40" s="127" t="s">
        <v>176</v>
      </c>
      <c r="L40" s="128" t="s">
        <v>177</v>
      </c>
      <c r="M40" s="131" t="s">
        <v>178</v>
      </c>
      <c r="N40" s="131" t="s">
        <v>179</v>
      </c>
    </row>
    <row r="41" spans="1:14" x14ac:dyDescent="0.3">
      <c r="A41" s="124" t="s">
        <v>254</v>
      </c>
      <c r="B41" s="123" t="s">
        <v>255</v>
      </c>
      <c r="C41" s="123">
        <v>4</v>
      </c>
      <c r="D41" s="127" t="s">
        <v>114</v>
      </c>
      <c r="E41" s="128" t="s">
        <v>115</v>
      </c>
      <c r="F41" s="129" t="s">
        <v>116</v>
      </c>
      <c r="G41" s="128" t="s">
        <v>117</v>
      </c>
      <c r="H41" s="128" t="s">
        <v>118</v>
      </c>
      <c r="I41" s="130" t="s">
        <v>119</v>
      </c>
      <c r="J41" s="128" t="s">
        <v>120</v>
      </c>
      <c r="K41" s="127" t="s">
        <v>121</v>
      </c>
      <c r="L41" s="128" t="s">
        <v>122</v>
      </c>
      <c r="M41" s="131" t="s">
        <v>123</v>
      </c>
      <c r="N41" s="131" t="s">
        <v>124</v>
      </c>
    </row>
    <row r="42" spans="1:14" x14ac:dyDescent="0.3">
      <c r="A42" s="124" t="s">
        <v>256</v>
      </c>
      <c r="B42" s="123" t="s">
        <v>257</v>
      </c>
      <c r="C42" s="123">
        <v>8</v>
      </c>
      <c r="D42" s="127" t="s">
        <v>160</v>
      </c>
      <c r="E42" s="128" t="s">
        <v>161</v>
      </c>
      <c r="F42" s="129" t="s">
        <v>162</v>
      </c>
      <c r="G42" s="127" t="s">
        <v>163</v>
      </c>
      <c r="H42" s="128" t="s">
        <v>164</v>
      </c>
      <c r="I42" s="130" t="s">
        <v>165</v>
      </c>
      <c r="J42" s="127" t="s">
        <v>166</v>
      </c>
      <c r="K42" s="127" t="s">
        <v>167</v>
      </c>
      <c r="L42" s="128" t="s">
        <v>168</v>
      </c>
      <c r="M42" s="131" t="s">
        <v>159</v>
      </c>
      <c r="N42" s="131" t="s">
        <v>169</v>
      </c>
    </row>
    <row r="43" spans="1:14" x14ac:dyDescent="0.3">
      <c r="A43" s="124" t="s">
        <v>258</v>
      </c>
      <c r="B43" s="123" t="s">
        <v>259</v>
      </c>
      <c r="C43" s="123">
        <v>4</v>
      </c>
      <c r="D43" s="127" t="s">
        <v>114</v>
      </c>
      <c r="E43" s="128" t="s">
        <v>115</v>
      </c>
      <c r="F43" s="129" t="s">
        <v>116</v>
      </c>
      <c r="G43" s="128" t="s">
        <v>117</v>
      </c>
      <c r="H43" s="128" t="s">
        <v>118</v>
      </c>
      <c r="I43" s="130" t="s">
        <v>119</v>
      </c>
      <c r="J43" s="128" t="s">
        <v>120</v>
      </c>
      <c r="K43" s="127" t="s">
        <v>121</v>
      </c>
      <c r="L43" s="128" t="s">
        <v>122</v>
      </c>
      <c r="M43" s="131" t="s">
        <v>123</v>
      </c>
      <c r="N43" s="131" t="s">
        <v>124</v>
      </c>
    </row>
    <row r="44" spans="1:14" x14ac:dyDescent="0.3">
      <c r="A44" s="124" t="s">
        <v>260</v>
      </c>
      <c r="B44" s="123" t="s">
        <v>155</v>
      </c>
      <c r="C44" s="123">
        <v>6</v>
      </c>
      <c r="D44" s="127" t="s">
        <v>149</v>
      </c>
      <c r="E44" s="251" t="s">
        <v>150</v>
      </c>
      <c r="F44" s="132" t="s">
        <v>151</v>
      </c>
      <c r="G44" s="128" t="s">
        <v>130</v>
      </c>
      <c r="H44" s="128"/>
      <c r="I44" s="128"/>
      <c r="J44" s="127" t="s">
        <v>152</v>
      </c>
      <c r="K44" s="127" t="s">
        <v>153</v>
      </c>
      <c r="L44" s="128" t="s">
        <v>154</v>
      </c>
      <c r="M44" s="131" t="s">
        <v>155</v>
      </c>
      <c r="N44" s="131" t="s">
        <v>156</v>
      </c>
    </row>
    <row r="45" spans="1:14" x14ac:dyDescent="0.3">
      <c r="A45" s="124" t="s">
        <v>261</v>
      </c>
      <c r="B45" s="123" t="s">
        <v>262</v>
      </c>
      <c r="C45" s="123">
        <v>8</v>
      </c>
      <c r="D45" s="127" t="s">
        <v>160</v>
      </c>
      <c r="E45" s="128" t="s">
        <v>161</v>
      </c>
      <c r="F45" s="129" t="s">
        <v>162</v>
      </c>
      <c r="G45" s="127" t="s">
        <v>163</v>
      </c>
      <c r="H45" s="128" t="s">
        <v>164</v>
      </c>
      <c r="I45" s="130" t="s">
        <v>165</v>
      </c>
      <c r="J45" s="127" t="s">
        <v>166</v>
      </c>
      <c r="K45" s="127" t="s">
        <v>167</v>
      </c>
      <c r="L45" s="128" t="s">
        <v>168</v>
      </c>
      <c r="M45" s="131" t="s">
        <v>159</v>
      </c>
      <c r="N45" s="131" t="s">
        <v>169</v>
      </c>
    </row>
    <row r="46" spans="1:14" x14ac:dyDescent="0.3">
      <c r="A46" s="124" t="s">
        <v>263</v>
      </c>
      <c r="B46" s="123" t="s">
        <v>264</v>
      </c>
      <c r="C46" s="123">
        <v>1</v>
      </c>
      <c r="D46" s="128" t="s">
        <v>172</v>
      </c>
      <c r="E46" s="128" t="s">
        <v>173</v>
      </c>
      <c r="F46" s="130" t="s">
        <v>174</v>
      </c>
      <c r="G46" s="128" t="s">
        <v>130</v>
      </c>
      <c r="H46" s="128"/>
      <c r="I46" s="128"/>
      <c r="J46" s="127" t="s">
        <v>175</v>
      </c>
      <c r="K46" s="127" t="s">
        <v>176</v>
      </c>
      <c r="L46" s="128" t="s">
        <v>177</v>
      </c>
      <c r="M46" s="131" t="s">
        <v>178</v>
      </c>
      <c r="N46" s="131" t="s">
        <v>179</v>
      </c>
    </row>
    <row r="47" spans="1:14" x14ac:dyDescent="0.3">
      <c r="A47" s="124" t="s">
        <v>265</v>
      </c>
      <c r="B47" s="123" t="s">
        <v>134</v>
      </c>
      <c r="C47" s="123">
        <v>10</v>
      </c>
      <c r="D47" s="127" t="s">
        <v>127</v>
      </c>
      <c r="E47" s="127" t="s">
        <v>128</v>
      </c>
      <c r="F47" s="130" t="s">
        <v>129</v>
      </c>
      <c r="G47" s="127" t="s">
        <v>130</v>
      </c>
      <c r="H47" s="128"/>
      <c r="I47" s="128"/>
      <c r="J47" s="128" t="s">
        <v>131</v>
      </c>
      <c r="K47" s="128" t="s">
        <v>132</v>
      </c>
      <c r="L47" s="128" t="s">
        <v>133</v>
      </c>
      <c r="M47" s="131" t="s">
        <v>134</v>
      </c>
      <c r="N47" s="131">
        <v>98101</v>
      </c>
    </row>
    <row r="48" spans="1:14" x14ac:dyDescent="0.3">
      <c r="A48" s="124" t="s">
        <v>266</v>
      </c>
      <c r="B48" s="123" t="s">
        <v>267</v>
      </c>
      <c r="C48" s="123">
        <v>5</v>
      </c>
      <c r="D48" s="127" t="s">
        <v>188</v>
      </c>
      <c r="E48" s="128" t="s">
        <v>189</v>
      </c>
      <c r="F48" s="129" t="s">
        <v>190</v>
      </c>
      <c r="G48" s="128" t="s">
        <v>130</v>
      </c>
      <c r="H48" s="128"/>
      <c r="I48" s="128"/>
      <c r="J48" s="127" t="s">
        <v>191</v>
      </c>
      <c r="K48" s="127" t="s">
        <v>192</v>
      </c>
      <c r="L48" s="128" t="s">
        <v>193</v>
      </c>
      <c r="M48" s="131" t="s">
        <v>187</v>
      </c>
      <c r="N48" s="131" t="s">
        <v>194</v>
      </c>
    </row>
    <row r="49" spans="1:14" x14ac:dyDescent="0.3">
      <c r="A49" s="124" t="s">
        <v>268</v>
      </c>
      <c r="B49" s="123" t="s">
        <v>269</v>
      </c>
      <c r="C49" s="123">
        <v>8</v>
      </c>
      <c r="D49" s="127" t="s">
        <v>160</v>
      </c>
      <c r="E49" s="128" t="s">
        <v>161</v>
      </c>
      <c r="F49" s="129" t="s">
        <v>162</v>
      </c>
      <c r="G49" s="127" t="s">
        <v>163</v>
      </c>
      <c r="H49" s="128" t="s">
        <v>164</v>
      </c>
      <c r="I49" s="130" t="s">
        <v>165</v>
      </c>
      <c r="J49" s="127" t="s">
        <v>166</v>
      </c>
      <c r="K49" s="127" t="s">
        <v>167</v>
      </c>
      <c r="L49" s="128" t="s">
        <v>168</v>
      </c>
      <c r="M49" s="131" t="s">
        <v>159</v>
      </c>
      <c r="N49" s="131" t="s">
        <v>169</v>
      </c>
    </row>
    <row r="50" spans="1:14" x14ac:dyDescent="0.3">
      <c r="A50" s="124" t="s">
        <v>270</v>
      </c>
      <c r="B50" s="123" t="s">
        <v>271</v>
      </c>
      <c r="C50" s="123">
        <v>3</v>
      </c>
      <c r="D50" s="127" t="s">
        <v>130</v>
      </c>
      <c r="E50" s="128"/>
      <c r="F50" s="128"/>
      <c r="G50" s="128"/>
      <c r="H50" s="128"/>
      <c r="I50" s="128"/>
      <c r="J50" s="128"/>
      <c r="K50" s="128"/>
      <c r="L50" s="128"/>
      <c r="M50" s="131"/>
      <c r="N50" s="131"/>
    </row>
    <row r="51" spans="1:14" x14ac:dyDescent="0.3">
      <c r="A51" s="124" t="s">
        <v>272</v>
      </c>
      <c r="B51" s="123" t="s">
        <v>273</v>
      </c>
      <c r="C51" s="123">
        <v>3</v>
      </c>
      <c r="D51" s="127" t="s">
        <v>130</v>
      </c>
      <c r="E51" s="128"/>
      <c r="F51" s="128"/>
      <c r="G51" s="128"/>
      <c r="H51" s="128"/>
      <c r="I51" s="128"/>
      <c r="J51" s="128"/>
      <c r="K51" s="128"/>
      <c r="L51" s="128"/>
      <c r="M51" s="131"/>
      <c r="N51" s="131"/>
    </row>
    <row r="52" spans="1:14" x14ac:dyDescent="0.3">
      <c r="A52" s="124" t="s">
        <v>274</v>
      </c>
      <c r="B52" s="123" t="s">
        <v>275</v>
      </c>
      <c r="C52" s="123">
        <v>3</v>
      </c>
      <c r="D52" s="127" t="s">
        <v>130</v>
      </c>
      <c r="E52" s="128"/>
      <c r="F52" s="128"/>
      <c r="G52" s="128"/>
      <c r="H52" s="128"/>
      <c r="I52" s="128"/>
      <c r="J52" s="128"/>
      <c r="K52" s="128"/>
      <c r="L52" s="128"/>
      <c r="M52" s="131"/>
      <c r="N52" s="131"/>
    </row>
    <row r="53" spans="1:14" x14ac:dyDescent="0.3">
      <c r="A53" s="124" t="s">
        <v>276</v>
      </c>
      <c r="B53" s="123" t="s">
        <v>277</v>
      </c>
      <c r="C53" s="123">
        <v>3</v>
      </c>
      <c r="D53" s="127" t="s">
        <v>130</v>
      </c>
      <c r="E53" s="128"/>
      <c r="F53" s="128"/>
      <c r="G53" s="128"/>
      <c r="H53" s="128"/>
      <c r="I53" s="128"/>
      <c r="J53" s="128"/>
      <c r="K53" s="128"/>
      <c r="L53" s="128"/>
      <c r="M53" s="131"/>
      <c r="N53" s="131"/>
    </row>
    <row r="54" spans="1:14" x14ac:dyDescent="0.3">
      <c r="A54" s="124" t="s">
        <v>278</v>
      </c>
      <c r="B54" s="123" t="s">
        <v>279</v>
      </c>
      <c r="C54" s="123">
        <v>3</v>
      </c>
      <c r="D54" s="127" t="s">
        <v>130</v>
      </c>
      <c r="E54" s="128"/>
      <c r="F54" s="128"/>
      <c r="G54" s="128"/>
      <c r="H54" s="128"/>
      <c r="I54" s="128"/>
      <c r="J54" s="128"/>
      <c r="K54" s="128"/>
      <c r="L54" s="128"/>
      <c r="M54" s="131"/>
      <c r="N54" s="131"/>
    </row>
    <row r="55" spans="1:14" x14ac:dyDescent="0.3">
      <c r="A55" s="124" t="s">
        <v>280</v>
      </c>
      <c r="B55" s="123" t="s">
        <v>281</v>
      </c>
      <c r="C55" s="123">
        <v>3</v>
      </c>
      <c r="D55" s="127" t="s">
        <v>130</v>
      </c>
      <c r="E55" s="128"/>
      <c r="F55" s="128"/>
      <c r="G55" s="128"/>
      <c r="H55" s="128"/>
      <c r="I55" s="128"/>
      <c r="J55" s="128"/>
      <c r="K55" s="128"/>
      <c r="L55" s="128"/>
      <c r="M55" s="131"/>
      <c r="N55" s="131"/>
    </row>
  </sheetData>
  <mergeCells count="1">
    <mergeCell ref="D3:N3"/>
  </mergeCells>
  <hyperlinks>
    <hyperlink ref="F11" r:id="rId1" display="mailto:McCahill.brendan@epa.gov"/>
    <hyperlink ref="F22" r:id="rId2" display="mailto:McCahill.brendan@epa.gov"/>
    <hyperlink ref="F23" r:id="rId3" display="mailto:McCahill.brendan@epa.gov"/>
    <hyperlink ref="F31" r:id="rId4" display="mailto:McCahill.brendan@epa.gov"/>
    <hyperlink ref="F40" r:id="rId5" display="mailto:McCahill.brendan@epa.gov"/>
    <hyperlink ref="F46" r:id="rId6" display="mailto:McCahill.brendan@epa.gov"/>
    <hyperlink ref="F32" r:id="rId7" display="mailto:lau.gavin@epa.gov"/>
    <hyperlink ref="I32" r:id="rId8" display="mailto:Dholakia.umesh@epa.gov"/>
    <hyperlink ref="F34" r:id="rId9" display="mailto:lau.gavin@epa.gov"/>
    <hyperlink ref="I34" r:id="rId10" display="mailto:Dholakia.umesh@epa.gov"/>
    <hyperlink ref="F5" r:id="rId11" display="mailto:oquendo.ana@epa.gov"/>
    <hyperlink ref="I5" r:id="rId12" display="mailto:shepherd.lorinda@epa.gov"/>
    <hyperlink ref="F16" r:id="rId13" display="mailto:gupta.kaushal@epa.gov"/>
    <hyperlink ref="F18" r:id="rId14" display="mailto:webber.robert@epa.gov"/>
    <hyperlink ref="F10" r:id="rId15" display="mailto:smith.claudia@epa.gov"/>
    <hyperlink ref="I10" r:id="rId16" display="mailto:paser.kathleen@epa.gov"/>
    <hyperlink ref="F28" r:id="rId17" display="mailto:smith.claudia@epa.gov"/>
    <hyperlink ref="F36" r:id="rId18" display="mailto:smith.claudia@epa.gov"/>
    <hyperlink ref="F42" r:id="rId19" display="mailto:smith.claudia@epa.gov"/>
    <hyperlink ref="F45" r:id="rId20" display="mailto:smith.claudia@epa.gov"/>
    <hyperlink ref="F49" r:id="rId21" display="mailto:smith.claudia@epa.gov"/>
    <hyperlink ref="I28" r:id="rId22" display="mailto:paser.kathleen@epa.gov"/>
    <hyperlink ref="I36" r:id="rId23" display="mailto:paser.kathleen@epa.gov"/>
    <hyperlink ref="I42" r:id="rId24" display="mailto:paser.kathleen@epa.gov"/>
    <hyperlink ref="I45" r:id="rId25" display="mailto:paser.kathleen@epa.gov"/>
    <hyperlink ref="I49" r:id="rId26" display="mailto:paser.kathleen@epa.gov"/>
    <hyperlink ref="F19" r:id="rId27" display="mailto:webber.robert@epa.gov"/>
    <hyperlink ref="F27" r:id="rId28" display="mailto:webber.robert@epa.gov"/>
    <hyperlink ref="F29" r:id="rId29" display="mailto:webber.robert@epa.gov"/>
    <hyperlink ref="F17" r:id="rId30" display="mailto:gupta.kaushal@epa.gov"/>
    <hyperlink ref="F24" r:id="rId31" display="mailto:gupta.kaushal@epa.gov"/>
    <hyperlink ref="F25" r:id="rId32" display="mailto:gupta.kaushal@epa.gov"/>
    <hyperlink ref="F37" r:id="rId33" display="mailto:gupta.kaushal@epa.gov"/>
    <hyperlink ref="F48" r:id="rId34" display="mailto:gupta.kaushal@epa.gov"/>
    <hyperlink ref="F12" r:id="rId35" display="mailto:oquendo.ana@epa.gov"/>
    <hyperlink ref="F13" r:id="rId36" display="mailto:oquendo.ana@epa.gov"/>
    <hyperlink ref="F20" r:id="rId37" display="mailto:oquendo.ana@epa.gov"/>
    <hyperlink ref="F26" r:id="rId38" display="mailto:oquendo.ana@epa.gov"/>
    <hyperlink ref="F35" r:id="rId39" display="mailto:oquendo.ana@epa.gov"/>
    <hyperlink ref="F41" r:id="rId40" display="mailto:oquendo.ana@epa.gov"/>
    <hyperlink ref="F43" r:id="rId41" display="mailto:oquendo.ana@epa.gov"/>
    <hyperlink ref="I12" r:id="rId42" display="mailto:shepherd.lorinda@epa.gov"/>
    <hyperlink ref="I13" r:id="rId43" display="mailto:shepherd.lorinda@epa.gov"/>
    <hyperlink ref="I20" r:id="rId44" display="mailto:shepherd.lorinda@epa.gov"/>
    <hyperlink ref="I26" r:id="rId45" display="mailto:shepherd.lorinda@epa.gov"/>
    <hyperlink ref="I35" r:id="rId46" display="mailto:shepherd.lorinda@epa.gov"/>
    <hyperlink ref="I41" r:id="rId47" display="mailto:shepherd.lorinda@epa.gov"/>
    <hyperlink ref="I43" r:id="rId48" display="mailto:shepherd.lorinda@epa.gov"/>
    <hyperlink ref="F7" r:id="rId49" display="mailto:glass.geoffrey@epa.gov"/>
    <hyperlink ref="I7" r:id="rId50" display="mailto:Gutierrez.roberto@epa.gov"/>
    <hyperlink ref="F9" r:id="rId51" display="mailto:glass.geoffrey@epa.gov"/>
    <hyperlink ref="F14" r:id="rId52" display="mailto:glass.geoffrey@epa.gov"/>
    <hyperlink ref="F30" r:id="rId53" display="mailto:glass.geoffrey@epa.gov"/>
    <hyperlink ref="I9" r:id="rId54" display="mailto:Gutierrez.roberto@epa.gov"/>
    <hyperlink ref="I14" r:id="rId55" display="mailto:Gutierrez.roberto@epa.gov"/>
    <hyperlink ref="I30" r:id="rId56" display="mailto:Gutierrez.roberto@epa.gov"/>
    <hyperlink ref="F6" r:id="rId57"/>
    <hyperlink ref="F15" r:id="rId58"/>
    <hyperlink ref="F39" r:id="rId59"/>
    <hyperlink ref="F47" r:id="rId60"/>
    <hyperlink ref="F8" r:id="rId61"/>
    <hyperlink ref="F21" r:id="rId62"/>
    <hyperlink ref="F33" r:id="rId63"/>
    <hyperlink ref="F38" r:id="rId64"/>
    <hyperlink ref="F44" r:id="rId65"/>
  </hyperlinks>
  <pageMargins left="0.7" right="0.7" top="0.75" bottom="0.75" header="0.3" footer="0.3"/>
  <pageSetup orientation="portrait" r:id="rId6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M44"/>
  <sheetViews>
    <sheetView showGridLines="0" zoomScaleNormal="100" workbookViewId="0"/>
  </sheetViews>
  <sheetFormatPr defaultColWidth="3.33203125" defaultRowHeight="13.2" x14ac:dyDescent="0.25"/>
  <cols>
    <col min="1" max="1" width="1.5546875" style="20" customWidth="1"/>
    <col min="2" max="2" width="12.33203125" style="20" customWidth="1"/>
    <col min="3" max="3" width="18.109375" style="20" customWidth="1"/>
    <col min="4" max="4" width="53.33203125" style="20" customWidth="1"/>
    <col min="5" max="5" width="85.44140625" style="20" customWidth="1"/>
    <col min="6" max="27" width="1.6640625" style="20" customWidth="1"/>
    <col min="28" max="16384" width="3.33203125" style="20"/>
  </cols>
  <sheetData>
    <row r="1" spans="2:5" ht="17.399999999999999" x14ac:dyDescent="0.3">
      <c r="B1" s="18" t="str">
        <f>'Change Log'!A1</f>
        <v>Concrete Batch Plant Registration Calculator</v>
      </c>
    </row>
    <row r="2" spans="2:5" ht="15.75" customHeight="1" x14ac:dyDescent="0.25">
      <c r="B2" s="267" t="str">
        <f>'Change Log'!A2</f>
        <v>v1.3 (last updated 2013.02.26)</v>
      </c>
      <c r="C2" s="267"/>
      <c r="D2" s="267"/>
    </row>
    <row r="3" spans="2:5" ht="117.75" customHeight="1" x14ac:dyDescent="0.25">
      <c r="B3" s="274" t="s">
        <v>353</v>
      </c>
      <c r="C3" s="274"/>
      <c r="D3" s="274"/>
      <c r="E3" s="274"/>
    </row>
    <row r="4" spans="2:5" ht="6.75" customHeight="1" x14ac:dyDescent="0.25">
      <c r="B4" s="244"/>
      <c r="C4" s="244"/>
      <c r="D4" s="244"/>
    </row>
    <row r="5" spans="2:5" x14ac:dyDescent="0.25">
      <c r="B5" s="69" t="s">
        <v>2</v>
      </c>
    </row>
    <row r="6" spans="2:5" ht="36" customHeight="1" x14ac:dyDescent="0.25">
      <c r="B6" s="257" t="s">
        <v>394</v>
      </c>
      <c r="C6" s="270"/>
      <c r="D6" s="270"/>
      <c r="E6" s="270"/>
    </row>
    <row r="7" spans="2:5" ht="4.5" customHeight="1" x14ac:dyDescent="0.25">
      <c r="B7" s="70"/>
    </row>
    <row r="8" spans="2:5" ht="13.5" customHeight="1" x14ac:dyDescent="0.25">
      <c r="B8" s="69" t="s">
        <v>10</v>
      </c>
    </row>
    <row r="9" spans="2:5" ht="54" customHeight="1" x14ac:dyDescent="0.25">
      <c r="B9" s="268" t="s">
        <v>75</v>
      </c>
      <c r="C9" s="269"/>
      <c r="D9" s="269"/>
      <c r="E9" s="269"/>
    </row>
    <row r="10" spans="2:5" ht="4.5" customHeight="1" x14ac:dyDescent="0.25">
      <c r="B10" s="70"/>
    </row>
    <row r="11" spans="2:5" ht="12.75" customHeight="1" x14ac:dyDescent="0.25">
      <c r="B11" s="69" t="s">
        <v>25</v>
      </c>
    </row>
    <row r="12" spans="2:5" ht="59.25" customHeight="1" x14ac:dyDescent="0.25">
      <c r="B12" s="268" t="s">
        <v>304</v>
      </c>
      <c r="C12" s="269"/>
      <c r="D12" s="269"/>
      <c r="E12" s="269"/>
    </row>
    <row r="13" spans="2:5" ht="9" customHeight="1" thickBot="1" x14ac:dyDescent="0.3">
      <c r="B13" s="69"/>
    </row>
    <row r="14" spans="2:5" ht="13.8" thickBot="1" x14ac:dyDescent="0.3">
      <c r="B14" s="271" t="s">
        <v>85</v>
      </c>
      <c r="C14" s="272"/>
      <c r="D14" s="273"/>
    </row>
    <row r="15" spans="2:5" x14ac:dyDescent="0.25">
      <c r="B15" s="275" t="s">
        <v>354</v>
      </c>
      <c r="C15" s="276"/>
      <c r="D15" s="277"/>
    </row>
    <row r="16" spans="2:5" x14ac:dyDescent="0.25">
      <c r="B16" s="278" t="s">
        <v>355</v>
      </c>
      <c r="C16" s="279"/>
      <c r="D16" s="280"/>
    </row>
    <row r="17" spans="2:5" x14ac:dyDescent="0.25">
      <c r="B17" s="278" t="s">
        <v>356</v>
      </c>
      <c r="C17" s="279"/>
      <c r="D17" s="280"/>
    </row>
    <row r="18" spans="2:5" ht="13.8" thickBot="1" x14ac:dyDescent="0.3">
      <c r="B18" s="285" t="s">
        <v>82</v>
      </c>
      <c r="C18" s="286"/>
      <c r="D18" s="287"/>
    </row>
    <row r="19" spans="2:5" ht="10.5" customHeight="1" thickBot="1" x14ac:dyDescent="0.3">
      <c r="B19" s="71"/>
      <c r="C19" s="72"/>
      <c r="D19" s="71"/>
      <c r="E19" s="21"/>
    </row>
    <row r="20" spans="2:5" ht="13.8" thickBot="1" x14ac:dyDescent="0.3">
      <c r="B20" s="271" t="s">
        <v>305</v>
      </c>
      <c r="C20" s="281"/>
      <c r="D20" s="282"/>
    </row>
    <row r="21" spans="2:5" ht="57.75" customHeight="1" x14ac:dyDescent="0.25">
      <c r="B21" s="166" t="s">
        <v>348</v>
      </c>
      <c r="C21" s="288" t="s">
        <v>357</v>
      </c>
      <c r="D21" s="289"/>
    </row>
    <row r="22" spans="2:5" x14ac:dyDescent="0.25">
      <c r="B22" s="104" t="s">
        <v>92</v>
      </c>
      <c r="C22" s="114" t="s">
        <v>93</v>
      </c>
      <c r="D22" s="242"/>
    </row>
    <row r="23" spans="2:5" x14ac:dyDescent="0.25">
      <c r="B23" s="104" t="s">
        <v>308</v>
      </c>
      <c r="C23" s="114" t="s">
        <v>309</v>
      </c>
      <c r="D23" s="242"/>
    </row>
    <row r="24" spans="2:5" ht="15.75" customHeight="1" x14ac:dyDescent="0.25">
      <c r="B24" s="104" t="s">
        <v>86</v>
      </c>
      <c r="C24" s="114" t="s">
        <v>87</v>
      </c>
      <c r="D24" s="242"/>
      <c r="E24" s="21"/>
    </row>
    <row r="25" spans="2:5" ht="57" customHeight="1" x14ac:dyDescent="0.25">
      <c r="B25" s="223" t="s">
        <v>358</v>
      </c>
      <c r="C25" s="290" t="s">
        <v>359</v>
      </c>
      <c r="D25" s="291"/>
      <c r="E25" s="21"/>
    </row>
    <row r="26" spans="2:5" ht="15.75" customHeight="1" x14ac:dyDescent="0.25">
      <c r="B26" s="104" t="s">
        <v>94</v>
      </c>
      <c r="C26" s="115" t="s">
        <v>95</v>
      </c>
      <c r="D26" s="243"/>
      <c r="E26" s="21"/>
    </row>
    <row r="27" spans="2:5" ht="15" customHeight="1" x14ac:dyDescent="0.25">
      <c r="B27" s="119" t="s">
        <v>88</v>
      </c>
      <c r="C27" s="105" t="s">
        <v>51</v>
      </c>
      <c r="D27" s="243"/>
      <c r="E27" s="21"/>
    </row>
    <row r="28" spans="2:5" ht="13.5" customHeight="1" x14ac:dyDescent="0.25">
      <c r="B28" s="120" t="s">
        <v>89</v>
      </c>
      <c r="C28" s="283" t="s">
        <v>306</v>
      </c>
      <c r="D28" s="284"/>
    </row>
    <row r="29" spans="2:5" ht="15" customHeight="1" x14ac:dyDescent="0.25">
      <c r="B29" s="119" t="s">
        <v>90</v>
      </c>
      <c r="C29" s="113" t="s">
        <v>307</v>
      </c>
      <c r="D29" s="242"/>
    </row>
    <row r="30" spans="2:5" ht="15" customHeight="1" x14ac:dyDescent="0.25">
      <c r="B30" s="116" t="s">
        <v>96</v>
      </c>
      <c r="C30" s="117" t="s">
        <v>97</v>
      </c>
      <c r="D30" s="118"/>
    </row>
    <row r="31" spans="2:5" ht="15" customHeight="1" x14ac:dyDescent="0.25">
      <c r="B31" s="104" t="s">
        <v>98</v>
      </c>
      <c r="C31" s="292" t="s">
        <v>99</v>
      </c>
      <c r="D31" s="293"/>
    </row>
    <row r="32" spans="2:5" ht="18" customHeight="1" thickBot="1" x14ac:dyDescent="0.3">
      <c r="B32" s="121" t="s">
        <v>91</v>
      </c>
      <c r="C32" s="111" t="s">
        <v>84</v>
      </c>
      <c r="D32" s="112"/>
    </row>
    <row r="33" spans="2:13" ht="13.5" customHeight="1" thickBot="1" x14ac:dyDescent="0.3">
      <c r="B33" s="71"/>
      <c r="C33" s="71"/>
      <c r="D33" s="71"/>
      <c r="F33" s="21"/>
    </row>
    <row r="34" spans="2:13" ht="21" customHeight="1" thickBot="1" x14ac:dyDescent="0.3">
      <c r="B34" s="73" t="s">
        <v>46</v>
      </c>
      <c r="C34" s="74"/>
      <c r="D34" s="74"/>
      <c r="E34" s="75"/>
      <c r="F34" s="21"/>
    </row>
    <row r="35" spans="2:13" ht="16.5" customHeight="1" thickBot="1" x14ac:dyDescent="0.3">
      <c r="B35" s="76" t="s">
        <v>369</v>
      </c>
      <c r="C35" s="77"/>
      <c r="D35" s="77"/>
      <c r="E35" s="78"/>
      <c r="F35" s="21"/>
    </row>
    <row r="36" spans="2:13" ht="27.75" customHeight="1" x14ac:dyDescent="0.25">
      <c r="B36" s="296" t="s">
        <v>43</v>
      </c>
      <c r="C36" s="296"/>
      <c r="D36" s="294" t="s">
        <v>360</v>
      </c>
      <c r="E36" s="295"/>
      <c r="M36" s="21"/>
    </row>
    <row r="37" spans="2:13" ht="18.75" customHeight="1" x14ac:dyDescent="0.25">
      <c r="B37" s="260" t="s">
        <v>44</v>
      </c>
      <c r="C37" s="260"/>
      <c r="D37" s="263" t="s">
        <v>47</v>
      </c>
      <c r="E37" s="266"/>
    </row>
    <row r="38" spans="2:13" ht="66.75" customHeight="1" x14ac:dyDescent="0.25">
      <c r="B38" s="297" t="s">
        <v>45</v>
      </c>
      <c r="C38" s="298"/>
      <c r="D38" s="263" t="s">
        <v>361</v>
      </c>
      <c r="E38" s="266"/>
    </row>
    <row r="39" spans="2:13" ht="30" customHeight="1" x14ac:dyDescent="0.25">
      <c r="B39" s="299"/>
      <c r="C39" s="300"/>
      <c r="D39" s="301" t="s">
        <v>310</v>
      </c>
      <c r="E39" s="302"/>
    </row>
    <row r="40" spans="2:13" ht="42.75" customHeight="1" x14ac:dyDescent="0.25">
      <c r="B40" s="260" t="s">
        <v>54</v>
      </c>
      <c r="C40" s="260"/>
      <c r="D40" s="263" t="s">
        <v>391</v>
      </c>
      <c r="E40" s="266"/>
    </row>
    <row r="41" spans="2:13" ht="45" customHeight="1" x14ac:dyDescent="0.25">
      <c r="B41" s="261" t="s">
        <v>76</v>
      </c>
      <c r="C41" s="262"/>
      <c r="D41" s="263" t="s">
        <v>392</v>
      </c>
      <c r="E41" s="265"/>
    </row>
    <row r="42" spans="2:13" ht="39" customHeight="1" x14ac:dyDescent="0.25">
      <c r="B42" s="263" t="s">
        <v>370</v>
      </c>
      <c r="C42" s="264"/>
      <c r="D42" s="263" t="s">
        <v>395</v>
      </c>
      <c r="E42" s="264"/>
    </row>
    <row r="43" spans="2:13" ht="40.5" customHeight="1" x14ac:dyDescent="0.25">
      <c r="B43" s="260" t="s">
        <v>371</v>
      </c>
      <c r="C43" s="260"/>
      <c r="D43" s="263" t="s">
        <v>362</v>
      </c>
      <c r="E43" s="266"/>
    </row>
    <row r="44" spans="2:13" x14ac:dyDescent="0.25">
      <c r="B44" s="79"/>
      <c r="C44" s="80"/>
      <c r="D44" s="80"/>
    </row>
  </sheetData>
  <sheetProtection password="C969" sheet="1" objects="1" scenarios="1"/>
  <customSheetViews>
    <customSheetView guid="{8C263A95-99F9-4260-B64A-0E771D03F536}" scale="106" showRuler="0">
      <selection activeCell="C14" sqref="C14"/>
      <pageMargins left="0.5" right="0.5" top="1" bottom="1" header="0.5" footer="0.5"/>
      <pageSetup orientation="landscape" r:id="rId1"/>
      <headerFooter alignWithMargins="0"/>
    </customSheetView>
  </customSheetViews>
  <mergeCells count="30">
    <mergeCell ref="C31:D31"/>
    <mergeCell ref="D36:E36"/>
    <mergeCell ref="D37:E37"/>
    <mergeCell ref="D38:E38"/>
    <mergeCell ref="D40:E40"/>
    <mergeCell ref="B36:C36"/>
    <mergeCell ref="B37:C37"/>
    <mergeCell ref="B38:C39"/>
    <mergeCell ref="D39:E39"/>
    <mergeCell ref="B40:C40"/>
    <mergeCell ref="B15:D15"/>
    <mergeCell ref="B16:D16"/>
    <mergeCell ref="B17:D17"/>
    <mergeCell ref="B20:D20"/>
    <mergeCell ref="C28:D28"/>
    <mergeCell ref="B18:D18"/>
    <mergeCell ref="C21:D21"/>
    <mergeCell ref="C25:D25"/>
    <mergeCell ref="B2:D2"/>
    <mergeCell ref="B9:E9"/>
    <mergeCell ref="B6:E6"/>
    <mergeCell ref="B14:D14"/>
    <mergeCell ref="B12:E12"/>
    <mergeCell ref="B3:E3"/>
    <mergeCell ref="B43:C43"/>
    <mergeCell ref="B41:C41"/>
    <mergeCell ref="B42:C42"/>
    <mergeCell ref="D41:E41"/>
    <mergeCell ref="D42:E42"/>
    <mergeCell ref="D43:E43"/>
  </mergeCells>
  <phoneticPr fontId="0" type="noConversion"/>
  <hyperlinks>
    <hyperlink ref="D39" r:id="rId2"/>
  </hyperlinks>
  <pageMargins left="0.2" right="0.2" top="0.5" bottom="0.5" header="0.5" footer="0.5"/>
  <pageSetup scale="59" orientation="landscape" r:id="rId3"/>
  <headerFooter alignWithMargins="0">
    <oddFooter>&amp;LPage &amp;P of &amp;N&amp;C&amp;F&amp;RPrinted &amp;D</oddFooter>
  </headerFooter>
  <rowBreaks count="1" manualBreakCount="1">
    <brk id="33"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E65"/>
  <sheetViews>
    <sheetView showGridLines="0" zoomScaleNormal="100" workbookViewId="0"/>
  </sheetViews>
  <sheetFormatPr defaultColWidth="9.109375" defaultRowHeight="13.2" x14ac:dyDescent="0.25"/>
  <cols>
    <col min="1" max="1" width="2.44140625" style="20" customWidth="1"/>
    <col min="2" max="2" width="44" style="20" customWidth="1"/>
    <col min="3" max="3" width="72.6640625" style="20" customWidth="1"/>
    <col min="4" max="4" width="17.33203125" style="20" customWidth="1"/>
    <col min="5" max="5" width="97.44140625" style="20" hidden="1" customWidth="1"/>
    <col min="6" max="16384" width="9.109375" style="20"/>
  </cols>
  <sheetData>
    <row r="1" spans="2:5" ht="17.399999999999999" x14ac:dyDescent="0.3">
      <c r="B1" s="18" t="s">
        <v>71</v>
      </c>
    </row>
    <row r="2" spans="2:5" ht="16.2" thickBot="1" x14ac:dyDescent="0.4">
      <c r="E2" s="144" t="s">
        <v>290</v>
      </c>
    </row>
    <row r="3" spans="2:5" ht="13.8" thickBot="1" x14ac:dyDescent="0.3">
      <c r="B3" s="271" t="s">
        <v>3</v>
      </c>
      <c r="C3" s="282"/>
      <c r="E3" s="145" t="s">
        <v>9</v>
      </c>
    </row>
    <row r="4" spans="2:5" x14ac:dyDescent="0.25">
      <c r="B4" s="58" t="s">
        <v>4</v>
      </c>
      <c r="C4" s="39" t="s">
        <v>401</v>
      </c>
      <c r="E4" s="145" t="s">
        <v>291</v>
      </c>
    </row>
    <row r="5" spans="2:5" x14ac:dyDescent="0.25">
      <c r="B5" s="59" t="s">
        <v>5</v>
      </c>
      <c r="C5" s="37" t="s">
        <v>19</v>
      </c>
      <c r="E5" s="145" t="s">
        <v>15</v>
      </c>
    </row>
    <row r="6" spans="2:5" x14ac:dyDescent="0.25">
      <c r="B6" s="59" t="s">
        <v>110</v>
      </c>
      <c r="C6" s="37" t="s">
        <v>282</v>
      </c>
      <c r="E6" s="146"/>
    </row>
    <row r="7" spans="2:5" x14ac:dyDescent="0.25">
      <c r="B7" s="59" t="s">
        <v>102</v>
      </c>
      <c r="C7" s="133" t="s">
        <v>240</v>
      </c>
      <c r="E7" s="144" t="s">
        <v>292</v>
      </c>
    </row>
    <row r="8" spans="2:5" ht="13.8" thickBot="1" x14ac:dyDescent="0.3">
      <c r="B8" s="60" t="s">
        <v>283</v>
      </c>
      <c r="C8" s="191">
        <v>87101</v>
      </c>
      <c r="E8" s="145" t="s">
        <v>9</v>
      </c>
    </row>
    <row r="9" spans="2:5" ht="13.8" thickBot="1" x14ac:dyDescent="0.3">
      <c r="E9" s="145" t="s">
        <v>293</v>
      </c>
    </row>
    <row r="10" spans="2:5" ht="13.8" thickBot="1" x14ac:dyDescent="0.3">
      <c r="B10" s="303" t="s">
        <v>8</v>
      </c>
      <c r="C10" s="273"/>
      <c r="E10" s="145" t="s">
        <v>291</v>
      </c>
    </row>
    <row r="11" spans="2:5" x14ac:dyDescent="0.25">
      <c r="B11" s="58" t="s">
        <v>4</v>
      </c>
      <c r="C11" s="39" t="s">
        <v>16</v>
      </c>
      <c r="E11" s="145" t="s">
        <v>15</v>
      </c>
    </row>
    <row r="12" spans="2:5" x14ac:dyDescent="0.25">
      <c r="B12" s="59" t="s">
        <v>6</v>
      </c>
      <c r="C12" s="37" t="s">
        <v>17</v>
      </c>
      <c r="E12" s="145" t="s">
        <v>14</v>
      </c>
    </row>
    <row r="13" spans="2:5" ht="13.8" thickBot="1" x14ac:dyDescent="0.3">
      <c r="B13" s="61" t="s">
        <v>7</v>
      </c>
      <c r="C13" s="38" t="s">
        <v>18</v>
      </c>
      <c r="E13" s="145" t="s">
        <v>13</v>
      </c>
    </row>
    <row r="14" spans="2:5" ht="13.8" thickBot="1" x14ac:dyDescent="0.3"/>
    <row r="15" spans="2:5" ht="16.2" thickBot="1" x14ac:dyDescent="0.4">
      <c r="B15" s="306" t="str">
        <f>"U.S. Environmental Protection Agency Region "&amp;VLOOKUP(C7,'EPA Regional Contact Info'!$A$5:$C$49,3,FALSE)&amp;" Contact"</f>
        <v>U.S. Environmental Protection Agency Region 6 Contact</v>
      </c>
      <c r="C15" s="307"/>
      <c r="E15" s="144" t="s">
        <v>294</v>
      </c>
    </row>
    <row r="16" spans="2:5" x14ac:dyDescent="0.25">
      <c r="B16" s="134" t="s">
        <v>284</v>
      </c>
      <c r="C16" s="135" t="str">
        <f>VLOOKUP($C$7,'EPA Regional Contact Info'!$A$5:$N$49,4,FALSE)</f>
        <v>Bonnie Braganza</v>
      </c>
      <c r="E16" s="145" t="s">
        <v>9</v>
      </c>
    </row>
    <row r="17" spans="2:5" x14ac:dyDescent="0.25">
      <c r="B17" s="136" t="s">
        <v>285</v>
      </c>
      <c r="C17" s="137" t="str">
        <f>VLOOKUP($C$7,'EPA Regional Contact Info'!$A$5:$N$49,5,FALSE)</f>
        <v>214-665-7340</v>
      </c>
      <c r="E17" s="145" t="s">
        <v>295</v>
      </c>
    </row>
    <row r="18" spans="2:5" x14ac:dyDescent="0.25">
      <c r="B18" s="136" t="s">
        <v>286</v>
      </c>
      <c r="C18" s="137" t="str">
        <f>VLOOKUP($C$7,'EPA Regional Contact Info'!$A$5:$N$49,6,FALSE)</f>
        <v>braganza.bonnie@epa.gov</v>
      </c>
    </row>
    <row r="19" spans="2:5" x14ac:dyDescent="0.25">
      <c r="B19" s="136" t="s">
        <v>287</v>
      </c>
      <c r="C19" s="137" t="str">
        <f>VLOOKUP($C$7,'EPA Regional Contact Info'!$A$5:$N$49,7,FALSE)</f>
        <v>None</v>
      </c>
    </row>
    <row r="20" spans="2:5" ht="12.75" customHeight="1" x14ac:dyDescent="0.25">
      <c r="B20" s="136" t="s">
        <v>288</v>
      </c>
      <c r="C20" s="137" t="str">
        <f>IF(VLOOKUP($C$7,'EPA Regional Contact Info'!$A$5:$N$49,8,FALSE)=0,"",VLOOKUP($C$7,'EPA Regional Contact Info'!$A$5:$N$49,8,FALSE))</f>
        <v/>
      </c>
      <c r="E20" s="221" t="s">
        <v>351</v>
      </c>
    </row>
    <row r="21" spans="2:5" ht="12.75" customHeight="1" x14ac:dyDescent="0.25">
      <c r="B21" s="136" t="s">
        <v>289</v>
      </c>
      <c r="C21" s="137" t="str">
        <f>IF(VLOOKUP($C$7,'EPA Regional Contact Info'!$A$5:$N$49,9,FALSE)=0,"",VLOOKUP($C$7,'EPA Regional Contact Info'!$A$5:$N$49,9,FALSE))</f>
        <v/>
      </c>
      <c r="E21" s="62" t="str">
        <f>'EPA Regional Contact Info'!A5</f>
        <v>Alabama</v>
      </c>
    </row>
    <row r="22" spans="2:5" ht="12.75" customHeight="1" x14ac:dyDescent="0.25">
      <c r="B22" s="138" t="s">
        <v>5</v>
      </c>
      <c r="C22" s="139" t="str">
        <f>"U.S. Environmental Protection Agency Region "&amp;VLOOKUP($C$7,'EPA Regional Contact Info'!$A$5:$C$49,3,FALSE)</f>
        <v>U.S. Environmental Protection Agency Region 6</v>
      </c>
      <c r="E22" s="62" t="str">
        <f>'EPA Regional Contact Info'!A6</f>
        <v>Alaska</v>
      </c>
    </row>
    <row r="23" spans="2:5" ht="12.75" customHeight="1" x14ac:dyDescent="0.25">
      <c r="B23" s="140"/>
      <c r="C23" s="141" t="str">
        <f>VLOOKUP($C$7,'EPA Regional Contact Info'!$A$5:$N$49,10,FALSE)</f>
        <v>1445 Ross Avenue, Suite 1200</v>
      </c>
      <c r="E23" s="62" t="str">
        <f>'EPA Regional Contact Info'!A7</f>
        <v>Arizona</v>
      </c>
    </row>
    <row r="24" spans="2:5" ht="12.75" customHeight="1" x14ac:dyDescent="0.25">
      <c r="B24" s="140"/>
      <c r="C24" s="141" t="str">
        <f>VLOOKUP($C$7,'EPA Regional Contact Info'!$A$5:$N$49,11,FALSE)</f>
        <v>MC: 6PD</v>
      </c>
      <c r="E24" s="62" t="str">
        <f>'EPA Regional Contact Info'!A8</f>
        <v>Arkansas</v>
      </c>
    </row>
    <row r="25" spans="2:5" ht="12.75" customHeight="1" thickBot="1" x14ac:dyDescent="0.3">
      <c r="B25" s="142"/>
      <c r="C25" s="143" t="str">
        <f>VLOOKUP($C$7,'EPA Regional Contact Info'!$A$5:$N$49,12,FALSE)&amp;", "&amp;VLOOKUP($C$7,'EPA Regional Contact Info'!$A$5:$N$49,13,FALSE)&amp;" "&amp;VLOOKUP($C$7,'EPA Regional Contact Info'!$A$5:$N$49,14,FALSE)</f>
        <v>Dallas, TX 75202-2733</v>
      </c>
      <c r="E25" s="62" t="str">
        <f>'EPA Regional Contact Info'!A9</f>
        <v>California</v>
      </c>
    </row>
    <row r="26" spans="2:5" ht="12.75" customHeight="1" thickBot="1" x14ac:dyDescent="0.3">
      <c r="E26" s="62" t="str">
        <f>'EPA Regional Contact Info'!A10</f>
        <v>Colorado</v>
      </c>
    </row>
    <row r="27" spans="2:5" ht="12.75" customHeight="1" thickBot="1" x14ac:dyDescent="0.3">
      <c r="B27" s="271" t="s">
        <v>42</v>
      </c>
      <c r="C27" s="282"/>
      <c r="E27" s="62" t="str">
        <f>'EPA Regional Contact Info'!A11</f>
        <v>Connecticut</v>
      </c>
    </row>
    <row r="28" spans="2:5" ht="12.75" customHeight="1" x14ac:dyDescent="0.25">
      <c r="B28" s="147" t="s">
        <v>296</v>
      </c>
      <c r="C28" s="148" t="s">
        <v>9</v>
      </c>
      <c r="E28" s="62" t="str">
        <f>'EPA Regional Contact Info'!A12</f>
        <v>Florida</v>
      </c>
    </row>
    <row r="29" spans="2:5" ht="12.75" customHeight="1" x14ac:dyDescent="0.25">
      <c r="B29" s="149"/>
      <c r="C29" s="150"/>
      <c r="E29" s="62" t="str">
        <f>'EPA Regional Contact Info'!A13</f>
        <v>Georgia</v>
      </c>
    </row>
    <row r="30" spans="2:5" ht="12.75" customHeight="1" x14ac:dyDescent="0.25">
      <c r="B30" s="149" t="s">
        <v>297</v>
      </c>
      <c r="C30" s="107" t="s">
        <v>9</v>
      </c>
      <c r="E30" s="62" t="str">
        <f>'EPA Regional Contact Info'!A14</f>
        <v>Hawaii</v>
      </c>
    </row>
    <row r="31" spans="2:5" ht="12.75" customHeight="1" x14ac:dyDescent="0.25">
      <c r="B31" s="151"/>
      <c r="C31" s="152"/>
      <c r="E31" s="62" t="str">
        <f>'EPA Regional Contact Info'!A15</f>
        <v>Idaho</v>
      </c>
    </row>
    <row r="32" spans="2:5" ht="12.75" customHeight="1" x14ac:dyDescent="0.25">
      <c r="B32" s="149" t="s">
        <v>298</v>
      </c>
      <c r="C32" s="107" t="s">
        <v>9</v>
      </c>
      <c r="E32" s="62" t="str">
        <f>'EPA Regional Contact Info'!A16</f>
        <v>Illinois</v>
      </c>
    </row>
    <row r="33" spans="2:5" ht="12.75" customHeight="1" x14ac:dyDescent="0.25">
      <c r="B33" s="151"/>
      <c r="C33" s="152"/>
      <c r="E33" s="62" t="str">
        <f>'EPA Regional Contact Info'!A17</f>
        <v>Indiana</v>
      </c>
    </row>
    <row r="34" spans="2:5" ht="12.75" customHeight="1" x14ac:dyDescent="0.25">
      <c r="B34" s="149" t="s">
        <v>55</v>
      </c>
      <c r="C34" s="107" t="s">
        <v>9</v>
      </c>
      <c r="E34" s="62" t="str">
        <f>'EPA Regional Contact Info'!A18</f>
        <v>Iowa</v>
      </c>
    </row>
    <row r="35" spans="2:5" ht="12.75" customHeight="1" x14ac:dyDescent="0.25">
      <c r="B35" s="151"/>
      <c r="C35" s="152"/>
      <c r="D35" s="49"/>
      <c r="E35" s="62" t="str">
        <f>'EPA Regional Contact Info'!A19</f>
        <v>Kansas</v>
      </c>
    </row>
    <row r="36" spans="2:5" ht="12.75" customHeight="1" x14ac:dyDescent="0.25">
      <c r="B36" s="149" t="s">
        <v>344</v>
      </c>
      <c r="C36" s="107" t="s">
        <v>9</v>
      </c>
      <c r="E36" s="62" t="str">
        <f>'EPA Regional Contact Info'!A20</f>
        <v>Kentucky</v>
      </c>
    </row>
    <row r="37" spans="2:5" ht="12.75" customHeight="1" thickBot="1" x14ac:dyDescent="0.3">
      <c r="B37" s="153"/>
      <c r="C37" s="154"/>
      <c r="E37" s="62" t="str">
        <f>'EPA Regional Contact Info'!A21</f>
        <v>Louisiana</v>
      </c>
    </row>
    <row r="38" spans="2:5" ht="18" customHeight="1" thickBot="1" x14ac:dyDescent="0.3">
      <c r="B38" s="21"/>
      <c r="C38" s="21"/>
      <c r="E38" s="62" t="str">
        <f>'EPA Regional Contact Info'!A22</f>
        <v>Maine</v>
      </c>
    </row>
    <row r="39" spans="2:5" ht="12.75" customHeight="1" thickBot="1" x14ac:dyDescent="0.3">
      <c r="B39" s="271" t="s">
        <v>69</v>
      </c>
      <c r="C39" s="282"/>
      <c r="E39" s="62" t="str">
        <f>'EPA Regional Contact Info'!A23</f>
        <v>Massachusetts</v>
      </c>
    </row>
    <row r="40" spans="2:5" ht="45" customHeight="1" x14ac:dyDescent="0.25">
      <c r="B40" s="308" t="s">
        <v>363</v>
      </c>
      <c r="C40" s="309"/>
      <c r="D40" s="49"/>
      <c r="E40" s="62" t="str">
        <f>'EPA Regional Contact Info'!A24</f>
        <v>Michigan</v>
      </c>
    </row>
    <row r="41" spans="2:5" ht="42" customHeight="1" x14ac:dyDescent="0.25">
      <c r="B41" s="101" t="s">
        <v>374</v>
      </c>
      <c r="C41" s="102">
        <v>0</v>
      </c>
      <c r="E41" s="62" t="str">
        <f>'EPA Regional Contact Info'!A25</f>
        <v>Minnesota</v>
      </c>
    </row>
    <row r="42" spans="2:5" ht="31.5" customHeight="1" thickBot="1" x14ac:dyDescent="0.3">
      <c r="B42" s="91" t="s">
        <v>389</v>
      </c>
      <c r="C42" s="226">
        <v>0</v>
      </c>
      <c r="E42" s="62" t="str">
        <f>'EPA Regional Contact Info'!A26</f>
        <v>Mississippi</v>
      </c>
    </row>
    <row r="43" spans="2:5" ht="19.5" customHeight="1" thickBot="1" x14ac:dyDescent="0.3">
      <c r="B43" s="90"/>
      <c r="C43" s="93"/>
      <c r="E43" s="62" t="str">
        <f>'EPA Regional Contact Info'!A27</f>
        <v>Missouri</v>
      </c>
    </row>
    <row r="44" spans="2:5" ht="19.5" customHeight="1" thickBot="1" x14ac:dyDescent="0.3">
      <c r="B44" s="304" t="s">
        <v>67</v>
      </c>
      <c r="C44" s="305"/>
      <c r="E44" s="62" t="str">
        <f>'EPA Regional Contact Info'!A28</f>
        <v>Montana</v>
      </c>
    </row>
    <row r="45" spans="2:5" ht="42" customHeight="1" x14ac:dyDescent="0.25">
      <c r="B45" s="233" t="s">
        <v>390</v>
      </c>
      <c r="C45" s="234">
        <v>0</v>
      </c>
      <c r="E45" s="62" t="str">
        <f>'EPA Regional Contact Info'!A29</f>
        <v>Nebraska</v>
      </c>
    </row>
    <row r="46" spans="2:5" ht="21" customHeight="1" x14ac:dyDescent="0.25">
      <c r="B46" s="92" t="s">
        <v>373</v>
      </c>
      <c r="C46" s="247">
        <f>IF(C45=0,Default_Concrete_Density, C45)</f>
        <v>4024</v>
      </c>
      <c r="E46" s="62" t="str">
        <f>'EPA Regional Contact Info'!A30</f>
        <v>Nevada</v>
      </c>
    </row>
    <row r="47" spans="2:5" ht="39" customHeight="1" x14ac:dyDescent="0.25">
      <c r="B47" s="235" t="s">
        <v>378</v>
      </c>
      <c r="C47" s="250">
        <v>0</v>
      </c>
      <c r="E47" s="62" t="str">
        <f>'EPA Regional Contact Info'!A31</f>
        <v>New Hampshire</v>
      </c>
    </row>
    <row r="48" spans="2:5" ht="15" customHeight="1" x14ac:dyDescent="0.25">
      <c r="B48" s="232" t="s">
        <v>377</v>
      </c>
      <c r="C48" s="248">
        <f>IF(C47=0,Default_Pounds_of_Cement_per_Cubic_Yard_of_Concrete,C47)</f>
        <v>491</v>
      </c>
      <c r="E48" s="62" t="str">
        <f>'EPA Regional Contact Info'!A32</f>
        <v>New Jersey</v>
      </c>
    </row>
    <row r="49" spans="2:5" ht="41.25" customHeight="1" x14ac:dyDescent="0.25">
      <c r="B49" s="232" t="s">
        <v>379</v>
      </c>
      <c r="C49" s="106">
        <v>0</v>
      </c>
      <c r="E49" s="62" t="str">
        <f>'EPA Regional Contact Info'!A33</f>
        <v>New Mexico</v>
      </c>
    </row>
    <row r="50" spans="2:5" ht="27" customHeight="1" thickBot="1" x14ac:dyDescent="0.3">
      <c r="B50" s="236" t="s">
        <v>376</v>
      </c>
      <c r="C50" s="249">
        <f>IF(C49=0,Default_Pounds_of_Cement_Supplement_per_Cubic_Yard_of_Concrete,C49)</f>
        <v>73</v>
      </c>
      <c r="E50" s="62" t="str">
        <f>'EPA Regional Contact Info'!A34</f>
        <v>New York</v>
      </c>
    </row>
    <row r="51" spans="2:5" ht="42.75" customHeight="1" x14ac:dyDescent="0.25">
      <c r="E51" s="62" t="str">
        <f>'EPA Regional Contact Info'!A35</f>
        <v>North Carolina</v>
      </c>
    </row>
    <row r="52" spans="2:5" ht="27" customHeight="1" x14ac:dyDescent="0.25">
      <c r="E52" s="62" t="str">
        <f>'EPA Regional Contact Info'!A36</f>
        <v>North Dakota</v>
      </c>
    </row>
    <row r="53" spans="2:5" ht="12.75" customHeight="1" x14ac:dyDescent="0.25">
      <c r="E53" s="62" t="str">
        <f>'EPA Regional Contact Info'!A37</f>
        <v>Ohio</v>
      </c>
    </row>
    <row r="54" spans="2:5" ht="12.75" customHeight="1" x14ac:dyDescent="0.25">
      <c r="E54" s="62" t="str">
        <f>'EPA Regional Contact Info'!A38</f>
        <v>Oklahoma</v>
      </c>
    </row>
    <row r="55" spans="2:5" ht="12.75" customHeight="1" x14ac:dyDescent="0.25">
      <c r="E55" s="62" t="str">
        <f>'EPA Regional Contact Info'!A39</f>
        <v>Oregon</v>
      </c>
    </row>
    <row r="56" spans="2:5" ht="12.75" customHeight="1" x14ac:dyDescent="0.25">
      <c r="E56" s="62" t="str">
        <f>'EPA Regional Contact Info'!A40</f>
        <v>Rhode Island</v>
      </c>
    </row>
    <row r="57" spans="2:5" ht="12.75" customHeight="1" x14ac:dyDescent="0.25">
      <c r="E57" s="62" t="str">
        <f>'EPA Regional Contact Info'!A41</f>
        <v>South Carolina</v>
      </c>
    </row>
    <row r="58" spans="2:5" x14ac:dyDescent="0.25">
      <c r="E58" s="62" t="str">
        <f>'EPA Regional Contact Info'!A42</f>
        <v>South Dakota</v>
      </c>
    </row>
    <row r="59" spans="2:5" x14ac:dyDescent="0.25">
      <c r="E59" s="62" t="str">
        <f>'EPA Regional Contact Info'!A43</f>
        <v>Tennessee</v>
      </c>
    </row>
    <row r="60" spans="2:5" x14ac:dyDescent="0.25">
      <c r="B60" s="63"/>
      <c r="E60" s="62" t="str">
        <f>'EPA Regional Contact Info'!A44</f>
        <v>Texas</v>
      </c>
    </row>
    <row r="61" spans="2:5" x14ac:dyDescent="0.25">
      <c r="E61" s="62" t="str">
        <f>'EPA Regional Contact Info'!A45</f>
        <v>Utah</v>
      </c>
    </row>
    <row r="62" spans="2:5" x14ac:dyDescent="0.25">
      <c r="E62" s="62" t="str">
        <f>'EPA Regional Contact Info'!A46</f>
        <v>Vermont</v>
      </c>
    </row>
    <row r="63" spans="2:5" x14ac:dyDescent="0.25">
      <c r="E63" s="62" t="str">
        <f>'EPA Regional Contact Info'!A47</f>
        <v>Washington</v>
      </c>
    </row>
    <row r="64" spans="2:5" x14ac:dyDescent="0.25">
      <c r="E64" s="62" t="str">
        <f>'EPA Regional Contact Info'!A48</f>
        <v>Wisconsin</v>
      </c>
    </row>
    <row r="65" spans="5:5" x14ac:dyDescent="0.25">
      <c r="E65" s="62" t="str">
        <f>'EPA Regional Contact Info'!A49</f>
        <v>Wyoming</v>
      </c>
    </row>
  </sheetData>
  <sheetProtection password="C969" sheet="1" objects="1" scenarios="1"/>
  <dataConsolidate/>
  <mergeCells count="7">
    <mergeCell ref="B3:C3"/>
    <mergeCell ref="B10:C10"/>
    <mergeCell ref="B27:C27"/>
    <mergeCell ref="B44:C44"/>
    <mergeCell ref="B39:C39"/>
    <mergeCell ref="B15:C15"/>
    <mergeCell ref="B40:C40"/>
  </mergeCells>
  <conditionalFormatting sqref="C41 B44:B46">
    <cfRule type="expression" dxfId="9" priority="6">
      <formula>#REF!="No"</formula>
    </cfRule>
  </conditionalFormatting>
  <conditionalFormatting sqref="C41">
    <cfRule type="expression" dxfId="8" priority="2">
      <formula>#REF!&lt;&gt;"oil - distillate"</formula>
    </cfRule>
  </conditionalFormatting>
  <dataValidations xWindow="665" yWindow="638" count="14">
    <dataValidation allowBlank="1" showInputMessage="1" showErrorMessage="1" promptTitle="Concrete Density" prompt="The density of concrete is the density of your completed mixture of cement, aggregate, sand, supplement and water, and is expressed in pounds per cubic yard. If you do not have this information, enter 0 and a default value of 4,024 lbs/yd3 will be used." sqref="C45"/>
    <dataValidation allowBlank="1" showInputMessage="1" showErrorMessage="1" promptTitle="Maximum Hourly Loading Rate" prompt="The maximum hourly loading rate is the maximum volume of concrete or concrete mix that your facility could load into haul trucks per hour in calendar year 2012 (expressed in cubic yards per hour)." sqref="C41"/>
    <dataValidation allowBlank="1" showInputMessage="1" showErrorMessage="1" promptTitle="Concrete Produced in 2012" prompt="Concrete produced in 2012 is an estimate of the actual volume of concrete or concrete mix loaded into haul trucks by your facility in 2012 (expressed in cubic yards per year)." sqref="C42"/>
    <dataValidation allowBlank="1" showInputMessage="1" showErrorMessage="1" promptTitle="Cement" prompt="Pounds of cement per cubic yard of concrete. If 0 is entered in the field above, a default value of 491 pounds will be used." sqref="C48"/>
    <dataValidation allowBlank="1" showInputMessage="1" showErrorMessage="1" promptTitle="Cement Supplement" prompt="Pounds of cement supplement per cubic yard of concrete. If 0 is entered in the field above, a default value of 73 pounds will be used." sqref="C50"/>
    <dataValidation type="list" allowBlank="1" showInputMessage="1" showErrorMessage="1" promptTitle="SO2 Attainment Status" prompt="Select the SO2 attainment status of the air basin in which your facility is located." sqref="C32">
      <formula1>SO2_PM25_Attainment_List</formula1>
    </dataValidation>
    <dataValidation type="list" allowBlank="1" showInputMessage="1" showErrorMessage="1" promptTitle="CO Attainment Status" prompt="Select the CO attainment status of the air basin in which your facility is located." sqref="C28">
      <formula1>CO_PM10_Attainment_List</formula1>
    </dataValidation>
    <dataValidation type="list" allowBlank="1" showInputMessage="1" showErrorMessage="1" promptTitle="Ozone Attainment Status" prompt="Select the 1997 8-hr ozone attainment status of the air basin in which your facility is located." sqref="C30">
      <formula1>Ozone_Attainment_List</formula1>
    </dataValidation>
    <dataValidation type="list" allowBlank="1" showInputMessage="1" showErrorMessage="1" promptTitle="PM10 Attainment Status" prompt="Select the PM10 attainment status of the air basin in which your facility is located." sqref="C34">
      <formula1>CO_PM10_Attainment_List</formula1>
    </dataValidation>
    <dataValidation type="list" allowBlank="1" showInputMessage="1" showErrorMessage="1" promptTitle="PM2.5 Attainment Status" prompt="Select the PM2.5 attainment status of the air basin in which your facility is located. If either the 1997 or 2006 PM2.5 standard is in nonattainment, select nonattainment." sqref="C36">
      <formula1>SO2_PM25_Attainment_List</formula1>
    </dataValidation>
    <dataValidation type="list" allowBlank="1" showInputMessage="1" showErrorMessage="1" promptTitle="State Selection" prompt="Use the drop-down list to select the state in which your facility resides. To access the drop-down list, click on the small box to the right of the cell." sqref="C7">
      <formula1>State_List</formula1>
    </dataValidation>
    <dataValidation allowBlank="1" showInputMessage="1" showErrorMessage="1" promptTitle="Concrete Density" prompt="Density of concrete (lbs per cubic yard). If 0 is entered in the field above, a default density of 4,024 lbs/yd3 will be used." sqref="C46"/>
    <dataValidation type="decimal" allowBlank="1" showInputMessage="1" showErrorMessage="1" errorTitle="Value Out of Range" error="The sum of cement and cement supplement in a cubic yard of concrete cannot exceed the density of the concrete." promptTitle="Cement Supplement" prompt="Enter the pounds of cement supplement in a typical cubic yard of concrete produced at your facility in 2012. Enter 0 if unknown and a default value of 73 pounds will be entered in the field below." sqref="C49">
      <formula1>0</formula1>
      <formula2>Concrete_Density-Cement_Weight</formula2>
    </dataValidation>
    <dataValidation type="decimal" allowBlank="1" showInputMessage="1" showErrorMessage="1" errorTitle="Value Out of Range" error="The sum of cement and cement supplement in a cubic yard of concrete cannot exceed the density of the concrete." promptTitle="Cement" prompt="Enter the pounds of cement in a typical cubic yard of concrete produced at your facility in 2012. Enter 0 if unknown and a default value of 491 pounds will be entered in the field below." sqref="C47">
      <formula1>0</formula1>
      <formula2>Concrete_Density-Supplement_Weight</formula2>
    </dataValidation>
  </dataValidations>
  <pageMargins left="0.7" right="0.7" top="0.75" bottom="0.75" header="0.3" footer="0.3"/>
  <pageSetup scale="90" orientation="landscape" r:id="rId1"/>
  <headerFooter>
    <oddFooter>&amp;LPage &amp;P of &amp;N&amp;C&amp;F&amp;RPrinted &amp;D</oddFooter>
  </headerFooter>
  <rowBreaks count="1" manualBreakCount="1">
    <brk id="26" max="2" man="1"/>
  </rowBreaks>
  <ignoredErrors>
    <ignoredError sqref="C46 C48 C50"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
  <sheetViews>
    <sheetView showGridLines="0" zoomScaleNormal="100" workbookViewId="0"/>
  </sheetViews>
  <sheetFormatPr defaultRowHeight="13.2" x14ac:dyDescent="0.25"/>
  <cols>
    <col min="1" max="1" width="2.88671875" customWidth="1"/>
    <col min="5" max="5" width="19.5546875" customWidth="1"/>
    <col min="9" max="9" width="10.44140625" customWidth="1"/>
    <col min="12" max="12" width="23.88671875" hidden="1" customWidth="1"/>
  </cols>
  <sheetData>
    <row r="1" spans="2:12" ht="17.399999999999999" x14ac:dyDescent="0.3">
      <c r="B1" s="1" t="s">
        <v>343</v>
      </c>
    </row>
    <row r="2" spans="2:12" ht="13.8" thickBot="1" x14ac:dyDescent="0.3"/>
    <row r="3" spans="2:12" ht="13.8" thickBot="1" x14ac:dyDescent="0.3">
      <c r="B3" s="271" t="s">
        <v>385</v>
      </c>
      <c r="C3" s="281"/>
      <c r="D3" s="281"/>
      <c r="E3" s="281"/>
      <c r="F3" s="281"/>
      <c r="G3" s="281"/>
      <c r="H3" s="281"/>
      <c r="I3" s="282"/>
      <c r="L3" s="237" t="s">
        <v>386</v>
      </c>
    </row>
    <row r="4" spans="2:12" ht="42.75" customHeight="1" thickBot="1" x14ac:dyDescent="0.3">
      <c r="B4" s="310" t="s">
        <v>396</v>
      </c>
      <c r="C4" s="311"/>
      <c r="D4" s="311"/>
      <c r="E4" s="311"/>
      <c r="F4" s="312" t="s">
        <v>388</v>
      </c>
      <c r="G4" s="313"/>
      <c r="H4" s="313"/>
      <c r="I4" s="314"/>
      <c r="L4" s="238" t="s">
        <v>387</v>
      </c>
    </row>
    <row r="5" spans="2:12" x14ac:dyDescent="0.25">
      <c r="L5" s="238" t="s">
        <v>388</v>
      </c>
    </row>
  </sheetData>
  <sheetProtection password="C969" sheet="1" objects="1" scenarios="1"/>
  <mergeCells count="3">
    <mergeCell ref="B3:I3"/>
    <mergeCell ref="B4:E4"/>
    <mergeCell ref="F4:I4"/>
  </mergeCells>
  <dataValidations count="1">
    <dataValidation type="list" allowBlank="1" showInputMessage="1" showErrorMessage="1" promptTitle="Emission Controls" prompt="Using the drop-down list, select whether your facility used particulate matter emission controls, such as a fabric filter, on cement and cement supplement silos in calendar year 2012." sqref="F4:I4">
      <formula1>Emission_Control_Answer_List</formula1>
    </dataValidation>
  </dataValidations>
  <pageMargins left="0.7" right="0.7" top="0.75" bottom="0.75" header="0.3" footer="0.3"/>
  <pageSetup orientation="portrait" r:id="rId1"/>
  <headerFooter>
    <oddFooter>&amp;LPage &amp;P of &amp;N&amp;C&amp;F&amp;RPrinted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4"/>
  <sheetViews>
    <sheetView showGridLines="0" zoomScaleNormal="100" workbookViewId="0"/>
  </sheetViews>
  <sheetFormatPr defaultColWidth="9.109375" defaultRowHeight="13.2" x14ac:dyDescent="0.25"/>
  <cols>
    <col min="1" max="1" width="2.44140625" style="20" customWidth="1"/>
    <col min="2" max="2" width="29.44140625" style="20" customWidth="1"/>
    <col min="3" max="8" width="14.44140625" style="20" customWidth="1"/>
    <col min="9" max="9" width="16.5546875" style="20" customWidth="1"/>
    <col min="10" max="10" width="15.88671875" style="20" customWidth="1"/>
    <col min="11" max="11" width="14.33203125" style="20" customWidth="1"/>
    <col min="12" max="16384" width="9.109375" style="20"/>
  </cols>
  <sheetData>
    <row r="1" spans="2:11" ht="17.399999999999999" x14ac:dyDescent="0.3">
      <c r="B1" s="18" t="s">
        <v>311</v>
      </c>
      <c r="C1" s="18"/>
      <c r="D1" s="18"/>
      <c r="E1" s="18"/>
      <c r="F1" s="18"/>
    </row>
    <row r="2" spans="2:11" ht="13.8" thickBot="1" x14ac:dyDescent="0.3">
      <c r="G2" s="318"/>
      <c r="H2" s="318"/>
    </row>
    <row r="3" spans="2:11" ht="13.8" thickBot="1" x14ac:dyDescent="0.3">
      <c r="B3" s="315" t="s">
        <v>349</v>
      </c>
      <c r="C3" s="316"/>
      <c r="D3" s="316"/>
      <c r="E3" s="316"/>
      <c r="F3" s="316"/>
      <c r="G3" s="316"/>
      <c r="H3" s="317"/>
    </row>
    <row r="4" spans="2:11" ht="16.2" thickBot="1" x14ac:dyDescent="0.4">
      <c r="B4" s="175" t="s">
        <v>79</v>
      </c>
      <c r="C4" s="171" t="s">
        <v>159</v>
      </c>
      <c r="D4" s="176" t="s">
        <v>299</v>
      </c>
      <c r="E4" s="171" t="s">
        <v>300</v>
      </c>
      <c r="F4" s="176" t="s">
        <v>98</v>
      </c>
      <c r="G4" s="108" t="s">
        <v>56</v>
      </c>
      <c r="H4" s="109" t="s">
        <v>57</v>
      </c>
    </row>
    <row r="5" spans="2:11" x14ac:dyDescent="0.25">
      <c r="B5" s="174" t="s">
        <v>62</v>
      </c>
      <c r="C5" s="172">
        <v>0</v>
      </c>
      <c r="D5" s="172">
        <v>0</v>
      </c>
      <c r="E5" s="172">
        <v>0</v>
      </c>
      <c r="F5" s="173">
        <v>0</v>
      </c>
      <c r="G5" s="169">
        <f>IF(Controls_Yes_No="No",(Yearly_Production*Cement_Weight*(1/2000)*(1/2000))*VLOOKUP("Cement Unloading"&amp;"PM10",'Emission Factors'!$C$4:$F$9,2,0),(Yearly_Production*Cement_Weight*(1/2000)*(1/2000))*VLOOKUP("Cement Unloading"&amp;"PM10",'Emission Factors'!$C$4:$F$9,4,0))</f>
        <v>0</v>
      </c>
      <c r="H5" s="168">
        <f>IF(Controls_Yes_No="No",(Yearly_Production*Cement_Weight*(1/2000)*(1/2000))*VLOOKUP("Cement Unloading"&amp;"PM2.5",'Emission Factors'!$C$4:$F$9,2,0),(Yearly_Production*Cement_Weight*(1/2000)*(1/2000))*VLOOKUP("Cement Unloading"&amp;"PM2.5",'Emission Factors'!$C$4:$F$9,4,0))</f>
        <v>0</v>
      </c>
    </row>
    <row r="6" spans="2:11" x14ac:dyDescent="0.25">
      <c r="B6" s="174" t="s">
        <v>63</v>
      </c>
      <c r="C6" s="172">
        <v>0</v>
      </c>
      <c r="D6" s="172">
        <v>0</v>
      </c>
      <c r="E6" s="172">
        <v>0</v>
      </c>
      <c r="F6" s="173">
        <v>0</v>
      </c>
      <c r="G6" s="169">
        <f>IF(Controls_Yes_No="No",(Yearly_Production*Supplement_Weight*(1/2000)*(1/2000))*VLOOKUP("Cement Supplement Unloading"&amp;"PM10",'Emission Factors'!$C$4:$F$9,2,0),(Yearly_Production*Supplement_Weight*(1/2000)*(1/2000))*VLOOKUP("Cement Supplement Unloading"&amp;"PM10",'Emission Factors'!$C$4:$F$9,4,0))</f>
        <v>0</v>
      </c>
      <c r="H6" s="168">
        <f>IF(Controls_Yes_No="No",(Yearly_Production*Supplement_Weight*(1/2000)*(1/2000))*VLOOKUP("Cement Supplement Unloading"&amp;"PM2.5",'Emission Factors'!$C$4:$F$9,2,0),(Yearly_Production*Supplement_Weight*(1/2000)*(1/2000))*VLOOKUP("Cement Supplement Unloading"&amp;"PM2.5",'Emission Factors'!$C$4:$F$9,4,0))</f>
        <v>0</v>
      </c>
    </row>
    <row r="7" spans="2:11" ht="13.8" thickBot="1" x14ac:dyDescent="0.3">
      <c r="B7" s="179" t="s">
        <v>68</v>
      </c>
      <c r="C7" s="180">
        <f t="shared" ref="C7:H7" si="0">SUM(C5:C6)</f>
        <v>0</v>
      </c>
      <c r="D7" s="180">
        <f t="shared" si="0"/>
        <v>0</v>
      </c>
      <c r="E7" s="180">
        <f t="shared" si="0"/>
        <v>0</v>
      </c>
      <c r="F7" s="180">
        <f t="shared" si="0"/>
        <v>0</v>
      </c>
      <c r="G7" s="180">
        <f t="shared" si="0"/>
        <v>0</v>
      </c>
      <c r="H7" s="181">
        <f t="shared" si="0"/>
        <v>0</v>
      </c>
    </row>
    <row r="8" spans="2:11" ht="13.8" thickBot="1" x14ac:dyDescent="0.3">
      <c r="B8" s="177"/>
      <c r="C8" s="177"/>
      <c r="D8" s="177"/>
      <c r="E8" s="177"/>
      <c r="F8" s="177"/>
      <c r="G8" s="178"/>
      <c r="H8" s="178"/>
      <c r="I8" s="170"/>
      <c r="J8" s="170"/>
      <c r="K8" s="170"/>
    </row>
    <row r="9" spans="2:11" ht="13.8" thickBot="1" x14ac:dyDescent="0.3">
      <c r="B9" s="315" t="s">
        <v>350</v>
      </c>
      <c r="C9" s="316"/>
      <c r="D9" s="316"/>
      <c r="E9" s="316"/>
      <c r="F9" s="316"/>
      <c r="G9" s="316"/>
      <c r="H9" s="317"/>
      <c r="I9" s="170"/>
      <c r="J9" s="170"/>
      <c r="K9" s="170"/>
    </row>
    <row r="10" spans="2:11" ht="16.2" thickBot="1" x14ac:dyDescent="0.4">
      <c r="B10" s="175" t="s">
        <v>79</v>
      </c>
      <c r="C10" s="171" t="s">
        <v>159</v>
      </c>
      <c r="D10" s="176" t="s">
        <v>299</v>
      </c>
      <c r="E10" s="171" t="s">
        <v>300</v>
      </c>
      <c r="F10" s="176" t="s">
        <v>98</v>
      </c>
      <c r="G10" s="108" t="s">
        <v>56</v>
      </c>
      <c r="H10" s="109" t="s">
        <v>57</v>
      </c>
      <c r="I10" s="170"/>
      <c r="J10" s="170"/>
      <c r="K10" s="170"/>
    </row>
    <row r="11" spans="2:11" x14ac:dyDescent="0.25">
      <c r="B11" s="174" t="s">
        <v>62</v>
      </c>
      <c r="C11" s="172">
        <v>0</v>
      </c>
      <c r="D11" s="172">
        <v>0</v>
      </c>
      <c r="E11" s="172">
        <v>0</v>
      </c>
      <c r="F11" s="173">
        <v>0</v>
      </c>
      <c r="G11" s="169">
        <f>(Max_Load_Rate*Cement_Weight*(1/2000)*8760*(1/2000))*VLOOKUP("Cement Unloading"&amp;"PM10",'Emission Factors'!$C$4:$F$9,3,0)</f>
        <v>0</v>
      </c>
      <c r="H11" s="168">
        <f>(Max_Load_Rate*Cement_Weight*(1/2000)*8760*(1/2000))*VLOOKUP("Cement Unloading"&amp;"PM2.5",'Emission Factors'!$C$4:$F$9,3,0)</f>
        <v>0</v>
      </c>
      <c r="I11" s="170"/>
      <c r="J11" s="170"/>
      <c r="K11" s="170"/>
    </row>
    <row r="12" spans="2:11" x14ac:dyDescent="0.25">
      <c r="B12" s="174" t="s">
        <v>63</v>
      </c>
      <c r="C12" s="172">
        <v>0</v>
      </c>
      <c r="D12" s="172">
        <v>0</v>
      </c>
      <c r="E12" s="172">
        <v>0</v>
      </c>
      <c r="F12" s="173">
        <v>0</v>
      </c>
      <c r="G12" s="169">
        <f>(Max_Load_Rate*Supplement_Weight*(1/2000)*8760*(1/2000))*VLOOKUP("Cement Supplement Unloading"&amp;"PM10",'Emission Factors'!$C$4:$F$9,3,0)</f>
        <v>0</v>
      </c>
      <c r="H12" s="168">
        <f>(Max_Load_Rate*Supplement_Weight*(1/2000)*8760*(1/2000))*VLOOKUP("Cement Supplement Unloading"&amp;"PM2.5",'Emission Factors'!$C$4:$F$9,3,0)</f>
        <v>0</v>
      </c>
      <c r="I12" s="170"/>
      <c r="J12" s="170"/>
      <c r="K12" s="170"/>
    </row>
    <row r="13" spans="2:11" ht="13.8" thickBot="1" x14ac:dyDescent="0.3">
      <c r="B13" s="179" t="s">
        <v>68</v>
      </c>
      <c r="C13" s="180">
        <f t="shared" ref="C13:H13" si="1">SUM(C11:C12)</f>
        <v>0</v>
      </c>
      <c r="D13" s="180">
        <f t="shared" si="1"/>
        <v>0</v>
      </c>
      <c r="E13" s="180">
        <f t="shared" si="1"/>
        <v>0</v>
      </c>
      <c r="F13" s="180">
        <f t="shared" si="1"/>
        <v>0</v>
      </c>
      <c r="G13" s="180">
        <f t="shared" si="1"/>
        <v>0</v>
      </c>
      <c r="H13" s="181">
        <f t="shared" si="1"/>
        <v>0</v>
      </c>
      <c r="I13" s="170"/>
      <c r="J13" s="170"/>
      <c r="K13" s="170"/>
    </row>
    <row r="14" spans="2:11" ht="16.5" customHeight="1" x14ac:dyDescent="0.25">
      <c r="B14" s="110"/>
      <c r="C14" s="110"/>
      <c r="D14" s="110"/>
      <c r="E14" s="110"/>
      <c r="F14" s="110"/>
    </row>
  </sheetData>
  <sheetProtection password="C969" sheet="1" objects="1" scenarios="1"/>
  <mergeCells count="3">
    <mergeCell ref="B9:H9"/>
    <mergeCell ref="G2:H2"/>
    <mergeCell ref="B3:H3"/>
  </mergeCells>
  <dataValidations xWindow="367" yWindow="628" count="1">
    <dataValidation allowBlank="1" showInputMessage="1" showErrorMessage="1" prompt="This sheet is intended to summarize the components of your facility's emissions. A summary of total emissions and your registration status is located on the Output-Summary Printout sheet." sqref="B3 B8:B9 I8:K13 C8:H8"/>
  </dataValidations>
  <pageMargins left="0.7" right="0.7" top="0.75" bottom="0.75" header="0.3" footer="0.3"/>
  <pageSetup scale="83" orientation="landscape" r:id="rId1"/>
  <headerFooter>
    <oddFooter>&amp;LPage &amp;P of &amp;N&amp;C&amp;F&amp;RPrinted &amp;D</oddFooter>
  </headerFooter>
  <colBreaks count="1" manualBreakCount="1">
    <brk id="9" max="3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zoomScaleNormal="100" workbookViewId="0">
      <selection sqref="A1:XFD1"/>
    </sheetView>
  </sheetViews>
  <sheetFormatPr defaultColWidth="3.33203125" defaultRowHeight="13.2" x14ac:dyDescent="0.25"/>
  <cols>
    <col min="1" max="1" width="16.109375" style="20" customWidth="1"/>
    <col min="2" max="2" width="4.6640625" style="20" customWidth="1"/>
    <col min="3" max="3" width="24.6640625" style="20" customWidth="1"/>
    <col min="4" max="4" width="5.5546875" style="20" customWidth="1"/>
    <col min="5" max="5" width="25.44140625" style="20" customWidth="1"/>
    <col min="6" max="6" width="32.44140625" style="20" customWidth="1"/>
    <col min="7" max="9" width="1.88671875" style="20" customWidth="1"/>
    <col min="10" max="10" width="3.109375" style="20" customWidth="1"/>
    <col min="11" max="11" width="16.6640625" style="50" hidden="1" customWidth="1"/>
    <col min="12" max="12" width="16.6640625" style="245" hidden="1" customWidth="1"/>
    <col min="13" max="13" width="18" style="245" hidden="1" customWidth="1"/>
    <col min="14" max="14" width="20.44140625" style="20" customWidth="1"/>
    <col min="15" max="58" width="1.88671875" style="20" customWidth="1"/>
    <col min="59" max="16384" width="3.33203125" style="20"/>
  </cols>
  <sheetData>
    <row r="1" spans="1:13" ht="24.75" customHeight="1" thickBot="1" x14ac:dyDescent="0.3"/>
    <row r="2" spans="1:13" ht="14.25" customHeight="1" x14ac:dyDescent="0.25">
      <c r="A2" s="22"/>
      <c r="B2" s="23"/>
      <c r="C2" s="23"/>
      <c r="D2" s="23"/>
      <c r="E2" s="23"/>
      <c r="F2" s="24"/>
    </row>
    <row r="3" spans="1:13" x14ac:dyDescent="0.25">
      <c r="A3" s="25" t="s">
        <v>29</v>
      </c>
      <c r="B3" s="103" t="str">
        <f>"  "&amp;Inputs!C4</f>
        <v xml:space="preserve">  Acme Ready Mix</v>
      </c>
      <c r="C3" s="103"/>
      <c r="E3" s="192" t="str">
        <f>"Facility Contact:"&amp;"  "&amp;Inputs!C11</f>
        <v>Facility Contact:  John Doe</v>
      </c>
      <c r="F3" s="26"/>
    </row>
    <row r="4" spans="1:13" ht="14.25" customHeight="1" x14ac:dyDescent="0.25">
      <c r="A4" s="25" t="s">
        <v>30</v>
      </c>
      <c r="B4" s="103" t="str">
        <f>"  "&amp;Inputs!C5</f>
        <v xml:space="preserve">  101 Acme Way</v>
      </c>
      <c r="C4" s="103"/>
      <c r="E4" s="192" t="str">
        <f>"              Phone:"&amp;"  "&amp;Inputs!C12</f>
        <v xml:space="preserve">              Phone:  555-555-5555</v>
      </c>
      <c r="F4" s="26"/>
    </row>
    <row r="5" spans="1:13" x14ac:dyDescent="0.25">
      <c r="A5" s="27"/>
      <c r="B5" s="103" t="str">
        <f>"  "&amp;Inputs!C6&amp;", "&amp;VLOOKUP(Inputs!C7,'EPA Regional Contact Info'!$A$5:$B$49,2,FALSE)&amp;" "&amp;Inputs!C8</f>
        <v xml:space="preserve">  Albuquerque, NM 87101</v>
      </c>
      <c r="C5" s="103"/>
      <c r="E5" s="192" t="str">
        <f>"               Email:"&amp;"  "&amp;Inputs!C13</f>
        <v xml:space="preserve">               Email:  john.doe@acme.com</v>
      </c>
      <c r="F5" s="26"/>
    </row>
    <row r="6" spans="1:13" ht="13.8" thickBot="1" x14ac:dyDescent="0.3">
      <c r="A6" s="33"/>
      <c r="B6" s="34"/>
      <c r="C6" s="34"/>
      <c r="D6" s="34"/>
      <c r="E6" s="34"/>
      <c r="F6" s="35"/>
    </row>
    <row r="7" spans="1:13" ht="18" customHeight="1" thickBot="1" x14ac:dyDescent="0.3">
      <c r="A7" s="339" t="s">
        <v>80</v>
      </c>
      <c r="B7" s="340"/>
      <c r="C7" s="340"/>
      <c r="D7" s="340"/>
      <c r="E7" s="340"/>
      <c r="F7" s="341"/>
    </row>
    <row r="8" spans="1:13" ht="15.75" customHeight="1" x14ac:dyDescent="0.25">
      <c r="A8" s="342" t="s">
        <v>0</v>
      </c>
      <c r="B8" s="345" t="s">
        <v>345</v>
      </c>
      <c r="C8" s="346"/>
      <c r="D8" s="53"/>
      <c r="E8" s="246"/>
      <c r="F8" s="36" t="s">
        <v>12</v>
      </c>
      <c r="K8" s="319" t="s">
        <v>346</v>
      </c>
      <c r="L8" s="31" t="s">
        <v>11</v>
      </c>
      <c r="M8" s="320" t="s">
        <v>347</v>
      </c>
    </row>
    <row r="9" spans="1:13" x14ac:dyDescent="0.25">
      <c r="A9" s="343"/>
      <c r="B9" s="345"/>
      <c r="C9" s="346"/>
      <c r="D9" s="321" t="s">
        <v>348</v>
      </c>
      <c r="E9" s="322"/>
      <c r="F9" s="36" t="s">
        <v>312</v>
      </c>
      <c r="K9" s="319"/>
      <c r="L9" s="31" t="s">
        <v>312</v>
      </c>
      <c r="M9" s="320"/>
    </row>
    <row r="10" spans="1:13" ht="13.8" thickBot="1" x14ac:dyDescent="0.3">
      <c r="A10" s="344"/>
      <c r="B10" s="323" t="s">
        <v>1</v>
      </c>
      <c r="C10" s="324"/>
      <c r="D10" s="325" t="s">
        <v>1</v>
      </c>
      <c r="E10" s="326"/>
      <c r="F10" s="28" t="s">
        <v>1</v>
      </c>
      <c r="K10" s="319"/>
      <c r="L10" s="156" t="s">
        <v>1</v>
      </c>
      <c r="M10" s="320"/>
    </row>
    <row r="11" spans="1:13" ht="5.25" customHeight="1" x14ac:dyDescent="0.25">
      <c r="A11" s="193"/>
      <c r="B11" s="194"/>
      <c r="C11" s="195"/>
      <c r="D11" s="196"/>
      <c r="E11" s="197"/>
      <c r="F11" s="198"/>
      <c r="L11" s="155"/>
    </row>
    <row r="12" spans="1:13" x14ac:dyDescent="0.25">
      <c r="A12" s="199" t="s">
        <v>159</v>
      </c>
      <c r="B12" s="51"/>
      <c r="C12" s="200">
        <f>'Total Emissions'!$C$7</f>
        <v>0</v>
      </c>
      <c r="D12" s="21"/>
      <c r="E12" s="201">
        <f>'Total Emissions'!$C$13</f>
        <v>0</v>
      </c>
      <c r="F12" s="202">
        <f>IF(Inputs!$C$28="Attainment",10,5)</f>
        <v>10</v>
      </c>
      <c r="K12" s="50">
        <f>IF(E12&gt;=F12,1,0)</f>
        <v>0</v>
      </c>
      <c r="L12" s="203">
        <f>IF(Inputs!$C$28="Attainment",250,IF(Inputs!$C$28="Nonattainment - moderate",100,50))</f>
        <v>250</v>
      </c>
      <c r="M12" s="245">
        <f>IF(E12&gt;=L12,1,0)</f>
        <v>0</v>
      </c>
    </row>
    <row r="13" spans="1:13" ht="5.25" customHeight="1" x14ac:dyDescent="0.25">
      <c r="A13" s="204"/>
      <c r="B13" s="64"/>
      <c r="C13" s="200"/>
      <c r="D13" s="205"/>
      <c r="E13" s="206"/>
      <c r="F13" s="202"/>
      <c r="L13" s="203"/>
    </row>
    <row r="14" spans="1:13" ht="15.75" customHeight="1" x14ac:dyDescent="0.35">
      <c r="A14" s="199" t="s">
        <v>299</v>
      </c>
      <c r="B14" s="51"/>
      <c r="C14" s="200">
        <f>'Total Emissions'!$D$7</f>
        <v>0</v>
      </c>
      <c r="D14" s="21"/>
      <c r="E14" s="201">
        <f>'Total Emissions'!$D$13</f>
        <v>0</v>
      </c>
      <c r="F14" s="202">
        <f>IF(Inputs!$C$30="Attainment",10,5)</f>
        <v>10</v>
      </c>
      <c r="K14" s="50">
        <f t="shared" ref="K14:K22" si="0">IF(E14&gt;=F14,1,0)</f>
        <v>0</v>
      </c>
      <c r="L14" s="203">
        <f>IF(Inputs!$C$30="Attainment",250,IF(Inputs!$C$30="Nonattainment - marginal",100,IF(Inputs!$C$30="Nonattainment - moderate",100,IF(Inputs!$C$30="Nonattainment - serious",50,IF(Inputs!$C$30="Nonattainment - severe",25,10)))))</f>
        <v>250</v>
      </c>
      <c r="M14" s="245">
        <f t="shared" ref="M14:M22" si="1">IF(E14&gt;=L14,1,0)</f>
        <v>0</v>
      </c>
    </row>
    <row r="15" spans="1:13" ht="5.25" customHeight="1" x14ac:dyDescent="0.25">
      <c r="A15" s="204"/>
      <c r="B15" s="64"/>
      <c r="C15" s="200"/>
      <c r="D15" s="21"/>
      <c r="E15" s="207"/>
      <c r="F15" s="202"/>
      <c r="L15" s="203"/>
    </row>
    <row r="16" spans="1:13" ht="15.6" x14ac:dyDescent="0.35">
      <c r="A16" s="199" t="s">
        <v>300</v>
      </c>
      <c r="B16" s="51"/>
      <c r="C16" s="200">
        <f>'Total Emissions'!$E$7</f>
        <v>0</v>
      </c>
      <c r="D16" s="21"/>
      <c r="E16" s="201">
        <f>'Total Emissions'!$E$13</f>
        <v>0</v>
      </c>
      <c r="F16" s="202">
        <f>IF(Inputs!$C$32="Attainment",10,5)</f>
        <v>10</v>
      </c>
      <c r="K16" s="50">
        <f t="shared" si="0"/>
        <v>0</v>
      </c>
      <c r="L16" s="203">
        <f>IF(Inputs!$C$32="Attainment",250,100)</f>
        <v>250</v>
      </c>
      <c r="M16" s="245">
        <f t="shared" si="1"/>
        <v>0</v>
      </c>
    </row>
    <row r="17" spans="1:13" ht="5.25" customHeight="1" x14ac:dyDescent="0.25">
      <c r="A17" s="208"/>
      <c r="B17" s="209"/>
      <c r="C17" s="200"/>
      <c r="D17" s="21"/>
      <c r="E17" s="207"/>
      <c r="F17" s="202"/>
      <c r="L17" s="203"/>
    </row>
    <row r="18" spans="1:13" x14ac:dyDescent="0.25">
      <c r="A18" s="199" t="s">
        <v>98</v>
      </c>
      <c r="B18" s="51"/>
      <c r="C18" s="200">
        <f>'Total Emissions'!$F$7</f>
        <v>0</v>
      </c>
      <c r="D18" s="21"/>
      <c r="E18" s="201">
        <f>'Total Emissions'!$F$13</f>
        <v>0</v>
      </c>
      <c r="F18" s="202">
        <f>IF(Inputs!$C$30="Attainment",5,2)</f>
        <v>5</v>
      </c>
      <c r="K18" s="50">
        <f t="shared" si="0"/>
        <v>0</v>
      </c>
      <c r="L18" s="203">
        <f>IF(Inputs!$C$30="Attainment",250,IF(Inputs!$C$30="Nonattainment - marginal",100,IF(Inputs!$C$30="Nonattainment - moderate",100,IF(Inputs!$C$30="Nonattainment - serious",50,IF(Inputs!$C$30="Nonattainment - severe",25,10)))))</f>
        <v>250</v>
      </c>
      <c r="M18" s="245">
        <f t="shared" si="1"/>
        <v>0</v>
      </c>
    </row>
    <row r="19" spans="1:13" ht="5.25" customHeight="1" x14ac:dyDescent="0.25">
      <c r="A19" s="210"/>
      <c r="B19" s="65"/>
      <c r="C19" s="200"/>
      <c r="D19" s="21"/>
      <c r="E19" s="207"/>
      <c r="F19" s="202"/>
      <c r="L19" s="203"/>
    </row>
    <row r="20" spans="1:13" ht="15.6" x14ac:dyDescent="0.35">
      <c r="A20" s="199" t="s">
        <v>56</v>
      </c>
      <c r="B20" s="51"/>
      <c r="C20" s="200">
        <f>'Total Emissions'!$G$7</f>
        <v>0</v>
      </c>
      <c r="D20" s="21"/>
      <c r="E20" s="201">
        <f>'Total Emissions'!$G$13</f>
        <v>0</v>
      </c>
      <c r="F20" s="202">
        <f>IF(Inputs!$C$34="Attainment",5,1)</f>
        <v>5</v>
      </c>
      <c r="K20" s="50">
        <f t="shared" si="0"/>
        <v>0</v>
      </c>
      <c r="L20" s="203">
        <f>IF(Inputs!$C$34="Attainment",250,IF(Inputs!$C$34="Nonattainment - moderate",100,70))</f>
        <v>250</v>
      </c>
      <c r="M20" s="245">
        <f t="shared" si="1"/>
        <v>0</v>
      </c>
    </row>
    <row r="21" spans="1:13" ht="5.25" customHeight="1" x14ac:dyDescent="0.25">
      <c r="A21" s="204"/>
      <c r="B21" s="64"/>
      <c r="C21" s="200"/>
      <c r="D21" s="21"/>
      <c r="E21" s="207"/>
      <c r="F21" s="211"/>
      <c r="L21" s="212"/>
    </row>
    <row r="22" spans="1:13" ht="15.6" x14ac:dyDescent="0.35">
      <c r="A22" s="213" t="s">
        <v>57</v>
      </c>
      <c r="B22" s="66"/>
      <c r="C22" s="200">
        <f>'Total Emissions'!$H$7</f>
        <v>0</v>
      </c>
      <c r="D22" s="21"/>
      <c r="E22" s="201">
        <f>'Total Emissions'!$H$13</f>
        <v>0</v>
      </c>
      <c r="F22" s="202">
        <f>IF(Inputs!$C$36="Attainment",3,0.6)</f>
        <v>3</v>
      </c>
      <c r="K22" s="50">
        <f t="shared" si="0"/>
        <v>0</v>
      </c>
      <c r="L22" s="203">
        <f>IF(Inputs!$C$36="Attainment",250,100)</f>
        <v>250</v>
      </c>
      <c r="M22" s="245">
        <f t="shared" si="1"/>
        <v>0</v>
      </c>
    </row>
    <row r="23" spans="1:13" ht="5.25" customHeight="1" x14ac:dyDescent="0.25">
      <c r="A23" s="29"/>
      <c r="B23" s="52"/>
      <c r="C23" s="214"/>
      <c r="D23" s="21"/>
      <c r="E23" s="55"/>
      <c r="F23" s="30"/>
      <c r="L23" s="215"/>
    </row>
    <row r="24" spans="1:13" x14ac:dyDescent="0.25">
      <c r="A24" s="327" t="s">
        <v>28</v>
      </c>
      <c r="B24" s="328"/>
      <c r="C24" s="328"/>
      <c r="D24" s="328"/>
      <c r="E24" s="328"/>
      <c r="F24" s="329"/>
      <c r="L24" s="216"/>
    </row>
    <row r="25" spans="1:13" x14ac:dyDescent="0.25">
      <c r="A25" s="182"/>
      <c r="B25" s="31"/>
      <c r="C25" s="31"/>
      <c r="D25" s="31"/>
      <c r="E25" s="31"/>
      <c r="F25" s="67"/>
      <c r="L25" s="155"/>
    </row>
    <row r="26" spans="1:13" x14ac:dyDescent="0.25">
      <c r="A26" s="27"/>
      <c r="B26" s="21"/>
      <c r="C26" s="68">
        <v>100</v>
      </c>
      <c r="D26" s="19" t="s">
        <v>48</v>
      </c>
      <c r="E26" s="21"/>
      <c r="F26" s="67"/>
      <c r="G26" s="31"/>
      <c r="K26" s="20"/>
      <c r="L26" s="50"/>
    </row>
    <row r="27" spans="1:13" x14ac:dyDescent="0.25">
      <c r="A27" s="27"/>
      <c r="B27" s="21"/>
      <c r="C27" s="32">
        <v>50</v>
      </c>
      <c r="D27" s="19" t="s">
        <v>26</v>
      </c>
      <c r="E27" s="21"/>
      <c r="F27" s="26"/>
      <c r="L27" s="155"/>
    </row>
    <row r="28" spans="1:13" x14ac:dyDescent="0.25">
      <c r="A28" s="27"/>
      <c r="B28" s="21"/>
      <c r="C28" s="32">
        <v>0</v>
      </c>
      <c r="D28" s="19" t="s">
        <v>27</v>
      </c>
      <c r="E28" s="21"/>
      <c r="F28" s="26"/>
    </row>
    <row r="29" spans="1:13" ht="13.8" thickBot="1" x14ac:dyDescent="0.3">
      <c r="A29" s="33"/>
      <c r="B29" s="34"/>
      <c r="C29" s="34"/>
      <c r="D29" s="34"/>
      <c r="E29" s="34"/>
      <c r="F29" s="35"/>
    </row>
    <row r="30" spans="1:13" ht="22.5" customHeight="1" thickBot="1" x14ac:dyDescent="0.3">
      <c r="A30" s="330" t="str">
        <f>IF(OR($M$12=1,$M$14=1,$M$16=1,$M$18=1,$M$20=1,$M$22=1),"PLEASE CONSULT WITH YOUR EPA REGIONAL CONTACT LISTED BELOW",IF(OR(K12=1,K14=1,K16=1,K18=1,K20=1,K22=1),"YOU ARE REQUIRED TO REGISTER YOUR FACILITY UNDER THE TRIBAL NEW SOURCE REVIEW RULE","PLEASE SEE NOTE BELOW"))</f>
        <v>PLEASE SEE NOTE BELOW</v>
      </c>
      <c r="B30" s="331"/>
      <c r="C30" s="331"/>
      <c r="D30" s="331"/>
      <c r="E30" s="331"/>
      <c r="F30" s="332"/>
    </row>
    <row r="31" spans="1:13" x14ac:dyDescent="0.25">
      <c r="A31" s="22"/>
      <c r="B31" s="23"/>
      <c r="C31" s="23"/>
      <c r="D31" s="23"/>
      <c r="E31" s="23"/>
      <c r="F31" s="24"/>
    </row>
    <row r="32" spans="1:13" ht="164.25" customHeight="1" thickBot="1" x14ac:dyDescent="0.3">
      <c r="A32" s="333" t="str">
        <f>IF(OR($M$12=1,$M$14=1,$M$16=1,$M$18=1,$M$20=1,$M$22=1),"The allowable emissions at your facility exceed the major source threshold for one or more pollutants. Please consult with your EPA Regional contact listed below to determine applicable permitting requirements.",IF($A$30="You are required to register your facility under the Tribal New Source Review Rule","Please print and mail this page to your EPA Regional contact listed below. Alternatively, you may scan the printed page and email it to your EPA Regional contact.","If your facility"&amp;" has additional sources of emissions, such as emergency generators, you are required to complete all applicable registration calculators and sum the total emissions from"&amp;" each calculator to determine your registration requirement.  If the sum of total emissions from all applicable calculators is below the minor source threshold for every"&amp;" pollutant, then you are not required to register your facility and no further action is required. If the sum of total emissions from all applicable calculators"&amp;" exceeds the minor source threshold for any pollutant, then you are required to register your facility under the"&amp;" Tribal New Source Review Rule. If you are required to register, please contact your EPA Regional Office listed below."))</f>
        <v>If your facility has additional sources of emissions, such as emergency generators, you are required to complete all applicable registration calculators and sum the total emissions from each calculator to determine your registration requirement.  If the sum of total emissions from all applicable calculators is below the minor source threshold for every pollutant, then you are not required to register your facility and no further action is required. If the sum of total emissions from all applicable calculators exceeds the minor source threshold for any pollutant, then you are required to register your facility under the Tribal New Source Review Rule. If you are required to register, please contact your EPA Regional Office listed below.</v>
      </c>
      <c r="B32" s="334"/>
      <c r="C32" s="334"/>
      <c r="D32" s="334"/>
      <c r="E32" s="334"/>
      <c r="F32" s="335"/>
    </row>
    <row r="33" spans="1:6" ht="15.75" customHeight="1" thickBot="1" x14ac:dyDescent="0.3">
      <c r="A33" s="336" t="str">
        <f>"U.S. Environmental Protection Agency Region "&amp;VLOOKUP(Inputs!$C$7,'EPA Regional Contact Info'!$A$5:$C$49,3,FALSE)&amp;" Contact"</f>
        <v>U.S. Environmental Protection Agency Region 6 Contact</v>
      </c>
      <c r="B33" s="337"/>
      <c r="C33" s="337"/>
      <c r="D33" s="337"/>
      <c r="E33" s="337"/>
      <c r="F33" s="338"/>
    </row>
    <row r="34" spans="1:6" ht="15.6" x14ac:dyDescent="0.3">
      <c r="A34" s="157"/>
      <c r="B34" s="158" t="s">
        <v>301</v>
      </c>
      <c r="C34" s="217"/>
      <c r="D34" s="218" t="str">
        <f>Inputs!C16</f>
        <v>Bonnie Braganza</v>
      </c>
      <c r="E34" s="217"/>
      <c r="F34" s="159"/>
    </row>
    <row r="35" spans="1:6" ht="15.6" x14ac:dyDescent="0.3">
      <c r="A35" s="160"/>
      <c r="B35" s="161" t="s">
        <v>302</v>
      </c>
      <c r="C35" s="219"/>
      <c r="D35" s="220" t="str">
        <f>Inputs!C22</f>
        <v>U.S. Environmental Protection Agency Region 6</v>
      </c>
      <c r="E35" s="219"/>
      <c r="F35" s="162"/>
    </row>
    <row r="36" spans="1:6" ht="15.6" x14ac:dyDescent="0.3">
      <c r="A36" s="160"/>
      <c r="B36" s="161"/>
      <c r="C36" s="219"/>
      <c r="D36" s="220" t="str">
        <f>Inputs!C23</f>
        <v>1445 Ross Avenue, Suite 1200</v>
      </c>
      <c r="E36" s="219"/>
      <c r="F36" s="162"/>
    </row>
    <row r="37" spans="1:6" ht="15.6" x14ac:dyDescent="0.3">
      <c r="A37" s="160"/>
      <c r="B37" s="161"/>
      <c r="C37" s="219"/>
      <c r="D37" s="220" t="str">
        <f>Inputs!C24</f>
        <v>MC: 6PD</v>
      </c>
      <c r="E37" s="219"/>
      <c r="F37" s="162"/>
    </row>
    <row r="38" spans="1:6" ht="15.6" x14ac:dyDescent="0.3">
      <c r="A38" s="160"/>
      <c r="B38" s="161"/>
      <c r="C38" s="219"/>
      <c r="D38" s="220" t="str">
        <f>Inputs!C25</f>
        <v>Dallas, TX 75202-2733</v>
      </c>
      <c r="E38" s="219"/>
      <c r="F38" s="162"/>
    </row>
    <row r="39" spans="1:6" ht="15.6" x14ac:dyDescent="0.3">
      <c r="A39" s="160"/>
      <c r="B39" s="161"/>
      <c r="C39" s="219"/>
      <c r="D39" s="220"/>
      <c r="E39" s="219"/>
      <c r="F39" s="162"/>
    </row>
    <row r="40" spans="1:6" ht="15.6" x14ac:dyDescent="0.3">
      <c r="A40" s="160"/>
      <c r="B40" s="161" t="s">
        <v>303</v>
      </c>
      <c r="C40" s="219"/>
      <c r="D40" s="220" t="str">
        <f>Inputs!C17</f>
        <v>214-665-7340</v>
      </c>
      <c r="E40" s="219"/>
      <c r="F40" s="162"/>
    </row>
    <row r="41" spans="1:6" ht="15.6" x14ac:dyDescent="0.3">
      <c r="A41" s="160"/>
      <c r="B41" s="161" t="s">
        <v>31</v>
      </c>
      <c r="C41" s="219"/>
      <c r="D41" s="220" t="str">
        <f>Inputs!C18</f>
        <v>braganza.bonnie@epa.gov</v>
      </c>
      <c r="E41" s="219"/>
      <c r="F41" s="162"/>
    </row>
    <row r="42" spans="1:6" ht="13.8" thickBot="1" x14ac:dyDescent="0.3">
      <c r="A42" s="163"/>
      <c r="B42" s="164"/>
      <c r="C42" s="164"/>
      <c r="D42" s="164"/>
      <c r="E42" s="164"/>
      <c r="F42" s="165"/>
    </row>
  </sheetData>
  <sheetProtection password="C969" sheet="1" objects="1" scenarios="1"/>
  <mergeCells count="12">
    <mergeCell ref="A24:F24"/>
    <mergeCell ref="A30:F30"/>
    <mergeCell ref="A32:F32"/>
    <mergeCell ref="A33:F33"/>
    <mergeCell ref="A7:F7"/>
    <mergeCell ref="A8:A10"/>
    <mergeCell ref="B8:C9"/>
    <mergeCell ref="K8:K10"/>
    <mergeCell ref="M8:M10"/>
    <mergeCell ref="D9:E9"/>
    <mergeCell ref="B10:C10"/>
    <mergeCell ref="D10:E10"/>
  </mergeCells>
  <conditionalFormatting sqref="A33 A32:F32">
    <cfRule type="expression" dxfId="7" priority="3">
      <formula>$A$30="PLEASE SEE NOTE BELOW"</formula>
    </cfRule>
  </conditionalFormatting>
  <conditionalFormatting sqref="A30:F30">
    <cfRule type="expression" dxfId="6" priority="2">
      <formula>$A$30="You are required to register your facility under the tribal new source review rule"</formula>
    </cfRule>
  </conditionalFormatting>
  <conditionalFormatting sqref="C27:C28">
    <cfRule type="iconSet" priority="4">
      <iconSet iconSet="3Symbols" showValue="0" reverse="1">
        <cfvo type="percent" val="0"/>
        <cfvo type="num" val="0" gte="0"/>
        <cfvo type="num" val="100"/>
      </iconSet>
    </cfRule>
  </conditionalFormatting>
  <conditionalFormatting sqref="C12 E12">
    <cfRule type="cellIs" dxfId="5" priority="5" operator="greaterThanOrEqual">
      <formula>$F$12</formula>
    </cfRule>
  </conditionalFormatting>
  <conditionalFormatting sqref="C14 E14">
    <cfRule type="cellIs" dxfId="4" priority="7" operator="greaterThanOrEqual">
      <formula>$F$14</formula>
    </cfRule>
  </conditionalFormatting>
  <conditionalFormatting sqref="C16 E16">
    <cfRule type="cellIs" dxfId="3" priority="9" operator="greaterThanOrEqual">
      <formula>$F$16</formula>
    </cfRule>
  </conditionalFormatting>
  <conditionalFormatting sqref="C18 E18">
    <cfRule type="cellIs" dxfId="2" priority="11" operator="greaterThanOrEqual">
      <formula>$F$18</formula>
    </cfRule>
  </conditionalFormatting>
  <conditionalFormatting sqref="C20 E20">
    <cfRule type="cellIs" dxfId="1" priority="13" operator="greaterThanOrEqual">
      <formula>$F$20</formula>
    </cfRule>
  </conditionalFormatting>
  <conditionalFormatting sqref="C22 E22">
    <cfRule type="cellIs" dxfId="0" priority="15" operator="greaterThanOrEqual">
      <formula>$F$22</formula>
    </cfRule>
  </conditionalFormatting>
  <conditionalFormatting sqref="C26">
    <cfRule type="iconSet" priority="1">
      <iconSet iconSet="3Symbols" showValue="0" reverse="1">
        <cfvo type="percent" val="0"/>
        <cfvo type="num" val="0" gte="0"/>
        <cfvo type="num" val="100"/>
      </iconSet>
    </cfRule>
  </conditionalFormatting>
  <conditionalFormatting sqref="E12">
    <cfRule type="iconSet" priority="6">
      <iconSet iconSet="3Symbols" reverse="1">
        <cfvo type="percent" val="0"/>
        <cfvo type="formula" val="$F$12"/>
        <cfvo type="formula" val="$L$12"/>
      </iconSet>
    </cfRule>
  </conditionalFormatting>
  <conditionalFormatting sqref="E14">
    <cfRule type="iconSet" priority="8">
      <iconSet iconSet="3Symbols" reverse="1">
        <cfvo type="percent" val="0"/>
        <cfvo type="formula" val="$F$14"/>
        <cfvo type="formula" val="$L$14"/>
      </iconSet>
    </cfRule>
  </conditionalFormatting>
  <conditionalFormatting sqref="E16">
    <cfRule type="iconSet" priority="10">
      <iconSet iconSet="3Symbols" reverse="1">
        <cfvo type="percent" val="0"/>
        <cfvo type="formula" val="$F$16"/>
        <cfvo type="formula" val="$L$16"/>
      </iconSet>
    </cfRule>
  </conditionalFormatting>
  <conditionalFormatting sqref="E18">
    <cfRule type="iconSet" priority="12">
      <iconSet iconSet="3Symbols" reverse="1">
        <cfvo type="percent" val="0"/>
        <cfvo type="formula" val="$F$18"/>
        <cfvo type="formula" val="$L$18"/>
      </iconSet>
    </cfRule>
  </conditionalFormatting>
  <conditionalFormatting sqref="E20">
    <cfRule type="iconSet" priority="14">
      <iconSet iconSet="3Symbols" reverse="1">
        <cfvo type="percent" val="0"/>
        <cfvo type="formula" val="$F$20"/>
        <cfvo type="formula" val="$L$20"/>
      </iconSet>
    </cfRule>
  </conditionalFormatting>
  <conditionalFormatting sqref="E22">
    <cfRule type="iconSet" priority="16">
      <iconSet iconSet="3Symbols" reverse="1">
        <cfvo type="percent" val="0"/>
        <cfvo type="formula" val="$F$22"/>
        <cfvo type="formula" val="$L$22"/>
      </iconSet>
    </cfRule>
  </conditionalFormatting>
  <printOptions horizontalCentered="1" gridLinesSet="0"/>
  <pageMargins left="0.4" right="0.4" top="0.7" bottom="0.3" header="0.25" footer="0.25"/>
  <pageSetup scale="75" orientation="portrait" r:id="rId1"/>
  <headerFooter alignWithMargins="0">
    <oddHeader xml:space="preserve">&amp;C&amp;"Arial,Bold"&amp;14
Concrete Batch Plant Registration&amp;"Arial,Regular"&amp;10
Summary Printout
</oddHeader>
    <oddFooter>&amp;L&amp;F&amp;RPrinted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G26"/>
  <sheetViews>
    <sheetView zoomScaleNormal="100" workbookViewId="0">
      <selection sqref="A1:F1"/>
    </sheetView>
  </sheetViews>
  <sheetFormatPr defaultRowHeight="13.2" x14ac:dyDescent="0.25"/>
  <cols>
    <col min="1" max="1" width="17.88671875" style="13" bestFit="1" customWidth="1"/>
    <col min="2" max="2" width="17.5546875" style="8" customWidth="1"/>
    <col min="3" max="3" width="35" customWidth="1"/>
    <col min="4" max="5" width="20" style="8" customWidth="1"/>
    <col min="6" max="6" width="25" style="8" customWidth="1"/>
    <col min="7" max="7" width="26.6640625" bestFit="1" customWidth="1"/>
  </cols>
  <sheetData>
    <row r="1" spans="1:7" ht="17.399999999999999" x14ac:dyDescent="0.3">
      <c r="A1" s="348" t="s">
        <v>70</v>
      </c>
      <c r="B1" s="348"/>
      <c r="C1" s="348"/>
      <c r="D1" s="348"/>
      <c r="E1" s="348"/>
      <c r="F1" s="348"/>
    </row>
    <row r="2" spans="1:7" x14ac:dyDescent="0.25">
      <c r="A2" s="347" t="s">
        <v>406</v>
      </c>
      <c r="B2" s="347"/>
      <c r="C2" s="347"/>
      <c r="D2" s="347"/>
      <c r="E2" s="347"/>
      <c r="F2" s="347"/>
    </row>
    <row r="4" spans="1:7" x14ac:dyDescent="0.25">
      <c r="A4" s="12" t="s">
        <v>24</v>
      </c>
      <c r="B4" s="3" t="s">
        <v>20</v>
      </c>
      <c r="C4" s="3" t="s">
        <v>22</v>
      </c>
      <c r="D4" s="3" t="s">
        <v>21</v>
      </c>
      <c r="E4" s="10" t="s">
        <v>39</v>
      </c>
      <c r="F4" s="10" t="s">
        <v>41</v>
      </c>
      <c r="G4" s="3" t="s">
        <v>23</v>
      </c>
    </row>
    <row r="5" spans="1:7" ht="27" customHeight="1" x14ac:dyDescent="0.25">
      <c r="A5" s="40">
        <v>1</v>
      </c>
      <c r="B5" s="82">
        <v>41258</v>
      </c>
      <c r="C5" s="41" t="s">
        <v>38</v>
      </c>
      <c r="D5" s="100" t="s">
        <v>73</v>
      </c>
      <c r="E5" s="6" t="s">
        <v>40</v>
      </c>
      <c r="F5" s="6" t="s">
        <v>83</v>
      </c>
      <c r="G5" s="42" t="s">
        <v>74</v>
      </c>
    </row>
    <row r="6" spans="1:7" ht="112.5" customHeight="1" x14ac:dyDescent="0.25">
      <c r="A6" s="43">
        <v>1.1000000000000001</v>
      </c>
      <c r="B6" s="82">
        <v>41315</v>
      </c>
      <c r="C6" s="44" t="s">
        <v>352</v>
      </c>
      <c r="D6" s="222" t="s">
        <v>372</v>
      </c>
      <c r="E6" s="6" t="s">
        <v>40</v>
      </c>
      <c r="F6" s="57" t="s">
        <v>83</v>
      </c>
      <c r="G6" s="42" t="s">
        <v>74</v>
      </c>
    </row>
    <row r="7" spans="1:7" ht="16.5" customHeight="1" x14ac:dyDescent="0.25">
      <c r="A7" s="47">
        <v>1.2</v>
      </c>
      <c r="B7" s="252" t="s">
        <v>402</v>
      </c>
      <c r="C7" s="48" t="s">
        <v>403</v>
      </c>
      <c r="D7" s="45" t="s">
        <v>372</v>
      </c>
      <c r="E7" s="45" t="s">
        <v>40</v>
      </c>
      <c r="F7" s="45" t="s">
        <v>83</v>
      </c>
      <c r="G7" s="253" t="s">
        <v>74</v>
      </c>
    </row>
    <row r="8" spans="1:7" ht="27" customHeight="1" x14ac:dyDescent="0.25">
      <c r="A8" s="47">
        <v>1.3</v>
      </c>
      <c r="B8" s="252" t="s">
        <v>404</v>
      </c>
      <c r="C8" s="48" t="s">
        <v>405</v>
      </c>
      <c r="D8" s="45" t="s">
        <v>372</v>
      </c>
      <c r="E8" s="45" t="s">
        <v>40</v>
      </c>
      <c r="F8" s="45" t="s">
        <v>83</v>
      </c>
      <c r="G8" s="253" t="s">
        <v>74</v>
      </c>
    </row>
    <row r="9" spans="1:7" ht="16.5" customHeight="1" x14ac:dyDescent="0.25">
      <c r="A9" s="47"/>
      <c r="B9" s="45"/>
      <c r="C9" s="48"/>
      <c r="D9" s="45"/>
      <c r="E9" s="45"/>
      <c r="F9" s="45"/>
      <c r="G9" s="46"/>
    </row>
    <row r="10" spans="1:7" ht="16.5" customHeight="1" x14ac:dyDescent="0.25">
      <c r="A10" s="47"/>
      <c r="B10" s="45"/>
      <c r="C10" s="48"/>
      <c r="D10" s="45"/>
      <c r="E10" s="45"/>
      <c r="F10" s="45"/>
      <c r="G10" s="46"/>
    </row>
    <row r="11" spans="1:7" ht="16.5" customHeight="1" x14ac:dyDescent="0.25">
      <c r="A11" s="47"/>
      <c r="B11" s="45"/>
      <c r="C11" s="48"/>
      <c r="D11" s="45"/>
      <c r="E11" s="45"/>
      <c r="F11" s="45"/>
      <c r="G11" s="46"/>
    </row>
    <row r="12" spans="1:7" ht="16.5" customHeight="1" x14ac:dyDescent="0.25">
      <c r="A12" s="47"/>
      <c r="B12" s="45"/>
      <c r="C12" s="48"/>
      <c r="D12" s="45"/>
      <c r="E12" s="45"/>
      <c r="F12" s="45"/>
      <c r="G12" s="46"/>
    </row>
    <row r="13" spans="1:7" ht="16.5" customHeight="1" x14ac:dyDescent="0.25">
      <c r="A13" s="47"/>
      <c r="B13" s="45"/>
      <c r="C13" s="48"/>
      <c r="D13" s="45"/>
      <c r="E13" s="45"/>
      <c r="F13" s="45"/>
      <c r="G13" s="46"/>
    </row>
    <row r="14" spans="1:7" ht="16.5" customHeight="1" x14ac:dyDescent="0.25">
      <c r="A14" s="47"/>
      <c r="B14" s="45"/>
      <c r="C14" s="48"/>
      <c r="D14" s="45"/>
      <c r="E14" s="45"/>
      <c r="F14" s="45"/>
      <c r="G14" s="46"/>
    </row>
    <row r="15" spans="1:7" ht="16.5" customHeight="1" x14ac:dyDescent="0.25">
      <c r="A15" s="47"/>
      <c r="B15" s="45"/>
      <c r="C15" s="48"/>
      <c r="D15" s="45"/>
      <c r="E15" s="45"/>
      <c r="F15" s="45"/>
      <c r="G15" s="46"/>
    </row>
    <row r="16" spans="1:7" ht="16.5" customHeight="1" x14ac:dyDescent="0.25">
      <c r="A16" s="47"/>
      <c r="B16" s="45"/>
      <c r="C16" s="48"/>
      <c r="D16" s="45"/>
      <c r="E16" s="45"/>
      <c r="F16" s="45"/>
      <c r="G16" s="46"/>
    </row>
    <row r="17" spans="1:7" ht="16.5" customHeight="1" x14ac:dyDescent="0.25">
      <c r="A17" s="47"/>
      <c r="B17" s="45"/>
      <c r="C17" s="48"/>
      <c r="D17" s="45"/>
      <c r="E17" s="45"/>
      <c r="F17" s="45"/>
      <c r="G17" s="46"/>
    </row>
    <row r="18" spans="1:7" ht="16.5" customHeight="1" x14ac:dyDescent="0.25">
      <c r="A18" s="47"/>
      <c r="B18" s="45"/>
      <c r="C18" s="48"/>
      <c r="D18" s="45"/>
      <c r="E18" s="45"/>
      <c r="F18" s="45"/>
      <c r="G18" s="46"/>
    </row>
    <row r="19" spans="1:7" ht="16.5" customHeight="1" x14ac:dyDescent="0.25">
      <c r="A19" s="47"/>
      <c r="B19" s="45"/>
      <c r="C19" s="48"/>
      <c r="D19" s="45"/>
      <c r="E19" s="45"/>
      <c r="F19" s="45"/>
      <c r="G19" s="46"/>
    </row>
    <row r="20" spans="1:7" ht="16.5" customHeight="1" x14ac:dyDescent="0.25">
      <c r="A20" s="47"/>
      <c r="B20" s="45"/>
      <c r="C20" s="48"/>
      <c r="D20" s="45"/>
      <c r="E20" s="45"/>
      <c r="F20" s="45"/>
      <c r="G20" s="46"/>
    </row>
    <row r="21" spans="1:7" ht="16.5" customHeight="1" x14ac:dyDescent="0.25">
      <c r="A21" s="47"/>
      <c r="B21" s="45"/>
      <c r="C21" s="48"/>
      <c r="D21" s="45"/>
      <c r="E21" s="45"/>
      <c r="F21" s="45"/>
      <c r="G21" s="46"/>
    </row>
    <row r="22" spans="1:7" ht="16.5" customHeight="1" x14ac:dyDescent="0.25">
      <c r="A22" s="47"/>
      <c r="B22" s="45"/>
      <c r="C22" s="48"/>
      <c r="D22" s="45"/>
      <c r="E22" s="45"/>
      <c r="F22" s="45"/>
      <c r="G22" s="46"/>
    </row>
    <row r="23" spans="1:7" ht="16.5" customHeight="1" x14ac:dyDescent="0.25">
      <c r="A23" s="47"/>
      <c r="B23" s="45"/>
      <c r="C23" s="48"/>
      <c r="D23" s="45"/>
      <c r="E23" s="45"/>
      <c r="F23" s="45"/>
      <c r="G23" s="46"/>
    </row>
    <row r="24" spans="1:7" ht="16.5" customHeight="1" x14ac:dyDescent="0.25">
      <c r="A24" s="47"/>
      <c r="B24" s="45"/>
      <c r="C24" s="48"/>
      <c r="D24" s="45"/>
      <c r="E24" s="45"/>
      <c r="F24" s="45"/>
      <c r="G24" s="46"/>
    </row>
    <row r="25" spans="1:7" ht="16.5" customHeight="1" x14ac:dyDescent="0.25">
      <c r="A25" s="47"/>
      <c r="B25" s="45"/>
      <c r="C25" s="48"/>
      <c r="D25" s="45"/>
      <c r="E25" s="45"/>
      <c r="F25" s="45"/>
      <c r="G25" s="46"/>
    </row>
    <row r="26" spans="1:7" ht="16.5" customHeight="1" x14ac:dyDescent="0.25">
      <c r="A26" s="47"/>
      <c r="B26" s="45"/>
      <c r="C26" s="48"/>
      <c r="D26" s="45"/>
      <c r="E26" s="45"/>
      <c r="F26" s="45"/>
      <c r="G26" s="46"/>
    </row>
  </sheetData>
  <mergeCells count="2">
    <mergeCell ref="A2:F2"/>
    <mergeCell ref="A1:F1"/>
  </mergeCells>
  <hyperlinks>
    <hyperlink ref="G5" r:id="rId1"/>
    <hyperlink ref="G6" r:id="rId2"/>
    <hyperlink ref="G7" r:id="rId3"/>
    <hyperlink ref="G8" r:id="rId4"/>
  </hyperlinks>
  <pageMargins left="0.7" right="0.7" top="0.75" bottom="0.75" header="0.3" footer="0.3"/>
  <pageSetup scale="56" orientation="landscape"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I11"/>
  <sheetViews>
    <sheetView zoomScaleNormal="100" workbookViewId="0">
      <pane ySplit="3" topLeftCell="A4" activePane="bottomLeft" state="frozen"/>
      <selection pane="bottomLeft" activeCell="A4" sqref="A4"/>
    </sheetView>
  </sheetViews>
  <sheetFormatPr defaultRowHeight="13.2" x14ac:dyDescent="0.25"/>
  <cols>
    <col min="1" max="1" width="34.44140625" style="4" customWidth="1"/>
    <col min="2" max="2" width="17" customWidth="1"/>
    <col min="3" max="3" width="34.33203125" customWidth="1"/>
    <col min="4" max="4" width="22" style="9" customWidth="1"/>
    <col min="5" max="5" width="20.109375" style="9" customWidth="1"/>
    <col min="6" max="6" width="20.44140625" style="9" customWidth="1"/>
    <col min="7" max="7" width="17" customWidth="1"/>
    <col min="8" max="8" width="24.88671875" customWidth="1"/>
    <col min="9" max="9" width="40.6640625" customWidth="1"/>
  </cols>
  <sheetData>
    <row r="1" spans="1:9" ht="17.399999999999999" x14ac:dyDescent="0.3">
      <c r="A1" s="1" t="s">
        <v>32</v>
      </c>
      <c r="D1" s="167"/>
    </row>
    <row r="2" spans="1:9" ht="13.8" thickBot="1" x14ac:dyDescent="0.3"/>
    <row r="3" spans="1:9" ht="28.8" x14ac:dyDescent="0.25">
      <c r="A3" s="14" t="s">
        <v>60</v>
      </c>
      <c r="B3" s="15" t="s">
        <v>0</v>
      </c>
      <c r="C3" s="15" t="s">
        <v>33</v>
      </c>
      <c r="D3" s="239" t="s">
        <v>398</v>
      </c>
      <c r="E3" s="239" t="s">
        <v>399</v>
      </c>
      <c r="F3" s="239" t="s">
        <v>400</v>
      </c>
      <c r="G3" s="15" t="s">
        <v>35</v>
      </c>
      <c r="H3" s="15" t="s">
        <v>34</v>
      </c>
      <c r="I3" s="17" t="s">
        <v>36</v>
      </c>
    </row>
    <row r="4" spans="1:9" x14ac:dyDescent="0.25">
      <c r="A4" s="11" t="s">
        <v>62</v>
      </c>
      <c r="B4" s="7" t="s">
        <v>58</v>
      </c>
      <c r="C4" s="5" t="str">
        <f t="shared" ref="C4:C9" si="0">A4&amp;B4</f>
        <v>Cement UnloadingTotal PM</v>
      </c>
      <c r="D4" s="81">
        <v>0.73</v>
      </c>
      <c r="E4" s="81">
        <f t="shared" ref="E4:E8" si="1">D4</f>
        <v>0.73</v>
      </c>
      <c r="F4" s="81">
        <v>9.8999999999999999E-4</v>
      </c>
      <c r="G4" s="7" t="s">
        <v>37</v>
      </c>
      <c r="H4" s="7" t="s">
        <v>66</v>
      </c>
      <c r="I4" s="16" t="s">
        <v>77</v>
      </c>
    </row>
    <row r="5" spans="1:9" x14ac:dyDescent="0.25">
      <c r="A5" s="11" t="s">
        <v>62</v>
      </c>
      <c r="B5" s="7" t="s">
        <v>61</v>
      </c>
      <c r="C5" s="5" t="str">
        <f t="shared" si="0"/>
        <v>Cement UnloadingPM10</v>
      </c>
      <c r="D5" s="81">
        <v>0.47</v>
      </c>
      <c r="E5" s="81">
        <f t="shared" si="1"/>
        <v>0.47</v>
      </c>
      <c r="F5" s="81">
        <v>3.4000000000000002E-4</v>
      </c>
      <c r="G5" s="7" t="s">
        <v>37</v>
      </c>
      <c r="H5" s="7" t="s">
        <v>66</v>
      </c>
      <c r="I5" s="16" t="s">
        <v>77</v>
      </c>
    </row>
    <row r="6" spans="1:9" x14ac:dyDescent="0.25">
      <c r="A6" s="11" t="s">
        <v>62</v>
      </c>
      <c r="B6" s="7" t="s">
        <v>375</v>
      </c>
      <c r="C6" s="5" t="str">
        <f t="shared" si="0"/>
        <v>Cement UnloadingPM2.5</v>
      </c>
      <c r="D6" s="81">
        <f>D4*0.15</f>
        <v>0.1095</v>
      </c>
      <c r="E6" s="81">
        <f t="shared" ref="E6:F6" si="2">E4*0.15</f>
        <v>0.1095</v>
      </c>
      <c r="F6" s="81">
        <f t="shared" si="2"/>
        <v>1.485E-4</v>
      </c>
      <c r="G6" s="7" t="s">
        <v>37</v>
      </c>
      <c r="H6" s="7" t="s">
        <v>66</v>
      </c>
      <c r="I6" s="16" t="s">
        <v>393</v>
      </c>
    </row>
    <row r="7" spans="1:9" x14ac:dyDescent="0.25">
      <c r="A7" s="11" t="s">
        <v>63</v>
      </c>
      <c r="B7" s="7" t="s">
        <v>58</v>
      </c>
      <c r="C7" s="5" t="str">
        <f t="shared" si="0"/>
        <v>Cement Supplement UnloadingTotal PM</v>
      </c>
      <c r="D7" s="81">
        <v>3.14</v>
      </c>
      <c r="E7" s="81">
        <f t="shared" si="1"/>
        <v>3.14</v>
      </c>
      <c r="F7" s="81">
        <v>8.8999999999999999E-3</v>
      </c>
      <c r="G7" s="7" t="s">
        <v>37</v>
      </c>
      <c r="H7" s="7" t="s">
        <v>65</v>
      </c>
      <c r="I7" s="16" t="s">
        <v>77</v>
      </c>
    </row>
    <row r="8" spans="1:9" x14ac:dyDescent="0.25">
      <c r="A8" s="11" t="s">
        <v>63</v>
      </c>
      <c r="B8" s="7" t="s">
        <v>61</v>
      </c>
      <c r="C8" s="5" t="str">
        <f t="shared" si="0"/>
        <v>Cement Supplement UnloadingPM10</v>
      </c>
      <c r="D8" s="81">
        <v>1.1000000000000001</v>
      </c>
      <c r="E8" s="81">
        <f t="shared" si="1"/>
        <v>1.1000000000000001</v>
      </c>
      <c r="F8" s="81">
        <v>4.8999999999999998E-3</v>
      </c>
      <c r="G8" s="7" t="s">
        <v>37</v>
      </c>
      <c r="H8" s="7" t="s">
        <v>65</v>
      </c>
      <c r="I8" s="16" t="s">
        <v>77</v>
      </c>
    </row>
    <row r="9" spans="1:9" x14ac:dyDescent="0.25">
      <c r="A9" s="227" t="s">
        <v>63</v>
      </c>
      <c r="B9" s="7" t="s">
        <v>375</v>
      </c>
      <c r="C9" s="5" t="str">
        <f t="shared" si="0"/>
        <v>Cement Supplement UnloadingPM2.5</v>
      </c>
      <c r="D9" s="240">
        <f>D7*0.15</f>
        <v>0.47099999999999997</v>
      </c>
      <c r="E9" s="240">
        <f t="shared" ref="E9:F9" si="3">E7*0.15</f>
        <v>0.47099999999999997</v>
      </c>
      <c r="F9" s="240">
        <f t="shared" si="3"/>
        <v>1.335E-3</v>
      </c>
      <c r="G9" s="7" t="s">
        <v>37</v>
      </c>
      <c r="H9" s="7" t="s">
        <v>65</v>
      </c>
      <c r="I9" s="16" t="s">
        <v>393</v>
      </c>
    </row>
    <row r="10" spans="1:9" ht="6.75" customHeight="1" x14ac:dyDescent="0.25"/>
    <row r="11" spans="1:9" ht="15" x14ac:dyDescent="0.35">
      <c r="A11" s="110" t="s">
        <v>78</v>
      </c>
    </row>
  </sheetData>
  <phoneticPr fontId="0" type="noConversion"/>
  <pageMargins left="0.75" right="0.75" top="1" bottom="1" header="0.5" footer="0.5"/>
  <pageSetup orientation="portrait" r:id="rId1"/>
  <headerFooter alignWithMargins="0"/>
  <ignoredErrors>
    <ignoredError sqref="E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8"/>
  <sheetViews>
    <sheetView workbookViewId="0"/>
  </sheetViews>
  <sheetFormatPr defaultRowHeight="13.2" x14ac:dyDescent="0.25"/>
  <cols>
    <col min="1" max="1" width="34.88671875" bestFit="1" customWidth="1"/>
    <col min="2" max="3" width="20.6640625" style="8" customWidth="1"/>
    <col min="4" max="4" width="85.88671875" customWidth="1"/>
  </cols>
  <sheetData>
    <row r="1" spans="1:4" ht="17.399999999999999" x14ac:dyDescent="0.3">
      <c r="A1" s="1" t="s">
        <v>49</v>
      </c>
      <c r="B1" s="56"/>
      <c r="C1" s="56"/>
    </row>
    <row r="2" spans="1:4" ht="12" customHeight="1" thickBot="1" x14ac:dyDescent="0.3">
      <c r="A2" s="2"/>
      <c r="B2" s="54"/>
      <c r="C2" s="54"/>
    </row>
    <row r="3" spans="1:4" ht="12" customHeight="1" x14ac:dyDescent="0.25">
      <c r="A3" s="84" t="s">
        <v>50</v>
      </c>
      <c r="B3" s="85" t="s">
        <v>52</v>
      </c>
      <c r="C3" s="85" t="s">
        <v>59</v>
      </c>
      <c r="D3" s="86" t="s">
        <v>36</v>
      </c>
    </row>
    <row r="4" spans="1:4" s="83" customFormat="1" ht="15" customHeight="1" x14ac:dyDescent="0.25">
      <c r="A4" s="94" t="s">
        <v>384</v>
      </c>
      <c r="B4" s="95">
        <v>4024</v>
      </c>
      <c r="C4" s="95" t="s">
        <v>72</v>
      </c>
      <c r="D4" s="96" t="s">
        <v>64</v>
      </c>
    </row>
    <row r="5" spans="1:4" s="83" customFormat="1" ht="15" customHeight="1" x14ac:dyDescent="0.35">
      <c r="A5" s="97" t="s">
        <v>380</v>
      </c>
      <c r="B5" s="98">
        <v>0.15</v>
      </c>
      <c r="C5" s="98" t="s">
        <v>53</v>
      </c>
      <c r="D5" s="99" t="s">
        <v>81</v>
      </c>
    </row>
    <row r="6" spans="1:4" s="83" customFormat="1" ht="28.5" customHeight="1" x14ac:dyDescent="0.25">
      <c r="A6" s="228" t="s">
        <v>381</v>
      </c>
      <c r="B6" s="229">
        <v>491</v>
      </c>
      <c r="C6" s="230" t="s">
        <v>383</v>
      </c>
      <c r="D6" s="231" t="s">
        <v>64</v>
      </c>
    </row>
    <row r="7" spans="1:4" s="83" customFormat="1" ht="28.5" customHeight="1" x14ac:dyDescent="0.25">
      <c r="A7" s="228" t="s">
        <v>382</v>
      </c>
      <c r="B7" s="229">
        <v>73</v>
      </c>
      <c r="C7" s="230" t="s">
        <v>383</v>
      </c>
      <c r="D7" s="231" t="s">
        <v>64</v>
      </c>
    </row>
    <row r="8" spans="1:4" ht="13.8" thickBot="1" x14ac:dyDescent="0.3">
      <c r="A8" s="87" t="s">
        <v>10</v>
      </c>
      <c r="B8" s="88" t="s">
        <v>53</v>
      </c>
      <c r="C8" s="88"/>
      <c r="D8" s="89"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20</vt:i4>
      </vt:variant>
    </vt:vector>
  </HeadingPairs>
  <TitlesOfParts>
    <vt:vector size="30" baseType="lpstr">
      <vt:lpstr>Registration FAQs</vt:lpstr>
      <vt:lpstr>Instructions</vt:lpstr>
      <vt:lpstr>Inputs</vt:lpstr>
      <vt:lpstr>Controls and Restrictions</vt:lpstr>
      <vt:lpstr>Total Emissions</vt:lpstr>
      <vt:lpstr>Output-Summary Printout</vt:lpstr>
      <vt:lpstr>Change Log</vt:lpstr>
      <vt:lpstr>Emission Factors</vt:lpstr>
      <vt:lpstr>Additional References</vt:lpstr>
      <vt:lpstr>EPA Regional Contact Info</vt:lpstr>
      <vt:lpstr>Cement_Weight</vt:lpstr>
      <vt:lpstr>CO_PM10_Attainment_List</vt:lpstr>
      <vt:lpstr>Concrete_Density</vt:lpstr>
      <vt:lpstr>Controls_Yes_No</vt:lpstr>
      <vt:lpstr>Default_Concrete_Density</vt:lpstr>
      <vt:lpstr>Default_Pounds_of_Cement_per_Cubic_Yard_of_Concrete</vt:lpstr>
      <vt:lpstr>Default_Pounds_of_Cement_Supplement_per_Cubic_Yard_of_Concrete</vt:lpstr>
      <vt:lpstr>Emission_Control_Answer_List</vt:lpstr>
      <vt:lpstr>Max_Load_Rate</vt:lpstr>
      <vt:lpstr>Ozone_Attainment_List</vt:lpstr>
      <vt:lpstr>'Controls and Restrictions'!Print_Area</vt:lpstr>
      <vt:lpstr>Inputs!Print_Area</vt:lpstr>
      <vt:lpstr>Instructions!Print_Area</vt:lpstr>
      <vt:lpstr>'Output-Summary Printout'!Print_Area</vt:lpstr>
      <vt:lpstr>'Registration FAQs'!Print_Area</vt:lpstr>
      <vt:lpstr>'Total Emissions'!Print_Area</vt:lpstr>
      <vt:lpstr>SO2_PM25_Attainment_List</vt:lpstr>
      <vt:lpstr>State_List</vt:lpstr>
      <vt:lpstr>Supplement_Weight</vt:lpstr>
      <vt:lpstr>Yearly_Production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OF HAP/VOC USE PER MONTH</dc:title>
  <dc:creator>PPI</dc:creator>
  <dc:description>BY USE</dc:description>
  <cp:lastModifiedBy>Dixon, Danielle</cp:lastModifiedBy>
  <cp:lastPrinted>2013-02-11T04:44:14Z</cp:lastPrinted>
  <dcterms:created xsi:type="dcterms:W3CDTF">1999-01-25T20:14:01Z</dcterms:created>
  <dcterms:modified xsi:type="dcterms:W3CDTF">2016-02-03T17:58:08Z</dcterms:modified>
</cp:coreProperties>
</file>