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LBUNTE\DATA\SIPs--OZONE ADVANCE\VA\"/>
    </mc:Choice>
  </mc:AlternateContent>
  <bookViews>
    <workbookView xWindow="0" yWindow="0" windowWidth="19200" windowHeight="12180" tabRatio="539" firstSheet="6" activeTab="10"/>
  </bookViews>
  <sheets>
    <sheet name="ABM" sheetId="1" r:id="rId1"/>
    <sheet name="AMERESCO" sheetId="2" r:id="rId2"/>
    <sheet name="ESG" sheetId="3" r:id="rId3"/>
    <sheet name="Honeywell" sheetId="4" r:id="rId4"/>
    <sheet name="JCI" sheetId="5" r:id="rId5"/>
    <sheet name="NORESCO" sheetId="6" r:id="rId6"/>
    <sheet name="PEPCO" sheetId="7" r:id="rId7"/>
    <sheet name="Schneider Elec" sheetId="8" r:id="rId8"/>
    <sheet name="SIEMENS" sheetId="9" r:id="rId9"/>
    <sheet name="TRANE" sheetId="10" r:id="rId10"/>
    <sheet name="All Contracts" sheetId="11" r:id="rId11"/>
    <sheet name="State Agencies" sheetId="12" r:id="rId12"/>
    <sheet name="Public Bodies" sheetId="13" r:id="rId13"/>
  </sheets>
  <externalReferences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U31" i="6" l="1"/>
  <c r="U14" i="6"/>
  <c r="M52" i="13"/>
  <c r="U49" i="13"/>
  <c r="T49" i="13"/>
  <c r="V48" i="13"/>
  <c r="U48" i="13"/>
  <c r="T48" i="13"/>
  <c r="V47" i="13"/>
  <c r="T47" i="13"/>
  <c r="S46" i="13"/>
  <c r="S52" i="13" s="1"/>
  <c r="R46" i="13"/>
  <c r="R52" i="13" s="1"/>
  <c r="Q46" i="13"/>
  <c r="Q52" i="13" s="1"/>
  <c r="P46" i="13"/>
  <c r="P52" i="13" s="1"/>
  <c r="O46" i="13"/>
  <c r="O52" i="13" s="1"/>
  <c r="N46" i="13"/>
  <c r="N52" i="13" s="1"/>
  <c r="M46" i="13"/>
  <c r="L46" i="13"/>
  <c r="L52" i="13" s="1"/>
  <c r="K46" i="13"/>
  <c r="K52" i="13" s="1"/>
  <c r="J46" i="13"/>
  <c r="J52" i="13" s="1"/>
  <c r="I46" i="13"/>
  <c r="I52" i="13" s="1"/>
  <c r="H46" i="13"/>
  <c r="H52" i="13" s="1"/>
  <c r="G46" i="13"/>
  <c r="G52" i="13" s="1"/>
  <c r="F46" i="13"/>
  <c r="F52" i="13" s="1"/>
  <c r="E46" i="13"/>
  <c r="E52" i="13" s="1"/>
  <c r="D46" i="13"/>
  <c r="D52" i="13" s="1"/>
  <c r="C46" i="13"/>
  <c r="C52" i="13" s="1"/>
  <c r="B46" i="13"/>
  <c r="B52" i="13" s="1"/>
  <c r="V45" i="13"/>
  <c r="U45" i="13"/>
  <c r="T45" i="13"/>
  <c r="V44" i="13"/>
  <c r="U44" i="13"/>
  <c r="T44" i="13"/>
  <c r="U43" i="13"/>
  <c r="T43" i="13"/>
  <c r="T42" i="13"/>
  <c r="V41" i="13"/>
  <c r="U41" i="13"/>
  <c r="V40" i="13"/>
  <c r="U40" i="13"/>
  <c r="T40" i="13"/>
  <c r="V39" i="13"/>
  <c r="U39" i="13"/>
  <c r="T39" i="13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U47" i="12"/>
  <c r="T47" i="12"/>
  <c r="V46" i="12"/>
  <c r="U46" i="12"/>
  <c r="T46" i="12"/>
  <c r="V45" i="12"/>
  <c r="T45" i="12"/>
  <c r="V44" i="12"/>
  <c r="U44" i="12"/>
  <c r="T44" i="12"/>
  <c r="V43" i="12"/>
  <c r="U43" i="12"/>
  <c r="T43" i="12"/>
  <c r="U42" i="12"/>
  <c r="T42" i="12"/>
  <c r="V41" i="12"/>
  <c r="T41" i="12"/>
  <c r="U40" i="12"/>
  <c r="T40" i="12"/>
  <c r="V39" i="12"/>
  <c r="U39" i="12"/>
  <c r="T39" i="12"/>
  <c r="V38" i="12"/>
  <c r="U38" i="12"/>
  <c r="T38" i="12"/>
  <c r="T49" i="12" s="1"/>
  <c r="U49" i="12" l="1"/>
  <c r="V49" i="12"/>
  <c r="V52" i="13"/>
  <c r="U52" i="13"/>
  <c r="T46" i="13"/>
  <c r="T52" i="13" s="1"/>
  <c r="S50" i="11" l="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V48" i="11"/>
  <c r="U48" i="11"/>
  <c r="T48" i="11"/>
  <c r="V47" i="11"/>
  <c r="U47" i="11"/>
  <c r="T47" i="11"/>
  <c r="V46" i="11"/>
  <c r="U46" i="11"/>
  <c r="T46" i="11"/>
  <c r="V45" i="11"/>
  <c r="U45" i="11"/>
  <c r="T45" i="11"/>
  <c r="V44" i="11"/>
  <c r="U44" i="11"/>
  <c r="T44" i="11"/>
  <c r="V43" i="11"/>
  <c r="U43" i="11"/>
  <c r="T43" i="11"/>
  <c r="V42" i="11"/>
  <c r="U42" i="11"/>
  <c r="T42" i="11"/>
  <c r="V41" i="11"/>
  <c r="U41" i="11"/>
  <c r="T41" i="11"/>
  <c r="V40" i="11"/>
  <c r="U40" i="11"/>
  <c r="T40" i="11"/>
  <c r="V39" i="11"/>
  <c r="U39" i="11"/>
  <c r="T39" i="11"/>
  <c r="V38" i="11"/>
  <c r="V50" i="11" s="1"/>
  <c r="U38" i="11"/>
  <c r="T38" i="11"/>
  <c r="T50" i="11" s="1"/>
  <c r="U50" i="11" l="1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0" i="10"/>
  <c r="U59" i="10"/>
  <c r="U58" i="10"/>
  <c r="U57" i="10"/>
  <c r="U56" i="10"/>
  <c r="U55" i="10"/>
  <c r="U54" i="10"/>
  <c r="U53" i="10"/>
  <c r="U52" i="10"/>
  <c r="U51" i="10"/>
  <c r="U62" i="10" s="1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4" i="10"/>
  <c r="U43" i="10"/>
  <c r="U42" i="10"/>
  <c r="U41" i="10"/>
  <c r="U40" i="10"/>
  <c r="U39" i="10"/>
  <c r="U38" i="10"/>
  <c r="A38" i="10"/>
  <c r="U37" i="10"/>
  <c r="A37" i="10"/>
  <c r="U36" i="10"/>
  <c r="A36" i="10"/>
  <c r="U35" i="10"/>
  <c r="A35" i="10"/>
  <c r="U34" i="10"/>
  <c r="A34" i="10"/>
  <c r="U33" i="10"/>
  <c r="A33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28" i="10" s="1"/>
  <c r="U46" i="10" l="1"/>
  <c r="T62" i="9"/>
  <c r="S62" i="9"/>
  <c r="R62" i="9"/>
  <c r="U59" i="9"/>
  <c r="U58" i="9"/>
  <c r="U57" i="9"/>
  <c r="U56" i="9"/>
  <c r="U55" i="9"/>
  <c r="U54" i="9"/>
  <c r="U53" i="9"/>
  <c r="U52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Q49" i="9"/>
  <c r="P49" i="9"/>
  <c r="O49" i="9"/>
  <c r="O62" i="9" s="1"/>
  <c r="N49" i="9"/>
  <c r="M49" i="9"/>
  <c r="M62" i="9" s="1"/>
  <c r="L49" i="9"/>
  <c r="K49" i="9"/>
  <c r="K62" i="9" s="1"/>
  <c r="J49" i="9"/>
  <c r="I49" i="9"/>
  <c r="I62" i="9" s="1"/>
  <c r="H49" i="9"/>
  <c r="G49" i="9"/>
  <c r="G62" i="9" s="1"/>
  <c r="F49" i="9"/>
  <c r="E49" i="9"/>
  <c r="E62" i="9" s="1"/>
  <c r="D49" i="9"/>
  <c r="C49" i="9"/>
  <c r="C62" i="9" s="1"/>
  <c r="B49" i="9"/>
  <c r="A49" i="9"/>
  <c r="R44" i="9"/>
  <c r="U41" i="9"/>
  <c r="U40" i="9"/>
  <c r="A40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T35" i="9"/>
  <c r="S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T34" i="9"/>
  <c r="T44" i="9" s="1"/>
  <c r="S34" i="9"/>
  <c r="Q34" i="9"/>
  <c r="Q44" i="9" s="1"/>
  <c r="P34" i="9"/>
  <c r="O34" i="9"/>
  <c r="O44" i="9" s="1"/>
  <c r="N34" i="9"/>
  <c r="M34" i="9"/>
  <c r="L34" i="9"/>
  <c r="K34" i="9"/>
  <c r="K44" i="9" s="1"/>
  <c r="J34" i="9"/>
  <c r="I34" i="9"/>
  <c r="I44" i="9" s="1"/>
  <c r="H34" i="9"/>
  <c r="G34" i="9"/>
  <c r="G44" i="9" s="1"/>
  <c r="F34" i="9"/>
  <c r="E34" i="9"/>
  <c r="D34" i="9"/>
  <c r="C34" i="9"/>
  <c r="C44" i="9" s="1"/>
  <c r="B34" i="9"/>
  <c r="A34" i="9"/>
  <c r="Q33" i="9"/>
  <c r="P33" i="9"/>
  <c r="P44" i="9" s="1"/>
  <c r="O33" i="9"/>
  <c r="N33" i="9"/>
  <c r="M33" i="9"/>
  <c r="M44" i="9" s="1"/>
  <c r="L33" i="9"/>
  <c r="L44" i="9" s="1"/>
  <c r="K33" i="9"/>
  <c r="J33" i="9"/>
  <c r="I33" i="9"/>
  <c r="H33" i="9"/>
  <c r="H44" i="9" s="1"/>
  <c r="G33" i="9"/>
  <c r="F33" i="9"/>
  <c r="E33" i="9"/>
  <c r="E44" i="9" s="1"/>
  <c r="D33" i="9"/>
  <c r="D44" i="9" s="1"/>
  <c r="C33" i="9"/>
  <c r="B33" i="9"/>
  <c r="A33" i="9"/>
  <c r="T27" i="9"/>
  <c r="S27" i="9"/>
  <c r="R27" i="9"/>
  <c r="Q27" i="9"/>
  <c r="P27" i="9"/>
  <c r="O27" i="9"/>
  <c r="M27" i="9"/>
  <c r="L27" i="9"/>
  <c r="K27" i="9"/>
  <c r="J27" i="9"/>
  <c r="I27" i="9"/>
  <c r="H27" i="9"/>
  <c r="G27" i="9"/>
  <c r="F27" i="9"/>
  <c r="E27" i="9"/>
  <c r="D27" i="9"/>
  <c r="C27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N6" i="9"/>
  <c r="U6" i="9" s="1"/>
  <c r="U5" i="9"/>
  <c r="U35" i="9" l="1"/>
  <c r="U49" i="9"/>
  <c r="U50" i="9"/>
  <c r="U51" i="9"/>
  <c r="U27" i="9"/>
  <c r="U33" i="9"/>
  <c r="F44" i="9"/>
  <c r="J44" i="9"/>
  <c r="U34" i="9"/>
  <c r="U44" i="9" s="1"/>
  <c r="S44" i="9"/>
  <c r="U36" i="9"/>
  <c r="U37" i="9"/>
  <c r="U38" i="9"/>
  <c r="U39" i="9"/>
  <c r="D62" i="9"/>
  <c r="F62" i="9"/>
  <c r="H62" i="9"/>
  <c r="J62" i="9"/>
  <c r="L62" i="9"/>
  <c r="N62" i="9"/>
  <c r="P62" i="9"/>
  <c r="N27" i="9"/>
  <c r="N44" i="9"/>
  <c r="Q62" i="9"/>
  <c r="U112" i="8" l="1"/>
  <c r="T112" i="8"/>
  <c r="R112" i="8"/>
  <c r="Q112" i="8"/>
  <c r="O112" i="8"/>
  <c r="N112" i="8"/>
  <c r="L112" i="8"/>
  <c r="K112" i="8"/>
  <c r="I112" i="8"/>
  <c r="H112" i="8"/>
  <c r="F112" i="8"/>
  <c r="E112" i="8"/>
  <c r="D112" i="8"/>
  <c r="C112" i="8"/>
  <c r="J108" i="8"/>
  <c r="M108" i="8" s="1"/>
  <c r="P108" i="8" s="1"/>
  <c r="S108" i="8" s="1"/>
  <c r="J106" i="8"/>
  <c r="M106" i="8" s="1"/>
  <c r="P106" i="8" s="1"/>
  <c r="S106" i="8" s="1"/>
  <c r="G105" i="8"/>
  <c r="G112" i="8" s="1"/>
  <c r="R100" i="8"/>
  <c r="O100" i="8"/>
  <c r="N100" i="8"/>
  <c r="L100" i="8"/>
  <c r="K100" i="8"/>
  <c r="J100" i="8"/>
  <c r="I100" i="8"/>
  <c r="H100" i="8"/>
  <c r="G100" i="8"/>
  <c r="F100" i="8"/>
  <c r="E100" i="8"/>
  <c r="D100" i="8"/>
  <c r="C100" i="8"/>
  <c r="M96" i="8"/>
  <c r="P96" i="8" s="1"/>
  <c r="S96" i="8" s="1"/>
  <c r="S94" i="8"/>
  <c r="T88" i="8"/>
  <c r="T100" i="8" s="1"/>
  <c r="Q88" i="8"/>
  <c r="Q100" i="8" s="1"/>
  <c r="P88" i="8"/>
  <c r="S88" i="8" s="1"/>
  <c r="S86" i="8"/>
  <c r="M83" i="8"/>
  <c r="M100" i="8" s="1"/>
  <c r="U82" i="8"/>
  <c r="U58" i="8"/>
  <c r="U100" i="8" s="1"/>
  <c r="R52" i="8"/>
  <c r="O52" i="8"/>
  <c r="N52" i="8"/>
  <c r="L52" i="8"/>
  <c r="K52" i="8"/>
  <c r="I52" i="8"/>
  <c r="H52" i="8"/>
  <c r="G52" i="8"/>
  <c r="F52" i="8"/>
  <c r="E52" i="8"/>
  <c r="D52" i="8"/>
  <c r="C52" i="8"/>
  <c r="M48" i="8"/>
  <c r="P48" i="8" s="1"/>
  <c r="S48" i="8" s="1"/>
  <c r="S46" i="8"/>
  <c r="Q40" i="8"/>
  <c r="T40" i="8" s="1"/>
  <c r="T52" i="8" s="1"/>
  <c r="P40" i="8"/>
  <c r="S40" i="8" s="1"/>
  <c r="S37" i="8"/>
  <c r="M34" i="8"/>
  <c r="P34" i="8" s="1"/>
  <c r="S34" i="8" s="1"/>
  <c r="J33" i="8"/>
  <c r="M33" i="8" s="1"/>
  <c r="P33" i="8" s="1"/>
  <c r="S33" i="8" s="1"/>
  <c r="U32" i="8"/>
  <c r="J8" i="8"/>
  <c r="M8" i="8" s="1"/>
  <c r="P8" i="8" s="1"/>
  <c r="S8" i="8" s="1"/>
  <c r="G7" i="8"/>
  <c r="J7" i="8" s="1"/>
  <c r="U5" i="8"/>
  <c r="U52" i="8" s="1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U27" i="7"/>
  <c r="U26" i="7"/>
  <c r="S26" i="7"/>
  <c r="U25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U18" i="7"/>
  <c r="U17" i="7"/>
  <c r="U20" i="7" s="1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U9" i="7"/>
  <c r="U8" i="7"/>
  <c r="S8" i="7"/>
  <c r="U7" i="7"/>
  <c r="U6" i="7"/>
  <c r="U5" i="7"/>
  <c r="U11" i="7" s="1"/>
  <c r="U29" i="7" l="1"/>
  <c r="J52" i="8"/>
  <c r="M7" i="8"/>
  <c r="Q52" i="8"/>
  <c r="P83" i="8"/>
  <c r="J105" i="8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U51" i="6"/>
  <c r="U50" i="6"/>
  <c r="U49" i="6"/>
  <c r="U46" i="6"/>
  <c r="U45" i="6"/>
  <c r="U43" i="6"/>
  <c r="U42" i="6"/>
  <c r="U41" i="6"/>
  <c r="U40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U34" i="6"/>
  <c r="U32" i="6"/>
  <c r="U36" i="6" s="1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U19" i="6"/>
  <c r="U18" i="6"/>
  <c r="U17" i="6"/>
  <c r="U15" i="6"/>
  <c r="U11" i="6"/>
  <c r="U10" i="6"/>
  <c r="U8" i="6"/>
  <c r="U7" i="6"/>
  <c r="U6" i="6"/>
  <c r="U25" i="6" s="1"/>
  <c r="U5" i="6"/>
  <c r="U56" i="6" l="1"/>
  <c r="S83" i="8"/>
  <c r="S100" i="8" s="1"/>
  <c r="P100" i="8"/>
  <c r="P7" i="8"/>
  <c r="M52" i="8"/>
  <c r="J112" i="8"/>
  <c r="M105" i="8"/>
  <c r="R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T28" i="5"/>
  <c r="T30" i="5" s="1"/>
  <c r="S28" i="5"/>
  <c r="S30" i="5" s="1"/>
  <c r="R28" i="5"/>
  <c r="Q28" i="5"/>
  <c r="U28" i="5" s="1"/>
  <c r="U30" i="5" s="1"/>
  <c r="P28" i="5"/>
  <c r="P30" i="5" s="1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T21" i="5"/>
  <c r="S21" i="5"/>
  <c r="R21" i="5"/>
  <c r="Q21" i="5"/>
  <c r="U21" i="5" s="1"/>
  <c r="P21" i="5"/>
  <c r="A21" i="5"/>
  <c r="T20" i="5"/>
  <c r="S20" i="5"/>
  <c r="R20" i="5"/>
  <c r="Q20" i="5"/>
  <c r="U20" i="5" s="1"/>
  <c r="P20" i="5"/>
  <c r="A20" i="5"/>
  <c r="T19" i="5"/>
  <c r="S19" i="5"/>
  <c r="R19" i="5"/>
  <c r="Q19" i="5"/>
  <c r="U19" i="5" s="1"/>
  <c r="P19" i="5"/>
  <c r="A19" i="5"/>
  <c r="T18" i="5"/>
  <c r="S18" i="5"/>
  <c r="R18" i="5"/>
  <c r="Q18" i="5"/>
  <c r="U18" i="5" s="1"/>
  <c r="P18" i="5"/>
  <c r="A18" i="5"/>
  <c r="T17" i="5"/>
  <c r="S17" i="5"/>
  <c r="R17" i="5"/>
  <c r="Q17" i="5"/>
  <c r="Q23" i="5" s="1"/>
  <c r="P17" i="5"/>
  <c r="A17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U10" i="5"/>
  <c r="U9" i="5"/>
  <c r="U8" i="5"/>
  <c r="U7" i="5"/>
  <c r="U6" i="5"/>
  <c r="U5" i="5"/>
  <c r="U12" i="5" s="1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U21" i="4"/>
  <c r="U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U14" i="4"/>
  <c r="U16" i="4" s="1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U7" i="4"/>
  <c r="T7" i="4"/>
  <c r="T9" i="4" s="1"/>
  <c r="S7" i="4"/>
  <c r="U6" i="4"/>
  <c r="S6" i="4"/>
  <c r="U5" i="4"/>
  <c r="U9" i="4" s="1"/>
  <c r="S5" i="4"/>
  <c r="S23" i="5" l="1"/>
  <c r="S9" i="4"/>
  <c r="P23" i="5"/>
  <c r="R23" i="5"/>
  <c r="T23" i="5"/>
  <c r="Q30" i="5"/>
  <c r="M112" i="8"/>
  <c r="P105" i="8"/>
  <c r="S7" i="8"/>
  <c r="S52" i="8" s="1"/>
  <c r="P52" i="8"/>
  <c r="U17" i="5"/>
  <c r="U23" i="5" s="1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U30" i="3"/>
  <c r="U29" i="3"/>
  <c r="U32" i="3" s="1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U22" i="3"/>
  <c r="U21" i="3"/>
  <c r="U20" i="3"/>
  <c r="U19" i="3"/>
  <c r="U18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U10" i="3"/>
  <c r="U9" i="3"/>
  <c r="U8" i="3"/>
  <c r="U7" i="3"/>
  <c r="U6" i="3"/>
  <c r="U5" i="3"/>
  <c r="U4" i="3"/>
  <c r="U12" i="3" s="1"/>
  <c r="U24" i="3" l="1"/>
  <c r="S105" i="8"/>
  <c r="S112" i="8" s="1"/>
  <c r="P112" i="8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U40" i="2"/>
  <c r="U39" i="2"/>
  <c r="U38" i="2"/>
  <c r="U37" i="2"/>
  <c r="U36" i="2"/>
  <c r="U35" i="2"/>
  <c r="U34" i="2"/>
  <c r="U33" i="2"/>
  <c r="U32" i="2"/>
  <c r="U31" i="2"/>
  <c r="U42" i="2" s="1"/>
  <c r="U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U14" i="2"/>
  <c r="U13" i="2"/>
  <c r="U12" i="2"/>
  <c r="U11" i="2"/>
  <c r="U10" i="2"/>
  <c r="U9" i="2"/>
  <c r="U8" i="2"/>
  <c r="U7" i="2"/>
  <c r="U6" i="2"/>
  <c r="U5" i="2"/>
  <c r="U19" i="2" s="1"/>
  <c r="U26" i="1" l="1"/>
  <c r="U25" i="1"/>
  <c r="U24" i="1"/>
  <c r="U23" i="1"/>
  <c r="T22" i="1"/>
  <c r="U22" i="1" s="1"/>
  <c r="P22" i="1"/>
  <c r="S22" i="1" s="1"/>
  <c r="T5" i="1"/>
  <c r="U9" i="1"/>
  <c r="S5" i="1"/>
  <c r="P5" i="1"/>
  <c r="T27" i="1" l="1"/>
  <c r="S27" i="1"/>
  <c r="R27" i="1"/>
  <c r="U6" i="1"/>
  <c r="U7" i="1"/>
  <c r="U8" i="1"/>
  <c r="U5" i="1"/>
  <c r="T10" i="1"/>
  <c r="S10" i="1"/>
  <c r="R10" i="1"/>
  <c r="H10" i="1" l="1"/>
  <c r="I10" i="1"/>
  <c r="J10" i="1"/>
  <c r="K10" i="1"/>
  <c r="L10" i="1"/>
  <c r="M10" i="1"/>
  <c r="O10" i="1"/>
  <c r="P10" i="1"/>
  <c r="Q10" i="1"/>
  <c r="D10" i="1"/>
  <c r="E10" i="1"/>
  <c r="F10" i="1"/>
  <c r="G10" i="1"/>
  <c r="C10" i="1"/>
  <c r="F27" i="1"/>
  <c r="J27" i="1"/>
  <c r="Q27" i="1"/>
  <c r="H27" i="1" l="1"/>
  <c r="M17" i="1"/>
  <c r="E17" i="1"/>
  <c r="N27" i="1"/>
  <c r="O17" i="1"/>
  <c r="C17" i="1"/>
  <c r="L27" i="1"/>
  <c r="M27" i="1"/>
  <c r="I27" i="1"/>
  <c r="E27" i="1"/>
  <c r="J17" i="1"/>
  <c r="F17" i="1"/>
  <c r="P27" i="1"/>
  <c r="D27" i="1"/>
  <c r="Q17" i="1"/>
  <c r="I17" i="1"/>
  <c r="O27" i="1"/>
  <c r="K27" i="1"/>
  <c r="G27" i="1"/>
  <c r="C27" i="1"/>
  <c r="K17" i="1"/>
  <c r="G17" i="1"/>
  <c r="P17" i="1"/>
  <c r="L17" i="1"/>
  <c r="H17" i="1"/>
  <c r="D17" i="1"/>
  <c r="N10" i="1"/>
  <c r="U10" i="1" l="1"/>
  <c r="N17" i="1"/>
  <c r="U17" i="1" s="1"/>
  <c r="U27" i="1" l="1"/>
</calcChain>
</file>

<file path=xl/comments1.xml><?xml version="1.0" encoding="utf-8"?>
<comments xmlns="http://schemas.openxmlformats.org/spreadsheetml/2006/main">
  <authors>
    <author>Patrick Pettit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</commentList>
</comments>
</file>

<file path=xl/comments2.xml><?xml version="1.0" encoding="utf-8"?>
<comments xmlns="http://schemas.openxmlformats.org/spreadsheetml/2006/main">
  <authors>
    <author>cweiles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March 2012</t>
        </r>
      </text>
    </comment>
    <comment ref="T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March 2012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April 2012</t>
        </r>
      </text>
    </comment>
    <comment ref="T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April 2012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May 2012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May 2012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S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T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These are calculated values. Customer not paying for site visit verification.</t>
        </r>
      </text>
    </comment>
    <comment ref="T9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These are calculated values. Customer not paying for site visit verification.</t>
        </r>
      </text>
    </comment>
    <comment ref="M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guarantee during install period.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Includes partial data from Install Period.  No guarenteed savings during Install.</t>
        </r>
      </text>
    </comment>
    <comment ref="T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may change as utility rates are updated for yearly report.</t>
        </r>
      </text>
    </comment>
  </commentList>
</comments>
</file>

<file path=xl/comments3.xml><?xml version="1.0" encoding="utf-8"?>
<comments xmlns="http://schemas.openxmlformats.org/spreadsheetml/2006/main">
  <authors>
    <author>Robert J. La Rose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for Hylton, Benton, and Parkside.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the baseline estimate of savings for  (hylton, benton &amp; parkside).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the Basline estimate of savings per Schedule G.</t>
        </r>
      </text>
    </comment>
  </commentList>
</comments>
</file>

<file path=xl/comments4.xml><?xml version="1.0" encoding="utf-8"?>
<comments xmlns="http://schemas.openxmlformats.org/spreadsheetml/2006/main">
  <authors>
    <author>Nancy Watrous</author>
  </authors>
  <commentList>
    <comment ref="T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Dec '11 (due to missing utility information from customer)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October '11
canceled. Not tracked after October '11</t>
        </r>
      </text>
    </comment>
    <comment ref="T1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2012</t>
        </r>
      </text>
    </comment>
    <comment ref="T1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set to start until 2013, this is install period savings to date</t>
        </r>
      </text>
    </comment>
    <comment ref="S1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changed from last report. Had been showing prorated 15 year guarantee, changed to show actual guarantee (years 1-5 differ from years 6-15)</t>
        </r>
      </text>
    </comment>
    <comment ref="T1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'12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1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through May '12
guarantee not started yet</t>
        </r>
      </text>
    </comment>
    <comment ref="T2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'11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2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incomplete June savings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'12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M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N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P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Q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S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T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Q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3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low savings due to renovation work, adjustments pending</t>
        </r>
      </text>
    </comment>
    <comment ref="K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T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3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3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3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stipulated guarantee. Went into warranty 8/1/12.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Q4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S4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started yet</t>
        </r>
      </text>
    </comment>
    <comment ref="T4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'11. Reported savings for FY12 and beyond are those achieved Dec'10-Nov'11.</t>
        </r>
      </text>
    </comment>
    <comment ref="P4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this changed b/c guarantee start date changed</t>
        </r>
      </text>
    </comment>
    <comment ref="T4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Q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4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T5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Dec '11 (due to missing utility information from customer)</t>
        </r>
      </text>
    </comment>
    <comment ref="T6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October '11
canceled. Not tracked after October '11</t>
        </r>
      </text>
    </comment>
    <comment ref="T6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2012</t>
        </r>
      </text>
    </comment>
    <comment ref="T6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set to start until 2013, this is install period savings to date</t>
        </r>
      </text>
    </comment>
    <comment ref="S6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changed from last report. Had been showing prorated 15 year guarantee, changed to show actual guarantee (years 1-5 differ from years 6-15)</t>
        </r>
      </text>
    </comment>
    <comment ref="T6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'12</t>
        </r>
      </text>
    </comment>
    <comment ref="J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7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through May '12
guarantee not started yet</t>
        </r>
      </text>
    </comment>
    <comment ref="T7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'11</t>
        </r>
      </text>
    </comment>
    <comment ref="D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7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incomplete June savings</t>
        </r>
      </text>
    </comment>
    <comment ref="T7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'12</t>
        </r>
      </text>
    </comment>
    <comment ref="J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K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M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N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P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Q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S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T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N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Q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8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low savings due to renovation work, adjustments pending</t>
        </r>
      </text>
    </comment>
    <comment ref="Q8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8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8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stipulated guarantee. Went into warranty 8/1/12.</t>
        </r>
      </text>
    </comment>
    <comment ref="J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T8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Q8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T8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S9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started yet</t>
        </r>
      </text>
    </comment>
    <comment ref="T9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'11. Reported savings for FY12 and beyond are those achieved Dec'10-Nov'11.</t>
        </r>
      </text>
    </comment>
    <comment ref="P9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this changed b/c guarantee start date changed</t>
        </r>
      </text>
    </comment>
    <comment ref="T9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N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Q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9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H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K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N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T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10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10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10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K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N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T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</commentList>
</comments>
</file>

<file path=xl/sharedStrings.xml><?xml version="1.0" encoding="utf-8"?>
<sst xmlns="http://schemas.openxmlformats.org/spreadsheetml/2006/main" count="948" uniqueCount="202">
  <si>
    <t>Agency</t>
  </si>
  <si>
    <t>Contracts $ FY01 to FY08</t>
  </si>
  <si>
    <t>Contract $ FY08</t>
  </si>
  <si>
    <t>Contract $ FY09</t>
  </si>
  <si>
    <t>Contract $ FY10</t>
  </si>
  <si>
    <t>Contract $ FY11</t>
  </si>
  <si>
    <t>ESCO</t>
  </si>
  <si>
    <t>Guaranteed $ Savings/yr</t>
  </si>
  <si>
    <t>Totals</t>
  </si>
  <si>
    <t>Guaranteed $ Savings FY08</t>
  </si>
  <si>
    <t>Guaranteed $ Savings FY09</t>
  </si>
  <si>
    <t>Actual $ Savings FY09</t>
  </si>
  <si>
    <t>Actual $ Savings FY08</t>
  </si>
  <si>
    <t>Guaranteed $ Savings FY10</t>
  </si>
  <si>
    <t>Actual $ Savings FY10</t>
  </si>
  <si>
    <t>Guaranteed $ Savings FY11</t>
  </si>
  <si>
    <t>Guaranteed $ Savings FY12</t>
  </si>
  <si>
    <t>Cummulative $ Svgs FY01 thru FY07</t>
  </si>
  <si>
    <t>STATE AGENCIES</t>
  </si>
  <si>
    <t>Public Bodies</t>
  </si>
  <si>
    <t>All Projects</t>
  </si>
  <si>
    <t>Linc Enegy and Building Services</t>
  </si>
  <si>
    <t>Waynesboro Public Schools</t>
  </si>
  <si>
    <t>City of Harrisonburg</t>
  </si>
  <si>
    <t>Charlotte County Schools</t>
  </si>
  <si>
    <t>Halifax County</t>
  </si>
  <si>
    <t>Contract $ FY12</t>
  </si>
  <si>
    <t>Actual $ Savings FY12</t>
  </si>
  <si>
    <t>Cummulative Savings $ FY01-FY12</t>
  </si>
  <si>
    <t>Actual $ Savings FY11</t>
  </si>
  <si>
    <t>Virginia Beach Public Schools</t>
  </si>
  <si>
    <t>Ameresco</t>
  </si>
  <si>
    <t>New New PS-2002</t>
  </si>
  <si>
    <t>Portsmouth PS - 2005</t>
  </si>
  <si>
    <t>Cumberland PS-2005</t>
  </si>
  <si>
    <t>Nottoway PS - 2006</t>
  </si>
  <si>
    <t>Patrick PS - 2008</t>
  </si>
  <si>
    <t>Constr</t>
  </si>
  <si>
    <t>VA Beach PS - 2008</t>
  </si>
  <si>
    <t>City Rich PS - 2009</t>
  </si>
  <si>
    <t>constr</t>
  </si>
  <si>
    <t>Greensville PS - 2010</t>
  </si>
  <si>
    <t>Green - PS- 2010</t>
  </si>
  <si>
    <t>Shenandoah PS - 2010</t>
  </si>
  <si>
    <t>constr part of year</t>
  </si>
  <si>
    <t>ESG</t>
  </si>
  <si>
    <t>NSU</t>
  </si>
  <si>
    <t>VSDB (M/V terminated)</t>
  </si>
  <si>
    <t>WWRehab ctr (M/V terminated)</t>
  </si>
  <si>
    <t>Westmoreland County PS</t>
  </si>
  <si>
    <t>NN Technical ctr</t>
  </si>
  <si>
    <t>SW Va Mental Health</t>
  </si>
  <si>
    <t>VSDB</t>
  </si>
  <si>
    <t>WWRehab ctr</t>
  </si>
  <si>
    <t>Honeywell</t>
  </si>
  <si>
    <t>Lancaster County Public Schools</t>
  </si>
  <si>
    <t>Longwood University</t>
  </si>
  <si>
    <t>City of Hopewell</t>
  </si>
  <si>
    <t>Johnson Controls</t>
  </si>
  <si>
    <t>Va Dept. of Corrections Phase 1</t>
  </si>
  <si>
    <t>Va Dept. of Corrections Phase 2</t>
  </si>
  <si>
    <t>Va Dept. of Corrections Phase 3</t>
  </si>
  <si>
    <t>Va Dept. of Corrections Phase 4</t>
  </si>
  <si>
    <t>VSU</t>
  </si>
  <si>
    <t>Richmond Public Schools</t>
  </si>
  <si>
    <t>NORESCO</t>
  </si>
  <si>
    <t>Fairfax County Government</t>
  </si>
  <si>
    <t>Fairfax County Schools</t>
  </si>
  <si>
    <t>Chesterfield County</t>
  </si>
  <si>
    <t>Stafford County Schools - Phase 1</t>
  </si>
  <si>
    <t>Stafford County Schools - Phase 2</t>
  </si>
  <si>
    <t>VA Beach City Schools - Phase 1</t>
  </si>
  <si>
    <t>VA Beach City Schools - Phase 2</t>
  </si>
  <si>
    <t>VA Beach City Schools - Phase 3</t>
  </si>
  <si>
    <t>VA Beach City Schools - Phase 5</t>
  </si>
  <si>
    <t>University of Mary Washington</t>
  </si>
  <si>
    <t>Old Dominion University Phase 1</t>
  </si>
  <si>
    <t>Old Dominion University - Phase 2</t>
  </si>
  <si>
    <t>VA-DGS Pocahontas Building</t>
  </si>
  <si>
    <t>Dinwiddie County Schools</t>
  </si>
  <si>
    <t xml:space="preserve">Bedford County </t>
  </si>
  <si>
    <t xml:space="preserve">                                                                   Bedford has a 2 year construcion period</t>
  </si>
  <si>
    <t>VA Beach Phase 4 was a non-scope, requalification process.</t>
  </si>
  <si>
    <t>PES</t>
  </si>
  <si>
    <t>VEC</t>
  </si>
  <si>
    <t>SWVTC</t>
  </si>
  <si>
    <t>RCPS</t>
  </si>
  <si>
    <t>PWCPS-1</t>
  </si>
  <si>
    <t>MCPS</t>
  </si>
  <si>
    <t>Schneider Electric</t>
  </si>
  <si>
    <t>Blue Ridge CC</t>
  </si>
  <si>
    <t>Central Virginia CC</t>
  </si>
  <si>
    <t>City of Staunton</t>
  </si>
  <si>
    <t>Clarke County Public Schools</t>
  </si>
  <si>
    <t>Danville CC</t>
  </si>
  <si>
    <t>Germanna CC</t>
  </si>
  <si>
    <t>J Sargeant Reynolds CC - Downtown Campus</t>
  </si>
  <si>
    <t>J. Sargeant Reynolds CC Phase I</t>
  </si>
  <si>
    <t>J. Sargeant Reynolds CC Phase II</t>
  </si>
  <si>
    <t>John Tyler CC</t>
  </si>
  <si>
    <t>John Tyler CC - Envelope</t>
  </si>
  <si>
    <t>John Tyler CC - Moyar</t>
  </si>
  <si>
    <t>Lord Fairfax CC</t>
  </si>
  <si>
    <t>Mountain Empire CC</t>
  </si>
  <si>
    <t>New River CC</t>
  </si>
  <si>
    <t>Northern Virginia CC - Annandale</t>
  </si>
  <si>
    <t>Northern Virginia CC - CT Building</t>
  </si>
  <si>
    <t>Northern Virginia CC - Manassas</t>
  </si>
  <si>
    <t>Northern Virginia CC - Woodbridge</t>
  </si>
  <si>
    <t>Patrick Henry CC Phase I</t>
  </si>
  <si>
    <t>Patrick Henry CC Phase II</t>
  </si>
  <si>
    <t>Paul D Camp CC Phase 2</t>
  </si>
  <si>
    <t>Paul D. Camp CC + Generator</t>
  </si>
  <si>
    <t>Piedmont Virginia CC</t>
  </si>
  <si>
    <t>Piedmont Virginia CC Phase 2</t>
  </si>
  <si>
    <t>Prince William County</t>
  </si>
  <si>
    <t>Rappahannock CC</t>
  </si>
  <si>
    <t>Southwest Virginia CC + Roof</t>
  </si>
  <si>
    <t>Staunton City Schools</t>
  </si>
  <si>
    <t>Thomas Nelson CC</t>
  </si>
  <si>
    <t>Thomas Nelson CC - Hampton III</t>
  </si>
  <si>
    <t>Tidewater CC Central Plant</t>
  </si>
  <si>
    <t>Tidewater CC Phase I</t>
  </si>
  <si>
    <t>Town of Woodstock</t>
  </si>
  <si>
    <t>Virginia Commonwealth University - Ph 1</t>
  </si>
  <si>
    <t>Virginia Commonwealth University - Ph 3</t>
  </si>
  <si>
    <t>Virginia Military Institute</t>
  </si>
  <si>
    <t>Virginia National Guard</t>
  </si>
  <si>
    <t>Virginia National Guard Phase 2</t>
  </si>
  <si>
    <t>VANG Task Order 1</t>
  </si>
  <si>
    <t>VANG Task Order 2</t>
  </si>
  <si>
    <t>Virgnia Highlands CC</t>
  </si>
  <si>
    <t>Virgnia Western CC</t>
  </si>
  <si>
    <t>William and Mary</t>
  </si>
  <si>
    <t>Wytheville CC</t>
  </si>
  <si>
    <t>SIEMENS</t>
  </si>
  <si>
    <t>George Mason University Phase 1</t>
  </si>
  <si>
    <t>Richard Bland College</t>
  </si>
  <si>
    <t>Science Museum of VA</t>
  </si>
  <si>
    <t>VA Museum of Fine Arts</t>
  </si>
  <si>
    <t>George Mason University Phase 2</t>
  </si>
  <si>
    <t>VA Institute of Marine Science</t>
  </si>
  <si>
    <t>Frederick County Government</t>
  </si>
  <si>
    <t>600 East Main St Building</t>
  </si>
  <si>
    <t>Prince William County Schools Phase 1</t>
  </si>
  <si>
    <t>Prince William County Schools Phase 2</t>
  </si>
  <si>
    <t>Northwestern Regional Adult Detention Center</t>
  </si>
  <si>
    <t>Frederick County Schools</t>
  </si>
  <si>
    <t>Hopewell County Schools</t>
  </si>
  <si>
    <t>Community Memorial Hospital</t>
  </si>
  <si>
    <t>Rappahanock General Hospital</t>
  </si>
  <si>
    <t>Salem Civic Center</t>
  </si>
  <si>
    <t>USCG</t>
  </si>
  <si>
    <t>Caroline Schools</t>
  </si>
  <si>
    <t>Richmond Colisseum</t>
  </si>
  <si>
    <t>Virginia School for the Deaf &amp; Blind</t>
  </si>
  <si>
    <t>2300 Fall Hill</t>
  </si>
  <si>
    <t>Highlighted cell denotes estimated savings</t>
  </si>
  <si>
    <t>Trane</t>
  </si>
  <si>
    <t>Wise County Schools, Phase I</t>
  </si>
  <si>
    <t>Pittsylvania County Schools</t>
  </si>
  <si>
    <t>Southside Virginia Training Center</t>
  </si>
  <si>
    <t>Central Virginia Training Center</t>
  </si>
  <si>
    <t>Lee County Schools</t>
  </si>
  <si>
    <t>Catawba Hospital Catawba, VA</t>
  </si>
  <si>
    <t>Tazewell County Schools</t>
  </si>
  <si>
    <t>Wise County Schools, Phase II</t>
  </si>
  <si>
    <t>Dickenson County Schools</t>
  </si>
  <si>
    <t>Southwest Virginia Higher Education Center</t>
  </si>
  <si>
    <t>Department for the Blind and Vision Impaired</t>
  </si>
  <si>
    <t>Southern Virginia Mental Health Institute</t>
  </si>
  <si>
    <t>Department of Forensic Science</t>
  </si>
  <si>
    <t>DMME Big Stone Gap</t>
  </si>
  <si>
    <t>Roanoke Higher Education Center</t>
  </si>
  <si>
    <t>Roanoke County</t>
  </si>
  <si>
    <t>Roanoke City Public Schools</t>
  </si>
  <si>
    <t>Lunenburg County Public Schools</t>
  </si>
  <si>
    <t>Department of General Services</t>
  </si>
  <si>
    <t>Piedmont Geriatric Hospital</t>
  </si>
  <si>
    <t>Department of Juvenile Justice</t>
  </si>
  <si>
    <t>City of Martinsville</t>
  </si>
  <si>
    <t>Notes:</t>
  </si>
  <si>
    <t>DMME Big Stone Gap - FY11 actual savings partial year (1/1/11-6/30/11)</t>
  </si>
  <si>
    <t>DMME Big Stone Gap - FY12 actual savings estimated (waiting on year 2 reconciliation report)</t>
  </si>
  <si>
    <t>DBVI FY12 actual savings estimated (waiting on year 1 reconciliation report)</t>
  </si>
  <si>
    <t>Green cells are projected actual savings for projects where M&amp;V was cancelled</t>
  </si>
  <si>
    <t>Contract $ Total FY01-FY07</t>
  </si>
  <si>
    <t>Cumulative $ Savings FY01-FY07</t>
  </si>
  <si>
    <t>Cummulative $ Contracts FY01-FY12</t>
  </si>
  <si>
    <t>Cumulative $ Guarantee FY01-FY12</t>
  </si>
  <si>
    <t>Cummulative $ Savings FY01-FY12</t>
  </si>
  <si>
    <t>Siemens</t>
  </si>
  <si>
    <t>JCI</t>
  </si>
  <si>
    <t>ConEd</t>
  </si>
  <si>
    <t>Pepco</t>
  </si>
  <si>
    <t>Noresco</t>
  </si>
  <si>
    <t>ABM</t>
  </si>
  <si>
    <t>Schneider</t>
  </si>
  <si>
    <t>All PC Contracts FY01 - FY12</t>
  </si>
  <si>
    <t>State Agency PC Contracts FY01 - FY12</t>
  </si>
  <si>
    <t>Public Body PC Contracts FY01 - FY12</t>
  </si>
  <si>
    <t>Linc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</si>
</sst>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&quot;$&quot;#,##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100"/>
      <name val="Verdana"/>
      <family val="2"/>
    </font>
    <font>
      <b/>
      <sz val="10"/>
      <color theme="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164" fontId="1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</cellStyleXfs>
  <cellXfs count="63">
    <xf numFmtId="0" fontId="0" fillId="0" borderId="0" xfId="0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5" borderId="0" xfId="0" applyFill="1"/>
    <xf numFmtId="165" fontId="0" fillId="0" borderId="0" xfId="0" applyNumberFormat="1" applyFill="1" applyAlignment="1">
      <alignment horizontal="center" wrapText="1"/>
    </xf>
    <xf numFmtId="165" fontId="0" fillId="2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5" borderId="0" xfId="0" applyFill="1" applyAlignment="1">
      <alignment horizontal="left"/>
    </xf>
    <xf numFmtId="0" fontId="10" fillId="0" borderId="0" xfId="0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0" xfId="0" applyFill="1"/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7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0" fillId="10" borderId="0" xfId="0" applyFill="1" applyAlignment="1">
      <alignment horizontal="left" wrapText="1"/>
    </xf>
    <xf numFmtId="0" fontId="0" fillId="11" borderId="0" xfId="0" applyFill="1" applyAlignment="1">
      <alignment horizontal="left" wrapText="1"/>
    </xf>
    <xf numFmtId="165" fontId="0" fillId="9" borderId="0" xfId="0" applyNumberForma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2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3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4" fillId="0" borderId="0" xfId="3" applyFill="1" applyAlignment="1">
      <alignment horizontal="center"/>
    </xf>
    <xf numFmtId="0" fontId="3" fillId="0" borderId="0" xfId="0" applyFont="1"/>
    <xf numFmtId="0" fontId="4" fillId="0" borderId="0" xfId="3" applyFill="1"/>
    <xf numFmtId="0" fontId="5" fillId="4" borderId="1" xfId="4"/>
  </cellXfs>
  <cellStyles count="5">
    <cellStyle name="Check Cell" xfId="4" builtinId="23"/>
    <cellStyle name="Good" xfId="3" builtinId="26"/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103304657642494E-2"/>
          <c:y val="1.1878383815161793E-2"/>
          <c:w val="0.78588437893240137"/>
          <c:h val="0.929626913424143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'[4]All Contracts'!$B$36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Contracts'!$B$49</c:f>
              <c:numCache>
                <c:formatCode>General</c:formatCode>
                <c:ptCount val="1"/>
                <c:pt idx="0">
                  <c:v>274545511</c:v>
                </c:pt>
              </c:numCache>
            </c:numRef>
          </c:val>
        </c:ser>
        <c:ser>
          <c:idx val="1"/>
          <c:order val="1"/>
          <c:tx>
            <c:v>Guaranteed $ Savings FY01-FY07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Contracts'!$C$49</c:f>
              <c:numCache>
                <c:formatCode>General</c:formatCode>
                <c:ptCount val="1"/>
                <c:pt idx="0">
                  <c:v>31633810.624849997</c:v>
                </c:pt>
              </c:numCache>
            </c:numRef>
          </c:val>
        </c:ser>
        <c:ser>
          <c:idx val="2"/>
          <c:order val="2"/>
          <c:tx>
            <c:v>Cummulative $ Savings FY01-FY07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Contracts'!$D$49</c:f>
              <c:numCache>
                <c:formatCode>General</c:formatCode>
                <c:ptCount val="1"/>
                <c:pt idx="0">
                  <c:v>61381657.472324997</c:v>
                </c:pt>
              </c:numCache>
            </c:numRef>
          </c:val>
        </c:ser>
        <c:ser>
          <c:idx val="3"/>
          <c:order val="3"/>
          <c:tx>
            <c:v>Contract $ Total FY08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Contracts'!$E$49</c:f>
              <c:numCache>
                <c:formatCode>General</c:formatCode>
                <c:ptCount val="1"/>
                <c:pt idx="0">
                  <c:v>41121367</c:v>
                </c:pt>
              </c:numCache>
            </c:numRef>
          </c:val>
        </c:ser>
        <c:ser>
          <c:idx val="4"/>
          <c:order val="4"/>
          <c:tx>
            <c:v>Guaranteed $ Savings FY08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Contracts'!$F$49</c:f>
              <c:numCache>
                <c:formatCode>General</c:formatCode>
                <c:ptCount val="1"/>
                <c:pt idx="0">
                  <c:v>14580241.605</c:v>
                </c:pt>
              </c:numCache>
            </c:numRef>
          </c:val>
        </c:ser>
        <c:ser>
          <c:idx val="5"/>
          <c:order val="5"/>
          <c:tx>
            <c:v>Actual $ Savings FY08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Contracts'!$G$49</c:f>
              <c:numCache>
                <c:formatCode>General</c:formatCode>
                <c:ptCount val="1"/>
                <c:pt idx="0">
                  <c:v>14329173.092499999</c:v>
                </c:pt>
              </c:numCache>
            </c:numRef>
          </c:val>
        </c:ser>
        <c:ser>
          <c:idx val="6"/>
          <c:order val="6"/>
          <c:tx>
            <c:v>Contract $ Total FY09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Contracts'!$H$49</c:f>
              <c:numCache>
                <c:formatCode>General</c:formatCode>
                <c:ptCount val="1"/>
                <c:pt idx="0">
                  <c:v>47510355</c:v>
                </c:pt>
              </c:numCache>
            </c:numRef>
          </c:val>
        </c:ser>
        <c:ser>
          <c:idx val="7"/>
          <c:order val="7"/>
          <c:tx>
            <c:v>Guaranteed $ Savings FY09</c:v>
          </c:tx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Contracts'!$I$49</c:f>
              <c:numCache>
                <c:formatCode>General</c:formatCode>
                <c:ptCount val="1"/>
                <c:pt idx="0">
                  <c:v>17677933.69511465</c:v>
                </c:pt>
              </c:numCache>
            </c:numRef>
          </c:val>
        </c:ser>
        <c:ser>
          <c:idx val="8"/>
          <c:order val="8"/>
          <c:tx>
            <c:v>Actual $ Savings FY09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Contracts'!$J$49</c:f>
              <c:numCache>
                <c:formatCode>General</c:formatCode>
                <c:ptCount val="1"/>
                <c:pt idx="0">
                  <c:v>19037477.855114646</c:v>
                </c:pt>
              </c:numCache>
            </c:numRef>
          </c:val>
        </c:ser>
        <c:ser>
          <c:idx val="9"/>
          <c:order val="9"/>
          <c:tx>
            <c:v>Contract $ Total FY10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Contracts'!$K$49</c:f>
              <c:numCache>
                <c:formatCode>General</c:formatCode>
                <c:ptCount val="1"/>
                <c:pt idx="0">
                  <c:v>52229197</c:v>
                </c:pt>
              </c:numCache>
            </c:numRef>
          </c:val>
        </c:ser>
        <c:ser>
          <c:idx val="10"/>
          <c:order val="10"/>
          <c:tx>
            <c:v>Guaranteed $ Savings FY10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Contracts'!$L$49</c:f>
              <c:numCache>
                <c:formatCode>General</c:formatCode>
                <c:ptCount val="1"/>
                <c:pt idx="0">
                  <c:v>19605084.19511465</c:v>
                </c:pt>
              </c:numCache>
            </c:numRef>
          </c:val>
        </c:ser>
        <c:ser>
          <c:idx val="11"/>
          <c:order val="11"/>
          <c:tx>
            <c:v>Actual $ Savings FY10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Contracts'!$M$49</c:f>
              <c:numCache>
                <c:formatCode>General</c:formatCode>
                <c:ptCount val="1"/>
                <c:pt idx="0">
                  <c:v>22306169.963764649</c:v>
                </c:pt>
              </c:numCache>
            </c:numRef>
          </c:val>
        </c:ser>
        <c:ser>
          <c:idx val="12"/>
          <c:order val="12"/>
          <c:tx>
            <c:v>Contract $ Totals FY11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Contracts'!$N$49</c:f>
              <c:numCache>
                <c:formatCode>General</c:formatCode>
                <c:ptCount val="1"/>
                <c:pt idx="0">
                  <c:v>72559031</c:v>
                </c:pt>
              </c:numCache>
            </c:numRef>
          </c:val>
        </c:ser>
        <c:ser>
          <c:idx val="13"/>
          <c:order val="13"/>
          <c:tx>
            <c:v>Guaranteed $ Savings FY11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Contracts'!$O$49</c:f>
              <c:numCache>
                <c:formatCode>General</c:formatCode>
                <c:ptCount val="1"/>
                <c:pt idx="0">
                  <c:v>23876274.69511465</c:v>
                </c:pt>
              </c:numCache>
            </c:numRef>
          </c:val>
        </c:ser>
        <c:ser>
          <c:idx val="14"/>
          <c:order val="14"/>
          <c:tx>
            <c:v>Actual $ Savings FY11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Contracts'!$P$49</c:f>
              <c:numCache>
                <c:formatCode>General</c:formatCode>
                <c:ptCount val="1"/>
                <c:pt idx="0">
                  <c:v>25862482.931390814</c:v>
                </c:pt>
              </c:numCache>
            </c:numRef>
          </c:val>
        </c:ser>
        <c:ser>
          <c:idx val="18"/>
          <c:order val="15"/>
          <c:tx>
            <c:strRef>
              <c:f>'[4]All Contracts'!$Q$36</c:f>
              <c:strCache>
                <c:ptCount val="1"/>
                <c:pt idx="0">
                  <c:v>Contract $ 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'[4]All Contracts'!$Q$49</c:f>
              <c:numCache>
                <c:formatCode>General</c:formatCode>
                <c:ptCount val="1"/>
                <c:pt idx="0">
                  <c:v>48935133</c:v>
                </c:pt>
              </c:numCache>
            </c:numRef>
          </c:val>
        </c:ser>
        <c:ser>
          <c:idx val="19"/>
          <c:order val="16"/>
          <c:tx>
            <c:strRef>
              <c:f>'[4]All Contracts'!$R$36</c:f>
              <c:strCache>
                <c:ptCount val="1"/>
                <c:pt idx="0">
                  <c:v>Guaranteed $ Savings 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'[4]All Contracts'!$R$49</c:f>
              <c:numCache>
                <c:formatCode>General</c:formatCode>
                <c:ptCount val="1"/>
                <c:pt idx="0">
                  <c:v>25391773.620114651</c:v>
                </c:pt>
              </c:numCache>
            </c:numRef>
          </c:val>
        </c:ser>
        <c:ser>
          <c:idx val="20"/>
          <c:order val="17"/>
          <c:tx>
            <c:strRef>
              <c:f>'[4]All Contracts'!$S$36</c:f>
              <c:strCache>
                <c:ptCount val="1"/>
                <c:pt idx="0">
                  <c:v>Actual $ Savings 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'[4]All Contracts'!$S$49</c:f>
              <c:numCache>
                <c:formatCode>General</c:formatCode>
                <c:ptCount val="1"/>
                <c:pt idx="0">
                  <c:v>27667674.68722415</c:v>
                </c:pt>
              </c:numCache>
            </c:numRef>
          </c:val>
        </c:ser>
        <c:ser>
          <c:idx val="16"/>
          <c:order val="18"/>
          <c:tx>
            <c:strRef>
              <c:f>'[4]All Contracts'!$T$36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Contracts'!$T$49</c:f>
              <c:numCache>
                <c:formatCode>General</c:formatCode>
                <c:ptCount val="1"/>
                <c:pt idx="0">
                  <c:v>536900594</c:v>
                </c:pt>
              </c:numCache>
            </c:numRef>
          </c:val>
        </c:ser>
        <c:ser>
          <c:idx val="17"/>
          <c:order val="19"/>
          <c:tx>
            <c:v>Cumulative $ Guarantee FY01-FY12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Contracts'!$U$49</c:f>
              <c:numCache>
                <c:formatCode>General</c:formatCode>
                <c:ptCount val="1"/>
                <c:pt idx="0">
                  <c:v>162512965.2827836</c:v>
                </c:pt>
              </c:numCache>
            </c:numRef>
          </c:val>
        </c:ser>
        <c:ser>
          <c:idx val="15"/>
          <c:order val="20"/>
          <c:tx>
            <c:v>Cummulative $ Savings FY01-FY12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Contracts'!$V$49</c:f>
              <c:numCache>
                <c:formatCode>General</c:formatCode>
                <c:ptCount val="1"/>
                <c:pt idx="0">
                  <c:v>170584636.00231928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553544"/>
        <c:axId val="277553936"/>
        <c:axId val="0"/>
      </c:bar3DChart>
      <c:catAx>
        <c:axId val="27755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553936"/>
        <c:crosses val="autoZero"/>
        <c:auto val="1"/>
        <c:lblAlgn val="ctr"/>
        <c:lblOffset val="100"/>
        <c:noMultiLvlLbl val="0"/>
      </c:catAx>
      <c:valAx>
        <c:axId val="27755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553544"/>
        <c:crosses val="autoZero"/>
        <c:crossBetween val="between"/>
      </c:valAx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'[4]State Agencies'!$B$36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Agencies'!$B$48</c:f>
              <c:numCache>
                <c:formatCode>General</c:formatCode>
                <c:ptCount val="1"/>
                <c:pt idx="0">
                  <c:v>145570918</c:v>
                </c:pt>
              </c:numCache>
            </c:numRef>
          </c:val>
        </c:ser>
        <c:ser>
          <c:idx val="1"/>
          <c:order val="1"/>
          <c:tx>
            <c:strRef>
              <c:f>'[4]State Agencies'!$C$36</c:f>
              <c:strCache>
                <c:ptCount val="1"/>
                <c:pt idx="0">
                  <c:v>Guaranteed $ Savings/yr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Agencies'!$C$48</c:f>
              <c:numCache>
                <c:formatCode>General</c:formatCode>
                <c:ptCount val="1"/>
                <c:pt idx="0">
                  <c:v>6349037.6248499993</c:v>
                </c:pt>
              </c:numCache>
            </c:numRef>
          </c:val>
        </c:ser>
        <c:ser>
          <c:idx val="2"/>
          <c:order val="2"/>
          <c:tx>
            <c:strRef>
              <c:f>'[4]State Agencies'!$D$36</c:f>
              <c:strCache>
                <c:ptCount val="1"/>
                <c:pt idx="0">
                  <c:v>Cumulative $ Savings FY01-FY07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Agencies'!$D$48</c:f>
              <c:numCache>
                <c:formatCode>General</c:formatCode>
                <c:ptCount val="1"/>
                <c:pt idx="0">
                  <c:v>8694194.4723250009</c:v>
                </c:pt>
              </c:numCache>
            </c:numRef>
          </c:val>
        </c:ser>
        <c:ser>
          <c:idx val="3"/>
          <c:order val="3"/>
          <c:tx>
            <c:strRef>
              <c:f>'[4]State Agencies'!$E$36</c:f>
              <c:strCache>
                <c:ptCount val="1"/>
                <c:pt idx="0">
                  <c:v>Contract $ FY08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Agencies'!$E$48</c:f>
              <c:numCache>
                <c:formatCode>General</c:formatCode>
                <c:ptCount val="1"/>
                <c:pt idx="0">
                  <c:v>15262642</c:v>
                </c:pt>
              </c:numCache>
            </c:numRef>
          </c:val>
        </c:ser>
        <c:ser>
          <c:idx val="4"/>
          <c:order val="4"/>
          <c:tx>
            <c:strRef>
              <c:f>'[4]State Agencies'!$F$36</c:f>
              <c:strCache>
                <c:ptCount val="1"/>
                <c:pt idx="0">
                  <c:v>Guaranteed $ Savings FY08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Agencies'!$F$48</c:f>
              <c:numCache>
                <c:formatCode>General</c:formatCode>
                <c:ptCount val="1"/>
                <c:pt idx="0">
                  <c:v>7206165.6050000004</c:v>
                </c:pt>
              </c:numCache>
            </c:numRef>
          </c:val>
        </c:ser>
        <c:ser>
          <c:idx val="5"/>
          <c:order val="5"/>
          <c:tx>
            <c:strRef>
              <c:f>'[4]State Agencies'!$G$36</c:f>
              <c:strCache>
                <c:ptCount val="1"/>
                <c:pt idx="0">
                  <c:v>Actual $ Savings FY08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Agencies'!$G$48</c:f>
              <c:numCache>
                <c:formatCode>General</c:formatCode>
                <c:ptCount val="1"/>
                <c:pt idx="0">
                  <c:v>7358839.6724999994</c:v>
                </c:pt>
              </c:numCache>
            </c:numRef>
          </c:val>
        </c:ser>
        <c:ser>
          <c:idx val="6"/>
          <c:order val="6"/>
          <c:tx>
            <c:strRef>
              <c:f>'[4]State Agencies'!$H$36</c:f>
              <c:strCache>
                <c:ptCount val="1"/>
                <c:pt idx="0">
                  <c:v>Contract $ FY09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Agencies'!$H$48</c:f>
              <c:numCache>
                <c:formatCode>General</c:formatCode>
                <c:ptCount val="1"/>
                <c:pt idx="0">
                  <c:v>40843505</c:v>
                </c:pt>
              </c:numCache>
            </c:numRef>
          </c:val>
        </c:ser>
        <c:ser>
          <c:idx val="7"/>
          <c:order val="7"/>
          <c:tx>
            <c:strRef>
              <c:f>'[4]State Agencies'!$I$36</c:f>
              <c:strCache>
                <c:ptCount val="1"/>
                <c:pt idx="0">
                  <c:v>Guaranteed $ Savings FY09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Agencies'!$I$48</c:f>
              <c:numCache>
                <c:formatCode>General</c:formatCode>
                <c:ptCount val="1"/>
                <c:pt idx="0">
                  <c:v>9353047.0999999996</c:v>
                </c:pt>
              </c:numCache>
            </c:numRef>
          </c:val>
        </c:ser>
        <c:ser>
          <c:idx val="8"/>
          <c:order val="8"/>
          <c:tx>
            <c:strRef>
              <c:f>'[4]State Agencies'!$J$36</c:f>
              <c:strCache>
                <c:ptCount val="1"/>
                <c:pt idx="0">
                  <c:v>Actual $ Savings FY09</c:v>
                </c:pt>
              </c:strCache>
            </c:strRef>
          </c:tx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Agencies'!$J$48</c:f>
              <c:numCache>
                <c:formatCode>General</c:formatCode>
                <c:ptCount val="1"/>
                <c:pt idx="0">
                  <c:v>10700998.25</c:v>
                </c:pt>
              </c:numCache>
            </c:numRef>
          </c:val>
        </c:ser>
        <c:ser>
          <c:idx val="9"/>
          <c:order val="9"/>
          <c:tx>
            <c:strRef>
              <c:f>'[4]State Agencies'!$K$36</c:f>
              <c:strCache>
                <c:ptCount val="1"/>
                <c:pt idx="0">
                  <c:v>Contract $ FY10</c:v>
                </c:pt>
              </c:strCache>
            </c:strRef>
          </c:tx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Agencies'!$K$48</c:f>
              <c:numCache>
                <c:formatCode>General</c:formatCode>
                <c:ptCount val="1"/>
                <c:pt idx="0">
                  <c:v>31460760</c:v>
                </c:pt>
              </c:numCache>
            </c:numRef>
          </c:val>
        </c:ser>
        <c:ser>
          <c:idx val="10"/>
          <c:order val="10"/>
          <c:tx>
            <c:strRef>
              <c:f>'[4]State Agencies'!$L$36</c:f>
              <c:strCache>
                <c:ptCount val="1"/>
                <c:pt idx="0">
                  <c:v>Guaranteed $ Savings FY10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Agencies'!$L$48</c:f>
              <c:numCache>
                <c:formatCode>General</c:formatCode>
                <c:ptCount val="1"/>
                <c:pt idx="0">
                  <c:v>11043231.6</c:v>
                </c:pt>
              </c:numCache>
            </c:numRef>
          </c:val>
        </c:ser>
        <c:ser>
          <c:idx val="11"/>
          <c:order val="11"/>
          <c:tx>
            <c:strRef>
              <c:f>'[4]State Agencies'!$M$36</c:f>
              <c:strCache>
                <c:ptCount val="1"/>
                <c:pt idx="0">
                  <c:v>Actual $ Savings FY10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Agencies'!$M$48</c:f>
              <c:numCache>
                <c:formatCode>General</c:formatCode>
                <c:ptCount val="1"/>
                <c:pt idx="0">
                  <c:v>12835210</c:v>
                </c:pt>
              </c:numCache>
            </c:numRef>
          </c:val>
        </c:ser>
        <c:ser>
          <c:idx val="12"/>
          <c:order val="12"/>
          <c:tx>
            <c:strRef>
              <c:f>'[4]State Agencies'!$N$36</c:f>
              <c:strCache>
                <c:ptCount val="1"/>
                <c:pt idx="0">
                  <c:v>Contract $ FY11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Agencies'!$N$48</c:f>
              <c:numCache>
                <c:formatCode>General</c:formatCode>
                <c:ptCount val="1"/>
                <c:pt idx="0">
                  <c:v>37329703</c:v>
                </c:pt>
              </c:numCache>
            </c:numRef>
          </c:val>
        </c:ser>
        <c:ser>
          <c:idx val="13"/>
          <c:order val="13"/>
          <c:tx>
            <c:strRef>
              <c:f>'[4]State Agencies'!$O$36</c:f>
              <c:strCache>
                <c:ptCount val="1"/>
                <c:pt idx="0">
                  <c:v>Guaranteed $ Savings FY11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Agencies'!$O$48</c:f>
              <c:numCache>
                <c:formatCode>General</c:formatCode>
                <c:ptCount val="1"/>
                <c:pt idx="0">
                  <c:v>12978614.1</c:v>
                </c:pt>
              </c:numCache>
            </c:numRef>
          </c:val>
        </c:ser>
        <c:ser>
          <c:idx val="14"/>
          <c:order val="14"/>
          <c:tx>
            <c:strRef>
              <c:f>'[4]State Agencies'!$P$36</c:f>
              <c:strCache>
                <c:ptCount val="1"/>
                <c:pt idx="0">
                  <c:v>Actual $ Savings FY11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Agencies'!$P$48</c:f>
              <c:numCache>
                <c:formatCode>General</c:formatCode>
                <c:ptCount val="1"/>
                <c:pt idx="0">
                  <c:v>15218132.916666668</c:v>
                </c:pt>
              </c:numCache>
            </c:numRef>
          </c:val>
        </c:ser>
        <c:ser>
          <c:idx val="18"/>
          <c:order val="15"/>
          <c:tx>
            <c:v>Contract $ FY12</c:v>
          </c:tx>
          <c:spPr>
            <a:solidFill>
              <a:schemeClr val="accent4"/>
            </a:solidFill>
          </c:spPr>
          <c:invertIfNegative val="0"/>
          <c:val>
            <c:numRef>
              <c:f>'[4]State Agencies'!$Q$48</c:f>
              <c:numCache>
                <c:formatCode>General</c:formatCode>
                <c:ptCount val="1"/>
                <c:pt idx="0">
                  <c:v>32852392</c:v>
                </c:pt>
              </c:numCache>
            </c:numRef>
          </c:val>
        </c:ser>
        <c:ser>
          <c:idx val="20"/>
          <c:order val="16"/>
          <c:tx>
            <c:v>Guaranteed $ Savings FY12</c:v>
          </c:tx>
          <c:spPr>
            <a:solidFill>
              <a:schemeClr val="accent2"/>
            </a:solidFill>
          </c:spPr>
          <c:invertIfNegative val="0"/>
          <c:val>
            <c:numRef>
              <c:f>'[4]State Agencies'!$R$48</c:f>
              <c:numCache>
                <c:formatCode>General</c:formatCode>
                <c:ptCount val="1"/>
                <c:pt idx="0">
                  <c:v>14381815.865</c:v>
                </c:pt>
              </c:numCache>
            </c:numRef>
          </c:val>
        </c:ser>
        <c:ser>
          <c:idx val="19"/>
          <c:order val="17"/>
          <c:tx>
            <c:v>Actual $ Savings FY12</c:v>
          </c:tx>
          <c:spPr>
            <a:solidFill>
              <a:schemeClr val="accent3"/>
            </a:solidFill>
          </c:spPr>
          <c:invertIfNegative val="0"/>
          <c:val>
            <c:numRef>
              <c:f>'[4]State Agencies'!$S$48</c:f>
              <c:numCache>
                <c:formatCode>General</c:formatCode>
                <c:ptCount val="1"/>
                <c:pt idx="0">
                  <c:v>15736707.672499999</c:v>
                </c:pt>
              </c:numCache>
            </c:numRef>
          </c:val>
        </c:ser>
        <c:ser>
          <c:idx val="16"/>
          <c:order val="18"/>
          <c:tx>
            <c:strRef>
              <c:f>'[4]State Agencies'!$T$36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Agencies'!$T$48</c:f>
              <c:numCache>
                <c:formatCode>General</c:formatCode>
                <c:ptCount val="1"/>
                <c:pt idx="0">
                  <c:v>303319920</c:v>
                </c:pt>
              </c:numCache>
            </c:numRef>
          </c:val>
        </c:ser>
        <c:ser>
          <c:idx val="17"/>
          <c:order val="19"/>
          <c:tx>
            <c:strRef>
              <c:f>'[4]State Agencies'!$U$36</c:f>
              <c:strCache>
                <c:ptCount val="1"/>
                <c:pt idx="0">
                  <c:v>Cumulative $ Guarantee FY01-FY12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Agencies'!$U$48</c:f>
              <c:numCache>
                <c:formatCode>General</c:formatCode>
                <c:ptCount val="1"/>
                <c:pt idx="0">
                  <c:v>52767672.894850001</c:v>
                </c:pt>
              </c:numCache>
            </c:numRef>
          </c:val>
        </c:ser>
        <c:ser>
          <c:idx val="15"/>
          <c:order val="20"/>
          <c:tx>
            <c:strRef>
              <c:f>'[4]State Agencies'!$V$36</c:f>
              <c:strCache>
                <c:ptCount val="1"/>
                <c:pt idx="0">
                  <c:v>Cummulative $ Savings FY01-FY12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Agencies'!$V$48</c:f>
              <c:numCache>
                <c:formatCode>General</c:formatCode>
                <c:ptCount val="1"/>
                <c:pt idx="0">
                  <c:v>56643167.983991668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554720"/>
        <c:axId val="277555112"/>
        <c:axId val="0"/>
      </c:bar3DChart>
      <c:catAx>
        <c:axId val="27755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555112"/>
        <c:crosses val="autoZero"/>
        <c:auto val="1"/>
        <c:lblAlgn val="ctr"/>
        <c:lblOffset val="100"/>
        <c:noMultiLvlLbl val="0"/>
      </c:catAx>
      <c:valAx>
        <c:axId val="27755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5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276208987200582E-2"/>
          <c:y val="2.5789825052356274E-2"/>
          <c:w val="0.77084523270495875"/>
          <c:h val="0.9160181806542471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'[4]Public Bodies'!$B$36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Bodies'!$B$51</c:f>
              <c:numCache>
                <c:formatCode>General</c:formatCode>
                <c:ptCount val="1"/>
                <c:pt idx="0">
                  <c:v>106036139</c:v>
                </c:pt>
              </c:numCache>
            </c:numRef>
          </c:val>
        </c:ser>
        <c:ser>
          <c:idx val="0"/>
          <c:order val="1"/>
          <c:tx>
            <c:strRef>
              <c:f>'[4]Public Bodies'!$C$36</c:f>
              <c:strCache>
                <c:ptCount val="1"/>
                <c:pt idx="0">
                  <c:v>Guaranteed $ Savings/yr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Bodies'!$C$51</c:f>
              <c:numCache>
                <c:formatCode>General</c:formatCode>
                <c:ptCount val="1"/>
                <c:pt idx="0">
                  <c:v>23298572</c:v>
                </c:pt>
              </c:numCache>
            </c:numRef>
          </c:val>
        </c:ser>
        <c:ser>
          <c:idx val="2"/>
          <c:order val="2"/>
          <c:tx>
            <c:strRef>
              <c:f>'[4]Public Bodies'!$D$36</c:f>
              <c:strCache>
                <c:ptCount val="1"/>
                <c:pt idx="0">
                  <c:v>Cumulative $ Savings FY01-FY07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Bodies'!$D$51</c:f>
              <c:numCache>
                <c:formatCode>General</c:formatCode>
                <c:ptCount val="1"/>
                <c:pt idx="0">
                  <c:v>39629634</c:v>
                </c:pt>
              </c:numCache>
            </c:numRef>
          </c:val>
        </c:ser>
        <c:ser>
          <c:idx val="3"/>
          <c:order val="3"/>
          <c:tx>
            <c:strRef>
              <c:f>'[4]Public Bodies'!$E$36</c:f>
              <c:strCache>
                <c:ptCount val="1"/>
                <c:pt idx="0">
                  <c:v>Contract $ FY08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Bodies'!$E$51</c:f>
              <c:numCache>
                <c:formatCode>General</c:formatCode>
                <c:ptCount val="1"/>
                <c:pt idx="0">
                  <c:v>51717450</c:v>
                </c:pt>
              </c:numCache>
            </c:numRef>
          </c:val>
        </c:ser>
        <c:ser>
          <c:idx val="4"/>
          <c:order val="4"/>
          <c:tx>
            <c:strRef>
              <c:f>'[4]Public Bodies'!$F$36</c:f>
              <c:strCache>
                <c:ptCount val="1"/>
                <c:pt idx="0">
                  <c:v>Guaranteed $ Savings FY08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Bodies'!$F$51</c:f>
              <c:numCache>
                <c:formatCode>General</c:formatCode>
                <c:ptCount val="1"/>
                <c:pt idx="0">
                  <c:v>6823897</c:v>
                </c:pt>
              </c:numCache>
            </c:numRef>
          </c:val>
        </c:ser>
        <c:ser>
          <c:idx val="5"/>
          <c:order val="5"/>
          <c:tx>
            <c:strRef>
              <c:f>'[4]Public Bodies'!$G$36</c:f>
              <c:strCache>
                <c:ptCount val="1"/>
                <c:pt idx="0">
                  <c:v>Actual $ Savings FY08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Bodies'!$G$51</c:f>
              <c:numCache>
                <c:formatCode>General</c:formatCode>
                <c:ptCount val="1"/>
                <c:pt idx="0">
                  <c:v>5889667.1799999997</c:v>
                </c:pt>
              </c:numCache>
            </c:numRef>
          </c:val>
        </c:ser>
        <c:ser>
          <c:idx val="6"/>
          <c:order val="6"/>
          <c:tx>
            <c:strRef>
              <c:f>'[4]Public Bodies'!$H$36</c:f>
              <c:strCache>
                <c:ptCount val="1"/>
                <c:pt idx="0">
                  <c:v>Contract $ FY09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Bodies'!$H$51</c:f>
              <c:numCache>
                <c:formatCode>General</c:formatCode>
                <c:ptCount val="1"/>
                <c:pt idx="0">
                  <c:v>9185987</c:v>
                </c:pt>
              </c:numCache>
            </c:numRef>
          </c:val>
        </c:ser>
        <c:ser>
          <c:idx val="7"/>
          <c:order val="7"/>
          <c:tx>
            <c:strRef>
              <c:f>'[4]Public Bodies'!$I$36</c:f>
              <c:strCache>
                <c:ptCount val="1"/>
                <c:pt idx="0">
                  <c:v>Guaranteed $ Savings FY09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Bodies'!$I$51</c:f>
              <c:numCache>
                <c:formatCode>General</c:formatCode>
                <c:ptCount val="1"/>
                <c:pt idx="0">
                  <c:v>8314089.1902292976</c:v>
                </c:pt>
              </c:numCache>
            </c:numRef>
          </c:val>
        </c:ser>
        <c:ser>
          <c:idx val="8"/>
          <c:order val="8"/>
          <c:tx>
            <c:strRef>
              <c:f>'[4]Public Bodies'!$J$36</c:f>
              <c:strCache>
                <c:ptCount val="1"/>
                <c:pt idx="0">
                  <c:v>Actual $ Savings FY09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Bodies'!$J$51</c:f>
              <c:numCache>
                <c:formatCode>General</c:formatCode>
                <c:ptCount val="1"/>
                <c:pt idx="0">
                  <c:v>7359117.2102292981</c:v>
                </c:pt>
              </c:numCache>
            </c:numRef>
          </c:val>
        </c:ser>
        <c:ser>
          <c:idx val="9"/>
          <c:order val="9"/>
          <c:tx>
            <c:strRef>
              <c:f>'[4]Public Bodies'!$K$36</c:f>
              <c:strCache>
                <c:ptCount val="1"/>
                <c:pt idx="0">
                  <c:v>Contract $ FY10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Bodies'!$K$51</c:f>
              <c:numCache>
                <c:formatCode>General</c:formatCode>
                <c:ptCount val="1"/>
                <c:pt idx="0">
                  <c:v>7840262</c:v>
                </c:pt>
              </c:numCache>
            </c:numRef>
          </c:val>
        </c:ser>
        <c:ser>
          <c:idx val="10"/>
          <c:order val="10"/>
          <c:tx>
            <c:strRef>
              <c:f>'[4]Public Bodies'!$L$36</c:f>
              <c:strCache>
                <c:ptCount val="1"/>
                <c:pt idx="0">
                  <c:v>Guaranteed $ Savings FY10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Bodies'!$L$51</c:f>
              <c:numCache>
                <c:formatCode>General</c:formatCode>
                <c:ptCount val="1"/>
                <c:pt idx="0">
                  <c:v>8564561.1902292967</c:v>
                </c:pt>
              </c:numCache>
            </c:numRef>
          </c:val>
        </c:ser>
        <c:ser>
          <c:idx val="11"/>
          <c:order val="11"/>
          <c:tx>
            <c:strRef>
              <c:f>'[4]Public Bodies'!$M$36</c:f>
              <c:strCache>
                <c:ptCount val="1"/>
                <c:pt idx="0">
                  <c:v>Actual $ Savings FY10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Bodies'!$M$51</c:f>
              <c:numCache>
                <c:formatCode>General</c:formatCode>
                <c:ptCount val="1"/>
                <c:pt idx="0">
                  <c:v>9994009.9275292978</c:v>
                </c:pt>
              </c:numCache>
            </c:numRef>
          </c:val>
        </c:ser>
        <c:ser>
          <c:idx val="12"/>
          <c:order val="12"/>
          <c:tx>
            <c:strRef>
              <c:f>'[4]Public Bodies'!$N$36</c:f>
              <c:strCache>
                <c:ptCount val="1"/>
                <c:pt idx="0">
                  <c:v>Contract $ FY11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Bodies'!$N$51</c:f>
              <c:numCache>
                <c:formatCode>General</c:formatCode>
                <c:ptCount val="1"/>
                <c:pt idx="0">
                  <c:v>50207548</c:v>
                </c:pt>
              </c:numCache>
            </c:numRef>
          </c:val>
        </c:ser>
        <c:ser>
          <c:idx val="13"/>
          <c:order val="13"/>
          <c:tx>
            <c:strRef>
              <c:f>'[4]Public Bodies'!$O$36</c:f>
              <c:strCache>
                <c:ptCount val="1"/>
                <c:pt idx="0">
                  <c:v>Guaranteed $ Savings FY11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Bodies'!$O$51</c:f>
              <c:numCache>
                <c:formatCode>General</c:formatCode>
                <c:ptCount val="1"/>
                <c:pt idx="0">
                  <c:v>10980504.721335862</c:v>
                </c:pt>
              </c:numCache>
            </c:numRef>
          </c:val>
        </c:ser>
        <c:ser>
          <c:idx val="14"/>
          <c:order val="14"/>
          <c:tx>
            <c:strRef>
              <c:f>'[4]Public Bodies'!$P$36</c:f>
              <c:strCache>
                <c:ptCount val="1"/>
                <c:pt idx="0">
                  <c:v>Actual $ Savings FY11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Bodies'!$P$51</c:f>
              <c:numCache>
                <c:formatCode>General</c:formatCode>
                <c:ptCount val="1"/>
                <c:pt idx="0">
                  <c:v>10806463.029448297</c:v>
                </c:pt>
              </c:numCache>
            </c:numRef>
          </c:val>
        </c:ser>
        <c:ser>
          <c:idx val="18"/>
          <c:order val="15"/>
          <c:tx>
            <c:strRef>
              <c:f>'[4]Public Bodies'!$Q$36</c:f>
              <c:strCache>
                <c:ptCount val="1"/>
                <c:pt idx="0">
                  <c:v>Contract $ 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'[4]Public Bodies'!$Q$51</c:f>
              <c:numCache>
                <c:formatCode>General</c:formatCode>
                <c:ptCount val="1"/>
                <c:pt idx="0">
                  <c:v>22101546</c:v>
                </c:pt>
              </c:numCache>
            </c:numRef>
          </c:val>
        </c:ser>
        <c:ser>
          <c:idx val="19"/>
          <c:order val="16"/>
          <c:tx>
            <c:strRef>
              <c:f>'[4]Public Bodies'!$R$36</c:f>
              <c:strCache>
                <c:ptCount val="1"/>
                <c:pt idx="0">
                  <c:v>Guaranteed $ Savings 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'[4]Public Bodies'!$R$51</c:f>
              <c:numCache>
                <c:formatCode>General</c:formatCode>
                <c:ptCount val="1"/>
                <c:pt idx="0">
                  <c:v>11730697.350229297</c:v>
                </c:pt>
              </c:numCache>
            </c:numRef>
          </c:val>
        </c:ser>
        <c:ser>
          <c:idx val="20"/>
          <c:order val="17"/>
          <c:tx>
            <c:strRef>
              <c:f>'[4]Public Bodies'!$S$36</c:f>
              <c:strCache>
                <c:ptCount val="1"/>
                <c:pt idx="0">
                  <c:v>Actual $ Savings 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'[4]Public Bodies'!$S$51</c:f>
              <c:numCache>
                <c:formatCode>General</c:formatCode>
                <c:ptCount val="1"/>
                <c:pt idx="0">
                  <c:v>12674670.029448297</c:v>
                </c:pt>
              </c:numCache>
            </c:numRef>
          </c:val>
        </c:ser>
        <c:ser>
          <c:idx val="16"/>
          <c:order val="18"/>
          <c:tx>
            <c:strRef>
              <c:f>'[4]Public Bodies'!$T$36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Bodies'!$T$51</c:f>
              <c:numCache>
                <c:formatCode>General</c:formatCode>
                <c:ptCount val="1"/>
                <c:pt idx="0">
                  <c:v>198279442.11000001</c:v>
                </c:pt>
              </c:numCache>
            </c:numRef>
          </c:val>
        </c:ser>
        <c:ser>
          <c:idx val="17"/>
          <c:order val="19"/>
          <c:tx>
            <c:strRef>
              <c:f>'[4]Public Bodies'!$U$36</c:f>
              <c:strCache>
                <c:ptCount val="1"/>
                <c:pt idx="0">
                  <c:v>Cumulative $ Guarantee FY01-FY12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Bodies'!$U$51</c:f>
              <c:numCache>
                <c:formatCode>General</c:formatCode>
                <c:ptCount val="1"/>
                <c:pt idx="0">
                  <c:v>87646959.550897226</c:v>
                </c:pt>
              </c:numCache>
            </c:numRef>
          </c:val>
        </c:ser>
        <c:ser>
          <c:idx val="15"/>
          <c:order val="20"/>
          <c:tx>
            <c:strRef>
              <c:f>'[4]Public Bodies'!$V$36</c:f>
              <c:strCache>
                <c:ptCount val="1"/>
                <c:pt idx="0">
                  <c:v>Cummulative $ Savings FY01-FY12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Bodies'!$V$51</c:f>
              <c:numCache>
                <c:formatCode>General</c:formatCode>
                <c:ptCount val="1"/>
                <c:pt idx="0">
                  <c:v>83371646.733603448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555896"/>
        <c:axId val="277556288"/>
        <c:axId val="0"/>
      </c:bar3DChart>
      <c:catAx>
        <c:axId val="27755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556288"/>
        <c:crosses val="autoZero"/>
        <c:auto val="1"/>
        <c:lblAlgn val="ctr"/>
        <c:lblOffset val="100"/>
        <c:noMultiLvlLbl val="0"/>
      </c:catAx>
      <c:valAx>
        <c:axId val="27755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555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85725</xdr:rowOff>
    </xdr:from>
    <xdr:to>
      <xdr:col>11</xdr:col>
      <xdr:colOff>685800</xdr:colOff>
      <xdr:row>35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76201</xdr:rowOff>
    </xdr:from>
    <xdr:to>
      <xdr:col>11</xdr:col>
      <xdr:colOff>676276</xdr:colOff>
      <xdr:row>35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104774</xdr:rowOff>
    </xdr:from>
    <xdr:to>
      <xdr:col>11</xdr:col>
      <xdr:colOff>704850</xdr:colOff>
      <xdr:row>35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c\Local%20Settings\Temporary%20Internet%20Files\Content.Outlook\73FN49VF\JCI%20update%20FY12_Update%20073112%20saw_Updated%20081512_sa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c\Local%20Settings\Temporary%20Internet%20Files\Content.Outlook\73FN49VF\Siemens%20Update%20FY12_Ro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c\Local%20Settings\Temporary%20Internet%20Files\Content.Outlook\73FN49VF\Trane%20Update%20FY12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c\Local%20Settings\Temporary%20Internet%20Files\Content.Outlook\73FN49VF\All%20ESCO's%20Update%20through%20FY12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Johnson Controls</v>
          </cell>
        </row>
        <row r="6">
          <cell r="A6" t="str">
            <v>Johnson Controls</v>
          </cell>
        </row>
        <row r="7">
          <cell r="A7" t="str">
            <v>Johnson Controls</v>
          </cell>
        </row>
        <row r="8">
          <cell r="A8" t="str">
            <v>Johnson Controls</v>
          </cell>
        </row>
        <row r="9">
          <cell r="A9" t="str">
            <v>Johnson Controls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SIEMENS</v>
          </cell>
          <cell r="B5" t="str">
            <v>George Mason University Phase 1</v>
          </cell>
          <cell r="C5">
            <v>12215500</v>
          </cell>
          <cell r="D5">
            <v>1199663.0248499999</v>
          </cell>
          <cell r="E5">
            <v>1919830.4723249997</v>
          </cell>
          <cell r="F5">
            <v>0</v>
          </cell>
          <cell r="G5">
            <v>1236766.0049999999</v>
          </cell>
          <cell r="H5">
            <v>1979206.6724999999</v>
          </cell>
          <cell r="I5">
            <v>0</v>
          </cell>
          <cell r="J5">
            <v>1275016.5</v>
          </cell>
          <cell r="K5">
            <v>2040419.25</v>
          </cell>
          <cell r="L5">
            <v>0</v>
          </cell>
          <cell r="M5">
            <v>1314450</v>
          </cell>
          <cell r="N5">
            <v>2103525</v>
          </cell>
          <cell r="O5">
            <v>0</v>
          </cell>
          <cell r="P5">
            <v>1353883.5</v>
          </cell>
          <cell r="Q5">
            <v>2166630.75</v>
          </cell>
        </row>
        <row r="6">
          <cell r="A6" t="str">
            <v>SIEMENS</v>
          </cell>
          <cell r="B6" t="str">
            <v>Richard Bland College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1996144</v>
          </cell>
          <cell r="J6">
            <v>11317</v>
          </cell>
          <cell r="K6">
            <v>14587</v>
          </cell>
          <cell r="L6">
            <v>0</v>
          </cell>
          <cell r="M6">
            <v>195327</v>
          </cell>
          <cell r="N6">
            <v>212640</v>
          </cell>
          <cell r="O6">
            <v>0</v>
          </cell>
          <cell r="P6">
            <v>166635</v>
          </cell>
          <cell r="Q6">
            <v>166635</v>
          </cell>
        </row>
        <row r="7">
          <cell r="A7" t="str">
            <v>SIEMENS</v>
          </cell>
          <cell r="B7" t="str">
            <v>Science Museum of VA</v>
          </cell>
          <cell r="C7">
            <v>0</v>
          </cell>
          <cell r="D7">
            <v>0</v>
          </cell>
          <cell r="E7">
            <v>0</v>
          </cell>
          <cell r="F7">
            <v>1701532</v>
          </cell>
          <cell r="G7">
            <v>93431</v>
          </cell>
          <cell r="H7">
            <v>93431</v>
          </cell>
          <cell r="I7">
            <v>0</v>
          </cell>
          <cell r="J7">
            <v>123038</v>
          </cell>
          <cell r="K7">
            <v>123038</v>
          </cell>
          <cell r="L7">
            <v>0</v>
          </cell>
          <cell r="M7">
            <v>97922</v>
          </cell>
          <cell r="N7">
            <v>97922</v>
          </cell>
          <cell r="O7">
            <v>0</v>
          </cell>
          <cell r="P7">
            <v>102397</v>
          </cell>
          <cell r="Q7">
            <v>110000</v>
          </cell>
        </row>
        <row r="8">
          <cell r="A8" t="str">
            <v>SIEMENS</v>
          </cell>
          <cell r="B8" t="str">
            <v>VA Museum of Fine Arts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5803828</v>
          </cell>
          <cell r="J8">
            <v>0</v>
          </cell>
          <cell r="K8">
            <v>0</v>
          </cell>
          <cell r="L8">
            <v>0</v>
          </cell>
          <cell r="M8">
            <v>287110</v>
          </cell>
          <cell r="N8">
            <v>386401</v>
          </cell>
          <cell r="O8">
            <v>0</v>
          </cell>
          <cell r="P8">
            <v>301466</v>
          </cell>
          <cell r="Q8">
            <v>403669</v>
          </cell>
        </row>
        <row r="9">
          <cell r="A9" t="str">
            <v>SIEMENS</v>
          </cell>
          <cell r="B9" t="str">
            <v>George Mason University Phase 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8290302</v>
          </cell>
          <cell r="M9">
            <v>0</v>
          </cell>
          <cell r="N9">
            <v>0</v>
          </cell>
          <cell r="O9">
            <v>0</v>
          </cell>
          <cell r="P9">
            <v>643462</v>
          </cell>
          <cell r="Q9">
            <v>664349</v>
          </cell>
        </row>
        <row r="10">
          <cell r="A10" t="str">
            <v>SIEMENS</v>
          </cell>
          <cell r="B10" t="str">
            <v>VA Institute of Marine Science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2819821</v>
          </cell>
          <cell r="M10">
            <v>0</v>
          </cell>
          <cell r="N10">
            <v>0</v>
          </cell>
          <cell r="O10">
            <v>0</v>
          </cell>
          <cell r="P10">
            <v>40000</v>
          </cell>
          <cell r="Q10">
            <v>40000</v>
          </cell>
        </row>
        <row r="11">
          <cell r="A11" t="str">
            <v>SIEMENS</v>
          </cell>
          <cell r="B11" t="str">
            <v>Frederick County Government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345477</v>
          </cell>
          <cell r="P11">
            <v>0</v>
          </cell>
          <cell r="Q11">
            <v>0</v>
          </cell>
        </row>
        <row r="12">
          <cell r="A12" t="str">
            <v>SIEMENS</v>
          </cell>
          <cell r="B12" t="str">
            <v>600 East Main St Building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7590909</v>
          </cell>
          <cell r="P12">
            <v>0</v>
          </cell>
          <cell r="Q12">
            <v>0</v>
          </cell>
        </row>
        <row r="13">
          <cell r="A13" t="str">
            <v>SIEMENS</v>
          </cell>
          <cell r="B13" t="str">
            <v>Prince William County Schools Phase 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396278</v>
          </cell>
          <cell r="P13">
            <v>0</v>
          </cell>
          <cell r="Q13">
            <v>0</v>
          </cell>
        </row>
        <row r="14">
          <cell r="A14" t="str">
            <v>SIEMENS</v>
          </cell>
          <cell r="B14" t="str">
            <v>Prince William County Schools Phase 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2668250</v>
          </cell>
          <cell r="P14">
            <v>0</v>
          </cell>
          <cell r="Q1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Trane</v>
          </cell>
        </row>
        <row r="6">
          <cell r="A6" t="str">
            <v>Trane</v>
          </cell>
        </row>
        <row r="7">
          <cell r="A7" t="str">
            <v>Trane</v>
          </cell>
        </row>
        <row r="8">
          <cell r="A8" t="str">
            <v>Trane</v>
          </cell>
        </row>
        <row r="9">
          <cell r="A9" t="str">
            <v>Trane</v>
          </cell>
        </row>
        <row r="10">
          <cell r="A10" t="str">
            <v>Trane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ontracts"/>
      <sheetName val="State Agencies"/>
      <sheetName val="Public Bodies"/>
    </sheetNames>
    <sheetDataSet>
      <sheetData sheetId="0">
        <row r="36">
          <cell r="B36" t="str">
            <v>Contract $ Total FY01-FY07</v>
          </cell>
          <cell r="Q36" t="str">
            <v>Contract $ FY12</v>
          </cell>
          <cell r="R36" t="str">
            <v>Guaranteed $ Savings FY12</v>
          </cell>
          <cell r="S36" t="str">
            <v>Actual $ Savings FY12</v>
          </cell>
          <cell r="T36" t="str">
            <v>Cummulative $ Contracts FY01-FY12</v>
          </cell>
        </row>
        <row r="49">
          <cell r="B49">
            <v>274545511</v>
          </cell>
          <cell r="C49">
            <v>31633810.624849997</v>
          </cell>
          <cell r="D49">
            <v>61381657.472324997</v>
          </cell>
          <cell r="E49">
            <v>41121367</v>
          </cell>
          <cell r="F49">
            <v>14580241.605</v>
          </cell>
          <cell r="G49">
            <v>14329173.092499999</v>
          </cell>
          <cell r="H49">
            <v>47510355</v>
          </cell>
          <cell r="I49">
            <v>17677933.69511465</v>
          </cell>
          <cell r="J49">
            <v>19037477.855114646</v>
          </cell>
          <cell r="K49">
            <v>52229197</v>
          </cell>
          <cell r="L49">
            <v>19605084.19511465</v>
          </cell>
          <cell r="M49">
            <v>22306169.963764649</v>
          </cell>
          <cell r="N49">
            <v>72559031</v>
          </cell>
          <cell r="O49">
            <v>23876274.69511465</v>
          </cell>
          <cell r="P49">
            <v>25862482.931390814</v>
          </cell>
          <cell r="Q49">
            <v>48935133</v>
          </cell>
          <cell r="R49">
            <v>25391773.620114651</v>
          </cell>
          <cell r="S49">
            <v>27667674.68722415</v>
          </cell>
          <cell r="T49">
            <v>536900594</v>
          </cell>
          <cell r="U49">
            <v>162512965.2827836</v>
          </cell>
          <cell r="V49">
            <v>170584636.00231928</v>
          </cell>
        </row>
        <row r="53">
          <cell r="Y53" t="str">
            <v>All PC Contracts FY01 - FY12</v>
          </cell>
        </row>
        <row r="54">
          <cell r="Y54" t="str">
            <v>State Agency PC Contracts FY01 - FY12</v>
          </cell>
        </row>
        <row r="55">
          <cell r="Y55" t="str">
            <v>Public Body PC Contracts FY01 - FY12</v>
          </cell>
        </row>
      </sheetData>
      <sheetData sheetId="1">
        <row r="36">
          <cell r="B36" t="str">
            <v>Contract $ Total FY01-FY07</v>
          </cell>
          <cell r="C36" t="str">
            <v>Guaranteed $ Savings/yr</v>
          </cell>
          <cell r="D36" t="str">
            <v>Cumulative $ Savings FY01-FY07</v>
          </cell>
          <cell r="E36" t="str">
            <v>Contract $ FY08</v>
          </cell>
          <cell r="F36" t="str">
            <v>Guaranteed $ Savings FY08</v>
          </cell>
          <cell r="G36" t="str">
            <v>Actual $ Savings FY08</v>
          </cell>
          <cell r="H36" t="str">
            <v>Contract $ FY09</v>
          </cell>
          <cell r="I36" t="str">
            <v>Guaranteed $ Savings FY09</v>
          </cell>
          <cell r="J36" t="str">
            <v>Actual $ Savings FY09</v>
          </cell>
          <cell r="K36" t="str">
            <v>Contract $ FY10</v>
          </cell>
          <cell r="L36" t="str">
            <v>Guaranteed $ Savings FY10</v>
          </cell>
          <cell r="M36" t="str">
            <v>Actual $ Savings FY10</v>
          </cell>
          <cell r="N36" t="str">
            <v>Contract $ FY11</v>
          </cell>
          <cell r="O36" t="str">
            <v>Guaranteed $ Savings FY11</v>
          </cell>
          <cell r="P36" t="str">
            <v>Actual $ Savings FY11</v>
          </cell>
          <cell r="T36" t="str">
            <v>Cummulative $ Contracts FY01-FY12</v>
          </cell>
          <cell r="U36" t="str">
            <v>Cumulative $ Guarantee FY01-FY12</v>
          </cell>
          <cell r="V36" t="str">
            <v>Cummulative $ Savings FY01-FY12</v>
          </cell>
        </row>
        <row r="48">
          <cell r="B48">
            <v>145570918</v>
          </cell>
          <cell r="C48">
            <v>6349037.6248499993</v>
          </cell>
          <cell r="D48">
            <v>8694194.4723250009</v>
          </cell>
          <cell r="E48">
            <v>15262642</v>
          </cell>
          <cell r="F48">
            <v>7206165.6050000004</v>
          </cell>
          <cell r="G48">
            <v>7358839.6724999994</v>
          </cell>
          <cell r="H48">
            <v>40843505</v>
          </cell>
          <cell r="I48">
            <v>9353047.0999999996</v>
          </cell>
          <cell r="J48">
            <v>10700998.25</v>
          </cell>
          <cell r="K48">
            <v>31460760</v>
          </cell>
          <cell r="L48">
            <v>11043231.6</v>
          </cell>
          <cell r="M48">
            <v>12835210</v>
          </cell>
          <cell r="N48">
            <v>37329703</v>
          </cell>
          <cell r="O48">
            <v>12978614.1</v>
          </cell>
          <cell r="P48">
            <v>15218132.916666668</v>
          </cell>
          <cell r="Q48">
            <v>32852392</v>
          </cell>
          <cell r="R48">
            <v>14381815.865</v>
          </cell>
          <cell r="S48">
            <v>15736707.672499999</v>
          </cell>
          <cell r="T48">
            <v>303319920</v>
          </cell>
          <cell r="U48">
            <v>52767672.894850001</v>
          </cell>
          <cell r="V48">
            <v>56643167.983991668</v>
          </cell>
        </row>
      </sheetData>
      <sheetData sheetId="2">
        <row r="36">
          <cell r="B36" t="str">
            <v>Contract $ Total FY01-FY07</v>
          </cell>
          <cell r="C36" t="str">
            <v>Guaranteed $ Savings/yr</v>
          </cell>
          <cell r="D36" t="str">
            <v>Cumulative $ Savings FY01-FY07</v>
          </cell>
          <cell r="E36" t="str">
            <v>Contract $ FY08</v>
          </cell>
          <cell r="F36" t="str">
            <v>Guaranteed $ Savings FY08</v>
          </cell>
          <cell r="G36" t="str">
            <v>Actual $ Savings FY08</v>
          </cell>
          <cell r="H36" t="str">
            <v>Contract $ FY09</v>
          </cell>
          <cell r="I36" t="str">
            <v>Guaranteed $ Savings FY09</v>
          </cell>
          <cell r="J36" t="str">
            <v>Actual $ Savings FY09</v>
          </cell>
          <cell r="K36" t="str">
            <v>Contract $ FY10</v>
          </cell>
          <cell r="L36" t="str">
            <v>Guaranteed $ Savings FY10</v>
          </cell>
          <cell r="M36" t="str">
            <v>Actual $ Savings FY10</v>
          </cell>
          <cell r="N36" t="str">
            <v>Contract $ FY11</v>
          </cell>
          <cell r="O36" t="str">
            <v>Guaranteed $ Savings FY11</v>
          </cell>
          <cell r="P36" t="str">
            <v>Actual $ Savings FY11</v>
          </cell>
          <cell r="Q36" t="str">
            <v>Contract $ FY12</v>
          </cell>
          <cell r="R36" t="str">
            <v>Guaranteed $ Savings FY12</v>
          </cell>
          <cell r="S36" t="str">
            <v>Actual $ Savings FY12</v>
          </cell>
          <cell r="T36" t="str">
            <v>Cummulative $ Contracts FY01-FY12</v>
          </cell>
          <cell r="U36" t="str">
            <v>Cumulative $ Guarantee FY01-FY12</v>
          </cell>
          <cell r="V36" t="str">
            <v>Cummulative $ Savings FY01-FY12</v>
          </cell>
        </row>
        <row r="51">
          <cell r="B51">
            <v>106036139</v>
          </cell>
          <cell r="C51">
            <v>23298572</v>
          </cell>
          <cell r="D51">
            <v>39629634</v>
          </cell>
          <cell r="E51">
            <v>51717450</v>
          </cell>
          <cell r="F51">
            <v>6823897</v>
          </cell>
          <cell r="G51">
            <v>5889667.1799999997</v>
          </cell>
          <cell r="H51">
            <v>9185987</v>
          </cell>
          <cell r="I51">
            <v>8314089.1902292976</v>
          </cell>
          <cell r="J51">
            <v>7359117.2102292981</v>
          </cell>
          <cell r="K51">
            <v>7840262</v>
          </cell>
          <cell r="L51">
            <v>8564561.1902292967</v>
          </cell>
          <cell r="M51">
            <v>9994009.9275292978</v>
          </cell>
          <cell r="N51">
            <v>50207548</v>
          </cell>
          <cell r="O51">
            <v>10980504.721335862</v>
          </cell>
          <cell r="P51">
            <v>10806463.029448297</v>
          </cell>
          <cell r="Q51">
            <v>22101546</v>
          </cell>
          <cell r="R51">
            <v>11730697.350229297</v>
          </cell>
          <cell r="S51">
            <v>12674670.029448297</v>
          </cell>
          <cell r="T51">
            <v>198279442.11000001</v>
          </cell>
          <cell r="U51">
            <v>87646959.550897226</v>
          </cell>
          <cell r="V51">
            <v>83371646.733603448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zoomScale="90" zoomScaleNormal="9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P42" sqref="P42"/>
    </sheetView>
  </sheetViews>
  <sheetFormatPr defaultRowHeight="15" x14ac:dyDescent="0.25"/>
  <cols>
    <col min="1" max="1" width="30" style="1" bestFit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20.28515625" style="2" customWidth="1"/>
    <col min="19" max="19" width="25" style="2" bestFit="1" customWidth="1"/>
    <col min="20" max="20" width="20.28515625" style="2" bestFit="1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21</v>
      </c>
      <c r="B5" s="1" t="s">
        <v>22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3498500</v>
      </c>
      <c r="J5" s="2">
        <v>362400</v>
      </c>
      <c r="K5" s="2">
        <v>97476</v>
      </c>
      <c r="L5" s="2">
        <v>0</v>
      </c>
      <c r="M5" s="2">
        <v>362400</v>
      </c>
      <c r="N5" s="2">
        <v>362400</v>
      </c>
      <c r="O5" s="2">
        <v>0</v>
      </c>
      <c r="P5" s="2">
        <f>SUM(M5)*1.03</f>
        <v>373272</v>
      </c>
      <c r="Q5" s="2">
        <v>362400</v>
      </c>
      <c r="R5" s="2">
        <v>0</v>
      </c>
      <c r="S5" s="2">
        <f>SUM(P5)*1.03</f>
        <v>384470.16000000003</v>
      </c>
      <c r="T5" s="2">
        <f>SUM(Q5)*1.03</f>
        <v>373272</v>
      </c>
      <c r="U5" s="2">
        <f>SUM(E5,H5,K5,N5,Q5,T5)</f>
        <v>1195548</v>
      </c>
      <c r="V5" s="2"/>
    </row>
    <row r="6" spans="1:23" x14ac:dyDescent="0.25">
      <c r="A6" s="1" t="s">
        <v>21</v>
      </c>
      <c r="B6" s="1" t="s">
        <v>23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176847</v>
      </c>
      <c r="M6" s="2">
        <v>0</v>
      </c>
      <c r="N6" s="2">
        <v>3877</v>
      </c>
      <c r="O6" s="2">
        <v>0</v>
      </c>
      <c r="P6" s="2">
        <v>8557</v>
      </c>
      <c r="Q6" s="6">
        <v>14245</v>
      </c>
      <c r="R6" s="2">
        <v>0</v>
      </c>
      <c r="S6" s="2">
        <v>8813</v>
      </c>
      <c r="T6" s="2">
        <v>8813</v>
      </c>
      <c r="U6" s="2">
        <f t="shared" ref="U6:U9" si="0">SUM(E6,H6,K6,N6,Q6,T6)</f>
        <v>26935</v>
      </c>
      <c r="V6" s="2"/>
    </row>
    <row r="7" spans="1:23" x14ac:dyDescent="0.25">
      <c r="A7" s="1" t="s">
        <v>21</v>
      </c>
      <c r="B7" s="1" t="s">
        <v>24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2290449</v>
      </c>
      <c r="P7" s="2">
        <v>0</v>
      </c>
      <c r="Q7" s="2">
        <v>192226</v>
      </c>
      <c r="R7" s="2">
        <v>0</v>
      </c>
      <c r="S7" s="2">
        <v>167303</v>
      </c>
      <c r="T7" s="2">
        <v>167303</v>
      </c>
      <c r="U7" s="2">
        <f t="shared" si="0"/>
        <v>359529</v>
      </c>
      <c r="V7" s="2"/>
    </row>
    <row r="8" spans="1:23" x14ac:dyDescent="0.25">
      <c r="A8" s="1" t="s">
        <v>21</v>
      </c>
      <c r="B8" s="1" t="s">
        <v>25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1030228</v>
      </c>
      <c r="P8" s="2">
        <v>0</v>
      </c>
      <c r="Q8" s="2">
        <v>29274</v>
      </c>
      <c r="R8" s="2">
        <v>0</v>
      </c>
      <c r="S8" s="2">
        <v>50601</v>
      </c>
      <c r="T8" s="2">
        <v>50601</v>
      </c>
      <c r="U8" s="2">
        <f t="shared" si="0"/>
        <v>79875</v>
      </c>
      <c r="V8" s="2"/>
    </row>
    <row r="9" spans="1:23" x14ac:dyDescent="0.25">
      <c r="A9" s="1" t="s">
        <v>21</v>
      </c>
      <c r="B9" s="1" t="s">
        <v>30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2105964</v>
      </c>
      <c r="S9" s="2">
        <v>221772</v>
      </c>
      <c r="T9" s="2">
        <v>221772</v>
      </c>
      <c r="U9" s="2">
        <f t="shared" si="0"/>
        <v>221772</v>
      </c>
      <c r="V9" s="2"/>
    </row>
    <row r="10" spans="1:23" x14ac:dyDescent="0.25">
      <c r="A10" s="1" t="s">
        <v>8</v>
      </c>
      <c r="C10" s="2">
        <f t="shared" ref="C10:U10" si="1">SUM(C5:C9)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3498500</v>
      </c>
      <c r="J10" s="2">
        <f t="shared" si="1"/>
        <v>362400</v>
      </c>
      <c r="K10" s="2">
        <f t="shared" si="1"/>
        <v>97476</v>
      </c>
      <c r="L10" s="2">
        <f t="shared" si="1"/>
        <v>176847</v>
      </c>
      <c r="M10" s="2">
        <f t="shared" si="1"/>
        <v>362400</v>
      </c>
      <c r="N10" s="2">
        <f t="shared" si="1"/>
        <v>366277</v>
      </c>
      <c r="O10" s="2">
        <f t="shared" si="1"/>
        <v>3320677</v>
      </c>
      <c r="P10" s="2">
        <f t="shared" si="1"/>
        <v>381829</v>
      </c>
      <c r="Q10" s="2">
        <f t="shared" si="1"/>
        <v>598145</v>
      </c>
      <c r="R10" s="2">
        <f>SUM(R5:R9)</f>
        <v>2105964</v>
      </c>
      <c r="S10" s="2">
        <f>SUM(S5:S9)</f>
        <v>832959.16</v>
      </c>
      <c r="T10" s="2">
        <f>SUM(T5:T9)</f>
        <v>821761</v>
      </c>
      <c r="U10" s="2">
        <f t="shared" si="1"/>
        <v>1883659</v>
      </c>
      <c r="V10" s="2"/>
    </row>
    <row r="11" spans="1:23" x14ac:dyDescent="0.25">
      <c r="Q11" s="7"/>
      <c r="R11" s="7"/>
      <c r="S11" s="7"/>
      <c r="T11" s="7"/>
    </row>
    <row r="14" spans="1:23" x14ac:dyDescent="0.25">
      <c r="A14" s="8"/>
      <c r="B14" s="9" t="s">
        <v>18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7" spans="1:22" x14ac:dyDescent="0.25">
      <c r="B17" s="1" t="s">
        <v>8</v>
      </c>
      <c r="C17" s="2">
        <f t="shared" ref="C17:Q17" si="2">SUM(C16:C16)</f>
        <v>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v>0</v>
      </c>
      <c r="S17" s="2">
        <v>0</v>
      </c>
      <c r="T17" s="2">
        <v>0</v>
      </c>
      <c r="U17" s="2">
        <f t="shared" ref="U17" si="3">SUM(E17,H17,K17,N17,Q17,T17)</f>
        <v>0</v>
      </c>
    </row>
    <row r="20" spans="1:22" x14ac:dyDescent="0.25">
      <c r="A20" s="8"/>
      <c r="B20" s="9" t="s">
        <v>19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2" spans="1:22" x14ac:dyDescent="0.25">
      <c r="A22" s="1" t="s">
        <v>21</v>
      </c>
      <c r="B22" s="1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3498500</v>
      </c>
      <c r="J22" s="2">
        <v>362400</v>
      </c>
      <c r="K22" s="2">
        <v>97476</v>
      </c>
      <c r="L22" s="2">
        <v>0</v>
      </c>
      <c r="M22" s="2">
        <v>362400</v>
      </c>
      <c r="N22" s="2">
        <v>362400</v>
      </c>
      <c r="O22" s="2">
        <v>0</v>
      </c>
      <c r="P22" s="2">
        <f>SUM(M22)*1.03</f>
        <v>373272</v>
      </c>
      <c r="Q22" s="2">
        <v>362400</v>
      </c>
      <c r="R22" s="2">
        <v>0</v>
      </c>
      <c r="S22" s="2">
        <f>SUM(P22)*1.03</f>
        <v>384470.16000000003</v>
      </c>
      <c r="T22" s="2">
        <f>SUM(Q22)*1.03</f>
        <v>373272</v>
      </c>
      <c r="U22" s="2">
        <f>SUM(E22,H22,K22,N22,Q22,T22)</f>
        <v>1195548</v>
      </c>
      <c r="V22" s="2"/>
    </row>
    <row r="23" spans="1:22" x14ac:dyDescent="0.25">
      <c r="A23" s="1" t="s">
        <v>21</v>
      </c>
      <c r="B23" s="1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176847</v>
      </c>
      <c r="M23" s="2">
        <v>0</v>
      </c>
      <c r="N23" s="2">
        <v>3877</v>
      </c>
      <c r="O23" s="2">
        <v>0</v>
      </c>
      <c r="P23" s="2">
        <v>8557</v>
      </c>
      <c r="Q23" s="6">
        <v>14245</v>
      </c>
      <c r="R23" s="2">
        <v>0</v>
      </c>
      <c r="S23" s="2">
        <v>8813</v>
      </c>
      <c r="T23" s="2">
        <v>8813</v>
      </c>
      <c r="U23" s="2">
        <f t="shared" ref="U23:U26" si="4">SUM(E23,H23,K23,N23,Q23,T23)</f>
        <v>26935</v>
      </c>
      <c r="V23" s="2"/>
    </row>
    <row r="24" spans="1:22" x14ac:dyDescent="0.25">
      <c r="A24" s="1" t="s">
        <v>21</v>
      </c>
      <c r="B24" s="1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2290449</v>
      </c>
      <c r="P24" s="2">
        <v>0</v>
      </c>
      <c r="Q24" s="2">
        <v>192226</v>
      </c>
      <c r="R24" s="2">
        <v>0</v>
      </c>
      <c r="S24" s="2">
        <v>167303</v>
      </c>
      <c r="T24" s="2">
        <v>167303</v>
      </c>
      <c r="U24" s="2">
        <f t="shared" si="4"/>
        <v>359529</v>
      </c>
      <c r="V24" s="2"/>
    </row>
    <row r="25" spans="1:22" x14ac:dyDescent="0.25">
      <c r="A25" s="1" t="s">
        <v>21</v>
      </c>
      <c r="B25" s="1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1030228</v>
      </c>
      <c r="P25" s="2">
        <v>0</v>
      </c>
      <c r="Q25" s="2">
        <v>29274</v>
      </c>
      <c r="R25" s="2">
        <v>0</v>
      </c>
      <c r="S25" s="2">
        <v>50601</v>
      </c>
      <c r="T25" s="2">
        <v>50601</v>
      </c>
      <c r="U25" s="2">
        <f t="shared" si="4"/>
        <v>79875</v>
      </c>
      <c r="V25" s="2"/>
    </row>
    <row r="26" spans="1:22" x14ac:dyDescent="0.25">
      <c r="A26" s="1" t="s">
        <v>21</v>
      </c>
      <c r="B26" s="1" t="s">
        <v>30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2105964</v>
      </c>
      <c r="S26" s="2">
        <v>221772</v>
      </c>
      <c r="T26" s="2">
        <v>221772</v>
      </c>
      <c r="U26" s="2">
        <f t="shared" si="4"/>
        <v>221772</v>
      </c>
      <c r="V26" s="2"/>
    </row>
    <row r="27" spans="1:22" x14ac:dyDescent="0.25">
      <c r="B27" s="1" t="s">
        <v>8</v>
      </c>
      <c r="C27" s="2">
        <f>SUM(C22:C26)</f>
        <v>0</v>
      </c>
      <c r="D27" s="2">
        <f t="shared" ref="D27:M27" si="5">SUM(D22:D26)</f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3498500</v>
      </c>
      <c r="J27" s="2">
        <f t="shared" si="5"/>
        <v>362400</v>
      </c>
      <c r="K27" s="2">
        <f t="shared" si="5"/>
        <v>97476</v>
      </c>
      <c r="L27" s="2">
        <f t="shared" si="5"/>
        <v>176847</v>
      </c>
      <c r="M27" s="2">
        <f t="shared" si="5"/>
        <v>362400</v>
      </c>
      <c r="N27" s="2">
        <f>SUM(N22:N26)</f>
        <v>366277</v>
      </c>
      <c r="O27" s="2">
        <f t="shared" ref="O27" si="6">SUM(O22:O26)</f>
        <v>3320677</v>
      </c>
      <c r="P27" s="2">
        <f t="shared" ref="P27" si="7">SUM(P22:P26)</f>
        <v>381829</v>
      </c>
      <c r="Q27" s="2">
        <f t="shared" ref="Q27" si="8">SUM(Q22:Q26)</f>
        <v>598145</v>
      </c>
      <c r="R27" s="2">
        <f>SUM(R22:R26)</f>
        <v>2105964</v>
      </c>
      <c r="S27" s="2">
        <f>SUM(S22:S26)</f>
        <v>832959.16</v>
      </c>
      <c r="T27" s="2">
        <f>SUM(T22:T26)</f>
        <v>821761</v>
      </c>
      <c r="U27" s="2">
        <f t="shared" ref="U27" si="9">SUM(U22:U26)</f>
        <v>1883659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9"/>
  <sheetViews>
    <sheetView topLeftCell="A55" workbookViewId="0">
      <selection activeCell="D20" sqref="D20"/>
    </sheetView>
  </sheetViews>
  <sheetFormatPr defaultRowHeight="15" x14ac:dyDescent="0.25"/>
  <cols>
    <col min="1" max="1" width="9.85546875" style="1" customWidth="1"/>
    <col min="2" max="2" width="42.425781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158</v>
      </c>
      <c r="B5" s="1" t="s">
        <v>159</v>
      </c>
      <c r="C5" s="2">
        <v>14369070</v>
      </c>
      <c r="D5" s="2">
        <v>127311</v>
      </c>
      <c r="E5" s="2">
        <v>388046.67</v>
      </c>
      <c r="F5" s="2">
        <v>0</v>
      </c>
      <c r="G5" s="2">
        <v>127311</v>
      </c>
      <c r="H5" s="2">
        <v>142542.67000000001</v>
      </c>
      <c r="I5" s="2">
        <v>0</v>
      </c>
      <c r="J5" s="2">
        <v>127311</v>
      </c>
      <c r="K5" s="39">
        <v>142542.67000000001</v>
      </c>
      <c r="L5" s="2">
        <v>0</v>
      </c>
      <c r="M5" s="2">
        <v>127311</v>
      </c>
      <c r="N5" s="39">
        <v>142542.67000000001</v>
      </c>
      <c r="O5" s="2">
        <v>0</v>
      </c>
      <c r="P5" s="2">
        <v>127311</v>
      </c>
      <c r="Q5" s="39">
        <v>142542.67000000001</v>
      </c>
      <c r="R5" s="2">
        <v>0</v>
      </c>
      <c r="S5" s="2">
        <v>127311</v>
      </c>
      <c r="T5" s="39">
        <v>142542.67000000001</v>
      </c>
      <c r="U5" s="2">
        <f>SUM(E5,H5,K5,N5,Q5,T5)</f>
        <v>1100760.02</v>
      </c>
      <c r="V5" s="2"/>
    </row>
    <row r="6" spans="1:23" x14ac:dyDescent="0.25">
      <c r="A6" s="1" t="s">
        <v>158</v>
      </c>
      <c r="B6" s="1" t="s">
        <v>160</v>
      </c>
      <c r="C6" s="2">
        <v>3484065</v>
      </c>
      <c r="D6" s="2">
        <v>337309</v>
      </c>
      <c r="E6" s="2">
        <v>399840.83</v>
      </c>
      <c r="F6" s="2">
        <v>0</v>
      </c>
      <c r="G6" s="2">
        <v>337309</v>
      </c>
      <c r="H6" s="39">
        <v>359903</v>
      </c>
      <c r="I6" s="2">
        <v>0</v>
      </c>
      <c r="J6" s="2">
        <v>337309</v>
      </c>
      <c r="K6" s="39">
        <v>359903</v>
      </c>
      <c r="L6" s="2">
        <v>0</v>
      </c>
      <c r="M6" s="2">
        <v>337309</v>
      </c>
      <c r="N6" s="39">
        <v>359903</v>
      </c>
      <c r="O6" s="2">
        <v>0</v>
      </c>
      <c r="P6" s="2">
        <v>337309</v>
      </c>
      <c r="Q6" s="39">
        <v>359903</v>
      </c>
      <c r="R6" s="2">
        <v>0</v>
      </c>
      <c r="S6" s="2">
        <v>337309</v>
      </c>
      <c r="T6" s="39">
        <v>359903</v>
      </c>
      <c r="U6" s="2">
        <f t="shared" ref="U6:U26" si="0">SUM(E6,H6,K6,N6,Q6,T6)</f>
        <v>2199355.83</v>
      </c>
      <c r="V6" s="2"/>
    </row>
    <row r="7" spans="1:23" x14ac:dyDescent="0.25">
      <c r="A7" s="1" t="s">
        <v>158</v>
      </c>
      <c r="B7" s="1" t="s">
        <v>161</v>
      </c>
      <c r="C7" s="2">
        <v>14369070</v>
      </c>
      <c r="D7" s="2">
        <v>1088194</v>
      </c>
      <c r="E7" s="2">
        <v>0</v>
      </c>
      <c r="F7" s="2">
        <v>0</v>
      </c>
      <c r="G7" s="2">
        <v>1088194</v>
      </c>
      <c r="H7" s="2">
        <v>190514</v>
      </c>
      <c r="I7" s="2">
        <v>0</v>
      </c>
      <c r="J7" s="2">
        <v>1088194</v>
      </c>
      <c r="K7" s="2">
        <v>1023520</v>
      </c>
      <c r="L7" s="2">
        <v>0</v>
      </c>
      <c r="M7" s="2">
        <v>1120846</v>
      </c>
      <c r="N7" s="39">
        <v>1137816</v>
      </c>
      <c r="O7" s="2">
        <v>0</v>
      </c>
      <c r="P7" s="2">
        <v>1120846</v>
      </c>
      <c r="Q7" s="39">
        <v>1137816</v>
      </c>
      <c r="R7" s="2">
        <v>0</v>
      </c>
      <c r="S7" s="2">
        <v>1120846</v>
      </c>
      <c r="T7" s="39">
        <v>1137816</v>
      </c>
      <c r="U7" s="2">
        <f t="shared" si="0"/>
        <v>4627482</v>
      </c>
      <c r="V7" s="2"/>
    </row>
    <row r="8" spans="1:23" x14ac:dyDescent="0.25">
      <c r="A8" s="1" t="s">
        <v>158</v>
      </c>
      <c r="B8" s="1" t="s">
        <v>162</v>
      </c>
      <c r="C8" s="2">
        <v>5169606</v>
      </c>
      <c r="D8" s="2">
        <v>562610</v>
      </c>
      <c r="E8" s="2">
        <v>0</v>
      </c>
      <c r="F8" s="2">
        <v>0</v>
      </c>
      <c r="G8" s="2">
        <v>562610</v>
      </c>
      <c r="H8" s="2">
        <v>0</v>
      </c>
      <c r="I8" s="2">
        <v>0</v>
      </c>
      <c r="J8" s="2">
        <v>562610</v>
      </c>
      <c r="K8" s="2">
        <v>91441</v>
      </c>
      <c r="L8" s="2">
        <v>0</v>
      </c>
      <c r="M8" s="2">
        <v>562610</v>
      </c>
      <c r="N8" s="39">
        <v>682746</v>
      </c>
      <c r="O8" s="2">
        <v>0</v>
      </c>
      <c r="P8" s="2">
        <v>562610</v>
      </c>
      <c r="Q8" s="39">
        <v>682746</v>
      </c>
      <c r="R8" s="2">
        <v>0</v>
      </c>
      <c r="S8" s="2">
        <v>562610</v>
      </c>
      <c r="T8" s="39">
        <v>682746</v>
      </c>
      <c r="U8" s="2">
        <f t="shared" si="0"/>
        <v>2139679</v>
      </c>
      <c r="V8" s="2"/>
    </row>
    <row r="9" spans="1:23" x14ac:dyDescent="0.25">
      <c r="A9" s="1" t="s">
        <v>158</v>
      </c>
      <c r="B9" s="1" t="s">
        <v>163</v>
      </c>
      <c r="C9" s="2">
        <v>2275843</v>
      </c>
      <c r="D9" s="2">
        <v>174050</v>
      </c>
      <c r="E9" s="2">
        <v>0</v>
      </c>
      <c r="F9" s="2">
        <v>0</v>
      </c>
      <c r="G9" s="2">
        <v>174050</v>
      </c>
      <c r="H9" s="2">
        <v>140772.75</v>
      </c>
      <c r="I9" s="2">
        <v>0</v>
      </c>
      <c r="J9" s="2">
        <v>174050</v>
      </c>
      <c r="K9" s="2">
        <v>46924.25</v>
      </c>
      <c r="L9" s="2">
        <v>0</v>
      </c>
      <c r="M9" s="2">
        <v>174050</v>
      </c>
      <c r="N9" s="39">
        <v>187697</v>
      </c>
      <c r="O9" s="2">
        <v>0</v>
      </c>
      <c r="P9" s="2">
        <v>174050</v>
      </c>
      <c r="Q9" s="39">
        <v>187697</v>
      </c>
      <c r="R9" s="2">
        <v>0</v>
      </c>
      <c r="S9" s="2">
        <v>174050</v>
      </c>
      <c r="T9" s="39">
        <v>187697</v>
      </c>
      <c r="U9" s="2">
        <f t="shared" si="0"/>
        <v>750788</v>
      </c>
      <c r="V9" s="2"/>
    </row>
    <row r="10" spans="1:23" x14ac:dyDescent="0.25">
      <c r="A10" s="1" t="s">
        <v>158</v>
      </c>
      <c r="B10" s="1" t="s">
        <v>164</v>
      </c>
      <c r="C10" s="2">
        <v>2728379</v>
      </c>
      <c r="D10" s="2">
        <v>218465</v>
      </c>
      <c r="E10" s="2">
        <v>0</v>
      </c>
      <c r="F10" s="2">
        <v>0</v>
      </c>
      <c r="G10" s="2">
        <v>218465</v>
      </c>
      <c r="H10" s="2">
        <v>0</v>
      </c>
      <c r="I10" s="2">
        <v>0</v>
      </c>
      <c r="J10" s="2">
        <v>218465</v>
      </c>
      <c r="K10" s="2">
        <v>204808</v>
      </c>
      <c r="L10" s="2">
        <v>0</v>
      </c>
      <c r="M10" s="2">
        <v>218465</v>
      </c>
      <c r="N10" s="2">
        <v>239766</v>
      </c>
      <c r="O10" s="2">
        <v>0</v>
      </c>
      <c r="P10" s="2">
        <v>218465</v>
      </c>
      <c r="Q10" s="39">
        <v>236036</v>
      </c>
      <c r="R10" s="2">
        <v>0</v>
      </c>
      <c r="S10" s="2">
        <v>218465</v>
      </c>
      <c r="T10" s="39">
        <v>236036</v>
      </c>
      <c r="U10" s="2">
        <f t="shared" si="0"/>
        <v>916646</v>
      </c>
      <c r="V10" s="2"/>
    </row>
    <row r="11" spans="1:23" x14ac:dyDescent="0.25">
      <c r="A11" s="1" t="s">
        <v>158</v>
      </c>
      <c r="B11" s="1" t="s">
        <v>165</v>
      </c>
      <c r="C11" s="2">
        <v>0</v>
      </c>
      <c r="D11" s="2">
        <v>0</v>
      </c>
      <c r="E11" s="2">
        <v>0</v>
      </c>
      <c r="F11" s="2">
        <v>4792700</v>
      </c>
      <c r="G11" s="2">
        <v>238856</v>
      </c>
      <c r="H11" s="2">
        <v>0</v>
      </c>
      <c r="I11" s="2">
        <v>0</v>
      </c>
      <c r="J11" s="2">
        <v>238856</v>
      </c>
      <c r="K11" s="2">
        <v>205854.17</v>
      </c>
      <c r="L11" s="2">
        <v>0</v>
      </c>
      <c r="M11" s="2">
        <v>238856</v>
      </c>
      <c r="N11" s="39">
        <v>247025</v>
      </c>
      <c r="O11" s="2">
        <v>0</v>
      </c>
      <c r="P11" s="2">
        <v>238856</v>
      </c>
      <c r="Q11" s="39">
        <v>247025</v>
      </c>
      <c r="R11" s="2">
        <v>0</v>
      </c>
      <c r="S11" s="2">
        <v>238856</v>
      </c>
      <c r="T11" s="39">
        <v>247025</v>
      </c>
      <c r="U11" s="2">
        <f t="shared" si="0"/>
        <v>946929.17</v>
      </c>
      <c r="V11" s="2"/>
    </row>
    <row r="12" spans="1:23" x14ac:dyDescent="0.25">
      <c r="A12" s="1" t="s">
        <v>158</v>
      </c>
      <c r="B12" s="1" t="s">
        <v>166</v>
      </c>
      <c r="C12" s="2">
        <v>0</v>
      </c>
      <c r="D12" s="2">
        <v>0</v>
      </c>
      <c r="E12" s="2">
        <v>0</v>
      </c>
      <c r="F12" s="2">
        <v>5146094</v>
      </c>
      <c r="G12" s="2">
        <v>79297</v>
      </c>
      <c r="H12" s="2">
        <v>0</v>
      </c>
      <c r="I12" s="2">
        <v>0</v>
      </c>
      <c r="J12" s="2">
        <v>79297</v>
      </c>
      <c r="K12" s="2">
        <v>27688.67</v>
      </c>
      <c r="L12" s="2">
        <v>0</v>
      </c>
      <c r="M12" s="2">
        <v>79297</v>
      </c>
      <c r="N12" s="39">
        <v>83066</v>
      </c>
      <c r="O12" s="2">
        <v>0</v>
      </c>
      <c r="P12" s="2">
        <v>79297</v>
      </c>
      <c r="Q12" s="39">
        <v>83066</v>
      </c>
      <c r="R12" s="2">
        <v>0</v>
      </c>
      <c r="S12" s="2">
        <v>79297</v>
      </c>
      <c r="T12" s="39">
        <v>83066</v>
      </c>
      <c r="U12" s="2">
        <f t="shared" si="0"/>
        <v>276886.67</v>
      </c>
      <c r="V12" s="2"/>
    </row>
    <row r="13" spans="1:23" x14ac:dyDescent="0.25">
      <c r="A13" s="1" t="s">
        <v>158</v>
      </c>
      <c r="B13" s="1" t="s">
        <v>167</v>
      </c>
      <c r="C13" s="2">
        <v>0</v>
      </c>
      <c r="D13" s="2">
        <v>0</v>
      </c>
      <c r="E13" s="2">
        <v>0</v>
      </c>
      <c r="F13" s="2">
        <v>2744249</v>
      </c>
      <c r="G13" s="2">
        <v>144676</v>
      </c>
      <c r="H13" s="2">
        <v>0</v>
      </c>
      <c r="I13" s="2">
        <v>0</v>
      </c>
      <c r="J13" s="2">
        <v>144676</v>
      </c>
      <c r="K13" s="2">
        <v>37869.25</v>
      </c>
      <c r="L13" s="2">
        <v>0</v>
      </c>
      <c r="M13" s="2">
        <v>144676</v>
      </c>
      <c r="N13" s="39">
        <v>151477</v>
      </c>
      <c r="O13" s="2">
        <v>0</v>
      </c>
      <c r="P13" s="2">
        <v>144676</v>
      </c>
      <c r="Q13" s="39">
        <v>151477</v>
      </c>
      <c r="R13" s="2">
        <v>0</v>
      </c>
      <c r="S13" s="2">
        <v>144676</v>
      </c>
      <c r="T13" s="39">
        <v>151477</v>
      </c>
      <c r="U13" s="2">
        <f t="shared" si="0"/>
        <v>492300.25</v>
      </c>
      <c r="V13" s="2"/>
    </row>
    <row r="14" spans="1:23" x14ac:dyDescent="0.25">
      <c r="A14" s="1" t="s">
        <v>158</v>
      </c>
      <c r="B14" s="1" t="s">
        <v>168</v>
      </c>
      <c r="C14" s="2">
        <v>0</v>
      </c>
      <c r="D14" s="2">
        <v>0</v>
      </c>
      <c r="E14" s="2">
        <v>0</v>
      </c>
      <c r="F14" s="2">
        <v>887931</v>
      </c>
      <c r="G14" s="2">
        <v>49298</v>
      </c>
      <c r="H14" s="2">
        <v>0</v>
      </c>
      <c r="I14" s="2">
        <v>0</v>
      </c>
      <c r="J14" s="2">
        <v>49298</v>
      </c>
      <c r="K14" s="2">
        <v>14055</v>
      </c>
      <c r="L14" s="2">
        <v>0</v>
      </c>
      <c r="M14" s="2">
        <v>49298</v>
      </c>
      <c r="N14" s="2">
        <v>56220</v>
      </c>
      <c r="O14" s="2">
        <v>0</v>
      </c>
      <c r="P14" s="2">
        <v>49298</v>
      </c>
      <c r="Q14" s="2">
        <v>56220</v>
      </c>
      <c r="R14" s="2">
        <v>0</v>
      </c>
      <c r="S14" s="2">
        <v>49298</v>
      </c>
      <c r="T14" s="2">
        <v>56220</v>
      </c>
      <c r="U14" s="2">
        <f t="shared" si="0"/>
        <v>182715</v>
      </c>
      <c r="V14" s="2"/>
    </row>
    <row r="15" spans="1:23" x14ac:dyDescent="0.25">
      <c r="A15" s="1" t="s">
        <v>158</v>
      </c>
      <c r="B15" s="1" t="s">
        <v>169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1717954</v>
      </c>
      <c r="J15" s="2">
        <v>103106</v>
      </c>
      <c r="K15" s="2">
        <v>0</v>
      </c>
      <c r="L15" s="2">
        <v>0</v>
      </c>
      <c r="M15" s="2">
        <v>103106</v>
      </c>
      <c r="N15" s="2">
        <v>0</v>
      </c>
      <c r="O15" s="2">
        <v>0</v>
      </c>
      <c r="P15" s="2">
        <v>103106</v>
      </c>
      <c r="Q15" s="2">
        <v>8592.1666666666661</v>
      </c>
      <c r="R15" s="2">
        <v>0</v>
      </c>
      <c r="S15" s="2">
        <v>103106</v>
      </c>
      <c r="T15" s="40">
        <v>103106</v>
      </c>
      <c r="U15" s="2">
        <f t="shared" si="0"/>
        <v>111698.16666666667</v>
      </c>
      <c r="V15" s="2"/>
    </row>
    <row r="16" spans="1:23" x14ac:dyDescent="0.25">
      <c r="A16" s="1" t="s">
        <v>158</v>
      </c>
      <c r="B16" s="1" t="s">
        <v>170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4872405</v>
      </c>
      <c r="J16" s="2">
        <v>57010</v>
      </c>
      <c r="K16" s="2">
        <v>0</v>
      </c>
      <c r="L16" s="2">
        <v>0</v>
      </c>
      <c r="M16" s="2">
        <v>57010</v>
      </c>
      <c r="N16" s="2">
        <v>0</v>
      </c>
      <c r="O16" s="2">
        <v>0</v>
      </c>
      <c r="P16" s="2">
        <v>57010</v>
      </c>
      <c r="Q16" s="2">
        <v>0</v>
      </c>
      <c r="R16" s="2">
        <v>0</v>
      </c>
      <c r="S16" s="2">
        <v>57010</v>
      </c>
      <c r="T16" s="2">
        <v>0</v>
      </c>
      <c r="U16" s="2">
        <f t="shared" si="0"/>
        <v>0</v>
      </c>
      <c r="V16" s="2"/>
    </row>
    <row r="17" spans="1:22" x14ac:dyDescent="0.25">
      <c r="A17" s="1" t="s">
        <v>158</v>
      </c>
      <c r="B17" s="1" t="s">
        <v>171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11063199</v>
      </c>
      <c r="M17" s="2">
        <v>826425</v>
      </c>
      <c r="N17" s="2">
        <v>0</v>
      </c>
      <c r="O17" s="2">
        <v>0</v>
      </c>
      <c r="P17" s="2">
        <v>826425</v>
      </c>
      <c r="Q17" s="2">
        <v>0</v>
      </c>
      <c r="R17" s="2">
        <v>0</v>
      </c>
      <c r="S17" s="2">
        <v>826425</v>
      </c>
      <c r="T17" s="2">
        <v>0</v>
      </c>
      <c r="U17" s="2">
        <f t="shared" si="0"/>
        <v>0</v>
      </c>
      <c r="V17" s="2"/>
    </row>
    <row r="18" spans="1:22" x14ac:dyDescent="0.25">
      <c r="A18" s="1" t="s">
        <v>158</v>
      </c>
      <c r="B18" s="1" t="s">
        <v>172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575318</v>
      </c>
      <c r="M18" s="2">
        <v>14330</v>
      </c>
      <c r="N18" s="2">
        <v>0</v>
      </c>
      <c r="O18" s="2">
        <v>0</v>
      </c>
      <c r="P18" s="2">
        <v>14330</v>
      </c>
      <c r="Q18" s="41">
        <v>7165</v>
      </c>
      <c r="R18" s="2">
        <v>0</v>
      </c>
      <c r="S18" s="2">
        <v>14330</v>
      </c>
      <c r="T18" s="42">
        <v>14419</v>
      </c>
      <c r="U18" s="2">
        <f t="shared" si="0"/>
        <v>21584</v>
      </c>
      <c r="V18" s="2"/>
    </row>
    <row r="19" spans="1:22" x14ac:dyDescent="0.25">
      <c r="A19" s="1" t="s">
        <v>158</v>
      </c>
      <c r="B19" s="1" t="s">
        <v>173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1100967</v>
      </c>
      <c r="P19" s="2">
        <v>101793</v>
      </c>
      <c r="Q19" s="2">
        <v>0</v>
      </c>
      <c r="R19" s="2">
        <v>0</v>
      </c>
      <c r="S19" s="2">
        <v>101793</v>
      </c>
      <c r="T19" s="2">
        <v>0</v>
      </c>
      <c r="U19" s="2">
        <f t="shared" si="0"/>
        <v>0</v>
      </c>
      <c r="V19" s="2"/>
    </row>
    <row r="20" spans="1:22" x14ac:dyDescent="0.25">
      <c r="A20" s="1" t="s">
        <v>158</v>
      </c>
      <c r="B20" s="1" t="s">
        <v>174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1470475</v>
      </c>
      <c r="P20" s="2">
        <v>118236</v>
      </c>
      <c r="Q20" s="2">
        <v>0</v>
      </c>
      <c r="R20" s="2">
        <v>0</v>
      </c>
      <c r="S20" s="2">
        <v>118236</v>
      </c>
      <c r="T20" s="2">
        <v>0</v>
      </c>
      <c r="U20" s="2">
        <f t="shared" si="0"/>
        <v>0</v>
      </c>
      <c r="V20" s="2"/>
    </row>
    <row r="21" spans="1:22" x14ac:dyDescent="0.25">
      <c r="A21" s="1" t="s">
        <v>158</v>
      </c>
      <c r="B21" s="1" t="s">
        <v>175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1110538</v>
      </c>
      <c r="P21" s="2">
        <v>49462</v>
      </c>
      <c r="Q21" s="2">
        <v>0</v>
      </c>
      <c r="R21" s="2">
        <v>0</v>
      </c>
      <c r="S21" s="2">
        <v>49462</v>
      </c>
      <c r="T21" s="2">
        <v>0</v>
      </c>
      <c r="U21" s="2">
        <f t="shared" si="0"/>
        <v>0</v>
      </c>
      <c r="V21" s="2"/>
    </row>
    <row r="22" spans="1:22" x14ac:dyDescent="0.25">
      <c r="A22" s="1" t="s">
        <v>158</v>
      </c>
      <c r="B22" s="1" t="s">
        <v>176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1139714</v>
      </c>
      <c r="P22" s="2">
        <v>0</v>
      </c>
      <c r="Q22" s="2">
        <v>0</v>
      </c>
      <c r="R22" s="2">
        <v>0</v>
      </c>
      <c r="S22" s="2">
        <v>85676</v>
      </c>
      <c r="T22" s="2">
        <v>0</v>
      </c>
      <c r="U22" s="2">
        <f t="shared" si="0"/>
        <v>0</v>
      </c>
    </row>
    <row r="23" spans="1:22" x14ac:dyDescent="0.25">
      <c r="A23" s="1" t="s">
        <v>158</v>
      </c>
      <c r="B23" s="1" t="s">
        <v>177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5890291</v>
      </c>
      <c r="S23" s="2">
        <v>447974</v>
      </c>
      <c r="T23" s="2">
        <v>0</v>
      </c>
      <c r="U23" s="2">
        <f t="shared" si="0"/>
        <v>0</v>
      </c>
    </row>
    <row r="24" spans="1:22" x14ac:dyDescent="0.25">
      <c r="A24" s="1" t="s">
        <v>158</v>
      </c>
      <c r="B24" s="1" t="s">
        <v>178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6902480</v>
      </c>
      <c r="S24" s="2">
        <v>459681</v>
      </c>
      <c r="T24" s="2">
        <v>0</v>
      </c>
      <c r="U24" s="2">
        <f t="shared" si="0"/>
        <v>0</v>
      </c>
    </row>
    <row r="25" spans="1:22" x14ac:dyDescent="0.25">
      <c r="A25" s="1" t="s">
        <v>158</v>
      </c>
      <c r="B25" s="1" t="s">
        <v>179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6992725</v>
      </c>
      <c r="S25" s="2">
        <v>237395</v>
      </c>
      <c r="T25" s="2">
        <v>0</v>
      </c>
      <c r="U25" s="2">
        <f t="shared" si="0"/>
        <v>0</v>
      </c>
    </row>
    <row r="26" spans="1:22" x14ac:dyDescent="0.25">
      <c r="A26" s="1" t="s">
        <v>158</v>
      </c>
      <c r="B26" s="1" t="s">
        <v>180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1446040</v>
      </c>
      <c r="S26" s="2">
        <v>82813</v>
      </c>
      <c r="T26" s="2">
        <v>0</v>
      </c>
      <c r="U26" s="2">
        <f t="shared" si="0"/>
        <v>0</v>
      </c>
    </row>
    <row r="27" spans="1:22" x14ac:dyDescent="0.25">
      <c r="V27" s="2"/>
    </row>
    <row r="28" spans="1:22" s="45" customFormat="1" x14ac:dyDescent="0.25">
      <c r="A28" s="43" t="s">
        <v>8</v>
      </c>
      <c r="B28" s="43" t="s">
        <v>8</v>
      </c>
      <c r="C28" s="44">
        <f t="shared" ref="C28:U28" si="1">SUM(C5:C27)</f>
        <v>42396033</v>
      </c>
      <c r="D28" s="44">
        <f t="shared" si="1"/>
        <v>2507939</v>
      </c>
      <c r="E28" s="44">
        <f t="shared" si="1"/>
        <v>787887.5</v>
      </c>
      <c r="F28" s="44">
        <f t="shared" si="1"/>
        <v>13570974</v>
      </c>
      <c r="G28" s="44">
        <f t="shared" si="1"/>
        <v>3020066</v>
      </c>
      <c r="H28" s="44">
        <f t="shared" si="1"/>
        <v>833732.42</v>
      </c>
      <c r="I28" s="44">
        <f t="shared" si="1"/>
        <v>6590359</v>
      </c>
      <c r="J28" s="44">
        <f t="shared" si="1"/>
        <v>3180182</v>
      </c>
      <c r="K28" s="44">
        <f t="shared" si="1"/>
        <v>2154606.0099999998</v>
      </c>
      <c r="L28" s="44">
        <f t="shared" si="1"/>
        <v>11638517</v>
      </c>
      <c r="M28" s="44">
        <f t="shared" si="1"/>
        <v>4053589</v>
      </c>
      <c r="N28" s="44">
        <f t="shared" si="1"/>
        <v>3288258.67</v>
      </c>
      <c r="O28" s="44">
        <f t="shared" si="1"/>
        <v>4821694</v>
      </c>
      <c r="P28" s="44">
        <f t="shared" si="1"/>
        <v>4323080</v>
      </c>
      <c r="Q28" s="44">
        <f t="shared" si="1"/>
        <v>3300285.8366666664</v>
      </c>
      <c r="R28" s="44">
        <f t="shared" si="1"/>
        <v>21231536</v>
      </c>
      <c r="S28" s="44">
        <f t="shared" si="1"/>
        <v>5636619</v>
      </c>
      <c r="T28" s="44">
        <f t="shared" si="1"/>
        <v>3402053.67</v>
      </c>
      <c r="U28" s="44">
        <f t="shared" si="1"/>
        <v>13766824.106666666</v>
      </c>
      <c r="V28" s="44"/>
    </row>
    <row r="31" spans="1:22" x14ac:dyDescent="0.25">
      <c r="A31" s="8"/>
      <c r="B31" s="9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3" spans="1:21" x14ac:dyDescent="0.25">
      <c r="A33" s="1" t="str">
        <f>[3]Sheet1!A5</f>
        <v>Trane</v>
      </c>
      <c r="B33" s="1" t="s">
        <v>168</v>
      </c>
      <c r="C33" s="2">
        <v>0</v>
      </c>
      <c r="D33" s="2">
        <v>0</v>
      </c>
      <c r="E33" s="2">
        <v>0</v>
      </c>
      <c r="F33" s="2">
        <v>887931</v>
      </c>
      <c r="G33" s="2">
        <v>49298</v>
      </c>
      <c r="H33" s="2">
        <v>0</v>
      </c>
      <c r="I33" s="2">
        <v>0</v>
      </c>
      <c r="J33" s="2">
        <v>49298</v>
      </c>
      <c r="K33" s="2">
        <v>14055</v>
      </c>
      <c r="L33" s="2">
        <v>0</v>
      </c>
      <c r="M33" s="2">
        <v>49298</v>
      </c>
      <c r="N33" s="2">
        <v>56220</v>
      </c>
      <c r="O33" s="2">
        <v>0</v>
      </c>
      <c r="P33" s="2">
        <v>49298</v>
      </c>
      <c r="Q33" s="2">
        <v>56220</v>
      </c>
      <c r="R33" s="2">
        <v>0</v>
      </c>
      <c r="S33" s="2">
        <v>49298</v>
      </c>
      <c r="T33" s="2">
        <v>56220</v>
      </c>
      <c r="U33" s="2">
        <f t="shared" ref="U33:U44" si="2">SUM(E33,H33,K33,N33,Q33,T33)</f>
        <v>182715</v>
      </c>
    </row>
    <row r="34" spans="1:21" x14ac:dyDescent="0.25">
      <c r="A34" s="1" t="str">
        <f>[3]Sheet1!A6</f>
        <v>Trane</v>
      </c>
      <c r="B34" s="1" t="s">
        <v>169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1717954</v>
      </c>
      <c r="J34" s="2">
        <v>103106</v>
      </c>
      <c r="K34" s="2">
        <v>0</v>
      </c>
      <c r="L34" s="2">
        <v>0</v>
      </c>
      <c r="M34" s="2">
        <v>103106</v>
      </c>
      <c r="N34" s="2">
        <v>0</v>
      </c>
      <c r="O34" s="2">
        <v>0</v>
      </c>
      <c r="P34" s="2">
        <v>103106</v>
      </c>
      <c r="Q34" s="2">
        <v>8592.1666666666661</v>
      </c>
      <c r="R34" s="2">
        <v>0</v>
      </c>
      <c r="S34" s="2">
        <v>103106</v>
      </c>
      <c r="T34" s="40">
        <v>103106</v>
      </c>
      <c r="U34" s="2">
        <f t="shared" si="2"/>
        <v>111698.16666666667</v>
      </c>
    </row>
    <row r="35" spans="1:21" x14ac:dyDescent="0.25">
      <c r="A35" s="1" t="str">
        <f>[3]Sheet1!A7</f>
        <v>Trane</v>
      </c>
      <c r="B35" s="1" t="s">
        <v>170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4872405</v>
      </c>
      <c r="J35" s="2">
        <v>57010</v>
      </c>
      <c r="K35" s="2">
        <v>0</v>
      </c>
      <c r="L35" s="2">
        <v>0</v>
      </c>
      <c r="M35" s="2">
        <v>57010</v>
      </c>
      <c r="N35" s="2">
        <v>0</v>
      </c>
      <c r="O35" s="2">
        <v>0</v>
      </c>
      <c r="P35" s="2">
        <v>57010</v>
      </c>
      <c r="Q35" s="2">
        <v>0</v>
      </c>
      <c r="R35" s="2">
        <v>0</v>
      </c>
      <c r="S35" s="2">
        <v>57010</v>
      </c>
      <c r="T35" s="2">
        <v>0</v>
      </c>
      <c r="U35" s="2">
        <f t="shared" si="2"/>
        <v>0</v>
      </c>
    </row>
    <row r="36" spans="1:21" x14ac:dyDescent="0.25">
      <c r="A36" s="1" t="str">
        <f>[3]Sheet1!A8</f>
        <v>Trane</v>
      </c>
      <c r="B36" s="1" t="s">
        <v>171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11063199</v>
      </c>
      <c r="M36" s="2">
        <v>826425</v>
      </c>
      <c r="N36" s="2">
        <v>0</v>
      </c>
      <c r="O36" s="2">
        <v>0</v>
      </c>
      <c r="P36" s="2">
        <v>826425</v>
      </c>
      <c r="Q36" s="2">
        <v>0</v>
      </c>
      <c r="R36" s="2">
        <v>0</v>
      </c>
      <c r="S36" s="2">
        <v>826425</v>
      </c>
      <c r="T36" s="2">
        <v>0</v>
      </c>
      <c r="U36" s="2">
        <f t="shared" si="2"/>
        <v>0</v>
      </c>
    </row>
    <row r="37" spans="1:21" x14ac:dyDescent="0.25">
      <c r="A37" s="1" t="str">
        <f>[3]Sheet1!A9</f>
        <v>Trane</v>
      </c>
      <c r="B37" s="1" t="s">
        <v>172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575318</v>
      </c>
      <c r="M37" s="2">
        <v>14330</v>
      </c>
      <c r="N37" s="2">
        <v>0</v>
      </c>
      <c r="O37" s="2">
        <v>0</v>
      </c>
      <c r="P37" s="2">
        <v>14330</v>
      </c>
      <c r="Q37" s="41">
        <v>7165</v>
      </c>
      <c r="R37" s="2">
        <v>0</v>
      </c>
      <c r="S37" s="2">
        <v>14330</v>
      </c>
      <c r="T37" s="42">
        <v>14419</v>
      </c>
      <c r="U37" s="2">
        <f t="shared" si="2"/>
        <v>21584</v>
      </c>
    </row>
    <row r="38" spans="1:21" x14ac:dyDescent="0.25">
      <c r="A38" s="1" t="str">
        <f>[3]Sheet1!A10</f>
        <v>Trane</v>
      </c>
      <c r="B38" s="1" t="s">
        <v>173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1100967</v>
      </c>
      <c r="P38" s="2">
        <v>101793</v>
      </c>
      <c r="Q38" s="2">
        <v>0</v>
      </c>
      <c r="R38" s="2">
        <v>0</v>
      </c>
      <c r="S38" s="2">
        <v>101793</v>
      </c>
      <c r="T38" s="2">
        <v>0</v>
      </c>
      <c r="U38" s="2">
        <f t="shared" si="2"/>
        <v>0</v>
      </c>
    </row>
    <row r="39" spans="1:21" x14ac:dyDescent="0.25">
      <c r="A39" s="1" t="s">
        <v>158</v>
      </c>
      <c r="B39" s="1" t="s">
        <v>161</v>
      </c>
      <c r="C39" s="2">
        <v>14369070</v>
      </c>
      <c r="D39" s="2">
        <v>1088194</v>
      </c>
      <c r="E39" s="2">
        <v>0</v>
      </c>
      <c r="F39" s="2">
        <v>0</v>
      </c>
      <c r="G39" s="2">
        <v>1088194</v>
      </c>
      <c r="H39" s="2">
        <v>190514</v>
      </c>
      <c r="I39" s="2">
        <v>0</v>
      </c>
      <c r="J39" s="2">
        <v>1088194</v>
      </c>
      <c r="K39" s="2">
        <v>1023520</v>
      </c>
      <c r="L39" s="2">
        <v>0</v>
      </c>
      <c r="M39" s="2">
        <v>1120846</v>
      </c>
      <c r="N39" s="39">
        <v>1137816</v>
      </c>
      <c r="O39" s="2">
        <v>0</v>
      </c>
      <c r="P39" s="2">
        <v>1120846</v>
      </c>
      <c r="Q39" s="39">
        <v>1137816</v>
      </c>
      <c r="R39" s="2">
        <v>0</v>
      </c>
      <c r="S39" s="2">
        <v>1120846</v>
      </c>
      <c r="T39" s="39">
        <v>1137816</v>
      </c>
      <c r="U39" s="2">
        <f t="shared" si="2"/>
        <v>4627482</v>
      </c>
    </row>
    <row r="40" spans="1:21" x14ac:dyDescent="0.25">
      <c r="A40" s="1" t="s">
        <v>158</v>
      </c>
      <c r="B40" s="1" t="s">
        <v>162</v>
      </c>
      <c r="C40" s="2">
        <v>5169606</v>
      </c>
      <c r="D40" s="2">
        <v>562610</v>
      </c>
      <c r="E40" s="2">
        <v>0</v>
      </c>
      <c r="F40" s="2">
        <v>0</v>
      </c>
      <c r="G40" s="2">
        <v>562610</v>
      </c>
      <c r="H40" s="2">
        <v>0</v>
      </c>
      <c r="I40" s="2">
        <v>0</v>
      </c>
      <c r="J40" s="2">
        <v>562610</v>
      </c>
      <c r="K40" s="2">
        <v>91441</v>
      </c>
      <c r="L40" s="2">
        <v>0</v>
      </c>
      <c r="M40" s="2">
        <v>562610</v>
      </c>
      <c r="N40" s="39">
        <v>682746</v>
      </c>
      <c r="O40" s="2">
        <v>0</v>
      </c>
      <c r="P40" s="2">
        <v>562610</v>
      </c>
      <c r="Q40" s="39">
        <v>682746</v>
      </c>
      <c r="R40" s="2">
        <v>0</v>
      </c>
      <c r="S40" s="2">
        <v>562610</v>
      </c>
      <c r="T40" s="39">
        <v>682746</v>
      </c>
      <c r="U40" s="2">
        <f t="shared" si="2"/>
        <v>2139679</v>
      </c>
    </row>
    <row r="41" spans="1:21" x14ac:dyDescent="0.25">
      <c r="A41" s="1" t="s">
        <v>158</v>
      </c>
      <c r="B41" s="1" t="s">
        <v>164</v>
      </c>
      <c r="C41" s="2">
        <v>2728379</v>
      </c>
      <c r="D41" s="2">
        <v>218465</v>
      </c>
      <c r="E41" s="2">
        <v>0</v>
      </c>
      <c r="F41" s="2">
        <v>0</v>
      </c>
      <c r="G41" s="2">
        <v>218465</v>
      </c>
      <c r="H41" s="2">
        <v>0</v>
      </c>
      <c r="I41" s="2">
        <v>0</v>
      </c>
      <c r="J41" s="2">
        <v>218465</v>
      </c>
      <c r="K41" s="2">
        <v>204808</v>
      </c>
      <c r="L41" s="2">
        <v>0</v>
      </c>
      <c r="M41" s="2">
        <v>218465</v>
      </c>
      <c r="N41" s="2">
        <v>239766</v>
      </c>
      <c r="O41" s="2">
        <v>0</v>
      </c>
      <c r="P41" s="2">
        <v>218465</v>
      </c>
      <c r="Q41" s="39">
        <v>236036</v>
      </c>
      <c r="R41" s="2">
        <v>0</v>
      </c>
      <c r="S41" s="2">
        <v>218465</v>
      </c>
      <c r="T41" s="39">
        <v>236036</v>
      </c>
      <c r="U41" s="2">
        <f t="shared" si="2"/>
        <v>916646</v>
      </c>
    </row>
    <row r="42" spans="1:21" x14ac:dyDescent="0.25">
      <c r="A42" s="1" t="s">
        <v>158</v>
      </c>
      <c r="B42" s="1" t="s">
        <v>177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5890291</v>
      </c>
      <c r="S42" s="2">
        <v>447974</v>
      </c>
      <c r="T42" s="2">
        <v>0</v>
      </c>
      <c r="U42" s="2">
        <f t="shared" si="2"/>
        <v>0</v>
      </c>
    </row>
    <row r="43" spans="1:21" x14ac:dyDescent="0.25">
      <c r="A43" s="1" t="s">
        <v>158</v>
      </c>
      <c r="B43" s="1" t="s">
        <v>178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6902480</v>
      </c>
      <c r="S43" s="2">
        <v>459681</v>
      </c>
      <c r="T43" s="2">
        <v>0</v>
      </c>
      <c r="U43" s="2">
        <f t="shared" si="2"/>
        <v>0</v>
      </c>
    </row>
    <row r="44" spans="1:21" x14ac:dyDescent="0.25">
      <c r="A44" s="1" t="s">
        <v>158</v>
      </c>
      <c r="B44" s="1" t="s">
        <v>179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6992725</v>
      </c>
      <c r="S44" s="2">
        <v>237395</v>
      </c>
      <c r="T44" s="2">
        <v>0</v>
      </c>
      <c r="U44" s="2">
        <f t="shared" si="2"/>
        <v>0</v>
      </c>
    </row>
    <row r="46" spans="1:21" s="45" customFormat="1" x14ac:dyDescent="0.25">
      <c r="A46" s="43"/>
      <c r="B46" s="43" t="s">
        <v>8</v>
      </c>
      <c r="C46" s="44">
        <f t="shared" ref="C46:U46" si="3">SUM(C33:C45)</f>
        <v>22267055</v>
      </c>
      <c r="D46" s="44">
        <f t="shared" si="3"/>
        <v>1869269</v>
      </c>
      <c r="E46" s="44">
        <f t="shared" si="3"/>
        <v>0</v>
      </c>
      <c r="F46" s="44">
        <f t="shared" si="3"/>
        <v>887931</v>
      </c>
      <c r="G46" s="44">
        <f t="shared" si="3"/>
        <v>1918567</v>
      </c>
      <c r="H46" s="44">
        <f t="shared" si="3"/>
        <v>190514</v>
      </c>
      <c r="I46" s="44">
        <f t="shared" si="3"/>
        <v>6590359</v>
      </c>
      <c r="J46" s="44">
        <f t="shared" si="3"/>
        <v>2078683</v>
      </c>
      <c r="K46" s="44">
        <f t="shared" si="3"/>
        <v>1333824</v>
      </c>
      <c r="L46" s="44">
        <f t="shared" si="3"/>
        <v>11638517</v>
      </c>
      <c r="M46" s="44">
        <f t="shared" si="3"/>
        <v>2952090</v>
      </c>
      <c r="N46" s="44">
        <f t="shared" si="3"/>
        <v>2116548</v>
      </c>
      <c r="O46" s="44">
        <f t="shared" si="3"/>
        <v>1100967</v>
      </c>
      <c r="P46" s="44">
        <f t="shared" si="3"/>
        <v>3053883</v>
      </c>
      <c r="Q46" s="44">
        <f t="shared" si="3"/>
        <v>2128575.166666667</v>
      </c>
      <c r="R46" s="44">
        <f t="shared" si="3"/>
        <v>19785496</v>
      </c>
      <c r="S46" s="44">
        <f t="shared" si="3"/>
        <v>4198933</v>
      </c>
      <c r="T46" s="44">
        <f t="shared" si="3"/>
        <v>2230343</v>
      </c>
      <c r="U46" s="44">
        <f t="shared" si="3"/>
        <v>7999804.166666667</v>
      </c>
    </row>
    <row r="49" spans="1:22" x14ac:dyDescent="0.25">
      <c r="A49" s="8"/>
      <c r="B49" s="9" t="s">
        <v>19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</row>
    <row r="51" spans="1:22" x14ac:dyDescent="0.25">
      <c r="A51" s="1" t="s">
        <v>158</v>
      </c>
      <c r="B51" s="1" t="s">
        <v>159</v>
      </c>
      <c r="C51" s="2">
        <v>14369070</v>
      </c>
      <c r="D51" s="2">
        <v>127311</v>
      </c>
      <c r="E51" s="2">
        <v>388046.67</v>
      </c>
      <c r="F51" s="2">
        <v>0</v>
      </c>
      <c r="G51" s="2">
        <v>127311</v>
      </c>
      <c r="H51" s="2">
        <v>142542.67000000001</v>
      </c>
      <c r="I51" s="2">
        <v>0</v>
      </c>
      <c r="J51" s="2">
        <v>127311</v>
      </c>
      <c r="K51" s="2">
        <v>47448.67</v>
      </c>
      <c r="L51" s="2">
        <v>0</v>
      </c>
      <c r="M51" s="2">
        <v>127311</v>
      </c>
      <c r="N51" s="39">
        <v>142542.67000000001</v>
      </c>
      <c r="O51" s="2">
        <v>0</v>
      </c>
      <c r="P51" s="2">
        <v>127311</v>
      </c>
      <c r="Q51" s="39">
        <v>142542.67000000001</v>
      </c>
      <c r="R51" s="2">
        <v>0</v>
      </c>
      <c r="S51" s="2">
        <v>127311</v>
      </c>
      <c r="T51" s="39">
        <v>142542.67000000001</v>
      </c>
      <c r="U51" s="2">
        <f t="shared" ref="U51:U60" si="4">SUM(E51,H51,K51,N51,Q51,T51)</f>
        <v>1005666.0200000001</v>
      </c>
    </row>
    <row r="52" spans="1:22" x14ac:dyDescent="0.25">
      <c r="A52" s="1" t="s">
        <v>158</v>
      </c>
      <c r="B52" s="1" t="s">
        <v>160</v>
      </c>
      <c r="C52" s="2">
        <v>3484065</v>
      </c>
      <c r="D52" s="2">
        <v>337309</v>
      </c>
      <c r="E52" s="2">
        <v>399840.83</v>
      </c>
      <c r="F52" s="2">
        <v>0</v>
      </c>
      <c r="G52" s="2">
        <v>337309</v>
      </c>
      <c r="H52" s="2">
        <v>299919.17</v>
      </c>
      <c r="I52" s="2">
        <v>0</v>
      </c>
      <c r="J52" s="2">
        <v>337309</v>
      </c>
      <c r="K52" s="2">
        <v>0</v>
      </c>
      <c r="L52" s="2">
        <v>0</v>
      </c>
      <c r="M52" s="2">
        <v>337309</v>
      </c>
      <c r="N52" s="39">
        <v>359903</v>
      </c>
      <c r="O52" s="2">
        <v>0</v>
      </c>
      <c r="P52" s="2">
        <v>337309</v>
      </c>
      <c r="Q52" s="39">
        <v>359903</v>
      </c>
      <c r="R52" s="2">
        <v>0</v>
      </c>
      <c r="S52" s="2">
        <v>337309</v>
      </c>
      <c r="T52" s="39">
        <v>359903</v>
      </c>
      <c r="U52" s="2">
        <f t="shared" si="4"/>
        <v>1779469</v>
      </c>
    </row>
    <row r="53" spans="1:22" x14ac:dyDescent="0.25">
      <c r="A53" s="1" t="s">
        <v>158</v>
      </c>
      <c r="B53" s="1" t="s">
        <v>163</v>
      </c>
      <c r="C53" s="2">
        <v>2275843</v>
      </c>
      <c r="D53" s="2">
        <v>174050</v>
      </c>
      <c r="E53" s="2">
        <v>0</v>
      </c>
      <c r="F53" s="2">
        <v>0</v>
      </c>
      <c r="G53" s="2">
        <v>174050</v>
      </c>
      <c r="H53" s="2">
        <v>140772.75</v>
      </c>
      <c r="I53" s="2">
        <v>0</v>
      </c>
      <c r="J53" s="2">
        <v>174050</v>
      </c>
      <c r="K53" s="2">
        <v>46924.25</v>
      </c>
      <c r="L53" s="2">
        <v>0</v>
      </c>
      <c r="M53" s="2">
        <v>174050</v>
      </c>
      <c r="N53" s="39">
        <v>187697</v>
      </c>
      <c r="O53" s="2">
        <v>0</v>
      </c>
      <c r="P53" s="2">
        <v>174050</v>
      </c>
      <c r="Q53" s="39">
        <v>187697</v>
      </c>
      <c r="R53" s="2">
        <v>0</v>
      </c>
      <c r="S53" s="2">
        <v>174050</v>
      </c>
      <c r="T53" s="39">
        <v>187697</v>
      </c>
      <c r="U53" s="2">
        <f t="shared" si="4"/>
        <v>750788</v>
      </c>
    </row>
    <row r="54" spans="1:22" x14ac:dyDescent="0.25">
      <c r="A54" s="1" t="s">
        <v>158</v>
      </c>
      <c r="B54" s="1" t="s">
        <v>165</v>
      </c>
      <c r="C54" s="2">
        <v>0</v>
      </c>
      <c r="D54" s="2">
        <v>0</v>
      </c>
      <c r="E54" s="2">
        <v>0</v>
      </c>
      <c r="F54" s="2">
        <v>4792700</v>
      </c>
      <c r="G54" s="2">
        <v>238856</v>
      </c>
      <c r="H54" s="2">
        <v>0</v>
      </c>
      <c r="I54" s="2">
        <v>0</v>
      </c>
      <c r="J54" s="2">
        <v>238856</v>
      </c>
      <c r="K54" s="2">
        <v>205854.17</v>
      </c>
      <c r="L54" s="2">
        <v>0</v>
      </c>
      <c r="M54" s="2">
        <v>238856</v>
      </c>
      <c r="N54" s="39">
        <v>247025</v>
      </c>
      <c r="O54" s="2">
        <v>0</v>
      </c>
      <c r="P54" s="2">
        <v>238856</v>
      </c>
      <c r="Q54" s="39">
        <v>247025</v>
      </c>
      <c r="R54" s="2">
        <v>0</v>
      </c>
      <c r="S54" s="2">
        <v>238856</v>
      </c>
      <c r="T54" s="39">
        <v>247025</v>
      </c>
      <c r="U54" s="2">
        <f t="shared" si="4"/>
        <v>946929.17</v>
      </c>
    </row>
    <row r="55" spans="1:22" x14ac:dyDescent="0.25">
      <c r="A55" s="1" t="s">
        <v>158</v>
      </c>
      <c r="B55" s="1" t="s">
        <v>166</v>
      </c>
      <c r="C55" s="2">
        <v>0</v>
      </c>
      <c r="D55" s="2">
        <v>0</v>
      </c>
      <c r="E55" s="2">
        <v>0</v>
      </c>
      <c r="F55" s="2">
        <v>5146094</v>
      </c>
      <c r="G55" s="2">
        <v>79297</v>
      </c>
      <c r="H55" s="2">
        <v>0</v>
      </c>
      <c r="I55" s="2">
        <v>0</v>
      </c>
      <c r="J55" s="2">
        <v>79297</v>
      </c>
      <c r="K55" s="2">
        <v>27688.67</v>
      </c>
      <c r="L55" s="2">
        <v>0</v>
      </c>
      <c r="M55" s="2">
        <v>79297</v>
      </c>
      <c r="N55" s="39">
        <v>83066</v>
      </c>
      <c r="O55" s="2">
        <v>0</v>
      </c>
      <c r="P55" s="2">
        <v>79297</v>
      </c>
      <c r="Q55" s="39">
        <v>83066</v>
      </c>
      <c r="R55" s="2">
        <v>0</v>
      </c>
      <c r="S55" s="2">
        <v>79297</v>
      </c>
      <c r="T55" s="39">
        <v>83066</v>
      </c>
      <c r="U55" s="2">
        <f t="shared" si="4"/>
        <v>276886.67</v>
      </c>
    </row>
    <row r="56" spans="1:22" x14ac:dyDescent="0.25">
      <c r="A56" s="1" t="s">
        <v>158</v>
      </c>
      <c r="B56" s="1" t="s">
        <v>167</v>
      </c>
      <c r="C56" s="2">
        <v>0</v>
      </c>
      <c r="D56" s="2">
        <v>0</v>
      </c>
      <c r="E56" s="2">
        <v>0</v>
      </c>
      <c r="F56" s="2">
        <v>2744249</v>
      </c>
      <c r="G56" s="2">
        <v>144676</v>
      </c>
      <c r="H56" s="2">
        <v>0</v>
      </c>
      <c r="I56" s="2">
        <v>0</v>
      </c>
      <c r="J56" s="2">
        <v>144676</v>
      </c>
      <c r="K56" s="2">
        <v>37869.25</v>
      </c>
      <c r="L56" s="2">
        <v>0</v>
      </c>
      <c r="M56" s="2">
        <v>144676</v>
      </c>
      <c r="N56" s="39">
        <v>151477</v>
      </c>
      <c r="O56" s="2">
        <v>0</v>
      </c>
      <c r="P56" s="2">
        <v>144676</v>
      </c>
      <c r="Q56" s="39">
        <v>151477</v>
      </c>
      <c r="R56" s="2">
        <v>0</v>
      </c>
      <c r="S56" s="2">
        <v>144676</v>
      </c>
      <c r="T56" s="39">
        <v>151477</v>
      </c>
      <c r="U56" s="2">
        <f t="shared" si="4"/>
        <v>492300.25</v>
      </c>
    </row>
    <row r="57" spans="1:22" x14ac:dyDescent="0.25">
      <c r="A57" s="1" t="s">
        <v>158</v>
      </c>
      <c r="B57" s="1" t="s">
        <v>174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1470475</v>
      </c>
      <c r="P57" s="2">
        <v>118236</v>
      </c>
      <c r="Q57" s="2">
        <v>0</v>
      </c>
      <c r="R57" s="2">
        <v>0</v>
      </c>
      <c r="S57" s="2">
        <v>118236</v>
      </c>
      <c r="T57" s="2">
        <v>0</v>
      </c>
      <c r="U57" s="2">
        <f t="shared" si="4"/>
        <v>0</v>
      </c>
    </row>
    <row r="58" spans="1:22" x14ac:dyDescent="0.25">
      <c r="A58" s="1" t="s">
        <v>158</v>
      </c>
      <c r="B58" s="1" t="s">
        <v>175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1110538</v>
      </c>
      <c r="P58" s="2">
        <v>49462</v>
      </c>
      <c r="Q58" s="2">
        <v>0</v>
      </c>
      <c r="R58" s="2">
        <v>0</v>
      </c>
      <c r="S58" s="2">
        <v>49462</v>
      </c>
      <c r="T58" s="2">
        <v>0</v>
      </c>
      <c r="U58" s="2">
        <f t="shared" si="4"/>
        <v>0</v>
      </c>
    </row>
    <row r="59" spans="1:22" x14ac:dyDescent="0.25">
      <c r="A59" s="1" t="s">
        <v>158</v>
      </c>
      <c r="B59" s="1" t="s">
        <v>176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1139714</v>
      </c>
      <c r="P59" s="2">
        <v>0</v>
      </c>
      <c r="Q59" s="2">
        <v>0</v>
      </c>
      <c r="R59" s="2">
        <v>0</v>
      </c>
      <c r="S59" s="2">
        <v>85676</v>
      </c>
      <c r="T59" s="2">
        <v>0</v>
      </c>
      <c r="U59" s="2">
        <f t="shared" si="4"/>
        <v>0</v>
      </c>
    </row>
    <row r="60" spans="1:22" x14ac:dyDescent="0.25">
      <c r="A60" s="1" t="s">
        <v>158</v>
      </c>
      <c r="B60" s="1" t="s">
        <v>180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1446040</v>
      </c>
      <c r="S60" s="2">
        <v>82813</v>
      </c>
      <c r="T60" s="2">
        <v>0</v>
      </c>
      <c r="U60" s="2">
        <f t="shared" si="4"/>
        <v>0</v>
      </c>
    </row>
    <row r="62" spans="1:22" s="45" customFormat="1" x14ac:dyDescent="0.25">
      <c r="A62" s="43"/>
      <c r="B62" s="43" t="s">
        <v>8</v>
      </c>
      <c r="C62" s="44">
        <f>SUM(C51:C61)</f>
        <v>20128978</v>
      </c>
      <c r="D62" s="44">
        <f t="shared" ref="D62:L62" si="5">SUM(D51:D61)</f>
        <v>638670</v>
      </c>
      <c r="E62" s="44">
        <f t="shared" si="5"/>
        <v>787887.5</v>
      </c>
      <c r="F62" s="44">
        <f t="shared" si="5"/>
        <v>12683043</v>
      </c>
      <c r="G62" s="44">
        <f t="shared" si="5"/>
        <v>1101499</v>
      </c>
      <c r="H62" s="44">
        <f t="shared" si="5"/>
        <v>583234.59</v>
      </c>
      <c r="I62" s="44">
        <f t="shared" si="5"/>
        <v>0</v>
      </c>
      <c r="J62" s="44">
        <f t="shared" si="5"/>
        <v>1101499</v>
      </c>
      <c r="K62" s="44">
        <f t="shared" si="5"/>
        <v>365785.01</v>
      </c>
      <c r="L62" s="44">
        <f t="shared" si="5"/>
        <v>0</v>
      </c>
      <c r="M62" s="44">
        <f>SUM(M51:M61)</f>
        <v>1101499</v>
      </c>
      <c r="N62" s="44">
        <f t="shared" ref="N62:T62" si="6">SUM(N51:N61)</f>
        <v>1171710.67</v>
      </c>
      <c r="O62" s="44">
        <f t="shared" si="6"/>
        <v>3720727</v>
      </c>
      <c r="P62" s="44">
        <f t="shared" si="6"/>
        <v>1269197</v>
      </c>
      <c r="Q62" s="44">
        <f t="shared" si="6"/>
        <v>1171710.67</v>
      </c>
      <c r="R62" s="44">
        <f t="shared" si="6"/>
        <v>1446040</v>
      </c>
      <c r="S62" s="44">
        <f t="shared" si="6"/>
        <v>1437686</v>
      </c>
      <c r="T62" s="44">
        <f t="shared" si="6"/>
        <v>1171710.67</v>
      </c>
      <c r="U62" s="44">
        <f>SUM(U51:U61)</f>
        <v>5252039.1100000003</v>
      </c>
    </row>
    <row r="66" spans="1:2" s="3" customFormat="1" ht="30" x14ac:dyDescent="0.25">
      <c r="A66" s="46" t="s">
        <v>181</v>
      </c>
      <c r="B66" s="47" t="s">
        <v>182</v>
      </c>
    </row>
    <row r="67" spans="1:2" s="3" customFormat="1" ht="45" x14ac:dyDescent="0.25">
      <c r="A67" s="1"/>
      <c r="B67" s="48" t="s">
        <v>183</v>
      </c>
    </row>
    <row r="68" spans="1:2" s="3" customFormat="1" ht="30" x14ac:dyDescent="0.25">
      <c r="A68" s="1"/>
      <c r="B68" s="49" t="s">
        <v>184</v>
      </c>
    </row>
    <row r="69" spans="1:2" s="3" customFormat="1" ht="30" x14ac:dyDescent="0.25">
      <c r="A69" s="1"/>
      <c r="B69" s="50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Y81"/>
  <sheetViews>
    <sheetView tabSelected="1" topLeftCell="A19" zoomScale="70" zoomScaleNormal="70" workbookViewId="0">
      <pane xSplit="1" topLeftCell="B1" activePane="topRight" state="frozen"/>
      <selection pane="topRight" activeCell="AE33" sqref="AE33"/>
    </sheetView>
  </sheetViews>
  <sheetFormatPr defaultRowHeight="15" x14ac:dyDescent="0.25"/>
  <cols>
    <col min="1" max="1" width="10.5703125" style="3" bestFit="1" customWidth="1"/>
    <col min="2" max="2" width="24.28515625" style="58" bestFit="1" customWidth="1"/>
    <col min="3" max="3" width="22.85546875" style="58" bestFit="1" customWidth="1"/>
    <col min="4" max="4" width="32.28515625" style="58" bestFit="1" customWidth="1"/>
    <col min="5" max="5" width="14.42578125" style="58" bestFit="1" customWidth="1"/>
    <col min="6" max="6" width="24.7109375" style="58" bestFit="1" customWidth="1"/>
    <col min="7" max="7" width="19.7109375" style="58" bestFit="1" customWidth="1"/>
    <col min="8" max="8" width="14.42578125" style="58" bestFit="1" customWidth="1"/>
    <col min="9" max="9" width="24.7109375" style="58" bestFit="1" customWidth="1"/>
    <col min="10" max="10" width="19.7109375" style="58" bestFit="1" customWidth="1"/>
    <col min="11" max="11" width="14.42578125" style="58" bestFit="1" customWidth="1"/>
    <col min="12" max="12" width="24.7109375" style="58" bestFit="1" customWidth="1"/>
    <col min="13" max="13" width="19.7109375" style="58" bestFit="1" customWidth="1"/>
    <col min="14" max="14" width="14.42578125" style="58" bestFit="1" customWidth="1"/>
    <col min="15" max="15" width="24.7109375" style="58" bestFit="1" customWidth="1"/>
    <col min="16" max="16" width="20.7109375" style="58" bestFit="1" customWidth="1"/>
    <col min="17" max="17" width="20.7109375" style="58" customWidth="1"/>
    <col min="18" max="18" width="24.7109375" style="58" bestFit="1" customWidth="1"/>
    <col min="19" max="19" width="20.7109375" style="58" customWidth="1"/>
    <col min="20" max="20" width="33.140625" style="58" bestFit="1" customWidth="1"/>
    <col min="21" max="21" width="31.140625" style="58" bestFit="1" customWidth="1"/>
    <col min="22" max="22" width="31.42578125" style="1" bestFit="1" customWidth="1"/>
    <col min="23" max="16384" width="9.140625" style="3"/>
  </cols>
  <sheetData>
    <row r="37" spans="1:22" s="45" customFormat="1" x14ac:dyDescent="0.25">
      <c r="A37" s="51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2" x14ac:dyDescent="0.25">
      <c r="A38" s="53" t="s">
        <v>191</v>
      </c>
      <c r="B38" s="2">
        <v>13777176</v>
      </c>
      <c r="C38" s="2">
        <v>1334339.0248499999</v>
      </c>
      <c r="D38" s="2">
        <v>2121830.472325</v>
      </c>
      <c r="E38" s="2">
        <v>1701532</v>
      </c>
      <c r="F38" s="2">
        <v>1464873.0049999999</v>
      </c>
      <c r="G38" s="2">
        <v>2469617.6724999999</v>
      </c>
      <c r="H38" s="2">
        <v>7799972</v>
      </c>
      <c r="I38" s="2">
        <v>2070265.5</v>
      </c>
      <c r="J38" s="2">
        <v>3045555.25</v>
      </c>
      <c r="K38" s="2">
        <v>11110123</v>
      </c>
      <c r="L38" s="2">
        <v>2566859</v>
      </c>
      <c r="M38" s="2">
        <v>3608413</v>
      </c>
      <c r="N38" s="2">
        <v>11423253</v>
      </c>
      <c r="O38" s="2">
        <v>3291385.5</v>
      </c>
      <c r="P38" s="2">
        <v>4400728.75</v>
      </c>
      <c r="Q38" s="2">
        <v>6432977</v>
      </c>
      <c r="R38" s="2">
        <v>3487291.8650000002</v>
      </c>
      <c r="S38" s="2">
        <v>4945253.6724999994</v>
      </c>
      <c r="T38" s="2">
        <f>SUM(B38,E38,H38,K38,N38,Q38)</f>
        <v>52245033</v>
      </c>
      <c r="U38" s="2">
        <f>SUM(O38,L38,I38,F38,D38,R38)</f>
        <v>15002505.342325</v>
      </c>
      <c r="V38" s="54">
        <f>SUM(P38,M38,J38,G38,D38,S38)</f>
        <v>20591398.817325</v>
      </c>
    </row>
    <row r="39" spans="1:22" x14ac:dyDescent="0.25">
      <c r="A39" s="53" t="s">
        <v>54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3835312</v>
      </c>
      <c r="O39" s="2">
        <v>145778</v>
      </c>
      <c r="P39" s="2">
        <v>0</v>
      </c>
      <c r="Q39" s="2">
        <v>0</v>
      </c>
      <c r="R39" s="2">
        <v>235744</v>
      </c>
      <c r="S39" s="2">
        <v>0</v>
      </c>
      <c r="T39" s="2">
        <f t="shared" ref="T39:T48" si="0">SUM(B39,E39,H39,K39,N39,Q39)</f>
        <v>3835312</v>
      </c>
      <c r="U39" s="2">
        <f t="shared" ref="U39:U48" si="1">SUM(O39,L39,I39,F39,D39,R39)</f>
        <v>381522</v>
      </c>
      <c r="V39" s="54">
        <f t="shared" ref="V39:V48" si="2">SUM(P39,M39,J39,G39,D39,S39)</f>
        <v>0</v>
      </c>
    </row>
    <row r="40" spans="1:22" s="56" customFormat="1" x14ac:dyDescent="0.25">
      <c r="A40" s="53" t="s">
        <v>158</v>
      </c>
      <c r="B40" s="55">
        <v>42396033</v>
      </c>
      <c r="C40" s="55">
        <v>2507939</v>
      </c>
      <c r="D40" s="55">
        <v>787887.5</v>
      </c>
      <c r="E40" s="55">
        <v>13570974</v>
      </c>
      <c r="F40" s="55">
        <v>3020066</v>
      </c>
      <c r="G40" s="55">
        <v>833732.42</v>
      </c>
      <c r="H40" s="55">
        <v>6590359</v>
      </c>
      <c r="I40" s="55">
        <v>3180182</v>
      </c>
      <c r="J40" s="55">
        <v>2154606.0099999998</v>
      </c>
      <c r="K40" s="55">
        <v>11638517</v>
      </c>
      <c r="L40" s="55">
        <v>4053589</v>
      </c>
      <c r="M40" s="55">
        <v>3288258.67</v>
      </c>
      <c r="N40" s="55">
        <v>4821694</v>
      </c>
      <c r="O40" s="55">
        <v>4323080</v>
      </c>
      <c r="P40" s="55">
        <v>3300285.8366666664</v>
      </c>
      <c r="Q40" s="2">
        <v>21231536</v>
      </c>
      <c r="R40" s="2">
        <v>5636619</v>
      </c>
      <c r="S40" s="2">
        <v>3402053.67</v>
      </c>
      <c r="T40" s="2">
        <f t="shared" si="0"/>
        <v>100249113</v>
      </c>
      <c r="U40" s="2">
        <f t="shared" si="1"/>
        <v>21001423.5</v>
      </c>
      <c r="V40" s="54">
        <f t="shared" si="2"/>
        <v>13766824.106666666</v>
      </c>
    </row>
    <row r="41" spans="1:22" x14ac:dyDescent="0.25">
      <c r="A41" s="57" t="s">
        <v>45</v>
      </c>
      <c r="B41" s="2">
        <v>22735214</v>
      </c>
      <c r="C41" s="2">
        <v>2049892.6</v>
      </c>
      <c r="D41" s="2">
        <v>3600282</v>
      </c>
      <c r="E41" s="2">
        <v>0</v>
      </c>
      <c r="F41" s="2">
        <v>1285444.6000000001</v>
      </c>
      <c r="G41" s="2">
        <v>1214597</v>
      </c>
      <c r="H41" s="2">
        <v>1413774</v>
      </c>
      <c r="I41" s="2">
        <v>1316817.6000000001</v>
      </c>
      <c r="J41" s="2">
        <v>1440626</v>
      </c>
      <c r="K41" s="2">
        <v>0</v>
      </c>
      <c r="L41" s="2">
        <v>1316817.6000000001</v>
      </c>
      <c r="M41" s="2">
        <v>1598410</v>
      </c>
      <c r="N41" s="2">
        <v>0</v>
      </c>
      <c r="O41" s="2">
        <v>1316817.6000000001</v>
      </c>
      <c r="P41" s="2">
        <v>1975804</v>
      </c>
      <c r="Q41" s="2">
        <v>0</v>
      </c>
      <c r="R41" s="2">
        <v>1316818</v>
      </c>
      <c r="S41" s="2">
        <v>1868740</v>
      </c>
      <c r="T41" s="2">
        <f t="shared" si="0"/>
        <v>24148988</v>
      </c>
      <c r="U41" s="2">
        <f t="shared" si="1"/>
        <v>10152997.4</v>
      </c>
      <c r="V41" s="54">
        <f t="shared" si="2"/>
        <v>11698459</v>
      </c>
    </row>
    <row r="42" spans="1:22" x14ac:dyDescent="0.25">
      <c r="A42" s="53" t="s">
        <v>192</v>
      </c>
      <c r="B42" s="2">
        <v>25146688</v>
      </c>
      <c r="C42" s="2">
        <v>0</v>
      </c>
      <c r="D42" s="2">
        <v>869445</v>
      </c>
      <c r="E42" s="2">
        <v>0</v>
      </c>
      <c r="F42" s="2">
        <v>881759</v>
      </c>
      <c r="G42" s="2">
        <v>1705312</v>
      </c>
      <c r="H42" s="2">
        <v>14687432</v>
      </c>
      <c r="I42" s="2">
        <v>2040261</v>
      </c>
      <c r="J42" s="2">
        <v>2780893</v>
      </c>
      <c r="K42" s="2">
        <v>3006855</v>
      </c>
      <c r="L42" s="2">
        <v>2531579</v>
      </c>
      <c r="M42" s="2">
        <v>3332479</v>
      </c>
      <c r="N42" s="2">
        <v>18205734</v>
      </c>
      <c r="O42" s="2">
        <v>3438001</v>
      </c>
      <c r="P42" s="2">
        <v>4222672</v>
      </c>
      <c r="Q42" s="2">
        <v>0</v>
      </c>
      <c r="R42" s="2">
        <v>3376906</v>
      </c>
      <c r="S42" s="2">
        <v>3906463</v>
      </c>
      <c r="T42" s="2">
        <f t="shared" si="0"/>
        <v>61046709</v>
      </c>
      <c r="U42" s="2">
        <f t="shared" si="1"/>
        <v>13137951</v>
      </c>
      <c r="V42" s="54">
        <f t="shared" si="2"/>
        <v>16817264</v>
      </c>
    </row>
    <row r="43" spans="1:22" x14ac:dyDescent="0.25">
      <c r="A43" s="53" t="s">
        <v>193</v>
      </c>
      <c r="B43" s="2">
        <v>0</v>
      </c>
      <c r="C43" s="2">
        <v>0</v>
      </c>
      <c r="D43" s="2">
        <v>0</v>
      </c>
      <c r="E43" s="2">
        <v>13175682</v>
      </c>
      <c r="F43" s="2">
        <v>892831</v>
      </c>
      <c r="G43" s="2">
        <v>892831</v>
      </c>
      <c r="H43" s="2">
        <v>1105363</v>
      </c>
      <c r="I43" s="2">
        <v>1023425.5951146488</v>
      </c>
      <c r="J43" s="2">
        <v>1023425.5951146488</v>
      </c>
      <c r="K43" s="2">
        <v>0</v>
      </c>
      <c r="L43" s="2">
        <v>1023425.5951146488</v>
      </c>
      <c r="M43" s="2">
        <v>1023425.5951146488</v>
      </c>
      <c r="N43" s="2">
        <v>0</v>
      </c>
      <c r="O43" s="2">
        <v>1023425.5951146488</v>
      </c>
      <c r="P43" s="2">
        <v>1023425.5951146488</v>
      </c>
      <c r="Q43" s="2">
        <v>0</v>
      </c>
      <c r="R43" s="2">
        <v>1023425.5951146488</v>
      </c>
      <c r="S43" s="2">
        <v>1023425.5951146488</v>
      </c>
      <c r="T43" s="2">
        <f t="shared" si="0"/>
        <v>14281045</v>
      </c>
      <c r="U43" s="2">
        <f t="shared" si="1"/>
        <v>4986533.3804585952</v>
      </c>
      <c r="V43" s="54">
        <f t="shared" si="2"/>
        <v>4986533.3804585952</v>
      </c>
    </row>
    <row r="44" spans="1:22" x14ac:dyDescent="0.25">
      <c r="A44" s="53" t="s">
        <v>194</v>
      </c>
      <c r="B44" s="2">
        <v>6466218</v>
      </c>
      <c r="C44" s="2">
        <v>680818</v>
      </c>
      <c r="D44" s="2">
        <v>331414.5</v>
      </c>
      <c r="E44" s="2">
        <v>0</v>
      </c>
      <c r="F44" s="2">
        <v>680818</v>
      </c>
      <c r="G44" s="2">
        <v>350680</v>
      </c>
      <c r="H44" s="2">
        <v>0</v>
      </c>
      <c r="I44" s="2">
        <v>680818</v>
      </c>
      <c r="J44" s="2">
        <v>617373</v>
      </c>
      <c r="K44" s="2">
        <v>0</v>
      </c>
      <c r="L44" s="2">
        <v>680818</v>
      </c>
      <c r="M44" s="2">
        <v>717870.69865000003</v>
      </c>
      <c r="N44" s="2">
        <v>9616164</v>
      </c>
      <c r="O44" s="2">
        <v>1413644</v>
      </c>
      <c r="P44" s="2">
        <v>738316.74960949994</v>
      </c>
      <c r="Q44" s="2">
        <v>0</v>
      </c>
      <c r="R44" s="2">
        <v>952086</v>
      </c>
      <c r="S44" s="2">
        <v>1002177.7496094999</v>
      </c>
      <c r="T44" s="2">
        <f t="shared" si="0"/>
        <v>16082382</v>
      </c>
      <c r="U44" s="2">
        <f t="shared" si="1"/>
        <v>4739598.5</v>
      </c>
      <c r="V44" s="54">
        <f t="shared" si="2"/>
        <v>3757832.697869</v>
      </c>
    </row>
    <row r="45" spans="1:22" x14ac:dyDescent="0.25">
      <c r="A45" s="53" t="s">
        <v>31</v>
      </c>
      <c r="B45" s="2">
        <v>51033000</v>
      </c>
      <c r="C45" s="2">
        <v>3480201</v>
      </c>
      <c r="D45" s="2">
        <v>14487000</v>
      </c>
      <c r="E45" s="2">
        <v>0</v>
      </c>
      <c r="F45" s="2">
        <v>3402000</v>
      </c>
      <c r="G45" s="2">
        <v>3402000</v>
      </c>
      <c r="H45" s="2">
        <v>0</v>
      </c>
      <c r="I45" s="2">
        <v>3553000</v>
      </c>
      <c r="J45" s="2">
        <v>3553000</v>
      </c>
      <c r="K45" s="2">
        <v>12031000</v>
      </c>
      <c r="L45" s="2">
        <v>3553000</v>
      </c>
      <c r="M45" s="2">
        <v>3553000</v>
      </c>
      <c r="N45" s="2">
        <v>0</v>
      </c>
      <c r="O45" s="2">
        <v>4522831</v>
      </c>
      <c r="P45" s="2">
        <v>3723000</v>
      </c>
      <c r="Q45" s="2">
        <v>0</v>
      </c>
      <c r="R45" s="2">
        <v>4030713</v>
      </c>
      <c r="S45" s="2">
        <v>4033115</v>
      </c>
      <c r="T45" s="2">
        <f t="shared" si="0"/>
        <v>63064000</v>
      </c>
      <c r="U45" s="2">
        <f t="shared" si="1"/>
        <v>33548544</v>
      </c>
      <c r="V45" s="54">
        <f t="shared" si="2"/>
        <v>32751115</v>
      </c>
    </row>
    <row r="46" spans="1:22" x14ac:dyDescent="0.25">
      <c r="A46" s="57" t="s">
        <v>195</v>
      </c>
      <c r="B46" s="2">
        <v>56987089</v>
      </c>
      <c r="C46" s="2">
        <v>20738649</v>
      </c>
      <c r="D46" s="2">
        <v>37723204</v>
      </c>
      <c r="E46" s="2">
        <v>982747</v>
      </c>
      <c r="F46" s="2">
        <v>1601777</v>
      </c>
      <c r="G46" s="2">
        <v>1759920</v>
      </c>
      <c r="H46" s="2">
        <v>649213</v>
      </c>
      <c r="I46" s="2">
        <v>1681348</v>
      </c>
      <c r="J46" s="2">
        <v>2057604</v>
      </c>
      <c r="K46" s="2">
        <v>5553735</v>
      </c>
      <c r="L46" s="2">
        <v>1145105</v>
      </c>
      <c r="M46" s="2">
        <v>1962788</v>
      </c>
      <c r="N46" s="2">
        <v>9380647</v>
      </c>
      <c r="O46" s="2">
        <v>1416128</v>
      </c>
      <c r="P46" s="2">
        <v>2672767</v>
      </c>
      <c r="Q46" s="2">
        <v>7957972</v>
      </c>
      <c r="R46" s="2">
        <v>1829113</v>
      </c>
      <c r="S46" s="2">
        <v>3564428</v>
      </c>
      <c r="T46" s="2">
        <f t="shared" si="0"/>
        <v>81511403</v>
      </c>
      <c r="U46" s="2">
        <f t="shared" si="1"/>
        <v>45396675</v>
      </c>
      <c r="V46" s="54">
        <f t="shared" si="2"/>
        <v>49740711</v>
      </c>
    </row>
    <row r="47" spans="1:22" x14ac:dyDescent="0.25">
      <c r="A47" s="53" t="s">
        <v>196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3498500</v>
      </c>
      <c r="I47" s="2">
        <v>362400</v>
      </c>
      <c r="J47" s="2">
        <v>97476</v>
      </c>
      <c r="K47" s="2">
        <v>176847</v>
      </c>
      <c r="L47" s="2">
        <v>362400</v>
      </c>
      <c r="M47" s="2">
        <v>366277</v>
      </c>
      <c r="N47" s="2">
        <v>3320677</v>
      </c>
      <c r="O47" s="2">
        <v>381829</v>
      </c>
      <c r="P47" s="2">
        <v>598145</v>
      </c>
      <c r="Q47" s="2">
        <v>2105964</v>
      </c>
      <c r="R47" s="2">
        <v>832959.16</v>
      </c>
      <c r="S47" s="2">
        <v>821761</v>
      </c>
      <c r="T47" s="2">
        <f t="shared" si="0"/>
        <v>9101988</v>
      </c>
      <c r="U47" s="2">
        <f t="shared" si="1"/>
        <v>1939588.1600000001</v>
      </c>
      <c r="V47" s="54">
        <f t="shared" si="2"/>
        <v>1883659</v>
      </c>
    </row>
    <row r="48" spans="1:22" x14ac:dyDescent="0.25">
      <c r="A48" s="57" t="s">
        <v>197</v>
      </c>
      <c r="B48" s="2">
        <v>56004093</v>
      </c>
      <c r="C48" s="2">
        <v>841972</v>
      </c>
      <c r="D48" s="2">
        <v>1460594</v>
      </c>
      <c r="E48" s="2">
        <v>11690432</v>
      </c>
      <c r="F48" s="2">
        <v>1350673</v>
      </c>
      <c r="G48" s="2">
        <v>1700483</v>
      </c>
      <c r="H48" s="2">
        <v>11765742</v>
      </c>
      <c r="I48" s="2">
        <v>1769416</v>
      </c>
      <c r="J48" s="2">
        <v>2266919</v>
      </c>
      <c r="K48" s="2">
        <v>8712120</v>
      </c>
      <c r="L48" s="2">
        <v>2371491</v>
      </c>
      <c r="M48" s="2">
        <v>2855248</v>
      </c>
      <c r="N48" s="2">
        <v>11955550</v>
      </c>
      <c r="O48" s="2">
        <v>2603355</v>
      </c>
      <c r="P48" s="2">
        <v>3207338</v>
      </c>
      <c r="Q48" s="2">
        <v>11206684</v>
      </c>
      <c r="R48" s="2">
        <v>2670098</v>
      </c>
      <c r="S48" s="2">
        <v>3100257</v>
      </c>
      <c r="T48" s="2">
        <f t="shared" si="0"/>
        <v>111334621</v>
      </c>
      <c r="U48" s="2">
        <f t="shared" si="1"/>
        <v>12225627</v>
      </c>
      <c r="V48" s="54">
        <f t="shared" si="2"/>
        <v>14590839</v>
      </c>
    </row>
    <row r="49" spans="1:2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5" s="45" customFormat="1" x14ac:dyDescent="0.25">
      <c r="A50" s="43" t="s">
        <v>8</v>
      </c>
      <c r="B50" s="44">
        <f t="shared" ref="B50:V50" si="3">SUM(B38:B49)</f>
        <v>274545511</v>
      </c>
      <c r="C50" s="44">
        <f t="shared" si="3"/>
        <v>31633810.624849997</v>
      </c>
      <c r="D50" s="44">
        <f t="shared" si="3"/>
        <v>61381657.472324997</v>
      </c>
      <c r="E50" s="44">
        <f t="shared" si="3"/>
        <v>41121367</v>
      </c>
      <c r="F50" s="44">
        <f t="shared" si="3"/>
        <v>14580241.605</v>
      </c>
      <c r="G50" s="44">
        <f t="shared" si="3"/>
        <v>14329173.092499999</v>
      </c>
      <c r="H50" s="44">
        <f t="shared" si="3"/>
        <v>47510355</v>
      </c>
      <c r="I50" s="44">
        <f t="shared" si="3"/>
        <v>17677933.69511465</v>
      </c>
      <c r="J50" s="44">
        <f t="shared" si="3"/>
        <v>19037477.855114646</v>
      </c>
      <c r="K50" s="44">
        <f t="shared" si="3"/>
        <v>52229197</v>
      </c>
      <c r="L50" s="44">
        <f t="shared" si="3"/>
        <v>19605084.19511465</v>
      </c>
      <c r="M50" s="44">
        <f t="shared" si="3"/>
        <v>22306169.963764649</v>
      </c>
      <c r="N50" s="44">
        <f t="shared" si="3"/>
        <v>72559031</v>
      </c>
      <c r="O50" s="44">
        <f t="shared" si="3"/>
        <v>23876274.69511465</v>
      </c>
      <c r="P50" s="44">
        <f t="shared" si="3"/>
        <v>25862482.931390814</v>
      </c>
      <c r="Q50" s="44">
        <f t="shared" si="3"/>
        <v>48935133</v>
      </c>
      <c r="R50" s="44">
        <f t="shared" si="3"/>
        <v>25391773.620114651</v>
      </c>
      <c r="S50" s="44">
        <f t="shared" si="3"/>
        <v>27667674.68722415</v>
      </c>
      <c r="T50" s="44">
        <f>SUM(T38:T49)</f>
        <v>536900594</v>
      </c>
      <c r="U50" s="44">
        <f>SUM(U38:U49)</f>
        <v>162512965.2827836</v>
      </c>
      <c r="V50" s="44">
        <f t="shared" si="3"/>
        <v>170584636.00231928</v>
      </c>
    </row>
    <row r="51" spans="1:2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5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Y54" s="1" t="s">
        <v>198</v>
      </c>
    </row>
    <row r="55" spans="1:25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Y55" s="1" t="s">
        <v>199</v>
      </c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Y56" s="1" t="s">
        <v>200</v>
      </c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2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2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</row>
    <row r="67" spans="1:22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</row>
    <row r="68" spans="1:22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</row>
    <row r="69" spans="1:22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</row>
    <row r="70" spans="1:2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</row>
    <row r="71" spans="1:2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</row>
    <row r="72" spans="1:2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</row>
    <row r="73" spans="1:22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</row>
    <row r="74" spans="1:22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</row>
    <row r="75" spans="1:22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</row>
    <row r="76" spans="1:22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</row>
    <row r="77" spans="1:22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</row>
    <row r="78" spans="1:22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</row>
    <row r="79" spans="1:22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</row>
    <row r="80" spans="1:22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</row>
    <row r="81" spans="1:22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V49"/>
  <sheetViews>
    <sheetView zoomScale="60" zoomScaleNormal="6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0.5703125" style="1" bestFit="1" customWidth="1"/>
    <col min="2" max="2" width="24.5703125" style="2" bestFit="1" customWidth="1"/>
    <col min="3" max="3" width="23" style="2" bestFit="1" customWidth="1"/>
    <col min="4" max="4" width="32.28515625" style="2" bestFit="1" customWidth="1"/>
    <col min="5" max="5" width="14.42578125" style="2" bestFit="1" customWidth="1"/>
    <col min="6" max="6" width="24.7109375" style="2" bestFit="1" customWidth="1"/>
    <col min="7" max="7" width="19.7109375" style="2" bestFit="1" customWidth="1"/>
    <col min="8" max="8" width="14.42578125" style="2" bestFit="1" customWidth="1"/>
    <col min="9" max="9" width="24.7109375" style="2" bestFit="1" customWidth="1"/>
    <col min="10" max="10" width="19.7109375" style="2" bestFit="1" customWidth="1"/>
    <col min="11" max="11" width="14.42578125" style="2" bestFit="1" customWidth="1"/>
    <col min="12" max="12" width="24.7109375" style="2" bestFit="1" customWidth="1"/>
    <col min="13" max="13" width="19.7109375" style="2" bestFit="1" customWidth="1"/>
    <col min="14" max="14" width="14.42578125" style="2" bestFit="1" customWidth="1"/>
    <col min="15" max="15" width="24.7109375" style="2" bestFit="1" customWidth="1"/>
    <col min="16" max="16" width="20.7109375" style="2" bestFit="1" customWidth="1"/>
    <col min="17" max="17" width="20.7109375" style="2" customWidth="1"/>
    <col min="18" max="18" width="24.7109375" style="2" bestFit="1" customWidth="1"/>
    <col min="19" max="19" width="20.7109375" style="2" customWidth="1"/>
    <col min="20" max="20" width="33.140625" style="2" bestFit="1" customWidth="1"/>
    <col min="21" max="21" width="31.140625" style="2" bestFit="1" customWidth="1"/>
    <col min="22" max="22" width="31.42578125" style="2" bestFit="1" customWidth="1"/>
    <col min="23" max="16384" width="9.140625" style="1"/>
  </cols>
  <sheetData>
    <row r="37" spans="1:22" s="43" customFormat="1" x14ac:dyDescent="0.25">
      <c r="A37" s="43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2" x14ac:dyDescent="0.25">
      <c r="A38" s="59" t="s">
        <v>191</v>
      </c>
      <c r="B38" s="2">
        <v>12215500</v>
      </c>
      <c r="C38" s="2">
        <v>1199663.0248499999</v>
      </c>
      <c r="D38" s="2">
        <v>1919830.4723249997</v>
      </c>
      <c r="E38" s="2">
        <v>1701532</v>
      </c>
      <c r="F38" s="2">
        <v>1330197.0049999999</v>
      </c>
      <c r="G38" s="2">
        <v>2072637.6724999999</v>
      </c>
      <c r="H38" s="2">
        <v>7799972</v>
      </c>
      <c r="I38" s="2">
        <v>1409371.5</v>
      </c>
      <c r="J38" s="2">
        <v>2178044.25</v>
      </c>
      <c r="K38" s="2">
        <v>11110123</v>
      </c>
      <c r="L38" s="2">
        <v>1894809</v>
      </c>
      <c r="M38" s="2">
        <v>2800488</v>
      </c>
      <c r="N38" s="2">
        <v>7590909</v>
      </c>
      <c r="O38" s="2">
        <v>2607843.5</v>
      </c>
      <c r="P38" s="2">
        <v>3551283.75</v>
      </c>
      <c r="Q38" s="2">
        <v>1860212</v>
      </c>
      <c r="R38" s="2">
        <v>2719434.8650000002</v>
      </c>
      <c r="S38" s="2">
        <v>3952500.6724999999</v>
      </c>
      <c r="T38" s="2">
        <f>SUM(B38,E38,H38,K38,N38,Q38)</f>
        <v>42278248</v>
      </c>
      <c r="U38" s="2">
        <f>SUM(O38,L38,I38,F38,C38,R38)</f>
        <v>11161318.894850001</v>
      </c>
      <c r="V38" s="2">
        <f>SUM(P38,M38,J38,G38,D38,S38)</f>
        <v>16474784.817324998</v>
      </c>
    </row>
    <row r="39" spans="1:22" x14ac:dyDescent="0.25">
      <c r="A39" s="59" t="s">
        <v>54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1442312</v>
      </c>
      <c r="O39" s="2">
        <v>75309</v>
      </c>
      <c r="P39" s="2">
        <v>0</v>
      </c>
      <c r="Q39" s="2">
        <v>0</v>
      </c>
      <c r="R39" s="2">
        <v>78321</v>
      </c>
      <c r="S39" s="2">
        <v>0</v>
      </c>
      <c r="T39" s="2">
        <f t="shared" ref="T39:T47" si="0">SUM(B39,E39,H39,K39,N39,Q39)</f>
        <v>1442312</v>
      </c>
      <c r="U39" s="2">
        <f>SUM(O39,L39,I39,F39,C39)</f>
        <v>75309</v>
      </c>
      <c r="V39" s="2">
        <f>SUM(P39,M39,J39,G39,D39)</f>
        <v>0</v>
      </c>
    </row>
    <row r="40" spans="1:22" x14ac:dyDescent="0.25">
      <c r="A40" s="59" t="s">
        <v>158</v>
      </c>
      <c r="B40" s="55">
        <v>22267055</v>
      </c>
      <c r="C40" s="55">
        <v>1869269</v>
      </c>
      <c r="D40" s="55">
        <v>0</v>
      </c>
      <c r="E40" s="55">
        <v>887931</v>
      </c>
      <c r="F40" s="55">
        <v>1918567</v>
      </c>
      <c r="G40" s="55">
        <v>190514</v>
      </c>
      <c r="H40" s="55">
        <v>6590359</v>
      </c>
      <c r="I40" s="55">
        <v>2078683</v>
      </c>
      <c r="J40" s="55">
        <v>1333824</v>
      </c>
      <c r="K40" s="55">
        <v>11638517</v>
      </c>
      <c r="L40" s="55">
        <v>2952090</v>
      </c>
      <c r="M40" s="55">
        <v>2116548</v>
      </c>
      <c r="N40" s="55">
        <v>1100967</v>
      </c>
      <c r="O40" s="55">
        <v>3053883</v>
      </c>
      <c r="P40" s="55">
        <v>2128575.166666667</v>
      </c>
      <c r="Q40" s="2">
        <v>19785496</v>
      </c>
      <c r="R40" s="2">
        <v>4198933</v>
      </c>
      <c r="S40" s="2">
        <v>2230343</v>
      </c>
      <c r="T40" s="2">
        <f t="shared" si="0"/>
        <v>62270325</v>
      </c>
      <c r="U40" s="2">
        <f>SUM(O40,L40,I40,F40,C40)</f>
        <v>11872492</v>
      </c>
      <c r="V40" s="55">
        <v>3290795.1666666665</v>
      </c>
    </row>
    <row r="41" spans="1:22" x14ac:dyDescent="0.25">
      <c r="A41" s="1" t="s">
        <v>45</v>
      </c>
      <c r="B41" s="2">
        <v>20325379</v>
      </c>
      <c r="C41" s="2">
        <v>1885843.6</v>
      </c>
      <c r="D41" s="2">
        <v>3600282</v>
      </c>
      <c r="E41" s="2">
        <v>0</v>
      </c>
      <c r="F41" s="2">
        <v>1121395.6000000001</v>
      </c>
      <c r="G41" s="2">
        <v>1110216</v>
      </c>
      <c r="H41" s="2">
        <v>0</v>
      </c>
      <c r="I41" s="2">
        <v>1121395.6000000001</v>
      </c>
      <c r="J41" s="2">
        <v>1270140</v>
      </c>
      <c r="K41" s="2">
        <v>0</v>
      </c>
      <c r="L41" s="2">
        <v>1121395.6000000001</v>
      </c>
      <c r="M41" s="2">
        <v>1399513</v>
      </c>
      <c r="N41" s="2">
        <v>101947</v>
      </c>
      <c r="O41" s="2">
        <v>1164880.6000000001</v>
      </c>
      <c r="P41" s="2">
        <v>1388916</v>
      </c>
      <c r="Q41" s="2">
        <v>0</v>
      </c>
      <c r="R41" s="2">
        <v>1121396</v>
      </c>
      <c r="S41" s="2">
        <v>1634176</v>
      </c>
      <c r="T41" s="2">
        <f t="shared" si="0"/>
        <v>20427326</v>
      </c>
      <c r="U41" s="2">
        <v>8149490</v>
      </c>
      <c r="V41" s="2">
        <f>SUM(P41,M41,J41,G41,D41)</f>
        <v>8769067</v>
      </c>
    </row>
    <row r="42" spans="1:22" x14ac:dyDescent="0.25">
      <c r="A42" s="59" t="s">
        <v>192</v>
      </c>
      <c r="B42" s="2">
        <v>25146688</v>
      </c>
      <c r="C42" s="2">
        <v>0</v>
      </c>
      <c r="D42" s="2">
        <v>869445</v>
      </c>
      <c r="E42" s="2">
        <v>0</v>
      </c>
      <c r="F42" s="2">
        <v>881759</v>
      </c>
      <c r="G42" s="2">
        <v>1705312</v>
      </c>
      <c r="H42" s="2">
        <v>14687432</v>
      </c>
      <c r="I42" s="2">
        <v>2040261</v>
      </c>
      <c r="J42" s="2">
        <v>2780893</v>
      </c>
      <c r="K42" s="2">
        <v>0</v>
      </c>
      <c r="L42" s="2">
        <v>2531579</v>
      </c>
      <c r="M42" s="2">
        <v>3081923</v>
      </c>
      <c r="N42" s="2">
        <v>18205734</v>
      </c>
      <c r="O42" s="2">
        <v>3296160</v>
      </c>
      <c r="P42" s="2">
        <v>3959735</v>
      </c>
      <c r="Q42" s="2">
        <v>0</v>
      </c>
      <c r="R42" s="2">
        <v>3096647</v>
      </c>
      <c r="S42" s="2">
        <v>3553309</v>
      </c>
      <c r="T42" s="2">
        <f t="shared" si="0"/>
        <v>58039854</v>
      </c>
      <c r="U42" s="2">
        <f>SUM(O42,L42,I42,F42,C42)</f>
        <v>8749759</v>
      </c>
      <c r="V42" s="2">
        <v>13728715</v>
      </c>
    </row>
    <row r="43" spans="1:22" x14ac:dyDescent="0.25">
      <c r="A43" s="59" t="s">
        <v>194</v>
      </c>
      <c r="B43" s="2">
        <v>2612161</v>
      </c>
      <c r="C43" s="2">
        <v>268446</v>
      </c>
      <c r="D43" s="2">
        <v>87566</v>
      </c>
      <c r="E43" s="2">
        <v>0</v>
      </c>
      <c r="F43" s="2">
        <v>268446</v>
      </c>
      <c r="G43" s="2">
        <v>106831</v>
      </c>
      <c r="H43" s="2">
        <v>0</v>
      </c>
      <c r="I43" s="2">
        <v>268446</v>
      </c>
      <c r="J43" s="2">
        <v>192032</v>
      </c>
      <c r="K43" s="2">
        <v>0</v>
      </c>
      <c r="L43" s="2">
        <v>268446</v>
      </c>
      <c r="M43" s="2">
        <v>279769</v>
      </c>
      <c r="N43" s="2">
        <v>0</v>
      </c>
      <c r="O43" s="2">
        <v>268446</v>
      </c>
      <c r="P43" s="2">
        <v>287072</v>
      </c>
      <c r="Q43" s="2">
        <v>0</v>
      </c>
      <c r="R43" s="2">
        <v>257408</v>
      </c>
      <c r="S43" s="2">
        <v>268627</v>
      </c>
      <c r="T43" s="2">
        <f t="shared" si="0"/>
        <v>2612161</v>
      </c>
      <c r="U43" s="2">
        <f>SUM(O43,L43,I43,F43,C43)</f>
        <v>1342230</v>
      </c>
      <c r="V43" s="2">
        <f>SUM(P43,M43,J43,G43,D43)</f>
        <v>953270</v>
      </c>
    </row>
    <row r="44" spans="1:22" x14ac:dyDescent="0.25">
      <c r="A44" s="59" t="s">
        <v>31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f t="shared" si="0"/>
        <v>0</v>
      </c>
      <c r="U44" s="2">
        <f>SUM(O44,L44,I44,F44,C44)</f>
        <v>0</v>
      </c>
      <c r="V44" s="2">
        <f>SUM(P44,M44,J44,G44,D44)</f>
        <v>0</v>
      </c>
    </row>
    <row r="45" spans="1:22" x14ac:dyDescent="0.25">
      <c r="A45" s="59" t="s">
        <v>195</v>
      </c>
      <c r="B45" s="2">
        <v>11215814</v>
      </c>
      <c r="C45" s="2">
        <v>597615</v>
      </c>
      <c r="D45" s="2">
        <v>1207445</v>
      </c>
      <c r="E45" s="2">
        <v>982747</v>
      </c>
      <c r="F45" s="2">
        <v>608888</v>
      </c>
      <c r="G45" s="2">
        <v>752654</v>
      </c>
      <c r="H45" s="2">
        <v>0</v>
      </c>
      <c r="I45" s="2">
        <v>939234</v>
      </c>
      <c r="J45" s="2">
        <v>989485</v>
      </c>
      <c r="K45" s="2">
        <v>0</v>
      </c>
      <c r="L45" s="2">
        <v>177181</v>
      </c>
      <c r="M45" s="2">
        <v>600733</v>
      </c>
      <c r="N45" s="2">
        <v>0</v>
      </c>
      <c r="O45" s="2">
        <v>182497</v>
      </c>
      <c r="P45" s="2">
        <v>997068</v>
      </c>
      <c r="Q45" s="2">
        <v>0</v>
      </c>
      <c r="R45" s="2">
        <v>558473</v>
      </c>
      <c r="S45" s="2">
        <v>1368722</v>
      </c>
      <c r="T45" s="2">
        <f t="shared" si="0"/>
        <v>12198561</v>
      </c>
      <c r="U45" s="2">
        <v>3888978</v>
      </c>
      <c r="V45" s="2">
        <f>SUM(P45,M45,J45,G45,D45)</f>
        <v>4547385</v>
      </c>
    </row>
    <row r="46" spans="1:22" x14ac:dyDescent="0.25">
      <c r="A46" s="59" t="s">
        <v>201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0"/>
        <v>0</v>
      </c>
      <c r="U46" s="2">
        <f>SUM(O46,L46,I46,F46,C46)</f>
        <v>0</v>
      </c>
      <c r="V46" s="2">
        <f>SUM(P46,M46,J46,G46,D46)</f>
        <v>0</v>
      </c>
    </row>
    <row r="47" spans="1:22" x14ac:dyDescent="0.25">
      <c r="A47" s="59" t="s">
        <v>197</v>
      </c>
      <c r="B47" s="2">
        <v>51788321</v>
      </c>
      <c r="C47" s="2">
        <v>528201</v>
      </c>
      <c r="D47" s="2">
        <v>1009626</v>
      </c>
      <c r="E47" s="2">
        <v>11690432</v>
      </c>
      <c r="F47" s="2">
        <v>1076913</v>
      </c>
      <c r="G47" s="2">
        <v>1420675</v>
      </c>
      <c r="H47" s="2">
        <v>11765742</v>
      </c>
      <c r="I47" s="2">
        <v>1495656</v>
      </c>
      <c r="J47" s="2">
        <v>1956580</v>
      </c>
      <c r="K47" s="2">
        <v>8712120</v>
      </c>
      <c r="L47" s="2">
        <v>2097731</v>
      </c>
      <c r="M47" s="2">
        <v>2556236</v>
      </c>
      <c r="N47" s="2">
        <v>8887834</v>
      </c>
      <c r="O47" s="2">
        <v>2329595</v>
      </c>
      <c r="P47" s="2">
        <v>2905483</v>
      </c>
      <c r="Q47" s="2">
        <v>11206684</v>
      </c>
      <c r="R47" s="2">
        <v>2351203</v>
      </c>
      <c r="S47" s="2">
        <v>2729030</v>
      </c>
      <c r="T47" s="2">
        <f t="shared" si="0"/>
        <v>104051133</v>
      </c>
      <c r="U47" s="2">
        <f>SUM(O47,L47,I47,F47,C47)</f>
        <v>7528096</v>
      </c>
      <c r="V47" s="2">
        <v>8879151</v>
      </c>
    </row>
    <row r="49" spans="1:22" s="43" customFormat="1" x14ac:dyDescent="0.25">
      <c r="A49" s="43" t="s">
        <v>8</v>
      </c>
      <c r="B49" s="44">
        <f t="shared" ref="B49:T49" si="1">SUM(B38:B48)</f>
        <v>145570918</v>
      </c>
      <c r="C49" s="44">
        <f t="shared" si="1"/>
        <v>6349037.6248499993</v>
      </c>
      <c r="D49" s="44">
        <f t="shared" si="1"/>
        <v>8694194.4723250009</v>
      </c>
      <c r="E49" s="44">
        <f t="shared" si="1"/>
        <v>15262642</v>
      </c>
      <c r="F49" s="44">
        <f t="shared" si="1"/>
        <v>7206165.6050000004</v>
      </c>
      <c r="G49" s="44">
        <f t="shared" si="1"/>
        <v>7358839.6724999994</v>
      </c>
      <c r="H49" s="44">
        <f t="shared" si="1"/>
        <v>40843505</v>
      </c>
      <c r="I49" s="44">
        <f t="shared" si="1"/>
        <v>9353047.0999999996</v>
      </c>
      <c r="J49" s="44">
        <f t="shared" si="1"/>
        <v>10700998.25</v>
      </c>
      <c r="K49" s="44">
        <f t="shared" si="1"/>
        <v>31460760</v>
      </c>
      <c r="L49" s="44">
        <f t="shared" si="1"/>
        <v>11043231.6</v>
      </c>
      <c r="M49" s="44">
        <f t="shared" si="1"/>
        <v>12835210</v>
      </c>
      <c r="N49" s="44">
        <f t="shared" si="1"/>
        <v>37329703</v>
      </c>
      <c r="O49" s="44">
        <f t="shared" si="1"/>
        <v>12978614.1</v>
      </c>
      <c r="P49" s="44">
        <f t="shared" si="1"/>
        <v>15218132.916666668</v>
      </c>
      <c r="Q49" s="44">
        <f t="shared" si="1"/>
        <v>32852392</v>
      </c>
      <c r="R49" s="44">
        <f t="shared" si="1"/>
        <v>14381815.865</v>
      </c>
      <c r="S49" s="44">
        <f t="shared" si="1"/>
        <v>15736707.672499999</v>
      </c>
      <c r="T49" s="44">
        <f t="shared" si="1"/>
        <v>303319920</v>
      </c>
      <c r="U49" s="44">
        <f>SUM(U38:U48)</f>
        <v>52767672.894850001</v>
      </c>
      <c r="V49" s="44">
        <f>SUM(V38:V48)</f>
        <v>56643167.983991668</v>
      </c>
    </row>
  </sheetData>
  <printOptions headings="1" gridLines="1"/>
  <pageMargins left="0.7" right="0.7" top="0.75" bottom="0.75" header="0.3" footer="0.3"/>
  <pageSetup paperSize="17" scale="79" fitToWidth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X52"/>
  <sheetViews>
    <sheetView zoomScale="60" zoomScaleNormal="6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0.5703125" bestFit="1" customWidth="1"/>
    <col min="2" max="2" width="25.5703125" style="13" bestFit="1" customWidth="1"/>
    <col min="3" max="3" width="22.85546875" style="13" bestFit="1" customWidth="1"/>
    <col min="4" max="4" width="32.28515625" style="13" bestFit="1" customWidth="1"/>
    <col min="5" max="5" width="14.42578125" style="13" bestFit="1" customWidth="1"/>
    <col min="6" max="6" width="24.7109375" style="13" bestFit="1" customWidth="1"/>
    <col min="7" max="7" width="19.7109375" style="13" bestFit="1" customWidth="1"/>
    <col min="8" max="8" width="14.42578125" style="13" bestFit="1" customWidth="1"/>
    <col min="9" max="9" width="24.7109375" style="13" bestFit="1" customWidth="1"/>
    <col min="10" max="10" width="19.7109375" style="13" bestFit="1" customWidth="1"/>
    <col min="11" max="11" width="14.42578125" style="13" bestFit="1" customWidth="1"/>
    <col min="12" max="12" width="24.7109375" style="13" bestFit="1" customWidth="1"/>
    <col min="13" max="13" width="19.7109375" style="13" bestFit="1" customWidth="1"/>
    <col min="14" max="14" width="14.42578125" style="13" bestFit="1" customWidth="1"/>
    <col min="15" max="15" width="24.7109375" style="13" bestFit="1" customWidth="1"/>
    <col min="16" max="16" width="20.7109375" style="13" bestFit="1" customWidth="1"/>
    <col min="17" max="17" width="14.5703125" style="13" bestFit="1" customWidth="1"/>
    <col min="18" max="18" width="25" style="13" bestFit="1" customWidth="1"/>
    <col min="19" max="19" width="20.85546875" style="13" bestFit="1" customWidth="1"/>
    <col min="20" max="20" width="33.140625" style="13" bestFit="1" customWidth="1"/>
    <col min="21" max="21" width="32.5703125" style="13" bestFit="1" customWidth="1"/>
    <col min="22" max="22" width="31.42578125" style="13" bestFit="1" customWidth="1"/>
  </cols>
  <sheetData>
    <row r="37" spans="1:24" s="60" customFormat="1" x14ac:dyDescent="0.25">
      <c r="A37" s="60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4" s="60" customForma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4" x14ac:dyDescent="0.25">
      <c r="A39" s="61" t="s">
        <v>191</v>
      </c>
      <c r="B39" s="13">
        <v>1631676</v>
      </c>
      <c r="C39" s="13">
        <v>206792</v>
      </c>
      <c r="D39" s="13">
        <v>299717</v>
      </c>
      <c r="E39" s="13">
        <v>0</v>
      </c>
      <c r="F39" s="13">
        <v>207873</v>
      </c>
      <c r="G39" s="13">
        <v>477001</v>
      </c>
      <c r="H39" s="13">
        <v>0</v>
      </c>
      <c r="I39" s="13">
        <v>735189</v>
      </c>
      <c r="J39" s="13">
        <v>956554</v>
      </c>
      <c r="K39" s="13">
        <v>0</v>
      </c>
      <c r="L39" s="13">
        <v>747520</v>
      </c>
      <c r="M39" s="13">
        <v>900642</v>
      </c>
      <c r="N39" s="13">
        <v>3410005</v>
      </c>
      <c r="O39" s="13">
        <v>760083</v>
      </c>
      <c r="P39" s="13">
        <v>954486</v>
      </c>
      <c r="Q39" s="13">
        <v>4572765</v>
      </c>
      <c r="R39" s="13">
        <v>865188</v>
      </c>
      <c r="S39" s="13">
        <v>1126583</v>
      </c>
      <c r="T39" s="13">
        <f>SUM(B39,E39,H39,K39,N39,Q39)</f>
        <v>9614446</v>
      </c>
      <c r="U39" s="13">
        <f>SUM(O39,L39,I39,F39,C39,R39)</f>
        <v>3522645</v>
      </c>
      <c r="V39" s="13">
        <f>SUM(P39,M39,J39,G39,D39,S39)</f>
        <v>4714983</v>
      </c>
    </row>
    <row r="40" spans="1:24" x14ac:dyDescent="0.25">
      <c r="A40" s="61" t="s">
        <v>54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2393000</v>
      </c>
      <c r="O40" s="13">
        <v>70469</v>
      </c>
      <c r="P40" s="13">
        <v>0</v>
      </c>
      <c r="Q40" s="13">
        <v>0</v>
      </c>
      <c r="R40" s="13">
        <v>157423</v>
      </c>
      <c r="S40" s="13">
        <v>0</v>
      </c>
      <c r="T40" s="13">
        <f t="shared" ref="T40:T49" si="0">SUM(B40,E40,H40,K40,N40)</f>
        <v>2393000</v>
      </c>
      <c r="U40" s="13">
        <f t="shared" ref="U40:V41" si="1">SUM(O40,L40,I40,F40,C40)</f>
        <v>70469</v>
      </c>
      <c r="V40" s="13">
        <f t="shared" si="1"/>
        <v>0</v>
      </c>
    </row>
    <row r="41" spans="1:24" x14ac:dyDescent="0.25">
      <c r="A41" s="61" t="s">
        <v>158</v>
      </c>
      <c r="B41" s="13">
        <v>20128978</v>
      </c>
      <c r="C41" s="13">
        <v>638670</v>
      </c>
      <c r="D41" s="13">
        <v>787887.5</v>
      </c>
      <c r="E41" s="13">
        <v>12683043</v>
      </c>
      <c r="F41" s="13">
        <v>1101499</v>
      </c>
      <c r="G41" s="13">
        <v>583234.59</v>
      </c>
      <c r="H41" s="13">
        <v>0</v>
      </c>
      <c r="I41" s="13">
        <v>1101499</v>
      </c>
      <c r="J41" s="13">
        <v>365785.01</v>
      </c>
      <c r="K41" s="13">
        <v>0</v>
      </c>
      <c r="L41" s="13">
        <v>1101499</v>
      </c>
      <c r="M41" s="13">
        <v>1171710.67</v>
      </c>
      <c r="N41" s="13">
        <v>3720727</v>
      </c>
      <c r="O41" s="13">
        <v>1269197</v>
      </c>
      <c r="P41" s="13">
        <v>1171710.67</v>
      </c>
      <c r="Q41" s="13">
        <v>1446040</v>
      </c>
      <c r="R41" s="13">
        <v>1437686</v>
      </c>
      <c r="S41" s="13">
        <v>1171710.67</v>
      </c>
      <c r="T41" s="13">
        <v>5252039.1100000003</v>
      </c>
      <c r="U41" s="13">
        <f t="shared" si="1"/>
        <v>5212364</v>
      </c>
      <c r="V41" s="13" t="b">
        <f>A42=SUM(P41,M41,J41,G41,D41)</f>
        <v>0</v>
      </c>
    </row>
    <row r="42" spans="1:24" x14ac:dyDescent="0.25">
      <c r="A42" s="3" t="s">
        <v>45</v>
      </c>
      <c r="B42" s="13">
        <v>2409835</v>
      </c>
      <c r="C42" s="13">
        <v>164049</v>
      </c>
      <c r="D42" s="13">
        <v>0</v>
      </c>
      <c r="E42" s="13">
        <v>0</v>
      </c>
      <c r="F42" s="13">
        <v>164049</v>
      </c>
      <c r="G42" s="13">
        <v>104381</v>
      </c>
      <c r="H42" s="13">
        <v>1413774</v>
      </c>
      <c r="I42" s="13">
        <v>195422</v>
      </c>
      <c r="J42" s="13">
        <v>170486</v>
      </c>
      <c r="K42" s="13">
        <v>0</v>
      </c>
      <c r="L42" s="13">
        <v>195422</v>
      </c>
      <c r="M42" s="13">
        <v>198897</v>
      </c>
      <c r="N42" s="13">
        <v>31373</v>
      </c>
      <c r="O42" s="13">
        <v>198897</v>
      </c>
      <c r="P42" s="13">
        <v>251578</v>
      </c>
      <c r="Q42" s="13">
        <v>0</v>
      </c>
      <c r="R42" s="13">
        <v>195442</v>
      </c>
      <c r="S42" s="13">
        <v>234564</v>
      </c>
      <c r="T42" s="13">
        <f t="shared" si="0"/>
        <v>3854982</v>
      </c>
      <c r="U42" s="13">
        <v>508000</v>
      </c>
    </row>
    <row r="43" spans="1:24" x14ac:dyDescent="0.25">
      <c r="A43" s="61" t="s">
        <v>192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3006855</v>
      </c>
      <c r="L43" s="2">
        <v>0</v>
      </c>
      <c r="M43" s="2">
        <v>250556</v>
      </c>
      <c r="N43" s="2">
        <v>0</v>
      </c>
      <c r="O43" s="2">
        <v>141841</v>
      </c>
      <c r="P43" s="2">
        <v>262937</v>
      </c>
      <c r="Q43" s="13">
        <v>0</v>
      </c>
      <c r="R43" s="13">
        <v>280259</v>
      </c>
      <c r="S43" s="13">
        <v>353154</v>
      </c>
      <c r="T43" s="13">
        <f t="shared" si="0"/>
        <v>3006855</v>
      </c>
      <c r="U43" s="13">
        <f>SUM(O43,L43,I43,F43,C43)</f>
        <v>141841</v>
      </c>
      <c r="V43" s="13">
        <v>403593</v>
      </c>
    </row>
    <row r="44" spans="1:24" x14ac:dyDescent="0.25">
      <c r="A44" s="61" t="s">
        <v>193</v>
      </c>
      <c r="B44" s="13">
        <v>0</v>
      </c>
      <c r="C44" s="13">
        <v>0</v>
      </c>
      <c r="D44" s="13">
        <v>0</v>
      </c>
      <c r="E44" s="13">
        <v>13175682</v>
      </c>
      <c r="F44" s="13">
        <v>892831</v>
      </c>
      <c r="G44" s="13">
        <v>892831</v>
      </c>
      <c r="H44" s="13">
        <v>1105363</v>
      </c>
      <c r="I44" s="13">
        <v>1023425.5951146488</v>
      </c>
      <c r="J44" s="13">
        <v>1023425.5951146488</v>
      </c>
      <c r="K44" s="13">
        <v>0</v>
      </c>
      <c r="L44" s="13">
        <v>1023425.5951146488</v>
      </c>
      <c r="M44" s="13">
        <v>1023425.5951146488</v>
      </c>
      <c r="N44" s="13">
        <v>0</v>
      </c>
      <c r="O44" s="13">
        <v>1023425.5951146488</v>
      </c>
      <c r="P44" s="13">
        <v>1023425.5951146488</v>
      </c>
      <c r="Q44" s="13">
        <v>0</v>
      </c>
      <c r="R44" s="13">
        <v>1023425.5951146488</v>
      </c>
      <c r="S44" s="13">
        <v>1023425.5951146488</v>
      </c>
      <c r="T44" s="13">
        <f t="shared" si="0"/>
        <v>14281045</v>
      </c>
      <c r="U44" s="13">
        <f>SUM(O44,L44,I44,F44,C44)</f>
        <v>3963107.7853439464</v>
      </c>
      <c r="V44" s="13">
        <f>SUM(P44,M44,J44,G44,D44)</f>
        <v>3963107.7853439464</v>
      </c>
    </row>
    <row r="45" spans="1:24" x14ac:dyDescent="0.25">
      <c r="A45" s="61" t="s">
        <v>194</v>
      </c>
      <c r="B45" s="13">
        <v>3854057</v>
      </c>
      <c r="C45" s="13">
        <v>412372</v>
      </c>
      <c r="D45" s="13">
        <v>243848.5</v>
      </c>
      <c r="E45" s="13">
        <v>0</v>
      </c>
      <c r="F45" s="13">
        <v>412372</v>
      </c>
      <c r="G45" s="13">
        <v>243849</v>
      </c>
      <c r="H45" s="13">
        <v>0</v>
      </c>
      <c r="I45" s="13">
        <v>412372</v>
      </c>
      <c r="J45" s="13">
        <v>425341</v>
      </c>
      <c r="K45" s="13">
        <v>0</v>
      </c>
      <c r="L45" s="13">
        <v>412372</v>
      </c>
      <c r="M45" s="13">
        <v>438101.69865000003</v>
      </c>
      <c r="N45" s="13">
        <v>9616164</v>
      </c>
      <c r="O45" s="13">
        <v>1081729.7655532821</v>
      </c>
      <c r="P45" s="13">
        <v>451244.7496095</v>
      </c>
      <c r="Q45" s="13">
        <v>0</v>
      </c>
      <c r="R45" s="13">
        <v>694678</v>
      </c>
      <c r="S45" s="13">
        <v>733550.74960949994</v>
      </c>
      <c r="T45" s="13">
        <f t="shared" si="0"/>
        <v>13470221</v>
      </c>
      <c r="U45" s="13">
        <f>SUM(O45,L45,I45,F45,C45)</f>
        <v>2731217.7655532821</v>
      </c>
      <c r="V45" s="13">
        <f>SUM(P45,M45,J45,G45,D45)</f>
        <v>1802384.9482595001</v>
      </c>
    </row>
    <row r="46" spans="1:24" ht="15.75" thickBot="1" x14ac:dyDescent="0.3">
      <c r="A46" s="61" t="s">
        <v>31</v>
      </c>
      <c r="B46" s="2">
        <f t="shared" ref="B46:Q46" si="2">SUM(B35:B45)</f>
        <v>28024546</v>
      </c>
      <c r="C46" s="2">
        <f t="shared" si="2"/>
        <v>1421883</v>
      </c>
      <c r="D46" s="2">
        <f t="shared" si="2"/>
        <v>1331453</v>
      </c>
      <c r="E46" s="2">
        <f t="shared" si="2"/>
        <v>25858725</v>
      </c>
      <c r="F46" s="2">
        <f t="shared" si="2"/>
        <v>2778624</v>
      </c>
      <c r="G46" s="2">
        <f t="shared" si="2"/>
        <v>2301296.59</v>
      </c>
      <c r="H46" s="2">
        <f t="shared" si="2"/>
        <v>2519137</v>
      </c>
      <c r="I46" s="2">
        <f t="shared" si="2"/>
        <v>3467907.5951146488</v>
      </c>
      <c r="J46" s="2">
        <f t="shared" si="2"/>
        <v>2941591.605114649</v>
      </c>
      <c r="K46" s="2">
        <f t="shared" si="2"/>
        <v>3006855</v>
      </c>
      <c r="L46" s="2">
        <f t="shared" si="2"/>
        <v>3480238.5951146488</v>
      </c>
      <c r="M46" s="2">
        <f t="shared" si="2"/>
        <v>3983332.9637646489</v>
      </c>
      <c r="N46" s="2">
        <f t="shared" si="2"/>
        <v>19171269</v>
      </c>
      <c r="O46" s="2">
        <f t="shared" si="2"/>
        <v>4545642.3606679309</v>
      </c>
      <c r="P46" s="2">
        <f t="shared" si="2"/>
        <v>4115382.0147241489</v>
      </c>
      <c r="Q46" s="2">
        <f t="shared" si="2"/>
        <v>6018805</v>
      </c>
      <c r="R46" s="2">
        <f>SUM(R35:R45)</f>
        <v>4654101.5951146483</v>
      </c>
      <c r="S46" s="2">
        <f>SUM(S35:S45)</f>
        <v>4642988.0147241484</v>
      </c>
      <c r="T46" s="13">
        <f t="shared" si="0"/>
        <v>78580532</v>
      </c>
      <c r="U46" s="13">
        <v>28718000</v>
      </c>
      <c r="V46" s="13">
        <v>28718000</v>
      </c>
    </row>
    <row r="47" spans="1:24" ht="16.5" thickTop="1" thickBot="1" x14ac:dyDescent="0.3">
      <c r="A47" s="3" t="s">
        <v>195</v>
      </c>
      <c r="B47" s="13">
        <v>45771275</v>
      </c>
      <c r="C47" s="13">
        <v>20141034</v>
      </c>
      <c r="D47" s="13">
        <v>36515759</v>
      </c>
      <c r="E47" s="13">
        <v>0</v>
      </c>
      <c r="F47" s="13">
        <v>992889</v>
      </c>
      <c r="G47" s="13">
        <v>1007266</v>
      </c>
      <c r="H47" s="13">
        <v>649213</v>
      </c>
      <c r="I47" s="13">
        <v>742114</v>
      </c>
      <c r="J47" s="13">
        <v>1068119</v>
      </c>
      <c r="K47" s="13">
        <v>1649705</v>
      </c>
      <c r="L47" s="13">
        <v>967924</v>
      </c>
      <c r="M47" s="13">
        <v>1362055</v>
      </c>
      <c r="N47" s="13">
        <v>5476617</v>
      </c>
      <c r="O47" s="13">
        <v>1233631</v>
      </c>
      <c r="P47" s="13">
        <v>1675699</v>
      </c>
      <c r="Q47" s="13">
        <v>7957972</v>
      </c>
      <c r="R47" s="13">
        <v>1270640</v>
      </c>
      <c r="S47" s="13">
        <v>2195706</v>
      </c>
      <c r="T47" s="13">
        <f t="shared" si="0"/>
        <v>53546810</v>
      </c>
      <c r="U47" s="13">
        <v>40263874</v>
      </c>
      <c r="V47" s="13">
        <f>SUM(P47,M47,J47,G47,D47)</f>
        <v>41628898</v>
      </c>
      <c r="X47" s="62"/>
    </row>
    <row r="48" spans="1:24" ht="15.75" thickTop="1" x14ac:dyDescent="0.25">
      <c r="A48" s="61" t="s">
        <v>201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3498500</v>
      </c>
      <c r="I48" s="13">
        <v>362400</v>
      </c>
      <c r="J48" s="13">
        <v>97476</v>
      </c>
      <c r="K48" s="13">
        <v>176847</v>
      </c>
      <c r="L48" s="13">
        <v>362400</v>
      </c>
      <c r="M48" s="13">
        <v>366277</v>
      </c>
      <c r="N48" s="13">
        <v>3320677</v>
      </c>
      <c r="O48" s="13">
        <v>381829</v>
      </c>
      <c r="P48" s="13">
        <v>598145</v>
      </c>
      <c r="Q48" s="13">
        <v>2105964</v>
      </c>
      <c r="R48" s="13">
        <v>832959.16</v>
      </c>
      <c r="S48" s="13">
        <v>821761</v>
      </c>
      <c r="T48" s="13">
        <f t="shared" si="0"/>
        <v>6996024</v>
      </c>
      <c r="U48" s="13">
        <f>SUM(O48,L48,I48,F48,C48)</f>
        <v>1106629</v>
      </c>
      <c r="V48" s="13">
        <f>SUM(P48,M48,J48,G48,D48)</f>
        <v>1061898</v>
      </c>
    </row>
    <row r="49" spans="1:22" x14ac:dyDescent="0.25">
      <c r="A49" s="61" t="s">
        <v>197</v>
      </c>
      <c r="B49" s="13">
        <v>4215772</v>
      </c>
      <c r="C49" s="13">
        <v>313772</v>
      </c>
      <c r="D49" s="13">
        <v>450969</v>
      </c>
      <c r="E49" s="13">
        <v>0</v>
      </c>
      <c r="F49" s="13">
        <v>273760</v>
      </c>
      <c r="G49" s="13">
        <v>279808</v>
      </c>
      <c r="H49" s="13">
        <v>0</v>
      </c>
      <c r="I49" s="13">
        <v>273760</v>
      </c>
      <c r="J49" s="13">
        <v>310339</v>
      </c>
      <c r="K49" s="13">
        <v>0</v>
      </c>
      <c r="L49" s="13">
        <v>273760</v>
      </c>
      <c r="M49" s="13">
        <v>299012</v>
      </c>
      <c r="N49" s="13">
        <v>3067716</v>
      </c>
      <c r="O49" s="13">
        <v>273760</v>
      </c>
      <c r="P49" s="13">
        <v>301855</v>
      </c>
      <c r="Q49" s="13">
        <v>0</v>
      </c>
      <c r="R49" s="13">
        <v>318895</v>
      </c>
      <c r="S49" s="13">
        <v>371227</v>
      </c>
      <c r="T49" s="13">
        <f t="shared" si="0"/>
        <v>7283488</v>
      </c>
      <c r="U49" s="13">
        <f>SUM(O49,L49,I49,F49,C49)</f>
        <v>1408812</v>
      </c>
      <c r="V49" s="13">
        <v>1078782</v>
      </c>
    </row>
    <row r="52" spans="1:22" s="60" customFormat="1" x14ac:dyDescent="0.25">
      <c r="A52" s="60" t="s">
        <v>8</v>
      </c>
      <c r="B52" s="52">
        <f t="shared" ref="B52:V52" si="3">SUM(B39:B49)</f>
        <v>106036139</v>
      </c>
      <c r="C52" s="52">
        <f t="shared" si="3"/>
        <v>23298572</v>
      </c>
      <c r="D52" s="52">
        <f t="shared" si="3"/>
        <v>39629634</v>
      </c>
      <c r="E52" s="52">
        <f t="shared" si="3"/>
        <v>51717450</v>
      </c>
      <c r="F52" s="52">
        <f t="shared" si="3"/>
        <v>6823897</v>
      </c>
      <c r="G52" s="52">
        <f t="shared" si="3"/>
        <v>5889667.1799999997</v>
      </c>
      <c r="H52" s="52">
        <f t="shared" si="3"/>
        <v>9185987</v>
      </c>
      <c r="I52" s="52">
        <f t="shared" si="3"/>
        <v>8314089.1902292976</v>
      </c>
      <c r="J52" s="52">
        <f t="shared" si="3"/>
        <v>7359117.2102292981</v>
      </c>
      <c r="K52" s="52">
        <f t="shared" si="3"/>
        <v>7840262</v>
      </c>
      <c r="L52" s="52">
        <f t="shared" si="3"/>
        <v>8564561.1902292967</v>
      </c>
      <c r="M52" s="52">
        <f t="shared" si="3"/>
        <v>9994009.9275292978</v>
      </c>
      <c r="N52" s="52">
        <f t="shared" si="3"/>
        <v>50207548</v>
      </c>
      <c r="O52" s="52">
        <f t="shared" si="3"/>
        <v>10980504.721335862</v>
      </c>
      <c r="P52" s="52">
        <f t="shared" si="3"/>
        <v>10806463.029448297</v>
      </c>
      <c r="Q52" s="52">
        <f t="shared" si="3"/>
        <v>22101546</v>
      </c>
      <c r="R52" s="52">
        <f t="shared" si="3"/>
        <v>11730697.350229297</v>
      </c>
      <c r="S52" s="52">
        <f t="shared" si="3"/>
        <v>12674670.029448297</v>
      </c>
      <c r="T52" s="52">
        <f>SUM(T39:T49)</f>
        <v>198279442.11000001</v>
      </c>
      <c r="U52" s="52">
        <f t="shared" si="3"/>
        <v>87646959.550897226</v>
      </c>
      <c r="V52" s="52">
        <f t="shared" si="3"/>
        <v>83371646.733603448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topLeftCell="A19" zoomScale="70" zoomScaleNormal="70" workbookViewId="0">
      <selection activeCell="B41" sqref="B41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2" t="s">
        <v>31</v>
      </c>
      <c r="B5" s="12" t="s">
        <v>32</v>
      </c>
      <c r="C5" s="13">
        <v>27400000</v>
      </c>
      <c r="D5" s="13">
        <v>2300000</v>
      </c>
      <c r="E5" s="13">
        <v>11500000</v>
      </c>
      <c r="F5" s="13">
        <v>0</v>
      </c>
      <c r="G5" s="13">
        <v>2300000</v>
      </c>
      <c r="H5" s="13">
        <v>2300000</v>
      </c>
      <c r="I5" s="13">
        <v>0</v>
      </c>
      <c r="J5" s="13">
        <v>2300000</v>
      </c>
      <c r="K5" s="13">
        <v>2300000</v>
      </c>
      <c r="L5" s="13">
        <v>0</v>
      </c>
      <c r="M5" s="13">
        <v>2300000</v>
      </c>
      <c r="N5" s="13">
        <v>2300000</v>
      </c>
      <c r="O5" s="13">
        <v>0</v>
      </c>
      <c r="P5" s="13">
        <v>2300000</v>
      </c>
      <c r="Q5" s="13">
        <v>2300000</v>
      </c>
      <c r="R5" s="13">
        <v>0</v>
      </c>
      <c r="S5" s="13">
        <v>2300000</v>
      </c>
      <c r="T5" s="13">
        <v>2300000</v>
      </c>
      <c r="U5" s="13">
        <f>SUM(E5,H5,K5,N5,Q5,T5)</f>
        <v>23000000</v>
      </c>
      <c r="V5" s="2"/>
    </row>
    <row r="6" spans="1:23" x14ac:dyDescent="0.25">
      <c r="A6" s="12" t="s">
        <v>31</v>
      </c>
      <c r="B6" s="12" t="s">
        <v>33</v>
      </c>
      <c r="C6" s="13">
        <v>8400000</v>
      </c>
      <c r="D6" s="13">
        <v>783000</v>
      </c>
      <c r="E6" s="13">
        <v>2349000</v>
      </c>
      <c r="F6" s="13">
        <v>0</v>
      </c>
      <c r="G6" s="13">
        <v>783000</v>
      </c>
      <c r="H6" s="13">
        <v>783000</v>
      </c>
      <c r="I6" s="13">
        <v>0</v>
      </c>
      <c r="J6" s="13">
        <v>783000</v>
      </c>
      <c r="K6" s="13">
        <v>783000</v>
      </c>
      <c r="L6" s="13">
        <v>0</v>
      </c>
      <c r="M6" s="13">
        <v>783000</v>
      </c>
      <c r="N6" s="13">
        <v>783000</v>
      </c>
      <c r="O6" s="13">
        <v>0</v>
      </c>
      <c r="P6" s="13">
        <v>783000</v>
      </c>
      <c r="Q6" s="13">
        <v>783000</v>
      </c>
      <c r="R6" s="13">
        <v>0</v>
      </c>
      <c r="S6" s="13">
        <v>783000</v>
      </c>
      <c r="T6" s="13">
        <v>783000</v>
      </c>
      <c r="U6" s="13">
        <f t="shared" ref="U6:U14" si="0">SUM(E6,H6,K6,N6,Q6,T6)</f>
        <v>6264000</v>
      </c>
      <c r="V6" s="2"/>
    </row>
    <row r="7" spans="1:23" x14ac:dyDescent="0.25">
      <c r="A7" s="12" t="s">
        <v>31</v>
      </c>
      <c r="B7" s="12" t="s">
        <v>34</v>
      </c>
      <c r="C7" s="13">
        <v>1870000</v>
      </c>
      <c r="D7" s="13">
        <v>112000</v>
      </c>
      <c r="E7" s="13">
        <v>224000</v>
      </c>
      <c r="F7" s="13">
        <v>0</v>
      </c>
      <c r="G7" s="13">
        <v>112000</v>
      </c>
      <c r="H7" s="13">
        <v>112000</v>
      </c>
      <c r="I7" s="13">
        <v>0</v>
      </c>
      <c r="J7" s="13">
        <v>112000</v>
      </c>
      <c r="K7" s="13">
        <v>112000</v>
      </c>
      <c r="L7" s="13">
        <v>0</v>
      </c>
      <c r="M7" s="13">
        <v>112000</v>
      </c>
      <c r="N7" s="13">
        <v>112000</v>
      </c>
      <c r="O7" s="13">
        <v>0</v>
      </c>
      <c r="P7" s="13">
        <v>112000</v>
      </c>
      <c r="Q7" s="13">
        <v>112000</v>
      </c>
      <c r="R7" s="13">
        <v>0</v>
      </c>
      <c r="S7" s="13">
        <v>112000</v>
      </c>
      <c r="T7" s="13">
        <v>112000</v>
      </c>
      <c r="U7" s="13">
        <f t="shared" si="0"/>
        <v>784000</v>
      </c>
      <c r="V7" s="2"/>
    </row>
    <row r="8" spans="1:23" x14ac:dyDescent="0.25">
      <c r="A8" s="12" t="s">
        <v>31</v>
      </c>
      <c r="B8" s="12" t="s">
        <v>35</v>
      </c>
      <c r="C8" s="13">
        <v>6230000</v>
      </c>
      <c r="D8" s="13">
        <v>207000</v>
      </c>
      <c r="E8" s="13">
        <v>414000</v>
      </c>
      <c r="F8" s="13">
        <v>0</v>
      </c>
      <c r="G8" s="13">
        <v>207000</v>
      </c>
      <c r="H8" s="13">
        <v>207000</v>
      </c>
      <c r="I8" s="13">
        <v>0</v>
      </c>
      <c r="J8" s="13">
        <v>207000</v>
      </c>
      <c r="K8" s="13">
        <v>207000</v>
      </c>
      <c r="L8" s="13">
        <v>0</v>
      </c>
      <c r="M8" s="13">
        <v>207000</v>
      </c>
      <c r="N8" s="13">
        <v>207000</v>
      </c>
      <c r="O8" s="13">
        <v>0</v>
      </c>
      <c r="P8" s="13">
        <v>207000</v>
      </c>
      <c r="Q8" s="13">
        <v>207000</v>
      </c>
      <c r="R8" s="13">
        <v>0</v>
      </c>
      <c r="S8" s="13">
        <v>207000</v>
      </c>
      <c r="T8" s="13">
        <v>207000</v>
      </c>
      <c r="U8" s="13">
        <f t="shared" si="0"/>
        <v>1449000</v>
      </c>
      <c r="V8" s="2"/>
    </row>
    <row r="9" spans="1:23" x14ac:dyDescent="0.25">
      <c r="A9" s="12" t="s">
        <v>31</v>
      </c>
      <c r="B9" s="12" t="s">
        <v>36</v>
      </c>
      <c r="C9" s="13">
        <v>3530000</v>
      </c>
      <c r="D9" s="13">
        <v>78201</v>
      </c>
      <c r="E9"/>
      <c r="G9" s="13">
        <v>0</v>
      </c>
      <c r="H9" s="13" t="s">
        <v>37</v>
      </c>
      <c r="I9" s="13">
        <v>0</v>
      </c>
      <c r="J9" s="13">
        <v>82000</v>
      </c>
      <c r="K9" s="13">
        <v>82000</v>
      </c>
      <c r="L9" s="13">
        <v>0</v>
      </c>
      <c r="M9" s="13">
        <v>82000</v>
      </c>
      <c r="N9" s="13">
        <v>82000</v>
      </c>
      <c r="O9" s="13">
        <v>0</v>
      </c>
      <c r="P9" s="13">
        <v>82000</v>
      </c>
      <c r="Q9" s="13">
        <v>82000</v>
      </c>
      <c r="R9" s="13">
        <v>0</v>
      </c>
      <c r="S9" s="13">
        <v>82000</v>
      </c>
      <c r="T9" s="13">
        <v>84402</v>
      </c>
      <c r="U9" s="13">
        <f t="shared" si="0"/>
        <v>330402</v>
      </c>
      <c r="V9" s="2"/>
    </row>
    <row r="10" spans="1:23" x14ac:dyDescent="0.25">
      <c r="A10" s="12" t="s">
        <v>31</v>
      </c>
      <c r="B10" s="12" t="s">
        <v>38</v>
      </c>
      <c r="C10" s="13">
        <v>653000</v>
      </c>
      <c r="D10"/>
      <c r="E10"/>
      <c r="G10" s="13">
        <v>0</v>
      </c>
      <c r="H10" s="13" t="s">
        <v>37</v>
      </c>
      <c r="I10" s="13">
        <v>0</v>
      </c>
      <c r="J10" s="13">
        <v>69000</v>
      </c>
      <c r="K10" s="13">
        <v>69000</v>
      </c>
      <c r="L10" s="13">
        <v>0</v>
      </c>
      <c r="M10" s="13">
        <v>69000</v>
      </c>
      <c r="N10" s="13">
        <v>69000</v>
      </c>
      <c r="O10" s="13">
        <v>0</v>
      </c>
      <c r="P10" s="13">
        <v>69000</v>
      </c>
      <c r="Q10" s="13">
        <v>69000</v>
      </c>
      <c r="R10" s="13">
        <v>0</v>
      </c>
      <c r="S10" s="13">
        <v>69000</v>
      </c>
      <c r="T10" s="13">
        <v>69000</v>
      </c>
      <c r="U10" s="13">
        <f t="shared" si="0"/>
        <v>276000</v>
      </c>
      <c r="V10" s="2"/>
    </row>
    <row r="11" spans="1:23" x14ac:dyDescent="0.25">
      <c r="A11" s="12" t="s">
        <v>31</v>
      </c>
      <c r="B11" s="12" t="s">
        <v>39</v>
      </c>
      <c r="C11" s="13">
        <v>2950000</v>
      </c>
      <c r="D11"/>
      <c r="E11"/>
      <c r="F11"/>
      <c r="G11"/>
      <c r="H11"/>
      <c r="J11" s="13">
        <v>0</v>
      </c>
      <c r="K11" s="13" t="s">
        <v>40</v>
      </c>
      <c r="L11" s="13">
        <v>0</v>
      </c>
      <c r="M11" s="13">
        <v>0</v>
      </c>
      <c r="N11" s="13" t="s">
        <v>37</v>
      </c>
      <c r="O11" s="13">
        <v>0</v>
      </c>
      <c r="P11" s="13">
        <v>170000</v>
      </c>
      <c r="Q11" s="13">
        <v>170000</v>
      </c>
      <c r="R11" s="13">
        <v>0</v>
      </c>
      <c r="S11" s="13">
        <v>170000</v>
      </c>
      <c r="T11" s="13">
        <v>170000</v>
      </c>
      <c r="U11" s="13">
        <f t="shared" si="0"/>
        <v>340000</v>
      </c>
      <c r="V11" s="2"/>
    </row>
    <row r="12" spans="1:23" x14ac:dyDescent="0.25">
      <c r="A12" s="12" t="s">
        <v>31</v>
      </c>
      <c r="B12" s="12" t="s">
        <v>41</v>
      </c>
      <c r="C12"/>
      <c r="D12"/>
      <c r="E12"/>
      <c r="F12"/>
      <c r="G12"/>
      <c r="H12"/>
      <c r="I12"/>
      <c r="J12"/>
      <c r="K12"/>
      <c r="L12" s="13">
        <v>2274000</v>
      </c>
      <c r="M12" s="13">
        <v>0</v>
      </c>
      <c r="N12" s="13" t="s">
        <v>37</v>
      </c>
      <c r="O12" s="13">
        <v>0</v>
      </c>
      <c r="P12" s="13">
        <v>114765</v>
      </c>
      <c r="Q12" s="13" t="s">
        <v>40</v>
      </c>
      <c r="R12" s="13">
        <v>0</v>
      </c>
      <c r="S12" s="13">
        <v>114765</v>
      </c>
      <c r="T12" s="13">
        <v>114765</v>
      </c>
      <c r="U12" s="13">
        <f t="shared" si="0"/>
        <v>114765</v>
      </c>
      <c r="V12" s="2"/>
    </row>
    <row r="13" spans="1:23" x14ac:dyDescent="0.25">
      <c r="A13" s="12" t="s">
        <v>31</v>
      </c>
      <c r="B13" s="12" t="s">
        <v>42</v>
      </c>
      <c r="C13"/>
      <c r="D13"/>
      <c r="E13"/>
      <c r="F13"/>
      <c r="G13"/>
      <c r="H13"/>
      <c r="I13"/>
      <c r="J13"/>
      <c r="K13"/>
      <c r="L13" s="13">
        <v>2469000</v>
      </c>
      <c r="M13" s="13">
        <v>0</v>
      </c>
      <c r="N13" s="13" t="s">
        <v>37</v>
      </c>
      <c r="O13" s="13">
        <v>0</v>
      </c>
      <c r="P13" s="13">
        <v>192948</v>
      </c>
      <c r="Q13" s="13" t="s">
        <v>40</v>
      </c>
      <c r="R13" s="13">
        <v>0</v>
      </c>
      <c r="S13" s="13">
        <v>192948</v>
      </c>
      <c r="T13" s="13">
        <v>192948</v>
      </c>
      <c r="U13" s="13">
        <f t="shared" si="0"/>
        <v>192948</v>
      </c>
      <c r="V13" s="2"/>
    </row>
    <row r="14" spans="1:23" x14ac:dyDescent="0.25">
      <c r="A14" s="12" t="s">
        <v>31</v>
      </c>
      <c r="B14" s="12" t="s">
        <v>43</v>
      </c>
      <c r="C14"/>
      <c r="D14"/>
      <c r="E14"/>
      <c r="F14"/>
      <c r="G14"/>
      <c r="H14"/>
      <c r="I14"/>
      <c r="J14"/>
      <c r="K14"/>
      <c r="L14" s="13">
        <v>7288000</v>
      </c>
      <c r="M14" s="13">
        <v>0</v>
      </c>
      <c r="N14" s="13" t="s">
        <v>37</v>
      </c>
      <c r="O14" s="13">
        <v>0</v>
      </c>
      <c r="P14" s="13">
        <v>492118</v>
      </c>
      <c r="Q14" s="13" t="s">
        <v>40</v>
      </c>
      <c r="R14" s="13">
        <v>0</v>
      </c>
      <c r="S14" s="13" t="s">
        <v>44</v>
      </c>
      <c r="T14" s="13">
        <v>0</v>
      </c>
      <c r="U14" s="13">
        <f t="shared" si="0"/>
        <v>0</v>
      </c>
      <c r="V14" s="2"/>
    </row>
    <row r="15" spans="1:23" x14ac:dyDescent="0.25">
      <c r="V15" s="2"/>
    </row>
    <row r="16" spans="1:23" x14ac:dyDescent="0.25">
      <c r="V16" s="2"/>
    </row>
    <row r="17" spans="1:22" x14ac:dyDescent="0.25">
      <c r="V17" s="2"/>
    </row>
    <row r="18" spans="1:22" x14ac:dyDescent="0.25">
      <c r="V18" s="2"/>
    </row>
    <row r="19" spans="1:22" x14ac:dyDescent="0.25">
      <c r="A19" s="1" t="s">
        <v>8</v>
      </c>
      <c r="C19" s="2">
        <f t="shared" ref="C19:U19" si="1">SUM(C5:C18)</f>
        <v>51033000</v>
      </c>
      <c r="D19" s="2">
        <f t="shared" si="1"/>
        <v>3480201</v>
      </c>
      <c r="E19" s="2">
        <f t="shared" si="1"/>
        <v>14487000</v>
      </c>
      <c r="F19" s="2">
        <f t="shared" si="1"/>
        <v>0</v>
      </c>
      <c r="G19" s="2">
        <f t="shared" si="1"/>
        <v>3402000</v>
      </c>
      <c r="H19" s="2">
        <f t="shared" si="1"/>
        <v>3402000</v>
      </c>
      <c r="I19" s="2">
        <f t="shared" si="1"/>
        <v>0</v>
      </c>
      <c r="J19" s="2">
        <f t="shared" si="1"/>
        <v>3553000</v>
      </c>
      <c r="K19" s="2">
        <f t="shared" si="1"/>
        <v>3553000</v>
      </c>
      <c r="L19" s="2">
        <f t="shared" si="1"/>
        <v>12031000</v>
      </c>
      <c r="M19" s="2">
        <f t="shared" si="1"/>
        <v>3553000</v>
      </c>
      <c r="N19" s="2">
        <f t="shared" si="1"/>
        <v>3553000</v>
      </c>
      <c r="O19" s="2">
        <f t="shared" si="1"/>
        <v>0</v>
      </c>
      <c r="P19" s="2">
        <f t="shared" si="1"/>
        <v>4522831</v>
      </c>
      <c r="Q19" s="2">
        <f t="shared" si="1"/>
        <v>3723000</v>
      </c>
      <c r="R19" s="2">
        <f>SUM(R5:R18)</f>
        <v>0</v>
      </c>
      <c r="S19" s="2">
        <f>SUM(S5:S18)</f>
        <v>4030713</v>
      </c>
      <c r="T19" s="2">
        <f>SUM(T5:T18)</f>
        <v>4033115</v>
      </c>
      <c r="U19" s="2">
        <f t="shared" si="1"/>
        <v>32751115</v>
      </c>
      <c r="V19" s="2"/>
    </row>
    <row r="20" spans="1:22" x14ac:dyDescent="0.25">
      <c r="Q20" s="7"/>
      <c r="R20" s="7"/>
      <c r="S20" s="7"/>
      <c r="T20" s="7"/>
    </row>
    <row r="23" spans="1:22" x14ac:dyDescent="0.25">
      <c r="A23" s="8"/>
      <c r="B23" s="9" t="s"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</row>
    <row r="26" spans="1:22" x14ac:dyDescent="0.25">
      <c r="B26" s="1" t="s">
        <v>8</v>
      </c>
      <c r="C26" s="2">
        <f t="shared" ref="C26:U26" si="2">SUM(C25:C25)</f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si="2"/>
        <v>0</v>
      </c>
      <c r="Q26" s="2">
        <f t="shared" si="2"/>
        <v>0</v>
      </c>
      <c r="U26" s="2">
        <f t="shared" si="2"/>
        <v>0</v>
      </c>
    </row>
    <row r="29" spans="1:22" x14ac:dyDescent="0.25">
      <c r="A29" s="8"/>
      <c r="B29" s="9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1" spans="1:22" x14ac:dyDescent="0.25">
      <c r="A31" s="1" t="s">
        <v>31</v>
      </c>
      <c r="B31" s="1" t="s">
        <v>32</v>
      </c>
      <c r="C31" s="2">
        <v>27400000</v>
      </c>
      <c r="D31" s="2">
        <v>2300000</v>
      </c>
      <c r="E31" s="2">
        <v>11500000</v>
      </c>
      <c r="F31" s="2">
        <v>0</v>
      </c>
      <c r="G31" s="2">
        <v>2300000</v>
      </c>
      <c r="H31" s="2">
        <v>2300000</v>
      </c>
      <c r="I31" s="2">
        <v>0</v>
      </c>
      <c r="J31" s="2">
        <v>2300000</v>
      </c>
      <c r="K31" s="2">
        <v>2300000</v>
      </c>
      <c r="L31" s="2">
        <v>0</v>
      </c>
      <c r="M31" s="2">
        <v>2300000</v>
      </c>
      <c r="N31" s="2">
        <v>2300000</v>
      </c>
      <c r="O31" s="2">
        <v>0</v>
      </c>
      <c r="P31" s="2">
        <v>2300000</v>
      </c>
      <c r="Q31" s="2">
        <v>2300000</v>
      </c>
      <c r="R31" s="2">
        <v>0</v>
      </c>
      <c r="S31" s="13">
        <v>2300000</v>
      </c>
      <c r="T31" s="13">
        <v>2300000</v>
      </c>
      <c r="U31" s="2">
        <f t="shared" ref="U31:U40" si="3">SUM(E31,H31,K31,N31,Q31,T31)</f>
        <v>23000000</v>
      </c>
    </row>
    <row r="32" spans="1:22" x14ac:dyDescent="0.25">
      <c r="A32" s="1" t="s">
        <v>31</v>
      </c>
      <c r="B32" s="1" t="s">
        <v>33</v>
      </c>
      <c r="C32" s="2">
        <v>8400000</v>
      </c>
      <c r="D32" s="2">
        <v>783000</v>
      </c>
      <c r="E32" s="2">
        <v>2349000</v>
      </c>
      <c r="F32" s="2">
        <v>0</v>
      </c>
      <c r="G32" s="2">
        <v>783000</v>
      </c>
      <c r="H32" s="2">
        <v>783000</v>
      </c>
      <c r="I32" s="2">
        <v>0</v>
      </c>
      <c r="J32" s="2">
        <v>783000</v>
      </c>
      <c r="K32" s="2">
        <v>783000</v>
      </c>
      <c r="L32" s="2">
        <v>0</v>
      </c>
      <c r="M32" s="2">
        <v>783000</v>
      </c>
      <c r="N32" s="2">
        <v>783000</v>
      </c>
      <c r="O32" s="2">
        <v>0</v>
      </c>
      <c r="P32" s="2">
        <v>783000</v>
      </c>
      <c r="Q32" s="2">
        <v>783000</v>
      </c>
      <c r="R32" s="2">
        <v>0</v>
      </c>
      <c r="S32" s="13">
        <v>783000</v>
      </c>
      <c r="T32" s="13">
        <v>783000</v>
      </c>
      <c r="U32" s="2">
        <f t="shared" si="3"/>
        <v>6264000</v>
      </c>
    </row>
    <row r="33" spans="1:21" x14ac:dyDescent="0.25">
      <c r="A33" s="1" t="s">
        <v>31</v>
      </c>
      <c r="B33" s="1" t="s">
        <v>34</v>
      </c>
      <c r="C33" s="2">
        <v>1870000</v>
      </c>
      <c r="D33" s="2">
        <v>112000</v>
      </c>
      <c r="E33" s="2">
        <v>224000</v>
      </c>
      <c r="F33" s="2">
        <v>0</v>
      </c>
      <c r="G33" s="2">
        <v>112000</v>
      </c>
      <c r="H33" s="2">
        <v>112000</v>
      </c>
      <c r="I33" s="2">
        <v>0</v>
      </c>
      <c r="J33" s="2">
        <v>112000</v>
      </c>
      <c r="K33" s="2">
        <v>112000</v>
      </c>
      <c r="L33" s="2">
        <v>0</v>
      </c>
      <c r="M33" s="2">
        <v>112000</v>
      </c>
      <c r="N33" s="2">
        <v>112000</v>
      </c>
      <c r="O33" s="2">
        <v>0</v>
      </c>
      <c r="P33" s="2">
        <v>112000</v>
      </c>
      <c r="Q33" s="2">
        <v>112000</v>
      </c>
      <c r="R33" s="2">
        <v>0</v>
      </c>
      <c r="S33" s="13">
        <v>112000</v>
      </c>
      <c r="T33" s="13">
        <v>112000</v>
      </c>
      <c r="U33" s="2">
        <f t="shared" si="3"/>
        <v>784000</v>
      </c>
    </row>
    <row r="34" spans="1:21" x14ac:dyDescent="0.25">
      <c r="A34" s="1" t="s">
        <v>31</v>
      </c>
      <c r="B34" s="1" t="s">
        <v>35</v>
      </c>
      <c r="C34" s="2">
        <v>6230000</v>
      </c>
      <c r="D34" s="2">
        <v>207000</v>
      </c>
      <c r="E34" s="2">
        <v>414000</v>
      </c>
      <c r="F34" s="2">
        <v>0</v>
      </c>
      <c r="G34" s="2">
        <v>207000</v>
      </c>
      <c r="H34" s="2">
        <v>207000</v>
      </c>
      <c r="I34" s="2">
        <v>0</v>
      </c>
      <c r="J34" s="2">
        <v>207000</v>
      </c>
      <c r="K34" s="2">
        <v>207000</v>
      </c>
      <c r="L34" s="2">
        <v>0</v>
      </c>
      <c r="M34" s="2">
        <v>207000</v>
      </c>
      <c r="N34" s="2">
        <v>207000</v>
      </c>
      <c r="O34" s="2">
        <v>0</v>
      </c>
      <c r="P34" s="2">
        <v>207000</v>
      </c>
      <c r="Q34" s="2">
        <v>207000</v>
      </c>
      <c r="R34" s="2">
        <v>0</v>
      </c>
      <c r="S34" s="13">
        <v>207000</v>
      </c>
      <c r="T34" s="13">
        <v>207000</v>
      </c>
      <c r="U34" s="2">
        <f t="shared" si="3"/>
        <v>1449000</v>
      </c>
    </row>
    <row r="35" spans="1:21" x14ac:dyDescent="0.25">
      <c r="A35" s="1" t="s">
        <v>31</v>
      </c>
      <c r="B35" s="1" t="s">
        <v>36</v>
      </c>
      <c r="C35" s="13">
        <v>3530000</v>
      </c>
      <c r="G35" s="2">
        <v>82000</v>
      </c>
      <c r="H35" s="2" t="s">
        <v>37</v>
      </c>
      <c r="I35" s="2">
        <v>0</v>
      </c>
      <c r="J35" s="2">
        <v>82000</v>
      </c>
      <c r="K35" s="2">
        <v>82000</v>
      </c>
      <c r="L35" s="2">
        <v>0</v>
      </c>
      <c r="M35" s="2">
        <v>82000</v>
      </c>
      <c r="N35" s="2">
        <v>82000</v>
      </c>
      <c r="O35" s="2">
        <v>0</v>
      </c>
      <c r="P35" s="2">
        <v>82000</v>
      </c>
      <c r="Q35" s="2">
        <v>82000</v>
      </c>
      <c r="R35" s="2">
        <v>0</v>
      </c>
      <c r="S35" s="13">
        <v>82000</v>
      </c>
      <c r="T35" s="13">
        <v>84402</v>
      </c>
      <c r="U35" s="2">
        <f t="shared" si="3"/>
        <v>330402</v>
      </c>
    </row>
    <row r="36" spans="1:21" x14ac:dyDescent="0.25">
      <c r="A36" s="1" t="s">
        <v>31</v>
      </c>
      <c r="B36" s="1" t="s">
        <v>38</v>
      </c>
      <c r="C36" s="13">
        <v>653000</v>
      </c>
      <c r="G36" s="2">
        <v>69000</v>
      </c>
      <c r="H36" s="2" t="s">
        <v>37</v>
      </c>
      <c r="I36" s="2">
        <v>0</v>
      </c>
      <c r="J36" s="2">
        <v>69000</v>
      </c>
      <c r="K36" s="2">
        <v>69000</v>
      </c>
      <c r="L36" s="2">
        <v>0</v>
      </c>
      <c r="M36" s="2">
        <v>69000</v>
      </c>
      <c r="N36" s="2">
        <v>69000</v>
      </c>
      <c r="O36" s="2">
        <v>0</v>
      </c>
      <c r="P36" s="2">
        <v>69000</v>
      </c>
      <c r="Q36" s="2">
        <v>69000</v>
      </c>
      <c r="R36" s="2">
        <v>0</v>
      </c>
      <c r="S36" s="13">
        <v>69000</v>
      </c>
      <c r="T36" s="13">
        <v>69000</v>
      </c>
      <c r="U36" s="2">
        <f t="shared" si="3"/>
        <v>276000</v>
      </c>
    </row>
    <row r="37" spans="1:21" x14ac:dyDescent="0.25">
      <c r="A37" s="1" t="s">
        <v>31</v>
      </c>
      <c r="B37" s="1" t="s">
        <v>39</v>
      </c>
      <c r="I37" s="2">
        <v>2950000</v>
      </c>
      <c r="J37" s="2">
        <v>170000</v>
      </c>
      <c r="K37" s="2" t="s">
        <v>40</v>
      </c>
      <c r="L37" s="2">
        <v>0</v>
      </c>
      <c r="M37" s="2">
        <v>170000</v>
      </c>
      <c r="N37" s="2" t="s">
        <v>37</v>
      </c>
      <c r="O37" s="2">
        <v>0</v>
      </c>
      <c r="P37" s="2">
        <v>170000</v>
      </c>
      <c r="Q37" s="2">
        <v>170000</v>
      </c>
      <c r="R37" s="2">
        <v>0</v>
      </c>
      <c r="S37" s="13">
        <v>170000</v>
      </c>
      <c r="T37" s="13">
        <v>170000</v>
      </c>
      <c r="U37" s="2">
        <f t="shared" si="3"/>
        <v>340000</v>
      </c>
    </row>
    <row r="38" spans="1:21" x14ac:dyDescent="0.25">
      <c r="A38" s="1" t="s">
        <v>31</v>
      </c>
      <c r="B38" s="1" t="s">
        <v>41</v>
      </c>
      <c r="L38" s="2">
        <v>2274000</v>
      </c>
      <c r="M38" s="2">
        <v>114765</v>
      </c>
      <c r="N38" s="2" t="s">
        <v>37</v>
      </c>
      <c r="O38" s="2">
        <v>0</v>
      </c>
      <c r="P38" s="2">
        <v>114765</v>
      </c>
      <c r="Q38" s="2" t="s">
        <v>40</v>
      </c>
      <c r="R38" s="2">
        <v>0</v>
      </c>
      <c r="S38" s="13">
        <v>114765</v>
      </c>
      <c r="T38" s="13">
        <v>114765</v>
      </c>
      <c r="U38" s="2">
        <f t="shared" si="3"/>
        <v>114765</v>
      </c>
    </row>
    <row r="39" spans="1:21" x14ac:dyDescent="0.25">
      <c r="A39" s="1" t="s">
        <v>31</v>
      </c>
      <c r="B39" s="1" t="s">
        <v>42</v>
      </c>
      <c r="L39" s="2">
        <v>2469000</v>
      </c>
      <c r="M39" s="2">
        <v>192948</v>
      </c>
      <c r="N39" s="2" t="s">
        <v>37</v>
      </c>
      <c r="O39" s="2">
        <v>0</v>
      </c>
      <c r="P39" s="2">
        <v>192948</v>
      </c>
      <c r="Q39" s="2" t="s">
        <v>40</v>
      </c>
      <c r="R39" s="2">
        <v>0</v>
      </c>
      <c r="S39" s="13">
        <v>192948</v>
      </c>
      <c r="T39" s="13">
        <v>192948</v>
      </c>
      <c r="U39" s="2">
        <f t="shared" si="3"/>
        <v>192948</v>
      </c>
    </row>
    <row r="40" spans="1:21" x14ac:dyDescent="0.25">
      <c r="A40" s="1" t="s">
        <v>31</v>
      </c>
      <c r="B40" s="1" t="s">
        <v>43</v>
      </c>
      <c r="L40" s="2">
        <v>7288000</v>
      </c>
      <c r="M40" s="2">
        <v>493118</v>
      </c>
      <c r="N40" s="2" t="s">
        <v>37</v>
      </c>
      <c r="O40" s="2">
        <v>0</v>
      </c>
      <c r="P40" s="2">
        <v>492118</v>
      </c>
      <c r="Q40" s="2" t="s">
        <v>40</v>
      </c>
      <c r="R40" s="2">
        <v>0</v>
      </c>
      <c r="S40" s="13" t="s">
        <v>44</v>
      </c>
      <c r="T40" s="13">
        <v>0</v>
      </c>
      <c r="U40" s="2">
        <f t="shared" si="3"/>
        <v>0</v>
      </c>
    </row>
    <row r="42" spans="1:21" x14ac:dyDescent="0.25">
      <c r="B42" s="1" t="s">
        <v>8</v>
      </c>
      <c r="C42" s="2">
        <f t="shared" ref="C42:U42" si="4">SUM(C31:C41)</f>
        <v>48083000</v>
      </c>
      <c r="D42" s="2">
        <f t="shared" si="4"/>
        <v>3402000</v>
      </c>
      <c r="E42" s="2">
        <f t="shared" si="4"/>
        <v>14487000</v>
      </c>
      <c r="F42" s="2">
        <f t="shared" si="4"/>
        <v>0</v>
      </c>
      <c r="G42" s="2">
        <f t="shared" si="4"/>
        <v>3553000</v>
      </c>
      <c r="H42" s="2">
        <f t="shared" si="4"/>
        <v>3402000</v>
      </c>
      <c r="I42" s="2">
        <f t="shared" si="4"/>
        <v>2950000</v>
      </c>
      <c r="J42" s="2">
        <f t="shared" si="4"/>
        <v>3723000</v>
      </c>
      <c r="K42" s="2">
        <f t="shared" si="4"/>
        <v>3553000</v>
      </c>
      <c r="L42" s="2">
        <f t="shared" si="4"/>
        <v>12031000</v>
      </c>
      <c r="M42" s="2">
        <f t="shared" si="4"/>
        <v>4523831</v>
      </c>
      <c r="N42" s="2">
        <f t="shared" si="4"/>
        <v>3553000</v>
      </c>
      <c r="O42" s="2">
        <f t="shared" si="4"/>
        <v>0</v>
      </c>
      <c r="P42" s="2">
        <f t="shared" si="4"/>
        <v>4522831</v>
      </c>
      <c r="Q42" s="2">
        <f t="shared" si="4"/>
        <v>3723000</v>
      </c>
      <c r="R42" s="2">
        <f t="shared" si="4"/>
        <v>0</v>
      </c>
      <c r="S42" s="2">
        <f>SUM(S31:S41)</f>
        <v>4030713</v>
      </c>
      <c r="T42" s="2">
        <f>SUM(T31:T41)</f>
        <v>4033115</v>
      </c>
      <c r="U42" s="2">
        <f t="shared" si="4"/>
        <v>32751115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2"/>
  <sheetViews>
    <sheetView zoomScale="60" zoomScaleNormal="60" workbookViewId="0">
      <selection activeCell="B39" sqref="B38:B39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140625" style="2" bestFit="1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s="4" customFormat="1" x14ac:dyDescent="0.25">
      <c r="A3" s="2" t="s">
        <v>6</v>
      </c>
      <c r="B3" s="2" t="s">
        <v>0</v>
      </c>
      <c r="C3" s="2" t="s">
        <v>1</v>
      </c>
      <c r="D3" s="2" t="s">
        <v>7</v>
      </c>
      <c r="E3" s="2" t="s">
        <v>17</v>
      </c>
      <c r="F3" s="2" t="s">
        <v>2</v>
      </c>
      <c r="G3" s="2" t="s">
        <v>9</v>
      </c>
      <c r="H3" s="2" t="s">
        <v>12</v>
      </c>
      <c r="I3" s="2" t="s">
        <v>3</v>
      </c>
      <c r="J3" s="2" t="s">
        <v>10</v>
      </c>
      <c r="K3" s="2" t="s">
        <v>11</v>
      </c>
      <c r="L3" s="2" t="s">
        <v>4</v>
      </c>
      <c r="M3" s="2" t="s">
        <v>13</v>
      </c>
      <c r="N3" s="2" t="s">
        <v>14</v>
      </c>
      <c r="O3" s="2" t="s">
        <v>5</v>
      </c>
      <c r="P3" s="2" t="s">
        <v>15</v>
      </c>
      <c r="Q3" s="2" t="s">
        <v>29</v>
      </c>
      <c r="R3" s="2" t="s">
        <v>26</v>
      </c>
      <c r="S3" s="2" t="s">
        <v>16</v>
      </c>
      <c r="T3" s="2" t="s">
        <v>27</v>
      </c>
      <c r="U3" s="2" t="s">
        <v>28</v>
      </c>
      <c r="V3" s="5"/>
    </row>
    <row r="4" spans="1:22" s="14" customFormat="1" x14ac:dyDescent="0.25">
      <c r="A4" s="2" t="s">
        <v>45</v>
      </c>
      <c r="B4" s="2" t="s">
        <v>46</v>
      </c>
      <c r="C4" s="2">
        <v>2147705</v>
      </c>
      <c r="D4" s="2">
        <v>1014558</v>
      </c>
      <c r="E4" s="2">
        <v>1468383</v>
      </c>
      <c r="F4" s="2"/>
      <c r="G4" s="2">
        <v>250110</v>
      </c>
      <c r="H4" s="2">
        <v>425839</v>
      </c>
      <c r="I4" s="2"/>
      <c r="J4" s="2">
        <v>250110</v>
      </c>
      <c r="K4" s="2">
        <v>491243</v>
      </c>
      <c r="L4" s="2">
        <v>0</v>
      </c>
      <c r="M4" s="2">
        <v>250110</v>
      </c>
      <c r="N4" s="2">
        <v>484742</v>
      </c>
      <c r="O4" s="2">
        <v>0</v>
      </c>
      <c r="P4" s="2">
        <v>250110</v>
      </c>
      <c r="Q4" s="2">
        <v>474145</v>
      </c>
      <c r="R4" s="2">
        <v>0</v>
      </c>
      <c r="S4" s="2">
        <v>250110</v>
      </c>
      <c r="T4" s="2">
        <v>474145</v>
      </c>
      <c r="U4" s="2">
        <f>SUM(Q4,N4,K4,H4,E4,T4)</f>
        <v>3818497</v>
      </c>
    </row>
    <row r="5" spans="1:22" s="14" customFormat="1" x14ac:dyDescent="0.25">
      <c r="A5" s="2" t="s">
        <v>45</v>
      </c>
      <c r="B5" s="2" t="s">
        <v>46</v>
      </c>
      <c r="C5" s="2">
        <v>11995063</v>
      </c>
      <c r="D5" s="2">
        <v>399350</v>
      </c>
      <c r="E5" s="2">
        <v>897091</v>
      </c>
      <c r="F5" s="2">
        <v>0</v>
      </c>
      <c r="G5" s="2">
        <v>399350</v>
      </c>
      <c r="H5" s="2">
        <v>212441</v>
      </c>
      <c r="I5" s="2">
        <v>0</v>
      </c>
      <c r="J5" s="2">
        <v>399350</v>
      </c>
      <c r="K5" s="2">
        <v>258132</v>
      </c>
      <c r="L5" s="2">
        <v>0</v>
      </c>
      <c r="M5" s="2">
        <v>399350</v>
      </c>
      <c r="N5" s="2">
        <v>399350</v>
      </c>
      <c r="O5" s="2">
        <v>0</v>
      </c>
      <c r="P5" s="2">
        <v>399350</v>
      </c>
      <c r="Q5" s="2">
        <v>663972</v>
      </c>
      <c r="R5" s="2">
        <v>0</v>
      </c>
      <c r="S5" s="2">
        <v>399350</v>
      </c>
      <c r="T5" s="2">
        <v>663972</v>
      </c>
      <c r="U5" s="2">
        <f t="shared" ref="U5:U10" si="0">SUM(Q5,N5,K5,H5,E5,T5)</f>
        <v>3094958</v>
      </c>
    </row>
    <row r="6" spans="1:22" s="14" customFormat="1" x14ac:dyDescent="0.25">
      <c r="A6" s="2" t="s">
        <v>45</v>
      </c>
      <c r="B6" s="2" t="s">
        <v>47</v>
      </c>
      <c r="C6" s="2">
        <v>1953083</v>
      </c>
      <c r="D6" s="2">
        <v>214128.59999999998</v>
      </c>
      <c r="E6" s="2">
        <v>214129</v>
      </c>
      <c r="F6" s="2"/>
      <c r="G6" s="2">
        <v>214128.59999999998</v>
      </c>
      <c r="H6" s="2">
        <v>214129</v>
      </c>
      <c r="I6" s="2">
        <v>0</v>
      </c>
      <c r="J6" s="2">
        <v>214128.59999999998</v>
      </c>
      <c r="K6" s="2">
        <v>214129</v>
      </c>
      <c r="L6" s="2">
        <v>0</v>
      </c>
      <c r="M6" s="2">
        <v>214128.59999999998</v>
      </c>
      <c r="N6" s="2">
        <v>214129</v>
      </c>
      <c r="O6" s="2">
        <v>0</v>
      </c>
      <c r="P6" s="2">
        <v>214128.59999999998</v>
      </c>
      <c r="Q6" s="2">
        <v>214129</v>
      </c>
      <c r="R6" s="2">
        <v>0</v>
      </c>
      <c r="S6" s="2">
        <v>214129</v>
      </c>
      <c r="T6" s="2">
        <v>214129</v>
      </c>
      <c r="U6" s="2">
        <f t="shared" si="0"/>
        <v>1284774</v>
      </c>
    </row>
    <row r="7" spans="1:22" s="14" customFormat="1" x14ac:dyDescent="0.25">
      <c r="A7" s="2" t="s">
        <v>45</v>
      </c>
      <c r="B7" s="2" t="s">
        <v>48</v>
      </c>
      <c r="C7" s="2">
        <v>2600803</v>
      </c>
      <c r="D7" s="2">
        <v>155860</v>
      </c>
      <c r="E7" s="2">
        <v>155860</v>
      </c>
      <c r="F7" s="2">
        <v>0</v>
      </c>
      <c r="G7" s="2">
        <v>155860</v>
      </c>
      <c r="H7" s="2">
        <v>155860</v>
      </c>
      <c r="I7" s="2">
        <v>0</v>
      </c>
      <c r="J7" s="2">
        <v>155860</v>
      </c>
      <c r="K7" s="2">
        <v>155860</v>
      </c>
      <c r="L7" s="2">
        <v>0</v>
      </c>
      <c r="M7" s="2">
        <v>155860</v>
      </c>
      <c r="N7" s="2">
        <v>155860</v>
      </c>
      <c r="O7" s="2">
        <v>0</v>
      </c>
      <c r="P7" s="2">
        <v>155860</v>
      </c>
      <c r="Q7" s="2">
        <v>155860</v>
      </c>
      <c r="R7" s="2">
        <v>0</v>
      </c>
      <c r="S7" s="2">
        <v>155860</v>
      </c>
      <c r="T7" s="2">
        <v>155860</v>
      </c>
      <c r="U7" s="2">
        <f t="shared" si="0"/>
        <v>935160</v>
      </c>
    </row>
    <row r="8" spans="1:22" x14ac:dyDescent="0.25">
      <c r="A8" s="2" t="s">
        <v>45</v>
      </c>
      <c r="B8" s="2" t="s">
        <v>49</v>
      </c>
      <c r="C8" s="2">
        <v>2409835</v>
      </c>
      <c r="D8" s="2">
        <v>164049</v>
      </c>
      <c r="E8" s="2">
        <v>0</v>
      </c>
      <c r="F8" s="2">
        <v>0</v>
      </c>
      <c r="G8" s="2">
        <v>164049</v>
      </c>
      <c r="H8" s="2">
        <v>104381</v>
      </c>
      <c r="I8" s="2">
        <v>0</v>
      </c>
      <c r="J8" s="2">
        <v>164049</v>
      </c>
      <c r="K8" s="2">
        <v>164049</v>
      </c>
      <c r="L8" s="2">
        <v>0</v>
      </c>
      <c r="M8" s="2">
        <v>164049</v>
      </c>
      <c r="N8" s="2">
        <v>164049</v>
      </c>
      <c r="O8" s="2">
        <v>0</v>
      </c>
      <c r="P8" s="2">
        <v>164049</v>
      </c>
      <c r="Q8" s="2">
        <v>210746</v>
      </c>
      <c r="R8" s="2">
        <v>0</v>
      </c>
      <c r="S8" s="2">
        <v>164049</v>
      </c>
      <c r="T8" s="2">
        <v>210746</v>
      </c>
      <c r="U8" s="2">
        <f t="shared" si="0"/>
        <v>853971</v>
      </c>
    </row>
    <row r="9" spans="1:22" x14ac:dyDescent="0.25">
      <c r="A9" s="2" t="s">
        <v>45</v>
      </c>
      <c r="B9" s="2" t="s">
        <v>50</v>
      </c>
      <c r="E9" s="2">
        <v>0</v>
      </c>
      <c r="F9" s="2">
        <v>0</v>
      </c>
      <c r="G9" s="2">
        <v>0</v>
      </c>
      <c r="H9" s="2">
        <v>0</v>
      </c>
      <c r="I9" s="2">
        <v>1413774</v>
      </c>
      <c r="J9" s="2">
        <v>31373</v>
      </c>
      <c r="K9" s="2">
        <v>6437</v>
      </c>
      <c r="L9" s="2">
        <v>0</v>
      </c>
      <c r="M9" s="2">
        <v>31373</v>
      </c>
      <c r="N9" s="2">
        <v>34848</v>
      </c>
      <c r="O9" s="2">
        <v>0</v>
      </c>
      <c r="P9" s="2">
        <v>31373</v>
      </c>
      <c r="Q9" s="2">
        <v>40832</v>
      </c>
      <c r="R9" s="2">
        <v>0</v>
      </c>
      <c r="S9" s="2">
        <v>31373</v>
      </c>
      <c r="T9" s="2">
        <v>23818</v>
      </c>
      <c r="U9" s="2">
        <f t="shared" si="0"/>
        <v>105935</v>
      </c>
    </row>
    <row r="10" spans="1:22" s="14" customFormat="1" x14ac:dyDescent="0.25">
      <c r="A10" s="2" t="s">
        <v>45</v>
      </c>
      <c r="B10" s="2" t="s">
        <v>51</v>
      </c>
      <c r="C10" s="2">
        <v>1628725</v>
      </c>
      <c r="D10" s="2">
        <v>101947</v>
      </c>
      <c r="E10" s="2">
        <v>864819</v>
      </c>
      <c r="F10" s="2">
        <v>0</v>
      </c>
      <c r="G10" s="2">
        <v>101947</v>
      </c>
      <c r="H10" s="2">
        <v>101947</v>
      </c>
      <c r="I10" s="2">
        <v>0</v>
      </c>
      <c r="J10" s="2">
        <v>101947</v>
      </c>
      <c r="K10" s="2">
        <v>150776</v>
      </c>
      <c r="L10" s="2">
        <v>0</v>
      </c>
      <c r="M10" s="2">
        <v>101947</v>
      </c>
      <c r="N10" s="2">
        <v>145432</v>
      </c>
      <c r="O10" s="2">
        <v>0</v>
      </c>
      <c r="P10" s="2">
        <v>101947</v>
      </c>
      <c r="Q10" s="2">
        <v>216120</v>
      </c>
      <c r="R10" s="2">
        <v>0</v>
      </c>
      <c r="S10" s="2">
        <v>101947</v>
      </c>
      <c r="T10" s="2">
        <v>126070</v>
      </c>
      <c r="U10" s="2">
        <f t="shared" si="0"/>
        <v>1605164</v>
      </c>
    </row>
    <row r="11" spans="1:22" x14ac:dyDescent="0.25">
      <c r="A11" s="2"/>
      <c r="B11" s="2"/>
      <c r="O11" s="2">
        <v>0</v>
      </c>
    </row>
    <row r="12" spans="1:22" x14ac:dyDescent="0.25">
      <c r="A12" s="2" t="s">
        <v>8</v>
      </c>
      <c r="B12" s="2"/>
      <c r="C12" s="2">
        <f t="shared" ref="C12:U12" si="1">SUM(C4:C11)</f>
        <v>22735214</v>
      </c>
      <c r="D12" s="2">
        <f t="shared" si="1"/>
        <v>2049892.6</v>
      </c>
      <c r="E12" s="2">
        <f t="shared" si="1"/>
        <v>3600282</v>
      </c>
      <c r="F12" s="2">
        <f t="shared" si="1"/>
        <v>0</v>
      </c>
      <c r="G12" s="2">
        <f t="shared" si="1"/>
        <v>1285444.6000000001</v>
      </c>
      <c r="H12" s="2">
        <f t="shared" si="1"/>
        <v>1214597</v>
      </c>
      <c r="I12" s="2">
        <f t="shared" si="1"/>
        <v>1413774</v>
      </c>
      <c r="J12" s="2">
        <f t="shared" si="1"/>
        <v>1316817.6000000001</v>
      </c>
      <c r="K12" s="2">
        <f t="shared" si="1"/>
        <v>1440626</v>
      </c>
      <c r="L12" s="2">
        <f t="shared" si="1"/>
        <v>0</v>
      </c>
      <c r="M12" s="2">
        <f t="shared" si="1"/>
        <v>1316817.6000000001</v>
      </c>
      <c r="N12" s="2">
        <f t="shared" si="1"/>
        <v>1598410</v>
      </c>
      <c r="O12" s="2">
        <f t="shared" si="1"/>
        <v>0</v>
      </c>
      <c r="P12" s="2">
        <f t="shared" si="1"/>
        <v>1316817.6000000001</v>
      </c>
      <c r="Q12" s="2">
        <f t="shared" si="1"/>
        <v>1975804</v>
      </c>
      <c r="R12" s="2">
        <f>SUM(R4:R11)</f>
        <v>0</v>
      </c>
      <c r="S12" s="2">
        <f>SUM(S4:S11)</f>
        <v>1316818</v>
      </c>
      <c r="T12" s="2">
        <f>SUM(T4:T11)</f>
        <v>1868740</v>
      </c>
      <c r="U12" s="2">
        <f t="shared" si="1"/>
        <v>11698459</v>
      </c>
    </row>
    <row r="13" spans="1:22" x14ac:dyDescent="0.25">
      <c r="A13" s="2"/>
      <c r="B13" s="2"/>
    </row>
    <row r="14" spans="1:22" x14ac:dyDescent="0.25">
      <c r="A14" s="2"/>
      <c r="B14" s="2"/>
    </row>
    <row r="16" spans="1:22" x14ac:dyDescent="0.25">
      <c r="A16" s="8"/>
      <c r="B16" s="9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2"/>
      <c r="B17" s="2"/>
    </row>
    <row r="18" spans="1:21" x14ac:dyDescent="0.25">
      <c r="A18" s="2" t="s">
        <v>45</v>
      </c>
      <c r="B18" s="2" t="s">
        <v>46</v>
      </c>
      <c r="C18" s="2">
        <v>2147705</v>
      </c>
      <c r="D18" s="2">
        <v>1014558</v>
      </c>
      <c r="E18" s="2">
        <v>1468383</v>
      </c>
      <c r="G18" s="2">
        <v>250110</v>
      </c>
      <c r="H18" s="2">
        <v>425839</v>
      </c>
      <c r="I18" s="2">
        <v>0</v>
      </c>
      <c r="J18" s="2">
        <v>250110</v>
      </c>
      <c r="K18" s="2">
        <v>491243</v>
      </c>
      <c r="L18" s="2">
        <v>0</v>
      </c>
      <c r="M18" s="2">
        <v>250110</v>
      </c>
      <c r="N18" s="2">
        <v>484742</v>
      </c>
      <c r="O18" s="2">
        <v>0</v>
      </c>
      <c r="P18" s="2">
        <v>250110</v>
      </c>
      <c r="Q18" s="2">
        <v>474145</v>
      </c>
      <c r="R18" s="2">
        <v>0</v>
      </c>
      <c r="S18" s="2">
        <v>250110</v>
      </c>
      <c r="T18" s="2">
        <v>474145</v>
      </c>
      <c r="U18" s="2">
        <f>SUM(Q18,N18,K18,H18,E18,T18)</f>
        <v>3818497</v>
      </c>
    </row>
    <row r="19" spans="1:21" x14ac:dyDescent="0.25">
      <c r="A19" s="2" t="s">
        <v>45</v>
      </c>
      <c r="B19" s="2" t="s">
        <v>46</v>
      </c>
      <c r="C19" s="2">
        <v>11995063</v>
      </c>
      <c r="D19" s="2">
        <v>399350</v>
      </c>
      <c r="E19" s="2">
        <v>897091</v>
      </c>
      <c r="F19" s="2">
        <v>0</v>
      </c>
      <c r="G19" s="2">
        <v>399350</v>
      </c>
      <c r="H19" s="2">
        <v>212441</v>
      </c>
      <c r="I19" s="2">
        <v>0</v>
      </c>
      <c r="J19" s="2">
        <v>399350</v>
      </c>
      <c r="K19" s="2">
        <v>258132</v>
      </c>
      <c r="L19" s="2">
        <v>0</v>
      </c>
      <c r="M19" s="2">
        <v>399350</v>
      </c>
      <c r="N19" s="2">
        <v>399350</v>
      </c>
      <c r="O19" s="2">
        <v>0</v>
      </c>
      <c r="P19" s="2">
        <v>399350</v>
      </c>
      <c r="Q19" s="2">
        <v>399350</v>
      </c>
      <c r="R19" s="2">
        <v>0</v>
      </c>
      <c r="S19" s="2">
        <v>399350</v>
      </c>
      <c r="T19" s="2">
        <v>663972</v>
      </c>
      <c r="U19" s="2">
        <f t="shared" ref="U19:U22" si="2">SUM(Q19,N19,K19,H19,E19,T19)</f>
        <v>2830336</v>
      </c>
    </row>
    <row r="20" spans="1:21" s="14" customFormat="1" x14ac:dyDescent="0.25">
      <c r="A20" s="2" t="s">
        <v>45</v>
      </c>
      <c r="B20" s="2" t="s">
        <v>52</v>
      </c>
      <c r="C20" s="2">
        <v>1953083</v>
      </c>
      <c r="D20" s="2">
        <v>214128.59999999998</v>
      </c>
      <c r="E20" s="2">
        <v>214129</v>
      </c>
      <c r="F20" s="2"/>
      <c r="G20" s="2">
        <v>214128.59999999998</v>
      </c>
      <c r="H20" s="2">
        <v>214129</v>
      </c>
      <c r="I20" s="2">
        <v>0</v>
      </c>
      <c r="J20" s="2">
        <v>214128.59999999998</v>
      </c>
      <c r="K20" s="2">
        <v>214129</v>
      </c>
      <c r="L20" s="2">
        <v>0</v>
      </c>
      <c r="M20" s="2">
        <v>214128.59999999998</v>
      </c>
      <c r="N20" s="2">
        <v>214129</v>
      </c>
      <c r="O20" s="2">
        <v>0</v>
      </c>
      <c r="P20" s="2">
        <v>214128.59999999998</v>
      </c>
      <c r="Q20" s="2">
        <v>214129</v>
      </c>
      <c r="R20" s="2">
        <v>0</v>
      </c>
      <c r="S20" s="2">
        <v>214129</v>
      </c>
      <c r="T20" s="2">
        <v>214129</v>
      </c>
      <c r="U20" s="2">
        <f t="shared" si="2"/>
        <v>1284774</v>
      </c>
    </row>
    <row r="21" spans="1:21" s="14" customFormat="1" x14ac:dyDescent="0.25">
      <c r="A21" s="2" t="s">
        <v>45</v>
      </c>
      <c r="B21" s="2" t="s">
        <v>53</v>
      </c>
      <c r="C21" s="2">
        <v>2600803</v>
      </c>
      <c r="D21" s="2">
        <v>155860</v>
      </c>
      <c r="E21" s="2">
        <v>155860</v>
      </c>
      <c r="F21" s="2">
        <v>0</v>
      </c>
      <c r="G21" s="2">
        <v>155860</v>
      </c>
      <c r="H21" s="2">
        <v>155860</v>
      </c>
      <c r="I21" s="2">
        <v>0</v>
      </c>
      <c r="J21" s="2">
        <v>155860</v>
      </c>
      <c r="K21" s="2">
        <v>155860</v>
      </c>
      <c r="L21" s="2">
        <v>0</v>
      </c>
      <c r="M21" s="2">
        <v>155860</v>
      </c>
      <c r="N21" s="2">
        <v>155860</v>
      </c>
      <c r="O21" s="2">
        <v>0</v>
      </c>
      <c r="P21" s="2">
        <v>155860</v>
      </c>
      <c r="Q21" s="2">
        <v>155860</v>
      </c>
      <c r="R21" s="2">
        <v>0</v>
      </c>
      <c r="S21" s="2">
        <v>155860</v>
      </c>
      <c r="T21" s="2">
        <v>155860</v>
      </c>
      <c r="U21" s="2">
        <f t="shared" si="2"/>
        <v>935160</v>
      </c>
    </row>
    <row r="22" spans="1:21" s="14" customFormat="1" x14ac:dyDescent="0.25">
      <c r="A22" s="2" t="s">
        <v>45</v>
      </c>
      <c r="B22" s="2" t="s">
        <v>51</v>
      </c>
      <c r="C22" s="2">
        <v>1628725</v>
      </c>
      <c r="D22" s="2">
        <v>101947</v>
      </c>
      <c r="E22" s="2">
        <v>864819</v>
      </c>
      <c r="F22" s="2">
        <v>0</v>
      </c>
      <c r="G22" s="2">
        <v>101947</v>
      </c>
      <c r="H22" s="2">
        <v>101947</v>
      </c>
      <c r="I22" s="2">
        <v>0</v>
      </c>
      <c r="J22" s="2">
        <v>101947</v>
      </c>
      <c r="K22" s="2">
        <v>150776</v>
      </c>
      <c r="L22" s="2">
        <v>0</v>
      </c>
      <c r="M22" s="2">
        <v>101947</v>
      </c>
      <c r="N22" s="2">
        <v>145432</v>
      </c>
      <c r="O22" s="2">
        <v>101947</v>
      </c>
      <c r="P22" s="2">
        <v>145432</v>
      </c>
      <c r="Q22" s="2">
        <v>145432</v>
      </c>
      <c r="R22" s="2">
        <v>0</v>
      </c>
      <c r="S22" s="2">
        <v>101947</v>
      </c>
      <c r="T22" s="2">
        <v>126070</v>
      </c>
      <c r="U22" s="2">
        <f t="shared" si="2"/>
        <v>1534476</v>
      </c>
    </row>
    <row r="23" spans="1:21" x14ac:dyDescent="0.25">
      <c r="A23" s="2"/>
      <c r="B23" s="2"/>
    </row>
    <row r="24" spans="1:21" x14ac:dyDescent="0.25">
      <c r="A24" s="2"/>
      <c r="B24" s="2" t="s">
        <v>8</v>
      </c>
      <c r="C24" s="2">
        <f t="shared" ref="C24:U24" si="3">SUM(C18:C23)</f>
        <v>20325379</v>
      </c>
      <c r="D24" s="2">
        <f t="shared" si="3"/>
        <v>1885843.6</v>
      </c>
      <c r="E24" s="2">
        <f t="shared" si="3"/>
        <v>3600282</v>
      </c>
      <c r="F24" s="2">
        <f t="shared" si="3"/>
        <v>0</v>
      </c>
      <c r="G24" s="2">
        <f t="shared" si="3"/>
        <v>1121395.6000000001</v>
      </c>
      <c r="H24" s="2">
        <f t="shared" si="3"/>
        <v>1110216</v>
      </c>
      <c r="I24" s="2">
        <f t="shared" si="3"/>
        <v>0</v>
      </c>
      <c r="J24" s="2">
        <f t="shared" si="3"/>
        <v>1121395.6000000001</v>
      </c>
      <c r="K24" s="2">
        <f t="shared" si="3"/>
        <v>1270140</v>
      </c>
      <c r="L24" s="2">
        <f t="shared" si="3"/>
        <v>0</v>
      </c>
      <c r="M24" s="2">
        <f t="shared" si="3"/>
        <v>1121395.6000000001</v>
      </c>
      <c r="N24" s="2">
        <f t="shared" si="3"/>
        <v>1399513</v>
      </c>
      <c r="O24" s="2">
        <f t="shared" si="3"/>
        <v>101947</v>
      </c>
      <c r="P24" s="2">
        <f t="shared" si="3"/>
        <v>1164880.6000000001</v>
      </c>
      <c r="Q24" s="2">
        <f t="shared" si="3"/>
        <v>1388916</v>
      </c>
      <c r="R24" s="2">
        <f>SUM(R18:R23)</f>
        <v>0</v>
      </c>
      <c r="S24" s="2">
        <f>SUM(S18:S23)</f>
        <v>1121396</v>
      </c>
      <c r="T24" s="2">
        <f>SUM(T18:T23)</f>
        <v>1634176</v>
      </c>
      <c r="U24" s="2">
        <f t="shared" si="3"/>
        <v>10403243</v>
      </c>
    </row>
    <row r="25" spans="1:21" x14ac:dyDescent="0.25">
      <c r="A25" s="2"/>
      <c r="B25" s="2"/>
    </row>
    <row r="27" spans="1:21" x14ac:dyDescent="0.25">
      <c r="A27" s="8"/>
      <c r="B27" s="9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9" spans="1:21" x14ac:dyDescent="0.25">
      <c r="A29" s="1" t="s">
        <v>45</v>
      </c>
      <c r="B29" s="1" t="s">
        <v>49</v>
      </c>
      <c r="C29" s="2">
        <v>2409835</v>
      </c>
      <c r="D29" s="2">
        <v>164049</v>
      </c>
      <c r="E29" s="2">
        <v>0</v>
      </c>
      <c r="F29" s="2">
        <v>0</v>
      </c>
      <c r="G29" s="2">
        <v>164049</v>
      </c>
      <c r="H29" s="2">
        <v>104381</v>
      </c>
      <c r="I29" s="2">
        <v>0</v>
      </c>
      <c r="J29" s="2">
        <v>164049</v>
      </c>
      <c r="K29" s="2">
        <v>164049</v>
      </c>
      <c r="L29" s="2">
        <v>0</v>
      </c>
      <c r="M29" s="2">
        <v>164049</v>
      </c>
      <c r="N29" s="2">
        <v>164049</v>
      </c>
      <c r="O29" s="2">
        <v>0</v>
      </c>
      <c r="P29" s="2">
        <v>164049</v>
      </c>
      <c r="Q29" s="2">
        <v>210746</v>
      </c>
      <c r="R29" s="2">
        <v>0</v>
      </c>
      <c r="S29" s="2">
        <v>164069</v>
      </c>
      <c r="T29" s="15">
        <v>210746</v>
      </c>
      <c r="U29" s="2">
        <f>SUM(Q29,N29,K29,H29,E29,T29)</f>
        <v>853971</v>
      </c>
    </row>
    <row r="30" spans="1:21" x14ac:dyDescent="0.25">
      <c r="A30" s="1" t="s">
        <v>45</v>
      </c>
      <c r="B30" s="1" t="s">
        <v>50</v>
      </c>
      <c r="E30" s="2">
        <v>0</v>
      </c>
      <c r="F30" s="2">
        <v>0</v>
      </c>
      <c r="G30" s="2">
        <v>0</v>
      </c>
      <c r="H30" s="2">
        <v>0</v>
      </c>
      <c r="I30" s="2">
        <v>1413774</v>
      </c>
      <c r="J30" s="2">
        <v>31373</v>
      </c>
      <c r="K30" s="2">
        <v>6437</v>
      </c>
      <c r="L30" s="2">
        <v>0</v>
      </c>
      <c r="M30" s="2">
        <v>31373</v>
      </c>
      <c r="N30" s="2">
        <v>34848</v>
      </c>
      <c r="O30" s="2">
        <v>31373</v>
      </c>
      <c r="P30" s="2">
        <v>34848</v>
      </c>
      <c r="Q30" s="2">
        <v>40832</v>
      </c>
      <c r="R30" s="2">
        <v>0</v>
      </c>
      <c r="S30" s="2">
        <v>31373</v>
      </c>
      <c r="T30" s="2">
        <v>23818</v>
      </c>
      <c r="U30" s="2">
        <f>SUM(Q30,N30,K30,H30,E30,T30)</f>
        <v>105935</v>
      </c>
    </row>
    <row r="32" spans="1:21" x14ac:dyDescent="0.25">
      <c r="B32" s="1" t="s">
        <v>8</v>
      </c>
      <c r="C32" s="2">
        <f>SUM(C29:C31)</f>
        <v>2409835</v>
      </c>
      <c r="D32" s="2">
        <f t="shared" ref="D32:O32" si="4">SUM(D29:D31)</f>
        <v>164049</v>
      </c>
      <c r="E32" s="2">
        <f t="shared" si="4"/>
        <v>0</v>
      </c>
      <c r="F32" s="2">
        <f t="shared" si="4"/>
        <v>0</v>
      </c>
      <c r="G32" s="2">
        <f t="shared" si="4"/>
        <v>164049</v>
      </c>
      <c r="H32" s="2">
        <f t="shared" si="4"/>
        <v>104381</v>
      </c>
      <c r="I32" s="2">
        <f t="shared" si="4"/>
        <v>1413774</v>
      </c>
      <c r="J32" s="2">
        <f t="shared" si="4"/>
        <v>195422</v>
      </c>
      <c r="K32" s="2">
        <f t="shared" si="4"/>
        <v>170486</v>
      </c>
      <c r="L32" s="2">
        <f t="shared" si="4"/>
        <v>0</v>
      </c>
      <c r="M32" s="2">
        <f t="shared" si="4"/>
        <v>195422</v>
      </c>
      <c r="N32" s="2">
        <f t="shared" si="4"/>
        <v>198897</v>
      </c>
      <c r="O32" s="2">
        <f t="shared" si="4"/>
        <v>31373</v>
      </c>
      <c r="P32" s="2">
        <f>SUM(P29:P31)</f>
        <v>198897</v>
      </c>
      <c r="Q32" s="2">
        <f t="shared" ref="Q32" si="5">SUM(Q29:Q31)</f>
        <v>251578</v>
      </c>
      <c r="R32" s="2">
        <f>SUM(R29:R31)</f>
        <v>0</v>
      </c>
      <c r="S32" s="2">
        <f>SUM(S29:S31)</f>
        <v>195442</v>
      </c>
      <c r="T32" s="2">
        <f>SUM(T29:T31)</f>
        <v>234564</v>
      </c>
      <c r="U32" s="2">
        <f t="shared" ref="U32" si="6">SUM(U29:U31)</f>
        <v>959906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zoomScale="70" zoomScaleNormal="70" workbookViewId="0">
      <selection activeCell="E44" sqref="E44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140625" style="2" bestFit="1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</row>
    <row r="5" spans="1:22" x14ac:dyDescent="0.25">
      <c r="A5" s="1" t="s">
        <v>54</v>
      </c>
      <c r="B5" s="1" t="s">
        <v>55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2393000</v>
      </c>
      <c r="P5" s="2">
        <v>70469</v>
      </c>
      <c r="Q5" s="2">
        <v>0</v>
      </c>
      <c r="R5" s="2">
        <v>0</v>
      </c>
      <c r="S5" s="2">
        <f>S14</f>
        <v>78321</v>
      </c>
      <c r="T5" s="2">
        <v>0</v>
      </c>
      <c r="U5" s="2">
        <f>SUM(E5,H5,K5,N5,Q5,T5)</f>
        <v>0</v>
      </c>
    </row>
    <row r="6" spans="1:22" x14ac:dyDescent="0.25">
      <c r="A6" s="1" t="s">
        <v>54</v>
      </c>
      <c r="B6" s="1" t="s">
        <v>56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1442312</v>
      </c>
      <c r="P6" s="2">
        <v>75309</v>
      </c>
      <c r="Q6" s="2">
        <v>0</v>
      </c>
      <c r="R6" s="2">
        <v>0</v>
      </c>
      <c r="S6" s="2">
        <f>S21</f>
        <v>72936</v>
      </c>
      <c r="T6" s="2">
        <v>0</v>
      </c>
      <c r="U6" s="2">
        <f>SUM(E6,H6,K6,N6,Q6,T6)</f>
        <v>0</v>
      </c>
    </row>
    <row r="7" spans="1:22" x14ac:dyDescent="0.25">
      <c r="A7" s="1" t="s">
        <v>54</v>
      </c>
      <c r="B7" s="1" t="s">
        <v>57</v>
      </c>
      <c r="S7" s="2">
        <f>S22</f>
        <v>84487</v>
      </c>
      <c r="T7" s="2">
        <f t="shared" ref="T7:U7" si="0">T22</f>
        <v>0</v>
      </c>
      <c r="U7" s="2">
        <f t="shared" si="0"/>
        <v>0</v>
      </c>
    </row>
    <row r="9" spans="1:22" x14ac:dyDescent="0.25">
      <c r="B9" s="1" t="s">
        <v>8</v>
      </c>
      <c r="C9" s="2">
        <f t="shared" ref="C9:U9" si="1">SUM(C5:C8)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3835312</v>
      </c>
      <c r="P9" s="2">
        <f t="shared" si="1"/>
        <v>145778</v>
      </c>
      <c r="Q9" s="2">
        <f t="shared" si="1"/>
        <v>0</v>
      </c>
      <c r="R9" s="2">
        <f>SUM(R5:R8)</f>
        <v>0</v>
      </c>
      <c r="S9" s="2">
        <f>SUM(S5:S8)</f>
        <v>235744</v>
      </c>
      <c r="T9" s="2">
        <f>SUM(T5:T8)</f>
        <v>0</v>
      </c>
      <c r="U9" s="2">
        <f t="shared" si="1"/>
        <v>0</v>
      </c>
    </row>
    <row r="10" spans="1:22" x14ac:dyDescent="0.25">
      <c r="Q10" s="7"/>
      <c r="R10" s="7"/>
      <c r="S10" s="7"/>
      <c r="T10" s="7"/>
    </row>
    <row r="12" spans="1:22" x14ac:dyDescent="0.25">
      <c r="A12" s="8"/>
      <c r="B12" s="9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4" spans="1:22" x14ac:dyDescent="0.25">
      <c r="A14" s="1" t="s">
        <v>54</v>
      </c>
      <c r="B14" s="1" t="s">
        <v>56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1442312</v>
      </c>
      <c r="P14" s="2">
        <v>75309</v>
      </c>
      <c r="Q14" s="2">
        <v>0</v>
      </c>
      <c r="R14" s="2">
        <v>0</v>
      </c>
      <c r="S14" s="2">
        <v>78321</v>
      </c>
      <c r="T14" s="2">
        <v>0</v>
      </c>
      <c r="U14" s="2">
        <f>SUM(E14,H14,K14,N14,Q14,T14)</f>
        <v>0</v>
      </c>
    </row>
    <row r="16" spans="1:22" x14ac:dyDescent="0.25">
      <c r="B16" s="1" t="s">
        <v>8</v>
      </c>
      <c r="C16" s="2">
        <f t="shared" ref="C16:U16" si="2">SUM(C14:C15)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1442312</v>
      </c>
      <c r="P16" s="2">
        <f t="shared" si="2"/>
        <v>75309</v>
      </c>
      <c r="Q16" s="2">
        <f t="shared" si="2"/>
        <v>0</v>
      </c>
      <c r="R16" s="2">
        <f>SUM(R14:R15)</f>
        <v>0</v>
      </c>
      <c r="S16" s="2">
        <f>SUM(S14:S15)</f>
        <v>78321</v>
      </c>
      <c r="T16" s="2">
        <f>SUM(T14:T15)</f>
        <v>0</v>
      </c>
      <c r="U16" s="2">
        <f t="shared" si="2"/>
        <v>0</v>
      </c>
    </row>
    <row r="19" spans="1:21" x14ac:dyDescent="0.25">
      <c r="A19" s="8"/>
      <c r="B19" s="9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1" spans="1:21" x14ac:dyDescent="0.25">
      <c r="A21" s="1" t="s">
        <v>54</v>
      </c>
      <c r="B21" s="1" t="s">
        <v>55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2393000</v>
      </c>
      <c r="P21" s="2">
        <v>70469</v>
      </c>
      <c r="Q21" s="2">
        <v>0</v>
      </c>
      <c r="R21" s="2">
        <v>0</v>
      </c>
      <c r="S21" s="2">
        <v>72936</v>
      </c>
      <c r="T21" s="2">
        <v>0</v>
      </c>
      <c r="U21" s="2">
        <f>SUM(E21,H21,K21,N21,Q21,T21)</f>
        <v>0</v>
      </c>
    </row>
    <row r="22" spans="1:21" x14ac:dyDescent="0.25">
      <c r="A22" s="1" t="s">
        <v>54</v>
      </c>
      <c r="B22" s="1" t="s">
        <v>57</v>
      </c>
      <c r="S22" s="2">
        <v>84487</v>
      </c>
    </row>
    <row r="24" spans="1:21" x14ac:dyDescent="0.25">
      <c r="B24" s="1" t="s">
        <v>8</v>
      </c>
      <c r="C24" s="2">
        <f t="shared" ref="C24:U24" si="3">SUM(C21:C23)</f>
        <v>0</v>
      </c>
      <c r="D24" s="2">
        <f t="shared" si="3"/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2393000</v>
      </c>
      <c r="P24" s="2">
        <f t="shared" si="3"/>
        <v>70469</v>
      </c>
      <c r="Q24" s="2">
        <f t="shared" si="3"/>
        <v>0</v>
      </c>
      <c r="R24" s="2">
        <f>SUM(R21:R23)</f>
        <v>0</v>
      </c>
      <c r="S24" s="2">
        <f>SUM(S21:S23)</f>
        <v>157423</v>
      </c>
      <c r="T24" s="2">
        <f>SUM(T21:T23)</f>
        <v>0</v>
      </c>
      <c r="U24" s="2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0"/>
  <sheetViews>
    <sheetView zoomScale="70" zoomScaleNormal="70" workbookViewId="0">
      <selection activeCell="I3" sqref="I3"/>
    </sheetView>
  </sheetViews>
  <sheetFormatPr defaultRowHeight="15" x14ac:dyDescent="0.25"/>
  <cols>
    <col min="1" max="1" width="16.28515625" style="1" bestFit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256" width="9.140625" style="3"/>
    <col min="257" max="257" width="16.28515625" style="3" bestFit="1" customWidth="1"/>
    <col min="258" max="258" width="36.140625" style="3" bestFit="1" customWidth="1"/>
    <col min="259" max="259" width="23.7109375" style="3" bestFit="1" customWidth="1"/>
    <col min="260" max="260" width="22.85546875" style="3" bestFit="1" customWidth="1"/>
    <col min="261" max="261" width="32.42578125" style="3" bestFit="1" customWidth="1"/>
    <col min="262" max="262" width="14.42578125" style="3" bestFit="1" customWidth="1"/>
    <col min="263" max="263" width="25" style="3" bestFit="1" customWidth="1"/>
    <col min="264" max="264" width="20.28515625" style="3" bestFit="1" customWidth="1"/>
    <col min="265" max="265" width="14.42578125" style="3" bestFit="1" customWidth="1"/>
    <col min="266" max="266" width="25" style="3" bestFit="1" customWidth="1"/>
    <col min="267" max="267" width="20.28515625" style="3" bestFit="1" customWidth="1"/>
    <col min="268" max="268" width="14.42578125" style="3" bestFit="1" customWidth="1"/>
    <col min="269" max="269" width="25" style="3" bestFit="1" customWidth="1"/>
    <col min="270" max="270" width="20.28515625" style="3" bestFit="1" customWidth="1"/>
    <col min="271" max="271" width="14.42578125" style="3" bestFit="1" customWidth="1"/>
    <col min="272" max="272" width="25" style="3" bestFit="1" customWidth="1"/>
    <col min="273" max="273" width="20.28515625" style="3" bestFit="1" customWidth="1"/>
    <col min="274" max="274" width="14.85546875" style="3" bestFit="1" customWidth="1"/>
    <col min="275" max="275" width="25" style="3" bestFit="1" customWidth="1"/>
    <col min="276" max="276" width="21.28515625" style="3" bestFit="1" customWidth="1"/>
    <col min="277" max="277" width="31.140625" style="3" bestFit="1" customWidth="1"/>
    <col min="278" max="278" width="25" style="3" bestFit="1" customWidth="1"/>
    <col min="279" max="279" width="21.28515625" style="3" bestFit="1" customWidth="1"/>
    <col min="280" max="512" width="9.140625" style="3"/>
    <col min="513" max="513" width="16.28515625" style="3" bestFit="1" customWidth="1"/>
    <col min="514" max="514" width="36.140625" style="3" bestFit="1" customWidth="1"/>
    <col min="515" max="515" width="23.7109375" style="3" bestFit="1" customWidth="1"/>
    <col min="516" max="516" width="22.85546875" style="3" bestFit="1" customWidth="1"/>
    <col min="517" max="517" width="32.42578125" style="3" bestFit="1" customWidth="1"/>
    <col min="518" max="518" width="14.42578125" style="3" bestFit="1" customWidth="1"/>
    <col min="519" max="519" width="25" style="3" bestFit="1" customWidth="1"/>
    <col min="520" max="520" width="20.28515625" style="3" bestFit="1" customWidth="1"/>
    <col min="521" max="521" width="14.42578125" style="3" bestFit="1" customWidth="1"/>
    <col min="522" max="522" width="25" style="3" bestFit="1" customWidth="1"/>
    <col min="523" max="523" width="20.28515625" style="3" bestFit="1" customWidth="1"/>
    <col min="524" max="524" width="14.42578125" style="3" bestFit="1" customWidth="1"/>
    <col min="525" max="525" width="25" style="3" bestFit="1" customWidth="1"/>
    <col min="526" max="526" width="20.28515625" style="3" bestFit="1" customWidth="1"/>
    <col min="527" max="527" width="14.42578125" style="3" bestFit="1" customWidth="1"/>
    <col min="528" max="528" width="25" style="3" bestFit="1" customWidth="1"/>
    <col min="529" max="529" width="20.28515625" style="3" bestFit="1" customWidth="1"/>
    <col min="530" max="530" width="14.85546875" style="3" bestFit="1" customWidth="1"/>
    <col min="531" max="531" width="25" style="3" bestFit="1" customWidth="1"/>
    <col min="532" max="532" width="21.28515625" style="3" bestFit="1" customWidth="1"/>
    <col min="533" max="533" width="31.140625" style="3" bestFit="1" customWidth="1"/>
    <col min="534" max="534" width="25" style="3" bestFit="1" customWidth="1"/>
    <col min="535" max="535" width="21.28515625" style="3" bestFit="1" customWidth="1"/>
    <col min="536" max="768" width="9.140625" style="3"/>
    <col min="769" max="769" width="16.28515625" style="3" bestFit="1" customWidth="1"/>
    <col min="770" max="770" width="36.140625" style="3" bestFit="1" customWidth="1"/>
    <col min="771" max="771" width="23.7109375" style="3" bestFit="1" customWidth="1"/>
    <col min="772" max="772" width="22.85546875" style="3" bestFit="1" customWidth="1"/>
    <col min="773" max="773" width="32.42578125" style="3" bestFit="1" customWidth="1"/>
    <col min="774" max="774" width="14.42578125" style="3" bestFit="1" customWidth="1"/>
    <col min="775" max="775" width="25" style="3" bestFit="1" customWidth="1"/>
    <col min="776" max="776" width="20.28515625" style="3" bestFit="1" customWidth="1"/>
    <col min="777" max="777" width="14.42578125" style="3" bestFit="1" customWidth="1"/>
    <col min="778" max="778" width="25" style="3" bestFit="1" customWidth="1"/>
    <col min="779" max="779" width="20.28515625" style="3" bestFit="1" customWidth="1"/>
    <col min="780" max="780" width="14.42578125" style="3" bestFit="1" customWidth="1"/>
    <col min="781" max="781" width="25" style="3" bestFit="1" customWidth="1"/>
    <col min="782" max="782" width="20.28515625" style="3" bestFit="1" customWidth="1"/>
    <col min="783" max="783" width="14.42578125" style="3" bestFit="1" customWidth="1"/>
    <col min="784" max="784" width="25" style="3" bestFit="1" customWidth="1"/>
    <col min="785" max="785" width="20.28515625" style="3" bestFit="1" customWidth="1"/>
    <col min="786" max="786" width="14.85546875" style="3" bestFit="1" customWidth="1"/>
    <col min="787" max="787" width="25" style="3" bestFit="1" customWidth="1"/>
    <col min="788" max="788" width="21.28515625" style="3" bestFit="1" customWidth="1"/>
    <col min="789" max="789" width="31.140625" style="3" bestFit="1" customWidth="1"/>
    <col min="790" max="790" width="25" style="3" bestFit="1" customWidth="1"/>
    <col min="791" max="791" width="21.28515625" style="3" bestFit="1" customWidth="1"/>
    <col min="792" max="1024" width="9.140625" style="3"/>
    <col min="1025" max="1025" width="16.28515625" style="3" bestFit="1" customWidth="1"/>
    <col min="1026" max="1026" width="36.140625" style="3" bestFit="1" customWidth="1"/>
    <col min="1027" max="1027" width="23.7109375" style="3" bestFit="1" customWidth="1"/>
    <col min="1028" max="1028" width="22.85546875" style="3" bestFit="1" customWidth="1"/>
    <col min="1029" max="1029" width="32.42578125" style="3" bestFit="1" customWidth="1"/>
    <col min="1030" max="1030" width="14.42578125" style="3" bestFit="1" customWidth="1"/>
    <col min="1031" max="1031" width="25" style="3" bestFit="1" customWidth="1"/>
    <col min="1032" max="1032" width="20.28515625" style="3" bestFit="1" customWidth="1"/>
    <col min="1033" max="1033" width="14.42578125" style="3" bestFit="1" customWidth="1"/>
    <col min="1034" max="1034" width="25" style="3" bestFit="1" customWidth="1"/>
    <col min="1035" max="1035" width="20.28515625" style="3" bestFit="1" customWidth="1"/>
    <col min="1036" max="1036" width="14.42578125" style="3" bestFit="1" customWidth="1"/>
    <col min="1037" max="1037" width="25" style="3" bestFit="1" customWidth="1"/>
    <col min="1038" max="1038" width="20.28515625" style="3" bestFit="1" customWidth="1"/>
    <col min="1039" max="1039" width="14.42578125" style="3" bestFit="1" customWidth="1"/>
    <col min="1040" max="1040" width="25" style="3" bestFit="1" customWidth="1"/>
    <col min="1041" max="1041" width="20.28515625" style="3" bestFit="1" customWidth="1"/>
    <col min="1042" max="1042" width="14.85546875" style="3" bestFit="1" customWidth="1"/>
    <col min="1043" max="1043" width="25" style="3" bestFit="1" customWidth="1"/>
    <col min="1044" max="1044" width="21.28515625" style="3" bestFit="1" customWidth="1"/>
    <col min="1045" max="1045" width="31.140625" style="3" bestFit="1" customWidth="1"/>
    <col min="1046" max="1046" width="25" style="3" bestFit="1" customWidth="1"/>
    <col min="1047" max="1047" width="21.28515625" style="3" bestFit="1" customWidth="1"/>
    <col min="1048" max="1280" width="9.140625" style="3"/>
    <col min="1281" max="1281" width="16.28515625" style="3" bestFit="1" customWidth="1"/>
    <col min="1282" max="1282" width="36.140625" style="3" bestFit="1" customWidth="1"/>
    <col min="1283" max="1283" width="23.7109375" style="3" bestFit="1" customWidth="1"/>
    <col min="1284" max="1284" width="22.85546875" style="3" bestFit="1" customWidth="1"/>
    <col min="1285" max="1285" width="32.42578125" style="3" bestFit="1" customWidth="1"/>
    <col min="1286" max="1286" width="14.42578125" style="3" bestFit="1" customWidth="1"/>
    <col min="1287" max="1287" width="25" style="3" bestFit="1" customWidth="1"/>
    <col min="1288" max="1288" width="20.28515625" style="3" bestFit="1" customWidth="1"/>
    <col min="1289" max="1289" width="14.42578125" style="3" bestFit="1" customWidth="1"/>
    <col min="1290" max="1290" width="25" style="3" bestFit="1" customWidth="1"/>
    <col min="1291" max="1291" width="20.28515625" style="3" bestFit="1" customWidth="1"/>
    <col min="1292" max="1292" width="14.42578125" style="3" bestFit="1" customWidth="1"/>
    <col min="1293" max="1293" width="25" style="3" bestFit="1" customWidth="1"/>
    <col min="1294" max="1294" width="20.28515625" style="3" bestFit="1" customWidth="1"/>
    <col min="1295" max="1295" width="14.42578125" style="3" bestFit="1" customWidth="1"/>
    <col min="1296" max="1296" width="25" style="3" bestFit="1" customWidth="1"/>
    <col min="1297" max="1297" width="20.28515625" style="3" bestFit="1" customWidth="1"/>
    <col min="1298" max="1298" width="14.85546875" style="3" bestFit="1" customWidth="1"/>
    <col min="1299" max="1299" width="25" style="3" bestFit="1" customWidth="1"/>
    <col min="1300" max="1300" width="21.28515625" style="3" bestFit="1" customWidth="1"/>
    <col min="1301" max="1301" width="31.140625" style="3" bestFit="1" customWidth="1"/>
    <col min="1302" max="1302" width="25" style="3" bestFit="1" customWidth="1"/>
    <col min="1303" max="1303" width="21.28515625" style="3" bestFit="1" customWidth="1"/>
    <col min="1304" max="1536" width="9.140625" style="3"/>
    <col min="1537" max="1537" width="16.28515625" style="3" bestFit="1" customWidth="1"/>
    <col min="1538" max="1538" width="36.140625" style="3" bestFit="1" customWidth="1"/>
    <col min="1539" max="1539" width="23.7109375" style="3" bestFit="1" customWidth="1"/>
    <col min="1540" max="1540" width="22.85546875" style="3" bestFit="1" customWidth="1"/>
    <col min="1541" max="1541" width="32.42578125" style="3" bestFit="1" customWidth="1"/>
    <col min="1542" max="1542" width="14.42578125" style="3" bestFit="1" customWidth="1"/>
    <col min="1543" max="1543" width="25" style="3" bestFit="1" customWidth="1"/>
    <col min="1544" max="1544" width="20.28515625" style="3" bestFit="1" customWidth="1"/>
    <col min="1545" max="1545" width="14.42578125" style="3" bestFit="1" customWidth="1"/>
    <col min="1546" max="1546" width="25" style="3" bestFit="1" customWidth="1"/>
    <col min="1547" max="1547" width="20.28515625" style="3" bestFit="1" customWidth="1"/>
    <col min="1548" max="1548" width="14.42578125" style="3" bestFit="1" customWidth="1"/>
    <col min="1549" max="1549" width="25" style="3" bestFit="1" customWidth="1"/>
    <col min="1550" max="1550" width="20.28515625" style="3" bestFit="1" customWidth="1"/>
    <col min="1551" max="1551" width="14.42578125" style="3" bestFit="1" customWidth="1"/>
    <col min="1552" max="1552" width="25" style="3" bestFit="1" customWidth="1"/>
    <col min="1553" max="1553" width="20.28515625" style="3" bestFit="1" customWidth="1"/>
    <col min="1554" max="1554" width="14.85546875" style="3" bestFit="1" customWidth="1"/>
    <col min="1555" max="1555" width="25" style="3" bestFit="1" customWidth="1"/>
    <col min="1556" max="1556" width="21.28515625" style="3" bestFit="1" customWidth="1"/>
    <col min="1557" max="1557" width="31.140625" style="3" bestFit="1" customWidth="1"/>
    <col min="1558" max="1558" width="25" style="3" bestFit="1" customWidth="1"/>
    <col min="1559" max="1559" width="21.28515625" style="3" bestFit="1" customWidth="1"/>
    <col min="1560" max="1792" width="9.140625" style="3"/>
    <col min="1793" max="1793" width="16.28515625" style="3" bestFit="1" customWidth="1"/>
    <col min="1794" max="1794" width="36.140625" style="3" bestFit="1" customWidth="1"/>
    <col min="1795" max="1795" width="23.7109375" style="3" bestFit="1" customWidth="1"/>
    <col min="1796" max="1796" width="22.85546875" style="3" bestFit="1" customWidth="1"/>
    <col min="1797" max="1797" width="32.42578125" style="3" bestFit="1" customWidth="1"/>
    <col min="1798" max="1798" width="14.42578125" style="3" bestFit="1" customWidth="1"/>
    <col min="1799" max="1799" width="25" style="3" bestFit="1" customWidth="1"/>
    <col min="1800" max="1800" width="20.28515625" style="3" bestFit="1" customWidth="1"/>
    <col min="1801" max="1801" width="14.42578125" style="3" bestFit="1" customWidth="1"/>
    <col min="1802" max="1802" width="25" style="3" bestFit="1" customWidth="1"/>
    <col min="1803" max="1803" width="20.28515625" style="3" bestFit="1" customWidth="1"/>
    <col min="1804" max="1804" width="14.42578125" style="3" bestFit="1" customWidth="1"/>
    <col min="1805" max="1805" width="25" style="3" bestFit="1" customWidth="1"/>
    <col min="1806" max="1806" width="20.28515625" style="3" bestFit="1" customWidth="1"/>
    <col min="1807" max="1807" width="14.42578125" style="3" bestFit="1" customWidth="1"/>
    <col min="1808" max="1808" width="25" style="3" bestFit="1" customWidth="1"/>
    <col min="1809" max="1809" width="20.28515625" style="3" bestFit="1" customWidth="1"/>
    <col min="1810" max="1810" width="14.85546875" style="3" bestFit="1" customWidth="1"/>
    <col min="1811" max="1811" width="25" style="3" bestFit="1" customWidth="1"/>
    <col min="1812" max="1812" width="21.28515625" style="3" bestFit="1" customWidth="1"/>
    <col min="1813" max="1813" width="31.140625" style="3" bestFit="1" customWidth="1"/>
    <col min="1814" max="1814" width="25" style="3" bestFit="1" customWidth="1"/>
    <col min="1815" max="1815" width="21.28515625" style="3" bestFit="1" customWidth="1"/>
    <col min="1816" max="2048" width="9.140625" style="3"/>
    <col min="2049" max="2049" width="16.28515625" style="3" bestFit="1" customWidth="1"/>
    <col min="2050" max="2050" width="36.140625" style="3" bestFit="1" customWidth="1"/>
    <col min="2051" max="2051" width="23.7109375" style="3" bestFit="1" customWidth="1"/>
    <col min="2052" max="2052" width="22.85546875" style="3" bestFit="1" customWidth="1"/>
    <col min="2053" max="2053" width="32.42578125" style="3" bestFit="1" customWidth="1"/>
    <col min="2054" max="2054" width="14.42578125" style="3" bestFit="1" customWidth="1"/>
    <col min="2055" max="2055" width="25" style="3" bestFit="1" customWidth="1"/>
    <col min="2056" max="2056" width="20.28515625" style="3" bestFit="1" customWidth="1"/>
    <col min="2057" max="2057" width="14.42578125" style="3" bestFit="1" customWidth="1"/>
    <col min="2058" max="2058" width="25" style="3" bestFit="1" customWidth="1"/>
    <col min="2059" max="2059" width="20.28515625" style="3" bestFit="1" customWidth="1"/>
    <col min="2060" max="2060" width="14.42578125" style="3" bestFit="1" customWidth="1"/>
    <col min="2061" max="2061" width="25" style="3" bestFit="1" customWidth="1"/>
    <col min="2062" max="2062" width="20.28515625" style="3" bestFit="1" customWidth="1"/>
    <col min="2063" max="2063" width="14.42578125" style="3" bestFit="1" customWidth="1"/>
    <col min="2064" max="2064" width="25" style="3" bestFit="1" customWidth="1"/>
    <col min="2065" max="2065" width="20.28515625" style="3" bestFit="1" customWidth="1"/>
    <col min="2066" max="2066" width="14.85546875" style="3" bestFit="1" customWidth="1"/>
    <col min="2067" max="2067" width="25" style="3" bestFit="1" customWidth="1"/>
    <col min="2068" max="2068" width="21.28515625" style="3" bestFit="1" customWidth="1"/>
    <col min="2069" max="2069" width="31.140625" style="3" bestFit="1" customWidth="1"/>
    <col min="2070" max="2070" width="25" style="3" bestFit="1" customWidth="1"/>
    <col min="2071" max="2071" width="21.28515625" style="3" bestFit="1" customWidth="1"/>
    <col min="2072" max="2304" width="9.140625" style="3"/>
    <col min="2305" max="2305" width="16.28515625" style="3" bestFit="1" customWidth="1"/>
    <col min="2306" max="2306" width="36.140625" style="3" bestFit="1" customWidth="1"/>
    <col min="2307" max="2307" width="23.7109375" style="3" bestFit="1" customWidth="1"/>
    <col min="2308" max="2308" width="22.85546875" style="3" bestFit="1" customWidth="1"/>
    <col min="2309" max="2309" width="32.42578125" style="3" bestFit="1" customWidth="1"/>
    <col min="2310" max="2310" width="14.42578125" style="3" bestFit="1" customWidth="1"/>
    <col min="2311" max="2311" width="25" style="3" bestFit="1" customWidth="1"/>
    <col min="2312" max="2312" width="20.28515625" style="3" bestFit="1" customWidth="1"/>
    <col min="2313" max="2313" width="14.42578125" style="3" bestFit="1" customWidth="1"/>
    <col min="2314" max="2314" width="25" style="3" bestFit="1" customWidth="1"/>
    <col min="2315" max="2315" width="20.28515625" style="3" bestFit="1" customWidth="1"/>
    <col min="2316" max="2316" width="14.42578125" style="3" bestFit="1" customWidth="1"/>
    <col min="2317" max="2317" width="25" style="3" bestFit="1" customWidth="1"/>
    <col min="2318" max="2318" width="20.28515625" style="3" bestFit="1" customWidth="1"/>
    <col min="2319" max="2319" width="14.42578125" style="3" bestFit="1" customWidth="1"/>
    <col min="2320" max="2320" width="25" style="3" bestFit="1" customWidth="1"/>
    <col min="2321" max="2321" width="20.28515625" style="3" bestFit="1" customWidth="1"/>
    <col min="2322" max="2322" width="14.85546875" style="3" bestFit="1" customWidth="1"/>
    <col min="2323" max="2323" width="25" style="3" bestFit="1" customWidth="1"/>
    <col min="2324" max="2324" width="21.28515625" style="3" bestFit="1" customWidth="1"/>
    <col min="2325" max="2325" width="31.140625" style="3" bestFit="1" customWidth="1"/>
    <col min="2326" max="2326" width="25" style="3" bestFit="1" customWidth="1"/>
    <col min="2327" max="2327" width="21.28515625" style="3" bestFit="1" customWidth="1"/>
    <col min="2328" max="2560" width="9.140625" style="3"/>
    <col min="2561" max="2561" width="16.28515625" style="3" bestFit="1" customWidth="1"/>
    <col min="2562" max="2562" width="36.140625" style="3" bestFit="1" customWidth="1"/>
    <col min="2563" max="2563" width="23.7109375" style="3" bestFit="1" customWidth="1"/>
    <col min="2564" max="2564" width="22.85546875" style="3" bestFit="1" customWidth="1"/>
    <col min="2565" max="2565" width="32.42578125" style="3" bestFit="1" customWidth="1"/>
    <col min="2566" max="2566" width="14.42578125" style="3" bestFit="1" customWidth="1"/>
    <col min="2567" max="2567" width="25" style="3" bestFit="1" customWidth="1"/>
    <col min="2568" max="2568" width="20.28515625" style="3" bestFit="1" customWidth="1"/>
    <col min="2569" max="2569" width="14.42578125" style="3" bestFit="1" customWidth="1"/>
    <col min="2570" max="2570" width="25" style="3" bestFit="1" customWidth="1"/>
    <col min="2571" max="2571" width="20.28515625" style="3" bestFit="1" customWidth="1"/>
    <col min="2572" max="2572" width="14.42578125" style="3" bestFit="1" customWidth="1"/>
    <col min="2573" max="2573" width="25" style="3" bestFit="1" customWidth="1"/>
    <col min="2574" max="2574" width="20.28515625" style="3" bestFit="1" customWidth="1"/>
    <col min="2575" max="2575" width="14.42578125" style="3" bestFit="1" customWidth="1"/>
    <col min="2576" max="2576" width="25" style="3" bestFit="1" customWidth="1"/>
    <col min="2577" max="2577" width="20.28515625" style="3" bestFit="1" customWidth="1"/>
    <col min="2578" max="2578" width="14.85546875" style="3" bestFit="1" customWidth="1"/>
    <col min="2579" max="2579" width="25" style="3" bestFit="1" customWidth="1"/>
    <col min="2580" max="2580" width="21.28515625" style="3" bestFit="1" customWidth="1"/>
    <col min="2581" max="2581" width="31.140625" style="3" bestFit="1" customWidth="1"/>
    <col min="2582" max="2582" width="25" style="3" bestFit="1" customWidth="1"/>
    <col min="2583" max="2583" width="21.28515625" style="3" bestFit="1" customWidth="1"/>
    <col min="2584" max="2816" width="9.140625" style="3"/>
    <col min="2817" max="2817" width="16.28515625" style="3" bestFit="1" customWidth="1"/>
    <col min="2818" max="2818" width="36.140625" style="3" bestFit="1" customWidth="1"/>
    <col min="2819" max="2819" width="23.7109375" style="3" bestFit="1" customWidth="1"/>
    <col min="2820" max="2820" width="22.85546875" style="3" bestFit="1" customWidth="1"/>
    <col min="2821" max="2821" width="32.42578125" style="3" bestFit="1" customWidth="1"/>
    <col min="2822" max="2822" width="14.42578125" style="3" bestFit="1" customWidth="1"/>
    <col min="2823" max="2823" width="25" style="3" bestFit="1" customWidth="1"/>
    <col min="2824" max="2824" width="20.28515625" style="3" bestFit="1" customWidth="1"/>
    <col min="2825" max="2825" width="14.42578125" style="3" bestFit="1" customWidth="1"/>
    <col min="2826" max="2826" width="25" style="3" bestFit="1" customWidth="1"/>
    <col min="2827" max="2827" width="20.28515625" style="3" bestFit="1" customWidth="1"/>
    <col min="2828" max="2828" width="14.42578125" style="3" bestFit="1" customWidth="1"/>
    <col min="2829" max="2829" width="25" style="3" bestFit="1" customWidth="1"/>
    <col min="2830" max="2830" width="20.28515625" style="3" bestFit="1" customWidth="1"/>
    <col min="2831" max="2831" width="14.42578125" style="3" bestFit="1" customWidth="1"/>
    <col min="2832" max="2832" width="25" style="3" bestFit="1" customWidth="1"/>
    <col min="2833" max="2833" width="20.28515625" style="3" bestFit="1" customWidth="1"/>
    <col min="2834" max="2834" width="14.85546875" style="3" bestFit="1" customWidth="1"/>
    <col min="2835" max="2835" width="25" style="3" bestFit="1" customWidth="1"/>
    <col min="2836" max="2836" width="21.28515625" style="3" bestFit="1" customWidth="1"/>
    <col min="2837" max="2837" width="31.140625" style="3" bestFit="1" customWidth="1"/>
    <col min="2838" max="2838" width="25" style="3" bestFit="1" customWidth="1"/>
    <col min="2839" max="2839" width="21.28515625" style="3" bestFit="1" customWidth="1"/>
    <col min="2840" max="3072" width="9.140625" style="3"/>
    <col min="3073" max="3073" width="16.28515625" style="3" bestFit="1" customWidth="1"/>
    <col min="3074" max="3074" width="36.140625" style="3" bestFit="1" customWidth="1"/>
    <col min="3075" max="3075" width="23.7109375" style="3" bestFit="1" customWidth="1"/>
    <col min="3076" max="3076" width="22.85546875" style="3" bestFit="1" customWidth="1"/>
    <col min="3077" max="3077" width="32.42578125" style="3" bestFit="1" customWidth="1"/>
    <col min="3078" max="3078" width="14.42578125" style="3" bestFit="1" customWidth="1"/>
    <col min="3079" max="3079" width="25" style="3" bestFit="1" customWidth="1"/>
    <col min="3080" max="3080" width="20.28515625" style="3" bestFit="1" customWidth="1"/>
    <col min="3081" max="3081" width="14.42578125" style="3" bestFit="1" customWidth="1"/>
    <col min="3082" max="3082" width="25" style="3" bestFit="1" customWidth="1"/>
    <col min="3083" max="3083" width="20.28515625" style="3" bestFit="1" customWidth="1"/>
    <col min="3084" max="3084" width="14.42578125" style="3" bestFit="1" customWidth="1"/>
    <col min="3085" max="3085" width="25" style="3" bestFit="1" customWidth="1"/>
    <col min="3086" max="3086" width="20.28515625" style="3" bestFit="1" customWidth="1"/>
    <col min="3087" max="3087" width="14.42578125" style="3" bestFit="1" customWidth="1"/>
    <col min="3088" max="3088" width="25" style="3" bestFit="1" customWidth="1"/>
    <col min="3089" max="3089" width="20.28515625" style="3" bestFit="1" customWidth="1"/>
    <col min="3090" max="3090" width="14.85546875" style="3" bestFit="1" customWidth="1"/>
    <col min="3091" max="3091" width="25" style="3" bestFit="1" customWidth="1"/>
    <col min="3092" max="3092" width="21.28515625" style="3" bestFit="1" customWidth="1"/>
    <col min="3093" max="3093" width="31.140625" style="3" bestFit="1" customWidth="1"/>
    <col min="3094" max="3094" width="25" style="3" bestFit="1" customWidth="1"/>
    <col min="3095" max="3095" width="21.28515625" style="3" bestFit="1" customWidth="1"/>
    <col min="3096" max="3328" width="9.140625" style="3"/>
    <col min="3329" max="3329" width="16.28515625" style="3" bestFit="1" customWidth="1"/>
    <col min="3330" max="3330" width="36.140625" style="3" bestFit="1" customWidth="1"/>
    <col min="3331" max="3331" width="23.7109375" style="3" bestFit="1" customWidth="1"/>
    <col min="3332" max="3332" width="22.85546875" style="3" bestFit="1" customWidth="1"/>
    <col min="3333" max="3333" width="32.42578125" style="3" bestFit="1" customWidth="1"/>
    <col min="3334" max="3334" width="14.42578125" style="3" bestFit="1" customWidth="1"/>
    <col min="3335" max="3335" width="25" style="3" bestFit="1" customWidth="1"/>
    <col min="3336" max="3336" width="20.28515625" style="3" bestFit="1" customWidth="1"/>
    <col min="3337" max="3337" width="14.42578125" style="3" bestFit="1" customWidth="1"/>
    <col min="3338" max="3338" width="25" style="3" bestFit="1" customWidth="1"/>
    <col min="3339" max="3339" width="20.28515625" style="3" bestFit="1" customWidth="1"/>
    <col min="3340" max="3340" width="14.42578125" style="3" bestFit="1" customWidth="1"/>
    <col min="3341" max="3341" width="25" style="3" bestFit="1" customWidth="1"/>
    <col min="3342" max="3342" width="20.28515625" style="3" bestFit="1" customWidth="1"/>
    <col min="3343" max="3343" width="14.42578125" style="3" bestFit="1" customWidth="1"/>
    <col min="3344" max="3344" width="25" style="3" bestFit="1" customWidth="1"/>
    <col min="3345" max="3345" width="20.28515625" style="3" bestFit="1" customWidth="1"/>
    <col min="3346" max="3346" width="14.85546875" style="3" bestFit="1" customWidth="1"/>
    <col min="3347" max="3347" width="25" style="3" bestFit="1" customWidth="1"/>
    <col min="3348" max="3348" width="21.28515625" style="3" bestFit="1" customWidth="1"/>
    <col min="3349" max="3349" width="31.140625" style="3" bestFit="1" customWidth="1"/>
    <col min="3350" max="3350" width="25" style="3" bestFit="1" customWidth="1"/>
    <col min="3351" max="3351" width="21.28515625" style="3" bestFit="1" customWidth="1"/>
    <col min="3352" max="3584" width="9.140625" style="3"/>
    <col min="3585" max="3585" width="16.28515625" style="3" bestFit="1" customWidth="1"/>
    <col min="3586" max="3586" width="36.140625" style="3" bestFit="1" customWidth="1"/>
    <col min="3587" max="3587" width="23.7109375" style="3" bestFit="1" customWidth="1"/>
    <col min="3588" max="3588" width="22.85546875" style="3" bestFit="1" customWidth="1"/>
    <col min="3589" max="3589" width="32.42578125" style="3" bestFit="1" customWidth="1"/>
    <col min="3590" max="3590" width="14.42578125" style="3" bestFit="1" customWidth="1"/>
    <col min="3591" max="3591" width="25" style="3" bestFit="1" customWidth="1"/>
    <col min="3592" max="3592" width="20.28515625" style="3" bestFit="1" customWidth="1"/>
    <col min="3593" max="3593" width="14.42578125" style="3" bestFit="1" customWidth="1"/>
    <col min="3594" max="3594" width="25" style="3" bestFit="1" customWidth="1"/>
    <col min="3595" max="3595" width="20.28515625" style="3" bestFit="1" customWidth="1"/>
    <col min="3596" max="3596" width="14.42578125" style="3" bestFit="1" customWidth="1"/>
    <col min="3597" max="3597" width="25" style="3" bestFit="1" customWidth="1"/>
    <col min="3598" max="3598" width="20.28515625" style="3" bestFit="1" customWidth="1"/>
    <col min="3599" max="3599" width="14.42578125" style="3" bestFit="1" customWidth="1"/>
    <col min="3600" max="3600" width="25" style="3" bestFit="1" customWidth="1"/>
    <col min="3601" max="3601" width="20.28515625" style="3" bestFit="1" customWidth="1"/>
    <col min="3602" max="3602" width="14.85546875" style="3" bestFit="1" customWidth="1"/>
    <col min="3603" max="3603" width="25" style="3" bestFit="1" customWidth="1"/>
    <col min="3604" max="3604" width="21.28515625" style="3" bestFit="1" customWidth="1"/>
    <col min="3605" max="3605" width="31.140625" style="3" bestFit="1" customWidth="1"/>
    <col min="3606" max="3606" width="25" style="3" bestFit="1" customWidth="1"/>
    <col min="3607" max="3607" width="21.28515625" style="3" bestFit="1" customWidth="1"/>
    <col min="3608" max="3840" width="9.140625" style="3"/>
    <col min="3841" max="3841" width="16.28515625" style="3" bestFit="1" customWidth="1"/>
    <col min="3842" max="3842" width="36.140625" style="3" bestFit="1" customWidth="1"/>
    <col min="3843" max="3843" width="23.7109375" style="3" bestFit="1" customWidth="1"/>
    <col min="3844" max="3844" width="22.85546875" style="3" bestFit="1" customWidth="1"/>
    <col min="3845" max="3845" width="32.42578125" style="3" bestFit="1" customWidth="1"/>
    <col min="3846" max="3846" width="14.42578125" style="3" bestFit="1" customWidth="1"/>
    <col min="3847" max="3847" width="25" style="3" bestFit="1" customWidth="1"/>
    <col min="3848" max="3848" width="20.28515625" style="3" bestFit="1" customWidth="1"/>
    <col min="3849" max="3849" width="14.42578125" style="3" bestFit="1" customWidth="1"/>
    <col min="3850" max="3850" width="25" style="3" bestFit="1" customWidth="1"/>
    <col min="3851" max="3851" width="20.28515625" style="3" bestFit="1" customWidth="1"/>
    <col min="3852" max="3852" width="14.42578125" style="3" bestFit="1" customWidth="1"/>
    <col min="3853" max="3853" width="25" style="3" bestFit="1" customWidth="1"/>
    <col min="3854" max="3854" width="20.28515625" style="3" bestFit="1" customWidth="1"/>
    <col min="3855" max="3855" width="14.42578125" style="3" bestFit="1" customWidth="1"/>
    <col min="3856" max="3856" width="25" style="3" bestFit="1" customWidth="1"/>
    <col min="3857" max="3857" width="20.28515625" style="3" bestFit="1" customWidth="1"/>
    <col min="3858" max="3858" width="14.85546875" style="3" bestFit="1" customWidth="1"/>
    <col min="3859" max="3859" width="25" style="3" bestFit="1" customWidth="1"/>
    <col min="3860" max="3860" width="21.28515625" style="3" bestFit="1" customWidth="1"/>
    <col min="3861" max="3861" width="31.140625" style="3" bestFit="1" customWidth="1"/>
    <col min="3862" max="3862" width="25" style="3" bestFit="1" customWidth="1"/>
    <col min="3863" max="3863" width="21.28515625" style="3" bestFit="1" customWidth="1"/>
    <col min="3864" max="4096" width="9.140625" style="3"/>
    <col min="4097" max="4097" width="16.28515625" style="3" bestFit="1" customWidth="1"/>
    <col min="4098" max="4098" width="36.140625" style="3" bestFit="1" customWidth="1"/>
    <col min="4099" max="4099" width="23.7109375" style="3" bestFit="1" customWidth="1"/>
    <col min="4100" max="4100" width="22.85546875" style="3" bestFit="1" customWidth="1"/>
    <col min="4101" max="4101" width="32.42578125" style="3" bestFit="1" customWidth="1"/>
    <col min="4102" max="4102" width="14.42578125" style="3" bestFit="1" customWidth="1"/>
    <col min="4103" max="4103" width="25" style="3" bestFit="1" customWidth="1"/>
    <col min="4104" max="4104" width="20.28515625" style="3" bestFit="1" customWidth="1"/>
    <col min="4105" max="4105" width="14.42578125" style="3" bestFit="1" customWidth="1"/>
    <col min="4106" max="4106" width="25" style="3" bestFit="1" customWidth="1"/>
    <col min="4107" max="4107" width="20.28515625" style="3" bestFit="1" customWidth="1"/>
    <col min="4108" max="4108" width="14.42578125" style="3" bestFit="1" customWidth="1"/>
    <col min="4109" max="4109" width="25" style="3" bestFit="1" customWidth="1"/>
    <col min="4110" max="4110" width="20.28515625" style="3" bestFit="1" customWidth="1"/>
    <col min="4111" max="4111" width="14.42578125" style="3" bestFit="1" customWidth="1"/>
    <col min="4112" max="4112" width="25" style="3" bestFit="1" customWidth="1"/>
    <col min="4113" max="4113" width="20.28515625" style="3" bestFit="1" customWidth="1"/>
    <col min="4114" max="4114" width="14.85546875" style="3" bestFit="1" customWidth="1"/>
    <col min="4115" max="4115" width="25" style="3" bestFit="1" customWidth="1"/>
    <col min="4116" max="4116" width="21.28515625" style="3" bestFit="1" customWidth="1"/>
    <col min="4117" max="4117" width="31.140625" style="3" bestFit="1" customWidth="1"/>
    <col min="4118" max="4118" width="25" style="3" bestFit="1" customWidth="1"/>
    <col min="4119" max="4119" width="21.28515625" style="3" bestFit="1" customWidth="1"/>
    <col min="4120" max="4352" width="9.140625" style="3"/>
    <col min="4353" max="4353" width="16.28515625" style="3" bestFit="1" customWidth="1"/>
    <col min="4354" max="4354" width="36.140625" style="3" bestFit="1" customWidth="1"/>
    <col min="4355" max="4355" width="23.7109375" style="3" bestFit="1" customWidth="1"/>
    <col min="4356" max="4356" width="22.85546875" style="3" bestFit="1" customWidth="1"/>
    <col min="4357" max="4357" width="32.42578125" style="3" bestFit="1" customWidth="1"/>
    <col min="4358" max="4358" width="14.42578125" style="3" bestFit="1" customWidth="1"/>
    <col min="4359" max="4359" width="25" style="3" bestFit="1" customWidth="1"/>
    <col min="4360" max="4360" width="20.28515625" style="3" bestFit="1" customWidth="1"/>
    <col min="4361" max="4361" width="14.42578125" style="3" bestFit="1" customWidth="1"/>
    <col min="4362" max="4362" width="25" style="3" bestFit="1" customWidth="1"/>
    <col min="4363" max="4363" width="20.28515625" style="3" bestFit="1" customWidth="1"/>
    <col min="4364" max="4364" width="14.42578125" style="3" bestFit="1" customWidth="1"/>
    <col min="4365" max="4365" width="25" style="3" bestFit="1" customWidth="1"/>
    <col min="4366" max="4366" width="20.28515625" style="3" bestFit="1" customWidth="1"/>
    <col min="4367" max="4367" width="14.42578125" style="3" bestFit="1" customWidth="1"/>
    <col min="4368" max="4368" width="25" style="3" bestFit="1" customWidth="1"/>
    <col min="4369" max="4369" width="20.28515625" style="3" bestFit="1" customWidth="1"/>
    <col min="4370" max="4370" width="14.85546875" style="3" bestFit="1" customWidth="1"/>
    <col min="4371" max="4371" width="25" style="3" bestFit="1" customWidth="1"/>
    <col min="4372" max="4372" width="21.28515625" style="3" bestFit="1" customWidth="1"/>
    <col min="4373" max="4373" width="31.140625" style="3" bestFit="1" customWidth="1"/>
    <col min="4374" max="4374" width="25" style="3" bestFit="1" customWidth="1"/>
    <col min="4375" max="4375" width="21.28515625" style="3" bestFit="1" customWidth="1"/>
    <col min="4376" max="4608" width="9.140625" style="3"/>
    <col min="4609" max="4609" width="16.28515625" style="3" bestFit="1" customWidth="1"/>
    <col min="4610" max="4610" width="36.140625" style="3" bestFit="1" customWidth="1"/>
    <col min="4611" max="4611" width="23.7109375" style="3" bestFit="1" customWidth="1"/>
    <col min="4612" max="4612" width="22.85546875" style="3" bestFit="1" customWidth="1"/>
    <col min="4613" max="4613" width="32.42578125" style="3" bestFit="1" customWidth="1"/>
    <col min="4614" max="4614" width="14.42578125" style="3" bestFit="1" customWidth="1"/>
    <col min="4615" max="4615" width="25" style="3" bestFit="1" customWidth="1"/>
    <col min="4616" max="4616" width="20.28515625" style="3" bestFit="1" customWidth="1"/>
    <col min="4617" max="4617" width="14.42578125" style="3" bestFit="1" customWidth="1"/>
    <col min="4618" max="4618" width="25" style="3" bestFit="1" customWidth="1"/>
    <col min="4619" max="4619" width="20.28515625" style="3" bestFit="1" customWidth="1"/>
    <col min="4620" max="4620" width="14.42578125" style="3" bestFit="1" customWidth="1"/>
    <col min="4621" max="4621" width="25" style="3" bestFit="1" customWidth="1"/>
    <col min="4622" max="4622" width="20.28515625" style="3" bestFit="1" customWidth="1"/>
    <col min="4623" max="4623" width="14.42578125" style="3" bestFit="1" customWidth="1"/>
    <col min="4624" max="4624" width="25" style="3" bestFit="1" customWidth="1"/>
    <col min="4625" max="4625" width="20.28515625" style="3" bestFit="1" customWidth="1"/>
    <col min="4626" max="4626" width="14.85546875" style="3" bestFit="1" customWidth="1"/>
    <col min="4627" max="4627" width="25" style="3" bestFit="1" customWidth="1"/>
    <col min="4628" max="4628" width="21.28515625" style="3" bestFit="1" customWidth="1"/>
    <col min="4629" max="4629" width="31.140625" style="3" bestFit="1" customWidth="1"/>
    <col min="4630" max="4630" width="25" style="3" bestFit="1" customWidth="1"/>
    <col min="4631" max="4631" width="21.28515625" style="3" bestFit="1" customWidth="1"/>
    <col min="4632" max="4864" width="9.140625" style="3"/>
    <col min="4865" max="4865" width="16.28515625" style="3" bestFit="1" customWidth="1"/>
    <col min="4866" max="4866" width="36.140625" style="3" bestFit="1" customWidth="1"/>
    <col min="4867" max="4867" width="23.7109375" style="3" bestFit="1" customWidth="1"/>
    <col min="4868" max="4868" width="22.85546875" style="3" bestFit="1" customWidth="1"/>
    <col min="4869" max="4869" width="32.42578125" style="3" bestFit="1" customWidth="1"/>
    <col min="4870" max="4870" width="14.42578125" style="3" bestFit="1" customWidth="1"/>
    <col min="4871" max="4871" width="25" style="3" bestFit="1" customWidth="1"/>
    <col min="4872" max="4872" width="20.28515625" style="3" bestFit="1" customWidth="1"/>
    <col min="4873" max="4873" width="14.42578125" style="3" bestFit="1" customWidth="1"/>
    <col min="4874" max="4874" width="25" style="3" bestFit="1" customWidth="1"/>
    <col min="4875" max="4875" width="20.28515625" style="3" bestFit="1" customWidth="1"/>
    <col min="4876" max="4876" width="14.42578125" style="3" bestFit="1" customWidth="1"/>
    <col min="4877" max="4877" width="25" style="3" bestFit="1" customWidth="1"/>
    <col min="4878" max="4878" width="20.28515625" style="3" bestFit="1" customWidth="1"/>
    <col min="4879" max="4879" width="14.42578125" style="3" bestFit="1" customWidth="1"/>
    <col min="4880" max="4880" width="25" style="3" bestFit="1" customWidth="1"/>
    <col min="4881" max="4881" width="20.28515625" style="3" bestFit="1" customWidth="1"/>
    <col min="4882" max="4882" width="14.85546875" style="3" bestFit="1" customWidth="1"/>
    <col min="4883" max="4883" width="25" style="3" bestFit="1" customWidth="1"/>
    <col min="4884" max="4884" width="21.28515625" style="3" bestFit="1" customWidth="1"/>
    <col min="4885" max="4885" width="31.140625" style="3" bestFit="1" customWidth="1"/>
    <col min="4886" max="4886" width="25" style="3" bestFit="1" customWidth="1"/>
    <col min="4887" max="4887" width="21.28515625" style="3" bestFit="1" customWidth="1"/>
    <col min="4888" max="5120" width="9.140625" style="3"/>
    <col min="5121" max="5121" width="16.28515625" style="3" bestFit="1" customWidth="1"/>
    <col min="5122" max="5122" width="36.140625" style="3" bestFit="1" customWidth="1"/>
    <col min="5123" max="5123" width="23.7109375" style="3" bestFit="1" customWidth="1"/>
    <col min="5124" max="5124" width="22.85546875" style="3" bestFit="1" customWidth="1"/>
    <col min="5125" max="5125" width="32.42578125" style="3" bestFit="1" customWidth="1"/>
    <col min="5126" max="5126" width="14.42578125" style="3" bestFit="1" customWidth="1"/>
    <col min="5127" max="5127" width="25" style="3" bestFit="1" customWidth="1"/>
    <col min="5128" max="5128" width="20.28515625" style="3" bestFit="1" customWidth="1"/>
    <col min="5129" max="5129" width="14.42578125" style="3" bestFit="1" customWidth="1"/>
    <col min="5130" max="5130" width="25" style="3" bestFit="1" customWidth="1"/>
    <col min="5131" max="5131" width="20.28515625" style="3" bestFit="1" customWidth="1"/>
    <col min="5132" max="5132" width="14.42578125" style="3" bestFit="1" customWidth="1"/>
    <col min="5133" max="5133" width="25" style="3" bestFit="1" customWidth="1"/>
    <col min="5134" max="5134" width="20.28515625" style="3" bestFit="1" customWidth="1"/>
    <col min="5135" max="5135" width="14.42578125" style="3" bestFit="1" customWidth="1"/>
    <col min="5136" max="5136" width="25" style="3" bestFit="1" customWidth="1"/>
    <col min="5137" max="5137" width="20.28515625" style="3" bestFit="1" customWidth="1"/>
    <col min="5138" max="5138" width="14.85546875" style="3" bestFit="1" customWidth="1"/>
    <col min="5139" max="5139" width="25" style="3" bestFit="1" customWidth="1"/>
    <col min="5140" max="5140" width="21.28515625" style="3" bestFit="1" customWidth="1"/>
    <col min="5141" max="5141" width="31.140625" style="3" bestFit="1" customWidth="1"/>
    <col min="5142" max="5142" width="25" style="3" bestFit="1" customWidth="1"/>
    <col min="5143" max="5143" width="21.28515625" style="3" bestFit="1" customWidth="1"/>
    <col min="5144" max="5376" width="9.140625" style="3"/>
    <col min="5377" max="5377" width="16.28515625" style="3" bestFit="1" customWidth="1"/>
    <col min="5378" max="5378" width="36.140625" style="3" bestFit="1" customWidth="1"/>
    <col min="5379" max="5379" width="23.7109375" style="3" bestFit="1" customWidth="1"/>
    <col min="5380" max="5380" width="22.85546875" style="3" bestFit="1" customWidth="1"/>
    <col min="5381" max="5381" width="32.42578125" style="3" bestFit="1" customWidth="1"/>
    <col min="5382" max="5382" width="14.42578125" style="3" bestFit="1" customWidth="1"/>
    <col min="5383" max="5383" width="25" style="3" bestFit="1" customWidth="1"/>
    <col min="5384" max="5384" width="20.28515625" style="3" bestFit="1" customWidth="1"/>
    <col min="5385" max="5385" width="14.42578125" style="3" bestFit="1" customWidth="1"/>
    <col min="5386" max="5386" width="25" style="3" bestFit="1" customWidth="1"/>
    <col min="5387" max="5387" width="20.28515625" style="3" bestFit="1" customWidth="1"/>
    <col min="5388" max="5388" width="14.42578125" style="3" bestFit="1" customWidth="1"/>
    <col min="5389" max="5389" width="25" style="3" bestFit="1" customWidth="1"/>
    <col min="5390" max="5390" width="20.28515625" style="3" bestFit="1" customWidth="1"/>
    <col min="5391" max="5391" width="14.42578125" style="3" bestFit="1" customWidth="1"/>
    <col min="5392" max="5392" width="25" style="3" bestFit="1" customWidth="1"/>
    <col min="5393" max="5393" width="20.28515625" style="3" bestFit="1" customWidth="1"/>
    <col min="5394" max="5394" width="14.85546875" style="3" bestFit="1" customWidth="1"/>
    <col min="5395" max="5395" width="25" style="3" bestFit="1" customWidth="1"/>
    <col min="5396" max="5396" width="21.28515625" style="3" bestFit="1" customWidth="1"/>
    <col min="5397" max="5397" width="31.140625" style="3" bestFit="1" customWidth="1"/>
    <col min="5398" max="5398" width="25" style="3" bestFit="1" customWidth="1"/>
    <col min="5399" max="5399" width="21.28515625" style="3" bestFit="1" customWidth="1"/>
    <col min="5400" max="5632" width="9.140625" style="3"/>
    <col min="5633" max="5633" width="16.28515625" style="3" bestFit="1" customWidth="1"/>
    <col min="5634" max="5634" width="36.140625" style="3" bestFit="1" customWidth="1"/>
    <col min="5635" max="5635" width="23.7109375" style="3" bestFit="1" customWidth="1"/>
    <col min="5636" max="5636" width="22.85546875" style="3" bestFit="1" customWidth="1"/>
    <col min="5637" max="5637" width="32.42578125" style="3" bestFit="1" customWidth="1"/>
    <col min="5638" max="5638" width="14.42578125" style="3" bestFit="1" customWidth="1"/>
    <col min="5639" max="5639" width="25" style="3" bestFit="1" customWidth="1"/>
    <col min="5640" max="5640" width="20.28515625" style="3" bestFit="1" customWidth="1"/>
    <col min="5641" max="5641" width="14.42578125" style="3" bestFit="1" customWidth="1"/>
    <col min="5642" max="5642" width="25" style="3" bestFit="1" customWidth="1"/>
    <col min="5643" max="5643" width="20.28515625" style="3" bestFit="1" customWidth="1"/>
    <col min="5644" max="5644" width="14.42578125" style="3" bestFit="1" customWidth="1"/>
    <col min="5645" max="5645" width="25" style="3" bestFit="1" customWidth="1"/>
    <col min="5646" max="5646" width="20.28515625" style="3" bestFit="1" customWidth="1"/>
    <col min="5647" max="5647" width="14.42578125" style="3" bestFit="1" customWidth="1"/>
    <col min="5648" max="5648" width="25" style="3" bestFit="1" customWidth="1"/>
    <col min="5649" max="5649" width="20.28515625" style="3" bestFit="1" customWidth="1"/>
    <col min="5650" max="5650" width="14.85546875" style="3" bestFit="1" customWidth="1"/>
    <col min="5651" max="5651" width="25" style="3" bestFit="1" customWidth="1"/>
    <col min="5652" max="5652" width="21.28515625" style="3" bestFit="1" customWidth="1"/>
    <col min="5653" max="5653" width="31.140625" style="3" bestFit="1" customWidth="1"/>
    <col min="5654" max="5654" width="25" style="3" bestFit="1" customWidth="1"/>
    <col min="5655" max="5655" width="21.28515625" style="3" bestFit="1" customWidth="1"/>
    <col min="5656" max="5888" width="9.140625" style="3"/>
    <col min="5889" max="5889" width="16.28515625" style="3" bestFit="1" customWidth="1"/>
    <col min="5890" max="5890" width="36.140625" style="3" bestFit="1" customWidth="1"/>
    <col min="5891" max="5891" width="23.7109375" style="3" bestFit="1" customWidth="1"/>
    <col min="5892" max="5892" width="22.85546875" style="3" bestFit="1" customWidth="1"/>
    <col min="5893" max="5893" width="32.42578125" style="3" bestFit="1" customWidth="1"/>
    <col min="5894" max="5894" width="14.42578125" style="3" bestFit="1" customWidth="1"/>
    <col min="5895" max="5895" width="25" style="3" bestFit="1" customWidth="1"/>
    <col min="5896" max="5896" width="20.28515625" style="3" bestFit="1" customWidth="1"/>
    <col min="5897" max="5897" width="14.42578125" style="3" bestFit="1" customWidth="1"/>
    <col min="5898" max="5898" width="25" style="3" bestFit="1" customWidth="1"/>
    <col min="5899" max="5899" width="20.28515625" style="3" bestFit="1" customWidth="1"/>
    <col min="5900" max="5900" width="14.42578125" style="3" bestFit="1" customWidth="1"/>
    <col min="5901" max="5901" width="25" style="3" bestFit="1" customWidth="1"/>
    <col min="5902" max="5902" width="20.28515625" style="3" bestFit="1" customWidth="1"/>
    <col min="5903" max="5903" width="14.42578125" style="3" bestFit="1" customWidth="1"/>
    <col min="5904" max="5904" width="25" style="3" bestFit="1" customWidth="1"/>
    <col min="5905" max="5905" width="20.28515625" style="3" bestFit="1" customWidth="1"/>
    <col min="5906" max="5906" width="14.85546875" style="3" bestFit="1" customWidth="1"/>
    <col min="5907" max="5907" width="25" style="3" bestFit="1" customWidth="1"/>
    <col min="5908" max="5908" width="21.28515625" style="3" bestFit="1" customWidth="1"/>
    <col min="5909" max="5909" width="31.140625" style="3" bestFit="1" customWidth="1"/>
    <col min="5910" max="5910" width="25" style="3" bestFit="1" customWidth="1"/>
    <col min="5911" max="5911" width="21.28515625" style="3" bestFit="1" customWidth="1"/>
    <col min="5912" max="6144" width="9.140625" style="3"/>
    <col min="6145" max="6145" width="16.28515625" style="3" bestFit="1" customWidth="1"/>
    <col min="6146" max="6146" width="36.140625" style="3" bestFit="1" customWidth="1"/>
    <col min="6147" max="6147" width="23.7109375" style="3" bestFit="1" customWidth="1"/>
    <col min="6148" max="6148" width="22.85546875" style="3" bestFit="1" customWidth="1"/>
    <col min="6149" max="6149" width="32.42578125" style="3" bestFit="1" customWidth="1"/>
    <col min="6150" max="6150" width="14.42578125" style="3" bestFit="1" customWidth="1"/>
    <col min="6151" max="6151" width="25" style="3" bestFit="1" customWidth="1"/>
    <col min="6152" max="6152" width="20.28515625" style="3" bestFit="1" customWidth="1"/>
    <col min="6153" max="6153" width="14.42578125" style="3" bestFit="1" customWidth="1"/>
    <col min="6154" max="6154" width="25" style="3" bestFit="1" customWidth="1"/>
    <col min="6155" max="6155" width="20.28515625" style="3" bestFit="1" customWidth="1"/>
    <col min="6156" max="6156" width="14.42578125" style="3" bestFit="1" customWidth="1"/>
    <col min="6157" max="6157" width="25" style="3" bestFit="1" customWidth="1"/>
    <col min="6158" max="6158" width="20.28515625" style="3" bestFit="1" customWidth="1"/>
    <col min="6159" max="6159" width="14.42578125" style="3" bestFit="1" customWidth="1"/>
    <col min="6160" max="6160" width="25" style="3" bestFit="1" customWidth="1"/>
    <col min="6161" max="6161" width="20.28515625" style="3" bestFit="1" customWidth="1"/>
    <col min="6162" max="6162" width="14.85546875" style="3" bestFit="1" customWidth="1"/>
    <col min="6163" max="6163" width="25" style="3" bestFit="1" customWidth="1"/>
    <col min="6164" max="6164" width="21.28515625" style="3" bestFit="1" customWidth="1"/>
    <col min="6165" max="6165" width="31.140625" style="3" bestFit="1" customWidth="1"/>
    <col min="6166" max="6166" width="25" style="3" bestFit="1" customWidth="1"/>
    <col min="6167" max="6167" width="21.28515625" style="3" bestFit="1" customWidth="1"/>
    <col min="6168" max="6400" width="9.140625" style="3"/>
    <col min="6401" max="6401" width="16.28515625" style="3" bestFit="1" customWidth="1"/>
    <col min="6402" max="6402" width="36.140625" style="3" bestFit="1" customWidth="1"/>
    <col min="6403" max="6403" width="23.7109375" style="3" bestFit="1" customWidth="1"/>
    <col min="6404" max="6404" width="22.85546875" style="3" bestFit="1" customWidth="1"/>
    <col min="6405" max="6405" width="32.42578125" style="3" bestFit="1" customWidth="1"/>
    <col min="6406" max="6406" width="14.42578125" style="3" bestFit="1" customWidth="1"/>
    <col min="6407" max="6407" width="25" style="3" bestFit="1" customWidth="1"/>
    <col min="6408" max="6408" width="20.28515625" style="3" bestFit="1" customWidth="1"/>
    <col min="6409" max="6409" width="14.42578125" style="3" bestFit="1" customWidth="1"/>
    <col min="6410" max="6410" width="25" style="3" bestFit="1" customWidth="1"/>
    <col min="6411" max="6411" width="20.28515625" style="3" bestFit="1" customWidth="1"/>
    <col min="6412" max="6412" width="14.42578125" style="3" bestFit="1" customWidth="1"/>
    <col min="6413" max="6413" width="25" style="3" bestFit="1" customWidth="1"/>
    <col min="6414" max="6414" width="20.28515625" style="3" bestFit="1" customWidth="1"/>
    <col min="6415" max="6415" width="14.42578125" style="3" bestFit="1" customWidth="1"/>
    <col min="6416" max="6416" width="25" style="3" bestFit="1" customWidth="1"/>
    <col min="6417" max="6417" width="20.28515625" style="3" bestFit="1" customWidth="1"/>
    <col min="6418" max="6418" width="14.85546875" style="3" bestFit="1" customWidth="1"/>
    <col min="6419" max="6419" width="25" style="3" bestFit="1" customWidth="1"/>
    <col min="6420" max="6420" width="21.28515625" style="3" bestFit="1" customWidth="1"/>
    <col min="6421" max="6421" width="31.140625" style="3" bestFit="1" customWidth="1"/>
    <col min="6422" max="6422" width="25" style="3" bestFit="1" customWidth="1"/>
    <col min="6423" max="6423" width="21.28515625" style="3" bestFit="1" customWidth="1"/>
    <col min="6424" max="6656" width="9.140625" style="3"/>
    <col min="6657" max="6657" width="16.28515625" style="3" bestFit="1" customWidth="1"/>
    <col min="6658" max="6658" width="36.140625" style="3" bestFit="1" customWidth="1"/>
    <col min="6659" max="6659" width="23.7109375" style="3" bestFit="1" customWidth="1"/>
    <col min="6660" max="6660" width="22.85546875" style="3" bestFit="1" customWidth="1"/>
    <col min="6661" max="6661" width="32.42578125" style="3" bestFit="1" customWidth="1"/>
    <col min="6662" max="6662" width="14.42578125" style="3" bestFit="1" customWidth="1"/>
    <col min="6663" max="6663" width="25" style="3" bestFit="1" customWidth="1"/>
    <col min="6664" max="6664" width="20.28515625" style="3" bestFit="1" customWidth="1"/>
    <col min="6665" max="6665" width="14.42578125" style="3" bestFit="1" customWidth="1"/>
    <col min="6666" max="6666" width="25" style="3" bestFit="1" customWidth="1"/>
    <col min="6667" max="6667" width="20.28515625" style="3" bestFit="1" customWidth="1"/>
    <col min="6668" max="6668" width="14.42578125" style="3" bestFit="1" customWidth="1"/>
    <col min="6669" max="6669" width="25" style="3" bestFit="1" customWidth="1"/>
    <col min="6670" max="6670" width="20.28515625" style="3" bestFit="1" customWidth="1"/>
    <col min="6671" max="6671" width="14.42578125" style="3" bestFit="1" customWidth="1"/>
    <col min="6672" max="6672" width="25" style="3" bestFit="1" customWidth="1"/>
    <col min="6673" max="6673" width="20.28515625" style="3" bestFit="1" customWidth="1"/>
    <col min="6674" max="6674" width="14.85546875" style="3" bestFit="1" customWidth="1"/>
    <col min="6675" max="6675" width="25" style="3" bestFit="1" customWidth="1"/>
    <col min="6676" max="6676" width="21.28515625" style="3" bestFit="1" customWidth="1"/>
    <col min="6677" max="6677" width="31.140625" style="3" bestFit="1" customWidth="1"/>
    <col min="6678" max="6678" width="25" style="3" bestFit="1" customWidth="1"/>
    <col min="6679" max="6679" width="21.28515625" style="3" bestFit="1" customWidth="1"/>
    <col min="6680" max="6912" width="9.140625" style="3"/>
    <col min="6913" max="6913" width="16.28515625" style="3" bestFit="1" customWidth="1"/>
    <col min="6914" max="6914" width="36.140625" style="3" bestFit="1" customWidth="1"/>
    <col min="6915" max="6915" width="23.7109375" style="3" bestFit="1" customWidth="1"/>
    <col min="6916" max="6916" width="22.85546875" style="3" bestFit="1" customWidth="1"/>
    <col min="6917" max="6917" width="32.42578125" style="3" bestFit="1" customWidth="1"/>
    <col min="6918" max="6918" width="14.42578125" style="3" bestFit="1" customWidth="1"/>
    <col min="6919" max="6919" width="25" style="3" bestFit="1" customWidth="1"/>
    <col min="6920" max="6920" width="20.28515625" style="3" bestFit="1" customWidth="1"/>
    <col min="6921" max="6921" width="14.42578125" style="3" bestFit="1" customWidth="1"/>
    <col min="6922" max="6922" width="25" style="3" bestFit="1" customWidth="1"/>
    <col min="6923" max="6923" width="20.28515625" style="3" bestFit="1" customWidth="1"/>
    <col min="6924" max="6924" width="14.42578125" style="3" bestFit="1" customWidth="1"/>
    <col min="6925" max="6925" width="25" style="3" bestFit="1" customWidth="1"/>
    <col min="6926" max="6926" width="20.28515625" style="3" bestFit="1" customWidth="1"/>
    <col min="6927" max="6927" width="14.42578125" style="3" bestFit="1" customWidth="1"/>
    <col min="6928" max="6928" width="25" style="3" bestFit="1" customWidth="1"/>
    <col min="6929" max="6929" width="20.28515625" style="3" bestFit="1" customWidth="1"/>
    <col min="6930" max="6930" width="14.85546875" style="3" bestFit="1" customWidth="1"/>
    <col min="6931" max="6931" width="25" style="3" bestFit="1" customWidth="1"/>
    <col min="6932" max="6932" width="21.28515625" style="3" bestFit="1" customWidth="1"/>
    <col min="6933" max="6933" width="31.140625" style="3" bestFit="1" customWidth="1"/>
    <col min="6934" max="6934" width="25" style="3" bestFit="1" customWidth="1"/>
    <col min="6935" max="6935" width="21.28515625" style="3" bestFit="1" customWidth="1"/>
    <col min="6936" max="7168" width="9.140625" style="3"/>
    <col min="7169" max="7169" width="16.28515625" style="3" bestFit="1" customWidth="1"/>
    <col min="7170" max="7170" width="36.140625" style="3" bestFit="1" customWidth="1"/>
    <col min="7171" max="7171" width="23.7109375" style="3" bestFit="1" customWidth="1"/>
    <col min="7172" max="7172" width="22.85546875" style="3" bestFit="1" customWidth="1"/>
    <col min="7173" max="7173" width="32.42578125" style="3" bestFit="1" customWidth="1"/>
    <col min="7174" max="7174" width="14.42578125" style="3" bestFit="1" customWidth="1"/>
    <col min="7175" max="7175" width="25" style="3" bestFit="1" customWidth="1"/>
    <col min="7176" max="7176" width="20.28515625" style="3" bestFit="1" customWidth="1"/>
    <col min="7177" max="7177" width="14.42578125" style="3" bestFit="1" customWidth="1"/>
    <col min="7178" max="7178" width="25" style="3" bestFit="1" customWidth="1"/>
    <col min="7179" max="7179" width="20.28515625" style="3" bestFit="1" customWidth="1"/>
    <col min="7180" max="7180" width="14.42578125" style="3" bestFit="1" customWidth="1"/>
    <col min="7181" max="7181" width="25" style="3" bestFit="1" customWidth="1"/>
    <col min="7182" max="7182" width="20.28515625" style="3" bestFit="1" customWidth="1"/>
    <col min="7183" max="7183" width="14.42578125" style="3" bestFit="1" customWidth="1"/>
    <col min="7184" max="7184" width="25" style="3" bestFit="1" customWidth="1"/>
    <col min="7185" max="7185" width="20.28515625" style="3" bestFit="1" customWidth="1"/>
    <col min="7186" max="7186" width="14.85546875" style="3" bestFit="1" customWidth="1"/>
    <col min="7187" max="7187" width="25" style="3" bestFit="1" customWidth="1"/>
    <col min="7188" max="7188" width="21.28515625" style="3" bestFit="1" customWidth="1"/>
    <col min="7189" max="7189" width="31.140625" style="3" bestFit="1" customWidth="1"/>
    <col min="7190" max="7190" width="25" style="3" bestFit="1" customWidth="1"/>
    <col min="7191" max="7191" width="21.28515625" style="3" bestFit="1" customWidth="1"/>
    <col min="7192" max="7424" width="9.140625" style="3"/>
    <col min="7425" max="7425" width="16.28515625" style="3" bestFit="1" customWidth="1"/>
    <col min="7426" max="7426" width="36.140625" style="3" bestFit="1" customWidth="1"/>
    <col min="7427" max="7427" width="23.7109375" style="3" bestFit="1" customWidth="1"/>
    <col min="7428" max="7428" width="22.85546875" style="3" bestFit="1" customWidth="1"/>
    <col min="7429" max="7429" width="32.42578125" style="3" bestFit="1" customWidth="1"/>
    <col min="7430" max="7430" width="14.42578125" style="3" bestFit="1" customWidth="1"/>
    <col min="7431" max="7431" width="25" style="3" bestFit="1" customWidth="1"/>
    <col min="7432" max="7432" width="20.28515625" style="3" bestFit="1" customWidth="1"/>
    <col min="7433" max="7433" width="14.42578125" style="3" bestFit="1" customWidth="1"/>
    <col min="7434" max="7434" width="25" style="3" bestFit="1" customWidth="1"/>
    <col min="7435" max="7435" width="20.28515625" style="3" bestFit="1" customWidth="1"/>
    <col min="7436" max="7436" width="14.42578125" style="3" bestFit="1" customWidth="1"/>
    <col min="7437" max="7437" width="25" style="3" bestFit="1" customWidth="1"/>
    <col min="7438" max="7438" width="20.28515625" style="3" bestFit="1" customWidth="1"/>
    <col min="7439" max="7439" width="14.42578125" style="3" bestFit="1" customWidth="1"/>
    <col min="7440" max="7440" width="25" style="3" bestFit="1" customWidth="1"/>
    <col min="7441" max="7441" width="20.28515625" style="3" bestFit="1" customWidth="1"/>
    <col min="7442" max="7442" width="14.85546875" style="3" bestFit="1" customWidth="1"/>
    <col min="7443" max="7443" width="25" style="3" bestFit="1" customWidth="1"/>
    <col min="7444" max="7444" width="21.28515625" style="3" bestFit="1" customWidth="1"/>
    <col min="7445" max="7445" width="31.140625" style="3" bestFit="1" customWidth="1"/>
    <col min="7446" max="7446" width="25" style="3" bestFit="1" customWidth="1"/>
    <col min="7447" max="7447" width="21.28515625" style="3" bestFit="1" customWidth="1"/>
    <col min="7448" max="7680" width="9.140625" style="3"/>
    <col min="7681" max="7681" width="16.28515625" style="3" bestFit="1" customWidth="1"/>
    <col min="7682" max="7682" width="36.140625" style="3" bestFit="1" customWidth="1"/>
    <col min="7683" max="7683" width="23.7109375" style="3" bestFit="1" customWidth="1"/>
    <col min="7684" max="7684" width="22.85546875" style="3" bestFit="1" customWidth="1"/>
    <col min="7685" max="7685" width="32.42578125" style="3" bestFit="1" customWidth="1"/>
    <col min="7686" max="7686" width="14.42578125" style="3" bestFit="1" customWidth="1"/>
    <col min="7687" max="7687" width="25" style="3" bestFit="1" customWidth="1"/>
    <col min="7688" max="7688" width="20.28515625" style="3" bestFit="1" customWidth="1"/>
    <col min="7689" max="7689" width="14.42578125" style="3" bestFit="1" customWidth="1"/>
    <col min="7690" max="7690" width="25" style="3" bestFit="1" customWidth="1"/>
    <col min="7691" max="7691" width="20.28515625" style="3" bestFit="1" customWidth="1"/>
    <col min="7692" max="7692" width="14.42578125" style="3" bestFit="1" customWidth="1"/>
    <col min="7693" max="7693" width="25" style="3" bestFit="1" customWidth="1"/>
    <col min="7694" max="7694" width="20.28515625" style="3" bestFit="1" customWidth="1"/>
    <col min="7695" max="7695" width="14.42578125" style="3" bestFit="1" customWidth="1"/>
    <col min="7696" max="7696" width="25" style="3" bestFit="1" customWidth="1"/>
    <col min="7697" max="7697" width="20.28515625" style="3" bestFit="1" customWidth="1"/>
    <col min="7698" max="7698" width="14.85546875" style="3" bestFit="1" customWidth="1"/>
    <col min="7699" max="7699" width="25" style="3" bestFit="1" customWidth="1"/>
    <col min="7700" max="7700" width="21.28515625" style="3" bestFit="1" customWidth="1"/>
    <col min="7701" max="7701" width="31.140625" style="3" bestFit="1" customWidth="1"/>
    <col min="7702" max="7702" width="25" style="3" bestFit="1" customWidth="1"/>
    <col min="7703" max="7703" width="21.28515625" style="3" bestFit="1" customWidth="1"/>
    <col min="7704" max="7936" width="9.140625" style="3"/>
    <col min="7937" max="7937" width="16.28515625" style="3" bestFit="1" customWidth="1"/>
    <col min="7938" max="7938" width="36.140625" style="3" bestFit="1" customWidth="1"/>
    <col min="7939" max="7939" width="23.7109375" style="3" bestFit="1" customWidth="1"/>
    <col min="7940" max="7940" width="22.85546875" style="3" bestFit="1" customWidth="1"/>
    <col min="7941" max="7941" width="32.42578125" style="3" bestFit="1" customWidth="1"/>
    <col min="7942" max="7942" width="14.42578125" style="3" bestFit="1" customWidth="1"/>
    <col min="7943" max="7943" width="25" style="3" bestFit="1" customWidth="1"/>
    <col min="7944" max="7944" width="20.28515625" style="3" bestFit="1" customWidth="1"/>
    <col min="7945" max="7945" width="14.42578125" style="3" bestFit="1" customWidth="1"/>
    <col min="7946" max="7946" width="25" style="3" bestFit="1" customWidth="1"/>
    <col min="7947" max="7947" width="20.28515625" style="3" bestFit="1" customWidth="1"/>
    <col min="7948" max="7948" width="14.42578125" style="3" bestFit="1" customWidth="1"/>
    <col min="7949" max="7949" width="25" style="3" bestFit="1" customWidth="1"/>
    <col min="7950" max="7950" width="20.28515625" style="3" bestFit="1" customWidth="1"/>
    <col min="7951" max="7951" width="14.42578125" style="3" bestFit="1" customWidth="1"/>
    <col min="7952" max="7952" width="25" style="3" bestFit="1" customWidth="1"/>
    <col min="7953" max="7953" width="20.28515625" style="3" bestFit="1" customWidth="1"/>
    <col min="7954" max="7954" width="14.85546875" style="3" bestFit="1" customWidth="1"/>
    <col min="7955" max="7955" width="25" style="3" bestFit="1" customWidth="1"/>
    <col min="7956" max="7956" width="21.28515625" style="3" bestFit="1" customWidth="1"/>
    <col min="7957" max="7957" width="31.140625" style="3" bestFit="1" customWidth="1"/>
    <col min="7958" max="7958" width="25" style="3" bestFit="1" customWidth="1"/>
    <col min="7959" max="7959" width="21.28515625" style="3" bestFit="1" customWidth="1"/>
    <col min="7960" max="8192" width="9.140625" style="3"/>
    <col min="8193" max="8193" width="16.28515625" style="3" bestFit="1" customWidth="1"/>
    <col min="8194" max="8194" width="36.140625" style="3" bestFit="1" customWidth="1"/>
    <col min="8195" max="8195" width="23.7109375" style="3" bestFit="1" customWidth="1"/>
    <col min="8196" max="8196" width="22.85546875" style="3" bestFit="1" customWidth="1"/>
    <col min="8197" max="8197" width="32.42578125" style="3" bestFit="1" customWidth="1"/>
    <col min="8198" max="8198" width="14.42578125" style="3" bestFit="1" customWidth="1"/>
    <col min="8199" max="8199" width="25" style="3" bestFit="1" customWidth="1"/>
    <col min="8200" max="8200" width="20.28515625" style="3" bestFit="1" customWidth="1"/>
    <col min="8201" max="8201" width="14.42578125" style="3" bestFit="1" customWidth="1"/>
    <col min="8202" max="8202" width="25" style="3" bestFit="1" customWidth="1"/>
    <col min="8203" max="8203" width="20.28515625" style="3" bestFit="1" customWidth="1"/>
    <col min="8204" max="8204" width="14.42578125" style="3" bestFit="1" customWidth="1"/>
    <col min="8205" max="8205" width="25" style="3" bestFit="1" customWidth="1"/>
    <col min="8206" max="8206" width="20.28515625" style="3" bestFit="1" customWidth="1"/>
    <col min="8207" max="8207" width="14.42578125" style="3" bestFit="1" customWidth="1"/>
    <col min="8208" max="8208" width="25" style="3" bestFit="1" customWidth="1"/>
    <col min="8209" max="8209" width="20.28515625" style="3" bestFit="1" customWidth="1"/>
    <col min="8210" max="8210" width="14.85546875" style="3" bestFit="1" customWidth="1"/>
    <col min="8211" max="8211" width="25" style="3" bestFit="1" customWidth="1"/>
    <col min="8212" max="8212" width="21.28515625" style="3" bestFit="1" customWidth="1"/>
    <col min="8213" max="8213" width="31.140625" style="3" bestFit="1" customWidth="1"/>
    <col min="8214" max="8214" width="25" style="3" bestFit="1" customWidth="1"/>
    <col min="8215" max="8215" width="21.28515625" style="3" bestFit="1" customWidth="1"/>
    <col min="8216" max="8448" width="9.140625" style="3"/>
    <col min="8449" max="8449" width="16.28515625" style="3" bestFit="1" customWidth="1"/>
    <col min="8450" max="8450" width="36.140625" style="3" bestFit="1" customWidth="1"/>
    <col min="8451" max="8451" width="23.7109375" style="3" bestFit="1" customWidth="1"/>
    <col min="8452" max="8452" width="22.85546875" style="3" bestFit="1" customWidth="1"/>
    <col min="8453" max="8453" width="32.42578125" style="3" bestFit="1" customWidth="1"/>
    <col min="8454" max="8454" width="14.42578125" style="3" bestFit="1" customWidth="1"/>
    <col min="8455" max="8455" width="25" style="3" bestFit="1" customWidth="1"/>
    <col min="8456" max="8456" width="20.28515625" style="3" bestFit="1" customWidth="1"/>
    <col min="8457" max="8457" width="14.42578125" style="3" bestFit="1" customWidth="1"/>
    <col min="8458" max="8458" width="25" style="3" bestFit="1" customWidth="1"/>
    <col min="8459" max="8459" width="20.28515625" style="3" bestFit="1" customWidth="1"/>
    <col min="8460" max="8460" width="14.42578125" style="3" bestFit="1" customWidth="1"/>
    <col min="8461" max="8461" width="25" style="3" bestFit="1" customWidth="1"/>
    <col min="8462" max="8462" width="20.28515625" style="3" bestFit="1" customWidth="1"/>
    <col min="8463" max="8463" width="14.42578125" style="3" bestFit="1" customWidth="1"/>
    <col min="8464" max="8464" width="25" style="3" bestFit="1" customWidth="1"/>
    <col min="8465" max="8465" width="20.28515625" style="3" bestFit="1" customWidth="1"/>
    <col min="8466" max="8466" width="14.85546875" style="3" bestFit="1" customWidth="1"/>
    <col min="8467" max="8467" width="25" style="3" bestFit="1" customWidth="1"/>
    <col min="8468" max="8468" width="21.28515625" style="3" bestFit="1" customWidth="1"/>
    <col min="8469" max="8469" width="31.140625" style="3" bestFit="1" customWidth="1"/>
    <col min="8470" max="8470" width="25" style="3" bestFit="1" customWidth="1"/>
    <col min="8471" max="8471" width="21.28515625" style="3" bestFit="1" customWidth="1"/>
    <col min="8472" max="8704" width="9.140625" style="3"/>
    <col min="8705" max="8705" width="16.28515625" style="3" bestFit="1" customWidth="1"/>
    <col min="8706" max="8706" width="36.140625" style="3" bestFit="1" customWidth="1"/>
    <col min="8707" max="8707" width="23.7109375" style="3" bestFit="1" customWidth="1"/>
    <col min="8708" max="8708" width="22.85546875" style="3" bestFit="1" customWidth="1"/>
    <col min="8709" max="8709" width="32.42578125" style="3" bestFit="1" customWidth="1"/>
    <col min="8710" max="8710" width="14.42578125" style="3" bestFit="1" customWidth="1"/>
    <col min="8711" max="8711" width="25" style="3" bestFit="1" customWidth="1"/>
    <col min="8712" max="8712" width="20.28515625" style="3" bestFit="1" customWidth="1"/>
    <col min="8713" max="8713" width="14.42578125" style="3" bestFit="1" customWidth="1"/>
    <col min="8714" max="8714" width="25" style="3" bestFit="1" customWidth="1"/>
    <col min="8715" max="8715" width="20.28515625" style="3" bestFit="1" customWidth="1"/>
    <col min="8716" max="8716" width="14.42578125" style="3" bestFit="1" customWidth="1"/>
    <col min="8717" max="8717" width="25" style="3" bestFit="1" customWidth="1"/>
    <col min="8718" max="8718" width="20.28515625" style="3" bestFit="1" customWidth="1"/>
    <col min="8719" max="8719" width="14.42578125" style="3" bestFit="1" customWidth="1"/>
    <col min="8720" max="8720" width="25" style="3" bestFit="1" customWidth="1"/>
    <col min="8721" max="8721" width="20.28515625" style="3" bestFit="1" customWidth="1"/>
    <col min="8722" max="8722" width="14.85546875" style="3" bestFit="1" customWidth="1"/>
    <col min="8723" max="8723" width="25" style="3" bestFit="1" customWidth="1"/>
    <col min="8724" max="8724" width="21.28515625" style="3" bestFit="1" customWidth="1"/>
    <col min="8725" max="8725" width="31.140625" style="3" bestFit="1" customWidth="1"/>
    <col min="8726" max="8726" width="25" style="3" bestFit="1" customWidth="1"/>
    <col min="8727" max="8727" width="21.28515625" style="3" bestFit="1" customWidth="1"/>
    <col min="8728" max="8960" width="9.140625" style="3"/>
    <col min="8961" max="8961" width="16.28515625" style="3" bestFit="1" customWidth="1"/>
    <col min="8962" max="8962" width="36.140625" style="3" bestFit="1" customWidth="1"/>
    <col min="8963" max="8963" width="23.7109375" style="3" bestFit="1" customWidth="1"/>
    <col min="8964" max="8964" width="22.85546875" style="3" bestFit="1" customWidth="1"/>
    <col min="8965" max="8965" width="32.42578125" style="3" bestFit="1" customWidth="1"/>
    <col min="8966" max="8966" width="14.42578125" style="3" bestFit="1" customWidth="1"/>
    <col min="8967" max="8967" width="25" style="3" bestFit="1" customWidth="1"/>
    <col min="8968" max="8968" width="20.28515625" style="3" bestFit="1" customWidth="1"/>
    <col min="8969" max="8969" width="14.42578125" style="3" bestFit="1" customWidth="1"/>
    <col min="8970" max="8970" width="25" style="3" bestFit="1" customWidth="1"/>
    <col min="8971" max="8971" width="20.28515625" style="3" bestFit="1" customWidth="1"/>
    <col min="8972" max="8972" width="14.42578125" style="3" bestFit="1" customWidth="1"/>
    <col min="8973" max="8973" width="25" style="3" bestFit="1" customWidth="1"/>
    <col min="8974" max="8974" width="20.28515625" style="3" bestFit="1" customWidth="1"/>
    <col min="8975" max="8975" width="14.42578125" style="3" bestFit="1" customWidth="1"/>
    <col min="8976" max="8976" width="25" style="3" bestFit="1" customWidth="1"/>
    <col min="8977" max="8977" width="20.28515625" style="3" bestFit="1" customWidth="1"/>
    <col min="8978" max="8978" width="14.85546875" style="3" bestFit="1" customWidth="1"/>
    <col min="8979" max="8979" width="25" style="3" bestFit="1" customWidth="1"/>
    <col min="8980" max="8980" width="21.28515625" style="3" bestFit="1" customWidth="1"/>
    <col min="8981" max="8981" width="31.140625" style="3" bestFit="1" customWidth="1"/>
    <col min="8982" max="8982" width="25" style="3" bestFit="1" customWidth="1"/>
    <col min="8983" max="8983" width="21.28515625" style="3" bestFit="1" customWidth="1"/>
    <col min="8984" max="9216" width="9.140625" style="3"/>
    <col min="9217" max="9217" width="16.28515625" style="3" bestFit="1" customWidth="1"/>
    <col min="9218" max="9218" width="36.140625" style="3" bestFit="1" customWidth="1"/>
    <col min="9219" max="9219" width="23.7109375" style="3" bestFit="1" customWidth="1"/>
    <col min="9220" max="9220" width="22.85546875" style="3" bestFit="1" customWidth="1"/>
    <col min="9221" max="9221" width="32.42578125" style="3" bestFit="1" customWidth="1"/>
    <col min="9222" max="9222" width="14.42578125" style="3" bestFit="1" customWidth="1"/>
    <col min="9223" max="9223" width="25" style="3" bestFit="1" customWidth="1"/>
    <col min="9224" max="9224" width="20.28515625" style="3" bestFit="1" customWidth="1"/>
    <col min="9225" max="9225" width="14.42578125" style="3" bestFit="1" customWidth="1"/>
    <col min="9226" max="9226" width="25" style="3" bestFit="1" customWidth="1"/>
    <col min="9227" max="9227" width="20.28515625" style="3" bestFit="1" customWidth="1"/>
    <col min="9228" max="9228" width="14.42578125" style="3" bestFit="1" customWidth="1"/>
    <col min="9229" max="9229" width="25" style="3" bestFit="1" customWidth="1"/>
    <col min="9230" max="9230" width="20.28515625" style="3" bestFit="1" customWidth="1"/>
    <col min="9231" max="9231" width="14.42578125" style="3" bestFit="1" customWidth="1"/>
    <col min="9232" max="9232" width="25" style="3" bestFit="1" customWidth="1"/>
    <col min="9233" max="9233" width="20.28515625" style="3" bestFit="1" customWidth="1"/>
    <col min="9234" max="9234" width="14.85546875" style="3" bestFit="1" customWidth="1"/>
    <col min="9235" max="9235" width="25" style="3" bestFit="1" customWidth="1"/>
    <col min="9236" max="9236" width="21.28515625" style="3" bestFit="1" customWidth="1"/>
    <col min="9237" max="9237" width="31.140625" style="3" bestFit="1" customWidth="1"/>
    <col min="9238" max="9238" width="25" style="3" bestFit="1" customWidth="1"/>
    <col min="9239" max="9239" width="21.28515625" style="3" bestFit="1" customWidth="1"/>
    <col min="9240" max="9472" width="9.140625" style="3"/>
    <col min="9473" max="9473" width="16.28515625" style="3" bestFit="1" customWidth="1"/>
    <col min="9474" max="9474" width="36.140625" style="3" bestFit="1" customWidth="1"/>
    <col min="9475" max="9475" width="23.7109375" style="3" bestFit="1" customWidth="1"/>
    <col min="9476" max="9476" width="22.85546875" style="3" bestFit="1" customWidth="1"/>
    <col min="9477" max="9477" width="32.42578125" style="3" bestFit="1" customWidth="1"/>
    <col min="9478" max="9478" width="14.42578125" style="3" bestFit="1" customWidth="1"/>
    <col min="9479" max="9479" width="25" style="3" bestFit="1" customWidth="1"/>
    <col min="9480" max="9480" width="20.28515625" style="3" bestFit="1" customWidth="1"/>
    <col min="9481" max="9481" width="14.42578125" style="3" bestFit="1" customWidth="1"/>
    <col min="9482" max="9482" width="25" style="3" bestFit="1" customWidth="1"/>
    <col min="9483" max="9483" width="20.28515625" style="3" bestFit="1" customWidth="1"/>
    <col min="9484" max="9484" width="14.42578125" style="3" bestFit="1" customWidth="1"/>
    <col min="9485" max="9485" width="25" style="3" bestFit="1" customWidth="1"/>
    <col min="9486" max="9486" width="20.28515625" style="3" bestFit="1" customWidth="1"/>
    <col min="9487" max="9487" width="14.42578125" style="3" bestFit="1" customWidth="1"/>
    <col min="9488" max="9488" width="25" style="3" bestFit="1" customWidth="1"/>
    <col min="9489" max="9489" width="20.28515625" style="3" bestFit="1" customWidth="1"/>
    <col min="9490" max="9490" width="14.85546875" style="3" bestFit="1" customWidth="1"/>
    <col min="9491" max="9491" width="25" style="3" bestFit="1" customWidth="1"/>
    <col min="9492" max="9492" width="21.28515625" style="3" bestFit="1" customWidth="1"/>
    <col min="9493" max="9493" width="31.140625" style="3" bestFit="1" customWidth="1"/>
    <col min="9494" max="9494" width="25" style="3" bestFit="1" customWidth="1"/>
    <col min="9495" max="9495" width="21.28515625" style="3" bestFit="1" customWidth="1"/>
    <col min="9496" max="9728" width="9.140625" style="3"/>
    <col min="9729" max="9729" width="16.28515625" style="3" bestFit="1" customWidth="1"/>
    <col min="9730" max="9730" width="36.140625" style="3" bestFit="1" customWidth="1"/>
    <col min="9731" max="9731" width="23.7109375" style="3" bestFit="1" customWidth="1"/>
    <col min="9732" max="9732" width="22.85546875" style="3" bestFit="1" customWidth="1"/>
    <col min="9733" max="9733" width="32.42578125" style="3" bestFit="1" customWidth="1"/>
    <col min="9734" max="9734" width="14.42578125" style="3" bestFit="1" customWidth="1"/>
    <col min="9735" max="9735" width="25" style="3" bestFit="1" customWidth="1"/>
    <col min="9736" max="9736" width="20.28515625" style="3" bestFit="1" customWidth="1"/>
    <col min="9737" max="9737" width="14.42578125" style="3" bestFit="1" customWidth="1"/>
    <col min="9738" max="9738" width="25" style="3" bestFit="1" customWidth="1"/>
    <col min="9739" max="9739" width="20.28515625" style="3" bestFit="1" customWidth="1"/>
    <col min="9740" max="9740" width="14.42578125" style="3" bestFit="1" customWidth="1"/>
    <col min="9741" max="9741" width="25" style="3" bestFit="1" customWidth="1"/>
    <col min="9742" max="9742" width="20.28515625" style="3" bestFit="1" customWidth="1"/>
    <col min="9743" max="9743" width="14.42578125" style="3" bestFit="1" customWidth="1"/>
    <col min="9744" max="9744" width="25" style="3" bestFit="1" customWidth="1"/>
    <col min="9745" max="9745" width="20.28515625" style="3" bestFit="1" customWidth="1"/>
    <col min="9746" max="9746" width="14.85546875" style="3" bestFit="1" customWidth="1"/>
    <col min="9747" max="9747" width="25" style="3" bestFit="1" customWidth="1"/>
    <col min="9748" max="9748" width="21.28515625" style="3" bestFit="1" customWidth="1"/>
    <col min="9749" max="9749" width="31.140625" style="3" bestFit="1" customWidth="1"/>
    <col min="9750" max="9750" width="25" style="3" bestFit="1" customWidth="1"/>
    <col min="9751" max="9751" width="21.28515625" style="3" bestFit="1" customWidth="1"/>
    <col min="9752" max="9984" width="9.140625" style="3"/>
    <col min="9985" max="9985" width="16.28515625" style="3" bestFit="1" customWidth="1"/>
    <col min="9986" max="9986" width="36.140625" style="3" bestFit="1" customWidth="1"/>
    <col min="9987" max="9987" width="23.7109375" style="3" bestFit="1" customWidth="1"/>
    <col min="9988" max="9988" width="22.85546875" style="3" bestFit="1" customWidth="1"/>
    <col min="9989" max="9989" width="32.42578125" style="3" bestFit="1" customWidth="1"/>
    <col min="9990" max="9990" width="14.42578125" style="3" bestFit="1" customWidth="1"/>
    <col min="9991" max="9991" width="25" style="3" bestFit="1" customWidth="1"/>
    <col min="9992" max="9992" width="20.28515625" style="3" bestFit="1" customWidth="1"/>
    <col min="9993" max="9993" width="14.42578125" style="3" bestFit="1" customWidth="1"/>
    <col min="9994" max="9994" width="25" style="3" bestFit="1" customWidth="1"/>
    <col min="9995" max="9995" width="20.28515625" style="3" bestFit="1" customWidth="1"/>
    <col min="9996" max="9996" width="14.42578125" style="3" bestFit="1" customWidth="1"/>
    <col min="9997" max="9997" width="25" style="3" bestFit="1" customWidth="1"/>
    <col min="9998" max="9998" width="20.28515625" style="3" bestFit="1" customWidth="1"/>
    <col min="9999" max="9999" width="14.42578125" style="3" bestFit="1" customWidth="1"/>
    <col min="10000" max="10000" width="25" style="3" bestFit="1" customWidth="1"/>
    <col min="10001" max="10001" width="20.28515625" style="3" bestFit="1" customWidth="1"/>
    <col min="10002" max="10002" width="14.85546875" style="3" bestFit="1" customWidth="1"/>
    <col min="10003" max="10003" width="25" style="3" bestFit="1" customWidth="1"/>
    <col min="10004" max="10004" width="21.28515625" style="3" bestFit="1" customWidth="1"/>
    <col min="10005" max="10005" width="31.140625" style="3" bestFit="1" customWidth="1"/>
    <col min="10006" max="10006" width="25" style="3" bestFit="1" customWidth="1"/>
    <col min="10007" max="10007" width="21.28515625" style="3" bestFit="1" customWidth="1"/>
    <col min="10008" max="10240" width="9.140625" style="3"/>
    <col min="10241" max="10241" width="16.28515625" style="3" bestFit="1" customWidth="1"/>
    <col min="10242" max="10242" width="36.140625" style="3" bestFit="1" customWidth="1"/>
    <col min="10243" max="10243" width="23.7109375" style="3" bestFit="1" customWidth="1"/>
    <col min="10244" max="10244" width="22.85546875" style="3" bestFit="1" customWidth="1"/>
    <col min="10245" max="10245" width="32.42578125" style="3" bestFit="1" customWidth="1"/>
    <col min="10246" max="10246" width="14.42578125" style="3" bestFit="1" customWidth="1"/>
    <col min="10247" max="10247" width="25" style="3" bestFit="1" customWidth="1"/>
    <col min="10248" max="10248" width="20.28515625" style="3" bestFit="1" customWidth="1"/>
    <col min="10249" max="10249" width="14.42578125" style="3" bestFit="1" customWidth="1"/>
    <col min="10250" max="10250" width="25" style="3" bestFit="1" customWidth="1"/>
    <col min="10251" max="10251" width="20.28515625" style="3" bestFit="1" customWidth="1"/>
    <col min="10252" max="10252" width="14.42578125" style="3" bestFit="1" customWidth="1"/>
    <col min="10253" max="10253" width="25" style="3" bestFit="1" customWidth="1"/>
    <col min="10254" max="10254" width="20.28515625" style="3" bestFit="1" customWidth="1"/>
    <col min="10255" max="10255" width="14.42578125" style="3" bestFit="1" customWidth="1"/>
    <col min="10256" max="10256" width="25" style="3" bestFit="1" customWidth="1"/>
    <col min="10257" max="10257" width="20.28515625" style="3" bestFit="1" customWidth="1"/>
    <col min="10258" max="10258" width="14.85546875" style="3" bestFit="1" customWidth="1"/>
    <col min="10259" max="10259" width="25" style="3" bestFit="1" customWidth="1"/>
    <col min="10260" max="10260" width="21.28515625" style="3" bestFit="1" customWidth="1"/>
    <col min="10261" max="10261" width="31.140625" style="3" bestFit="1" customWidth="1"/>
    <col min="10262" max="10262" width="25" style="3" bestFit="1" customWidth="1"/>
    <col min="10263" max="10263" width="21.28515625" style="3" bestFit="1" customWidth="1"/>
    <col min="10264" max="10496" width="9.140625" style="3"/>
    <col min="10497" max="10497" width="16.28515625" style="3" bestFit="1" customWidth="1"/>
    <col min="10498" max="10498" width="36.140625" style="3" bestFit="1" customWidth="1"/>
    <col min="10499" max="10499" width="23.7109375" style="3" bestFit="1" customWidth="1"/>
    <col min="10500" max="10500" width="22.85546875" style="3" bestFit="1" customWidth="1"/>
    <col min="10501" max="10501" width="32.42578125" style="3" bestFit="1" customWidth="1"/>
    <col min="10502" max="10502" width="14.42578125" style="3" bestFit="1" customWidth="1"/>
    <col min="10503" max="10503" width="25" style="3" bestFit="1" customWidth="1"/>
    <col min="10504" max="10504" width="20.28515625" style="3" bestFit="1" customWidth="1"/>
    <col min="10505" max="10505" width="14.42578125" style="3" bestFit="1" customWidth="1"/>
    <col min="10506" max="10506" width="25" style="3" bestFit="1" customWidth="1"/>
    <col min="10507" max="10507" width="20.28515625" style="3" bestFit="1" customWidth="1"/>
    <col min="10508" max="10508" width="14.42578125" style="3" bestFit="1" customWidth="1"/>
    <col min="10509" max="10509" width="25" style="3" bestFit="1" customWidth="1"/>
    <col min="10510" max="10510" width="20.28515625" style="3" bestFit="1" customWidth="1"/>
    <col min="10511" max="10511" width="14.42578125" style="3" bestFit="1" customWidth="1"/>
    <col min="10512" max="10512" width="25" style="3" bestFit="1" customWidth="1"/>
    <col min="10513" max="10513" width="20.28515625" style="3" bestFit="1" customWidth="1"/>
    <col min="10514" max="10514" width="14.85546875" style="3" bestFit="1" customWidth="1"/>
    <col min="10515" max="10515" width="25" style="3" bestFit="1" customWidth="1"/>
    <col min="10516" max="10516" width="21.28515625" style="3" bestFit="1" customWidth="1"/>
    <col min="10517" max="10517" width="31.140625" style="3" bestFit="1" customWidth="1"/>
    <col min="10518" max="10518" width="25" style="3" bestFit="1" customWidth="1"/>
    <col min="10519" max="10519" width="21.28515625" style="3" bestFit="1" customWidth="1"/>
    <col min="10520" max="10752" width="9.140625" style="3"/>
    <col min="10753" max="10753" width="16.28515625" style="3" bestFit="1" customWidth="1"/>
    <col min="10754" max="10754" width="36.140625" style="3" bestFit="1" customWidth="1"/>
    <col min="10755" max="10755" width="23.7109375" style="3" bestFit="1" customWidth="1"/>
    <col min="10756" max="10756" width="22.85546875" style="3" bestFit="1" customWidth="1"/>
    <col min="10757" max="10757" width="32.42578125" style="3" bestFit="1" customWidth="1"/>
    <col min="10758" max="10758" width="14.42578125" style="3" bestFit="1" customWidth="1"/>
    <col min="10759" max="10759" width="25" style="3" bestFit="1" customWidth="1"/>
    <col min="10760" max="10760" width="20.28515625" style="3" bestFit="1" customWidth="1"/>
    <col min="10761" max="10761" width="14.42578125" style="3" bestFit="1" customWidth="1"/>
    <col min="10762" max="10762" width="25" style="3" bestFit="1" customWidth="1"/>
    <col min="10763" max="10763" width="20.28515625" style="3" bestFit="1" customWidth="1"/>
    <col min="10764" max="10764" width="14.42578125" style="3" bestFit="1" customWidth="1"/>
    <col min="10765" max="10765" width="25" style="3" bestFit="1" customWidth="1"/>
    <col min="10766" max="10766" width="20.28515625" style="3" bestFit="1" customWidth="1"/>
    <col min="10767" max="10767" width="14.42578125" style="3" bestFit="1" customWidth="1"/>
    <col min="10768" max="10768" width="25" style="3" bestFit="1" customWidth="1"/>
    <col min="10769" max="10769" width="20.28515625" style="3" bestFit="1" customWidth="1"/>
    <col min="10770" max="10770" width="14.85546875" style="3" bestFit="1" customWidth="1"/>
    <col min="10771" max="10771" width="25" style="3" bestFit="1" customWidth="1"/>
    <col min="10772" max="10772" width="21.28515625" style="3" bestFit="1" customWidth="1"/>
    <col min="10773" max="10773" width="31.140625" style="3" bestFit="1" customWidth="1"/>
    <col min="10774" max="10774" width="25" style="3" bestFit="1" customWidth="1"/>
    <col min="10775" max="10775" width="21.28515625" style="3" bestFit="1" customWidth="1"/>
    <col min="10776" max="11008" width="9.140625" style="3"/>
    <col min="11009" max="11009" width="16.28515625" style="3" bestFit="1" customWidth="1"/>
    <col min="11010" max="11010" width="36.140625" style="3" bestFit="1" customWidth="1"/>
    <col min="11011" max="11011" width="23.7109375" style="3" bestFit="1" customWidth="1"/>
    <col min="11012" max="11012" width="22.85546875" style="3" bestFit="1" customWidth="1"/>
    <col min="11013" max="11013" width="32.42578125" style="3" bestFit="1" customWidth="1"/>
    <col min="11014" max="11014" width="14.42578125" style="3" bestFit="1" customWidth="1"/>
    <col min="11015" max="11015" width="25" style="3" bestFit="1" customWidth="1"/>
    <col min="11016" max="11016" width="20.28515625" style="3" bestFit="1" customWidth="1"/>
    <col min="11017" max="11017" width="14.42578125" style="3" bestFit="1" customWidth="1"/>
    <col min="11018" max="11018" width="25" style="3" bestFit="1" customWidth="1"/>
    <col min="11019" max="11019" width="20.28515625" style="3" bestFit="1" customWidth="1"/>
    <col min="11020" max="11020" width="14.42578125" style="3" bestFit="1" customWidth="1"/>
    <col min="11021" max="11021" width="25" style="3" bestFit="1" customWidth="1"/>
    <col min="11022" max="11022" width="20.28515625" style="3" bestFit="1" customWidth="1"/>
    <col min="11023" max="11023" width="14.42578125" style="3" bestFit="1" customWidth="1"/>
    <col min="11024" max="11024" width="25" style="3" bestFit="1" customWidth="1"/>
    <col min="11025" max="11025" width="20.28515625" style="3" bestFit="1" customWidth="1"/>
    <col min="11026" max="11026" width="14.85546875" style="3" bestFit="1" customWidth="1"/>
    <col min="11027" max="11027" width="25" style="3" bestFit="1" customWidth="1"/>
    <col min="11028" max="11028" width="21.28515625" style="3" bestFit="1" customWidth="1"/>
    <col min="11029" max="11029" width="31.140625" style="3" bestFit="1" customWidth="1"/>
    <col min="11030" max="11030" width="25" style="3" bestFit="1" customWidth="1"/>
    <col min="11031" max="11031" width="21.28515625" style="3" bestFit="1" customWidth="1"/>
    <col min="11032" max="11264" width="9.140625" style="3"/>
    <col min="11265" max="11265" width="16.28515625" style="3" bestFit="1" customWidth="1"/>
    <col min="11266" max="11266" width="36.140625" style="3" bestFit="1" customWidth="1"/>
    <col min="11267" max="11267" width="23.7109375" style="3" bestFit="1" customWidth="1"/>
    <col min="11268" max="11268" width="22.85546875" style="3" bestFit="1" customWidth="1"/>
    <col min="11269" max="11269" width="32.42578125" style="3" bestFit="1" customWidth="1"/>
    <col min="11270" max="11270" width="14.42578125" style="3" bestFit="1" customWidth="1"/>
    <col min="11271" max="11271" width="25" style="3" bestFit="1" customWidth="1"/>
    <col min="11272" max="11272" width="20.28515625" style="3" bestFit="1" customWidth="1"/>
    <col min="11273" max="11273" width="14.42578125" style="3" bestFit="1" customWidth="1"/>
    <col min="11274" max="11274" width="25" style="3" bestFit="1" customWidth="1"/>
    <col min="11275" max="11275" width="20.28515625" style="3" bestFit="1" customWidth="1"/>
    <col min="11276" max="11276" width="14.42578125" style="3" bestFit="1" customWidth="1"/>
    <col min="11277" max="11277" width="25" style="3" bestFit="1" customWidth="1"/>
    <col min="11278" max="11278" width="20.28515625" style="3" bestFit="1" customWidth="1"/>
    <col min="11279" max="11279" width="14.42578125" style="3" bestFit="1" customWidth="1"/>
    <col min="11280" max="11280" width="25" style="3" bestFit="1" customWidth="1"/>
    <col min="11281" max="11281" width="20.28515625" style="3" bestFit="1" customWidth="1"/>
    <col min="11282" max="11282" width="14.85546875" style="3" bestFit="1" customWidth="1"/>
    <col min="11283" max="11283" width="25" style="3" bestFit="1" customWidth="1"/>
    <col min="11284" max="11284" width="21.28515625" style="3" bestFit="1" customWidth="1"/>
    <col min="11285" max="11285" width="31.140625" style="3" bestFit="1" customWidth="1"/>
    <col min="11286" max="11286" width="25" style="3" bestFit="1" customWidth="1"/>
    <col min="11287" max="11287" width="21.28515625" style="3" bestFit="1" customWidth="1"/>
    <col min="11288" max="11520" width="9.140625" style="3"/>
    <col min="11521" max="11521" width="16.28515625" style="3" bestFit="1" customWidth="1"/>
    <col min="11522" max="11522" width="36.140625" style="3" bestFit="1" customWidth="1"/>
    <col min="11523" max="11523" width="23.7109375" style="3" bestFit="1" customWidth="1"/>
    <col min="11524" max="11524" width="22.85546875" style="3" bestFit="1" customWidth="1"/>
    <col min="11525" max="11525" width="32.42578125" style="3" bestFit="1" customWidth="1"/>
    <col min="11526" max="11526" width="14.42578125" style="3" bestFit="1" customWidth="1"/>
    <col min="11527" max="11527" width="25" style="3" bestFit="1" customWidth="1"/>
    <col min="11528" max="11528" width="20.28515625" style="3" bestFit="1" customWidth="1"/>
    <col min="11529" max="11529" width="14.42578125" style="3" bestFit="1" customWidth="1"/>
    <col min="11530" max="11530" width="25" style="3" bestFit="1" customWidth="1"/>
    <col min="11531" max="11531" width="20.28515625" style="3" bestFit="1" customWidth="1"/>
    <col min="11532" max="11532" width="14.42578125" style="3" bestFit="1" customWidth="1"/>
    <col min="11533" max="11533" width="25" style="3" bestFit="1" customWidth="1"/>
    <col min="11534" max="11534" width="20.28515625" style="3" bestFit="1" customWidth="1"/>
    <col min="11535" max="11535" width="14.42578125" style="3" bestFit="1" customWidth="1"/>
    <col min="11536" max="11536" width="25" style="3" bestFit="1" customWidth="1"/>
    <col min="11537" max="11537" width="20.28515625" style="3" bestFit="1" customWidth="1"/>
    <col min="11538" max="11538" width="14.85546875" style="3" bestFit="1" customWidth="1"/>
    <col min="11539" max="11539" width="25" style="3" bestFit="1" customWidth="1"/>
    <col min="11540" max="11540" width="21.28515625" style="3" bestFit="1" customWidth="1"/>
    <col min="11541" max="11541" width="31.140625" style="3" bestFit="1" customWidth="1"/>
    <col min="11542" max="11542" width="25" style="3" bestFit="1" customWidth="1"/>
    <col min="11543" max="11543" width="21.28515625" style="3" bestFit="1" customWidth="1"/>
    <col min="11544" max="11776" width="9.140625" style="3"/>
    <col min="11777" max="11777" width="16.28515625" style="3" bestFit="1" customWidth="1"/>
    <col min="11778" max="11778" width="36.140625" style="3" bestFit="1" customWidth="1"/>
    <col min="11779" max="11779" width="23.7109375" style="3" bestFit="1" customWidth="1"/>
    <col min="11780" max="11780" width="22.85546875" style="3" bestFit="1" customWidth="1"/>
    <col min="11781" max="11781" width="32.42578125" style="3" bestFit="1" customWidth="1"/>
    <col min="11782" max="11782" width="14.42578125" style="3" bestFit="1" customWidth="1"/>
    <col min="11783" max="11783" width="25" style="3" bestFit="1" customWidth="1"/>
    <col min="11784" max="11784" width="20.28515625" style="3" bestFit="1" customWidth="1"/>
    <col min="11785" max="11785" width="14.42578125" style="3" bestFit="1" customWidth="1"/>
    <col min="11786" max="11786" width="25" style="3" bestFit="1" customWidth="1"/>
    <col min="11787" max="11787" width="20.28515625" style="3" bestFit="1" customWidth="1"/>
    <col min="11788" max="11788" width="14.42578125" style="3" bestFit="1" customWidth="1"/>
    <col min="11789" max="11789" width="25" style="3" bestFit="1" customWidth="1"/>
    <col min="11790" max="11790" width="20.28515625" style="3" bestFit="1" customWidth="1"/>
    <col min="11791" max="11791" width="14.42578125" style="3" bestFit="1" customWidth="1"/>
    <col min="11792" max="11792" width="25" style="3" bestFit="1" customWidth="1"/>
    <col min="11793" max="11793" width="20.28515625" style="3" bestFit="1" customWidth="1"/>
    <col min="11794" max="11794" width="14.85546875" style="3" bestFit="1" customWidth="1"/>
    <col min="11795" max="11795" width="25" style="3" bestFit="1" customWidth="1"/>
    <col min="11796" max="11796" width="21.28515625" style="3" bestFit="1" customWidth="1"/>
    <col min="11797" max="11797" width="31.140625" style="3" bestFit="1" customWidth="1"/>
    <col min="11798" max="11798" width="25" style="3" bestFit="1" customWidth="1"/>
    <col min="11799" max="11799" width="21.28515625" style="3" bestFit="1" customWidth="1"/>
    <col min="11800" max="12032" width="9.140625" style="3"/>
    <col min="12033" max="12033" width="16.28515625" style="3" bestFit="1" customWidth="1"/>
    <col min="12034" max="12034" width="36.140625" style="3" bestFit="1" customWidth="1"/>
    <col min="12035" max="12035" width="23.7109375" style="3" bestFit="1" customWidth="1"/>
    <col min="12036" max="12036" width="22.85546875" style="3" bestFit="1" customWidth="1"/>
    <col min="12037" max="12037" width="32.42578125" style="3" bestFit="1" customWidth="1"/>
    <col min="12038" max="12038" width="14.42578125" style="3" bestFit="1" customWidth="1"/>
    <col min="12039" max="12039" width="25" style="3" bestFit="1" customWidth="1"/>
    <col min="12040" max="12040" width="20.28515625" style="3" bestFit="1" customWidth="1"/>
    <col min="12041" max="12041" width="14.42578125" style="3" bestFit="1" customWidth="1"/>
    <col min="12042" max="12042" width="25" style="3" bestFit="1" customWidth="1"/>
    <col min="12043" max="12043" width="20.28515625" style="3" bestFit="1" customWidth="1"/>
    <col min="12044" max="12044" width="14.42578125" style="3" bestFit="1" customWidth="1"/>
    <col min="12045" max="12045" width="25" style="3" bestFit="1" customWidth="1"/>
    <col min="12046" max="12046" width="20.28515625" style="3" bestFit="1" customWidth="1"/>
    <col min="12047" max="12047" width="14.42578125" style="3" bestFit="1" customWidth="1"/>
    <col min="12048" max="12048" width="25" style="3" bestFit="1" customWidth="1"/>
    <col min="12049" max="12049" width="20.28515625" style="3" bestFit="1" customWidth="1"/>
    <col min="12050" max="12050" width="14.85546875" style="3" bestFit="1" customWidth="1"/>
    <col min="12051" max="12051" width="25" style="3" bestFit="1" customWidth="1"/>
    <col min="12052" max="12052" width="21.28515625" style="3" bestFit="1" customWidth="1"/>
    <col min="12053" max="12053" width="31.140625" style="3" bestFit="1" customWidth="1"/>
    <col min="12054" max="12054" width="25" style="3" bestFit="1" customWidth="1"/>
    <col min="12055" max="12055" width="21.28515625" style="3" bestFit="1" customWidth="1"/>
    <col min="12056" max="12288" width="9.140625" style="3"/>
    <col min="12289" max="12289" width="16.28515625" style="3" bestFit="1" customWidth="1"/>
    <col min="12290" max="12290" width="36.140625" style="3" bestFit="1" customWidth="1"/>
    <col min="12291" max="12291" width="23.7109375" style="3" bestFit="1" customWidth="1"/>
    <col min="12292" max="12292" width="22.85546875" style="3" bestFit="1" customWidth="1"/>
    <col min="12293" max="12293" width="32.42578125" style="3" bestFit="1" customWidth="1"/>
    <col min="12294" max="12294" width="14.42578125" style="3" bestFit="1" customWidth="1"/>
    <col min="12295" max="12295" width="25" style="3" bestFit="1" customWidth="1"/>
    <col min="12296" max="12296" width="20.28515625" style="3" bestFit="1" customWidth="1"/>
    <col min="12297" max="12297" width="14.42578125" style="3" bestFit="1" customWidth="1"/>
    <col min="12298" max="12298" width="25" style="3" bestFit="1" customWidth="1"/>
    <col min="12299" max="12299" width="20.28515625" style="3" bestFit="1" customWidth="1"/>
    <col min="12300" max="12300" width="14.42578125" style="3" bestFit="1" customWidth="1"/>
    <col min="12301" max="12301" width="25" style="3" bestFit="1" customWidth="1"/>
    <col min="12302" max="12302" width="20.28515625" style="3" bestFit="1" customWidth="1"/>
    <col min="12303" max="12303" width="14.42578125" style="3" bestFit="1" customWidth="1"/>
    <col min="12304" max="12304" width="25" style="3" bestFit="1" customWidth="1"/>
    <col min="12305" max="12305" width="20.28515625" style="3" bestFit="1" customWidth="1"/>
    <col min="12306" max="12306" width="14.85546875" style="3" bestFit="1" customWidth="1"/>
    <col min="12307" max="12307" width="25" style="3" bestFit="1" customWidth="1"/>
    <col min="12308" max="12308" width="21.28515625" style="3" bestFit="1" customWidth="1"/>
    <col min="12309" max="12309" width="31.140625" style="3" bestFit="1" customWidth="1"/>
    <col min="12310" max="12310" width="25" style="3" bestFit="1" customWidth="1"/>
    <col min="12311" max="12311" width="21.28515625" style="3" bestFit="1" customWidth="1"/>
    <col min="12312" max="12544" width="9.140625" style="3"/>
    <col min="12545" max="12545" width="16.28515625" style="3" bestFit="1" customWidth="1"/>
    <col min="12546" max="12546" width="36.140625" style="3" bestFit="1" customWidth="1"/>
    <col min="12547" max="12547" width="23.7109375" style="3" bestFit="1" customWidth="1"/>
    <col min="12548" max="12548" width="22.85546875" style="3" bestFit="1" customWidth="1"/>
    <col min="12549" max="12549" width="32.42578125" style="3" bestFit="1" customWidth="1"/>
    <col min="12550" max="12550" width="14.42578125" style="3" bestFit="1" customWidth="1"/>
    <col min="12551" max="12551" width="25" style="3" bestFit="1" customWidth="1"/>
    <col min="12552" max="12552" width="20.28515625" style="3" bestFit="1" customWidth="1"/>
    <col min="12553" max="12553" width="14.42578125" style="3" bestFit="1" customWidth="1"/>
    <col min="12554" max="12554" width="25" style="3" bestFit="1" customWidth="1"/>
    <col min="12555" max="12555" width="20.28515625" style="3" bestFit="1" customWidth="1"/>
    <col min="12556" max="12556" width="14.42578125" style="3" bestFit="1" customWidth="1"/>
    <col min="12557" max="12557" width="25" style="3" bestFit="1" customWidth="1"/>
    <col min="12558" max="12558" width="20.28515625" style="3" bestFit="1" customWidth="1"/>
    <col min="12559" max="12559" width="14.42578125" style="3" bestFit="1" customWidth="1"/>
    <col min="12560" max="12560" width="25" style="3" bestFit="1" customWidth="1"/>
    <col min="12561" max="12561" width="20.28515625" style="3" bestFit="1" customWidth="1"/>
    <col min="12562" max="12562" width="14.85546875" style="3" bestFit="1" customWidth="1"/>
    <col min="12563" max="12563" width="25" style="3" bestFit="1" customWidth="1"/>
    <col min="12564" max="12564" width="21.28515625" style="3" bestFit="1" customWidth="1"/>
    <col min="12565" max="12565" width="31.140625" style="3" bestFit="1" customWidth="1"/>
    <col min="12566" max="12566" width="25" style="3" bestFit="1" customWidth="1"/>
    <col min="12567" max="12567" width="21.28515625" style="3" bestFit="1" customWidth="1"/>
    <col min="12568" max="12800" width="9.140625" style="3"/>
    <col min="12801" max="12801" width="16.28515625" style="3" bestFit="1" customWidth="1"/>
    <col min="12802" max="12802" width="36.140625" style="3" bestFit="1" customWidth="1"/>
    <col min="12803" max="12803" width="23.7109375" style="3" bestFit="1" customWidth="1"/>
    <col min="12804" max="12804" width="22.85546875" style="3" bestFit="1" customWidth="1"/>
    <col min="12805" max="12805" width="32.42578125" style="3" bestFit="1" customWidth="1"/>
    <col min="12806" max="12806" width="14.42578125" style="3" bestFit="1" customWidth="1"/>
    <col min="12807" max="12807" width="25" style="3" bestFit="1" customWidth="1"/>
    <col min="12808" max="12808" width="20.28515625" style="3" bestFit="1" customWidth="1"/>
    <col min="12809" max="12809" width="14.42578125" style="3" bestFit="1" customWidth="1"/>
    <col min="12810" max="12810" width="25" style="3" bestFit="1" customWidth="1"/>
    <col min="12811" max="12811" width="20.28515625" style="3" bestFit="1" customWidth="1"/>
    <col min="12812" max="12812" width="14.42578125" style="3" bestFit="1" customWidth="1"/>
    <col min="12813" max="12813" width="25" style="3" bestFit="1" customWidth="1"/>
    <col min="12814" max="12814" width="20.28515625" style="3" bestFit="1" customWidth="1"/>
    <col min="12815" max="12815" width="14.42578125" style="3" bestFit="1" customWidth="1"/>
    <col min="12816" max="12816" width="25" style="3" bestFit="1" customWidth="1"/>
    <col min="12817" max="12817" width="20.28515625" style="3" bestFit="1" customWidth="1"/>
    <col min="12818" max="12818" width="14.85546875" style="3" bestFit="1" customWidth="1"/>
    <col min="12819" max="12819" width="25" style="3" bestFit="1" customWidth="1"/>
    <col min="12820" max="12820" width="21.28515625" style="3" bestFit="1" customWidth="1"/>
    <col min="12821" max="12821" width="31.140625" style="3" bestFit="1" customWidth="1"/>
    <col min="12822" max="12822" width="25" style="3" bestFit="1" customWidth="1"/>
    <col min="12823" max="12823" width="21.28515625" style="3" bestFit="1" customWidth="1"/>
    <col min="12824" max="13056" width="9.140625" style="3"/>
    <col min="13057" max="13057" width="16.28515625" style="3" bestFit="1" customWidth="1"/>
    <col min="13058" max="13058" width="36.140625" style="3" bestFit="1" customWidth="1"/>
    <col min="13059" max="13059" width="23.7109375" style="3" bestFit="1" customWidth="1"/>
    <col min="13060" max="13060" width="22.85546875" style="3" bestFit="1" customWidth="1"/>
    <col min="13061" max="13061" width="32.42578125" style="3" bestFit="1" customWidth="1"/>
    <col min="13062" max="13062" width="14.42578125" style="3" bestFit="1" customWidth="1"/>
    <col min="13063" max="13063" width="25" style="3" bestFit="1" customWidth="1"/>
    <col min="13064" max="13064" width="20.28515625" style="3" bestFit="1" customWidth="1"/>
    <col min="13065" max="13065" width="14.42578125" style="3" bestFit="1" customWidth="1"/>
    <col min="13066" max="13066" width="25" style="3" bestFit="1" customWidth="1"/>
    <col min="13067" max="13067" width="20.28515625" style="3" bestFit="1" customWidth="1"/>
    <col min="13068" max="13068" width="14.42578125" style="3" bestFit="1" customWidth="1"/>
    <col min="13069" max="13069" width="25" style="3" bestFit="1" customWidth="1"/>
    <col min="13070" max="13070" width="20.28515625" style="3" bestFit="1" customWidth="1"/>
    <col min="13071" max="13071" width="14.42578125" style="3" bestFit="1" customWidth="1"/>
    <col min="13072" max="13072" width="25" style="3" bestFit="1" customWidth="1"/>
    <col min="13073" max="13073" width="20.28515625" style="3" bestFit="1" customWidth="1"/>
    <col min="13074" max="13074" width="14.85546875" style="3" bestFit="1" customWidth="1"/>
    <col min="13075" max="13075" width="25" style="3" bestFit="1" customWidth="1"/>
    <col min="13076" max="13076" width="21.28515625" style="3" bestFit="1" customWidth="1"/>
    <col min="13077" max="13077" width="31.140625" style="3" bestFit="1" customWidth="1"/>
    <col min="13078" max="13078" width="25" style="3" bestFit="1" customWidth="1"/>
    <col min="13079" max="13079" width="21.28515625" style="3" bestFit="1" customWidth="1"/>
    <col min="13080" max="13312" width="9.140625" style="3"/>
    <col min="13313" max="13313" width="16.28515625" style="3" bestFit="1" customWidth="1"/>
    <col min="13314" max="13314" width="36.140625" style="3" bestFit="1" customWidth="1"/>
    <col min="13315" max="13315" width="23.7109375" style="3" bestFit="1" customWidth="1"/>
    <col min="13316" max="13316" width="22.85546875" style="3" bestFit="1" customWidth="1"/>
    <col min="13317" max="13317" width="32.42578125" style="3" bestFit="1" customWidth="1"/>
    <col min="13318" max="13318" width="14.42578125" style="3" bestFit="1" customWidth="1"/>
    <col min="13319" max="13319" width="25" style="3" bestFit="1" customWidth="1"/>
    <col min="13320" max="13320" width="20.28515625" style="3" bestFit="1" customWidth="1"/>
    <col min="13321" max="13321" width="14.42578125" style="3" bestFit="1" customWidth="1"/>
    <col min="13322" max="13322" width="25" style="3" bestFit="1" customWidth="1"/>
    <col min="13323" max="13323" width="20.28515625" style="3" bestFit="1" customWidth="1"/>
    <col min="13324" max="13324" width="14.42578125" style="3" bestFit="1" customWidth="1"/>
    <col min="13325" max="13325" width="25" style="3" bestFit="1" customWidth="1"/>
    <col min="13326" max="13326" width="20.28515625" style="3" bestFit="1" customWidth="1"/>
    <col min="13327" max="13327" width="14.42578125" style="3" bestFit="1" customWidth="1"/>
    <col min="13328" max="13328" width="25" style="3" bestFit="1" customWidth="1"/>
    <col min="13329" max="13329" width="20.28515625" style="3" bestFit="1" customWidth="1"/>
    <col min="13330" max="13330" width="14.85546875" style="3" bestFit="1" customWidth="1"/>
    <col min="13331" max="13331" width="25" style="3" bestFit="1" customWidth="1"/>
    <col min="13332" max="13332" width="21.28515625" style="3" bestFit="1" customWidth="1"/>
    <col min="13333" max="13333" width="31.140625" style="3" bestFit="1" customWidth="1"/>
    <col min="13334" max="13334" width="25" style="3" bestFit="1" customWidth="1"/>
    <col min="13335" max="13335" width="21.28515625" style="3" bestFit="1" customWidth="1"/>
    <col min="13336" max="13568" width="9.140625" style="3"/>
    <col min="13569" max="13569" width="16.28515625" style="3" bestFit="1" customWidth="1"/>
    <col min="13570" max="13570" width="36.140625" style="3" bestFit="1" customWidth="1"/>
    <col min="13571" max="13571" width="23.7109375" style="3" bestFit="1" customWidth="1"/>
    <col min="13572" max="13572" width="22.85546875" style="3" bestFit="1" customWidth="1"/>
    <col min="13573" max="13573" width="32.42578125" style="3" bestFit="1" customWidth="1"/>
    <col min="13574" max="13574" width="14.42578125" style="3" bestFit="1" customWidth="1"/>
    <col min="13575" max="13575" width="25" style="3" bestFit="1" customWidth="1"/>
    <col min="13576" max="13576" width="20.28515625" style="3" bestFit="1" customWidth="1"/>
    <col min="13577" max="13577" width="14.42578125" style="3" bestFit="1" customWidth="1"/>
    <col min="13578" max="13578" width="25" style="3" bestFit="1" customWidth="1"/>
    <col min="13579" max="13579" width="20.28515625" style="3" bestFit="1" customWidth="1"/>
    <col min="13580" max="13580" width="14.42578125" style="3" bestFit="1" customWidth="1"/>
    <col min="13581" max="13581" width="25" style="3" bestFit="1" customWidth="1"/>
    <col min="13582" max="13582" width="20.28515625" style="3" bestFit="1" customWidth="1"/>
    <col min="13583" max="13583" width="14.42578125" style="3" bestFit="1" customWidth="1"/>
    <col min="13584" max="13584" width="25" style="3" bestFit="1" customWidth="1"/>
    <col min="13585" max="13585" width="20.28515625" style="3" bestFit="1" customWidth="1"/>
    <col min="13586" max="13586" width="14.85546875" style="3" bestFit="1" customWidth="1"/>
    <col min="13587" max="13587" width="25" style="3" bestFit="1" customWidth="1"/>
    <col min="13588" max="13588" width="21.28515625" style="3" bestFit="1" customWidth="1"/>
    <col min="13589" max="13589" width="31.140625" style="3" bestFit="1" customWidth="1"/>
    <col min="13590" max="13590" width="25" style="3" bestFit="1" customWidth="1"/>
    <col min="13591" max="13591" width="21.28515625" style="3" bestFit="1" customWidth="1"/>
    <col min="13592" max="13824" width="9.140625" style="3"/>
    <col min="13825" max="13825" width="16.28515625" style="3" bestFit="1" customWidth="1"/>
    <col min="13826" max="13826" width="36.140625" style="3" bestFit="1" customWidth="1"/>
    <col min="13827" max="13827" width="23.7109375" style="3" bestFit="1" customWidth="1"/>
    <col min="13828" max="13828" width="22.85546875" style="3" bestFit="1" customWidth="1"/>
    <col min="13829" max="13829" width="32.42578125" style="3" bestFit="1" customWidth="1"/>
    <col min="13830" max="13830" width="14.42578125" style="3" bestFit="1" customWidth="1"/>
    <col min="13831" max="13831" width="25" style="3" bestFit="1" customWidth="1"/>
    <col min="13832" max="13832" width="20.28515625" style="3" bestFit="1" customWidth="1"/>
    <col min="13833" max="13833" width="14.42578125" style="3" bestFit="1" customWidth="1"/>
    <col min="13834" max="13834" width="25" style="3" bestFit="1" customWidth="1"/>
    <col min="13835" max="13835" width="20.28515625" style="3" bestFit="1" customWidth="1"/>
    <col min="13836" max="13836" width="14.42578125" style="3" bestFit="1" customWidth="1"/>
    <col min="13837" max="13837" width="25" style="3" bestFit="1" customWidth="1"/>
    <col min="13838" max="13838" width="20.28515625" style="3" bestFit="1" customWidth="1"/>
    <col min="13839" max="13839" width="14.42578125" style="3" bestFit="1" customWidth="1"/>
    <col min="13840" max="13840" width="25" style="3" bestFit="1" customWidth="1"/>
    <col min="13841" max="13841" width="20.28515625" style="3" bestFit="1" customWidth="1"/>
    <col min="13842" max="13842" width="14.85546875" style="3" bestFit="1" customWidth="1"/>
    <col min="13843" max="13843" width="25" style="3" bestFit="1" customWidth="1"/>
    <col min="13844" max="13844" width="21.28515625" style="3" bestFit="1" customWidth="1"/>
    <col min="13845" max="13845" width="31.140625" style="3" bestFit="1" customWidth="1"/>
    <col min="13846" max="13846" width="25" style="3" bestFit="1" customWidth="1"/>
    <col min="13847" max="13847" width="21.28515625" style="3" bestFit="1" customWidth="1"/>
    <col min="13848" max="14080" width="9.140625" style="3"/>
    <col min="14081" max="14081" width="16.28515625" style="3" bestFit="1" customWidth="1"/>
    <col min="14082" max="14082" width="36.140625" style="3" bestFit="1" customWidth="1"/>
    <col min="14083" max="14083" width="23.7109375" style="3" bestFit="1" customWidth="1"/>
    <col min="14084" max="14084" width="22.85546875" style="3" bestFit="1" customWidth="1"/>
    <col min="14085" max="14085" width="32.42578125" style="3" bestFit="1" customWidth="1"/>
    <col min="14086" max="14086" width="14.42578125" style="3" bestFit="1" customWidth="1"/>
    <col min="14087" max="14087" width="25" style="3" bestFit="1" customWidth="1"/>
    <col min="14088" max="14088" width="20.28515625" style="3" bestFit="1" customWidth="1"/>
    <col min="14089" max="14089" width="14.42578125" style="3" bestFit="1" customWidth="1"/>
    <col min="14090" max="14090" width="25" style="3" bestFit="1" customWidth="1"/>
    <col min="14091" max="14091" width="20.28515625" style="3" bestFit="1" customWidth="1"/>
    <col min="14092" max="14092" width="14.42578125" style="3" bestFit="1" customWidth="1"/>
    <col min="14093" max="14093" width="25" style="3" bestFit="1" customWidth="1"/>
    <col min="14094" max="14094" width="20.28515625" style="3" bestFit="1" customWidth="1"/>
    <col min="14095" max="14095" width="14.42578125" style="3" bestFit="1" customWidth="1"/>
    <col min="14096" max="14096" width="25" style="3" bestFit="1" customWidth="1"/>
    <col min="14097" max="14097" width="20.28515625" style="3" bestFit="1" customWidth="1"/>
    <col min="14098" max="14098" width="14.85546875" style="3" bestFit="1" customWidth="1"/>
    <col min="14099" max="14099" width="25" style="3" bestFit="1" customWidth="1"/>
    <col min="14100" max="14100" width="21.28515625" style="3" bestFit="1" customWidth="1"/>
    <col min="14101" max="14101" width="31.140625" style="3" bestFit="1" customWidth="1"/>
    <col min="14102" max="14102" width="25" style="3" bestFit="1" customWidth="1"/>
    <col min="14103" max="14103" width="21.28515625" style="3" bestFit="1" customWidth="1"/>
    <col min="14104" max="14336" width="9.140625" style="3"/>
    <col min="14337" max="14337" width="16.28515625" style="3" bestFit="1" customWidth="1"/>
    <col min="14338" max="14338" width="36.140625" style="3" bestFit="1" customWidth="1"/>
    <col min="14339" max="14339" width="23.7109375" style="3" bestFit="1" customWidth="1"/>
    <col min="14340" max="14340" width="22.85546875" style="3" bestFit="1" customWidth="1"/>
    <col min="14341" max="14341" width="32.42578125" style="3" bestFit="1" customWidth="1"/>
    <col min="14342" max="14342" width="14.42578125" style="3" bestFit="1" customWidth="1"/>
    <col min="14343" max="14343" width="25" style="3" bestFit="1" customWidth="1"/>
    <col min="14344" max="14344" width="20.28515625" style="3" bestFit="1" customWidth="1"/>
    <col min="14345" max="14345" width="14.42578125" style="3" bestFit="1" customWidth="1"/>
    <col min="14346" max="14346" width="25" style="3" bestFit="1" customWidth="1"/>
    <col min="14347" max="14347" width="20.28515625" style="3" bestFit="1" customWidth="1"/>
    <col min="14348" max="14348" width="14.42578125" style="3" bestFit="1" customWidth="1"/>
    <col min="14349" max="14349" width="25" style="3" bestFit="1" customWidth="1"/>
    <col min="14350" max="14350" width="20.28515625" style="3" bestFit="1" customWidth="1"/>
    <col min="14351" max="14351" width="14.42578125" style="3" bestFit="1" customWidth="1"/>
    <col min="14352" max="14352" width="25" style="3" bestFit="1" customWidth="1"/>
    <col min="14353" max="14353" width="20.28515625" style="3" bestFit="1" customWidth="1"/>
    <col min="14354" max="14354" width="14.85546875" style="3" bestFit="1" customWidth="1"/>
    <col min="14355" max="14355" width="25" style="3" bestFit="1" customWidth="1"/>
    <col min="14356" max="14356" width="21.28515625" style="3" bestFit="1" customWidth="1"/>
    <col min="14357" max="14357" width="31.140625" style="3" bestFit="1" customWidth="1"/>
    <col min="14358" max="14358" width="25" style="3" bestFit="1" customWidth="1"/>
    <col min="14359" max="14359" width="21.28515625" style="3" bestFit="1" customWidth="1"/>
    <col min="14360" max="14592" width="9.140625" style="3"/>
    <col min="14593" max="14593" width="16.28515625" style="3" bestFit="1" customWidth="1"/>
    <col min="14594" max="14594" width="36.140625" style="3" bestFit="1" customWidth="1"/>
    <col min="14595" max="14595" width="23.7109375" style="3" bestFit="1" customWidth="1"/>
    <col min="14596" max="14596" width="22.85546875" style="3" bestFit="1" customWidth="1"/>
    <col min="14597" max="14597" width="32.42578125" style="3" bestFit="1" customWidth="1"/>
    <col min="14598" max="14598" width="14.42578125" style="3" bestFit="1" customWidth="1"/>
    <col min="14599" max="14599" width="25" style="3" bestFit="1" customWidth="1"/>
    <col min="14600" max="14600" width="20.28515625" style="3" bestFit="1" customWidth="1"/>
    <col min="14601" max="14601" width="14.42578125" style="3" bestFit="1" customWidth="1"/>
    <col min="14602" max="14602" width="25" style="3" bestFit="1" customWidth="1"/>
    <col min="14603" max="14603" width="20.28515625" style="3" bestFit="1" customWidth="1"/>
    <col min="14604" max="14604" width="14.42578125" style="3" bestFit="1" customWidth="1"/>
    <col min="14605" max="14605" width="25" style="3" bestFit="1" customWidth="1"/>
    <col min="14606" max="14606" width="20.28515625" style="3" bestFit="1" customWidth="1"/>
    <col min="14607" max="14607" width="14.42578125" style="3" bestFit="1" customWidth="1"/>
    <col min="14608" max="14608" width="25" style="3" bestFit="1" customWidth="1"/>
    <col min="14609" max="14609" width="20.28515625" style="3" bestFit="1" customWidth="1"/>
    <col min="14610" max="14610" width="14.85546875" style="3" bestFit="1" customWidth="1"/>
    <col min="14611" max="14611" width="25" style="3" bestFit="1" customWidth="1"/>
    <col min="14612" max="14612" width="21.28515625" style="3" bestFit="1" customWidth="1"/>
    <col min="14613" max="14613" width="31.140625" style="3" bestFit="1" customWidth="1"/>
    <col min="14614" max="14614" width="25" style="3" bestFit="1" customWidth="1"/>
    <col min="14615" max="14615" width="21.28515625" style="3" bestFit="1" customWidth="1"/>
    <col min="14616" max="14848" width="9.140625" style="3"/>
    <col min="14849" max="14849" width="16.28515625" style="3" bestFit="1" customWidth="1"/>
    <col min="14850" max="14850" width="36.140625" style="3" bestFit="1" customWidth="1"/>
    <col min="14851" max="14851" width="23.7109375" style="3" bestFit="1" customWidth="1"/>
    <col min="14852" max="14852" width="22.85546875" style="3" bestFit="1" customWidth="1"/>
    <col min="14853" max="14853" width="32.42578125" style="3" bestFit="1" customWidth="1"/>
    <col min="14854" max="14854" width="14.42578125" style="3" bestFit="1" customWidth="1"/>
    <col min="14855" max="14855" width="25" style="3" bestFit="1" customWidth="1"/>
    <col min="14856" max="14856" width="20.28515625" style="3" bestFit="1" customWidth="1"/>
    <col min="14857" max="14857" width="14.42578125" style="3" bestFit="1" customWidth="1"/>
    <col min="14858" max="14858" width="25" style="3" bestFit="1" customWidth="1"/>
    <col min="14859" max="14859" width="20.28515625" style="3" bestFit="1" customWidth="1"/>
    <col min="14860" max="14860" width="14.42578125" style="3" bestFit="1" customWidth="1"/>
    <col min="14861" max="14861" width="25" style="3" bestFit="1" customWidth="1"/>
    <col min="14862" max="14862" width="20.28515625" style="3" bestFit="1" customWidth="1"/>
    <col min="14863" max="14863" width="14.42578125" style="3" bestFit="1" customWidth="1"/>
    <col min="14864" max="14864" width="25" style="3" bestFit="1" customWidth="1"/>
    <col min="14865" max="14865" width="20.28515625" style="3" bestFit="1" customWidth="1"/>
    <col min="14866" max="14866" width="14.85546875" style="3" bestFit="1" customWidth="1"/>
    <col min="14867" max="14867" width="25" style="3" bestFit="1" customWidth="1"/>
    <col min="14868" max="14868" width="21.28515625" style="3" bestFit="1" customWidth="1"/>
    <col min="14869" max="14869" width="31.140625" style="3" bestFit="1" customWidth="1"/>
    <col min="14870" max="14870" width="25" style="3" bestFit="1" customWidth="1"/>
    <col min="14871" max="14871" width="21.28515625" style="3" bestFit="1" customWidth="1"/>
    <col min="14872" max="15104" width="9.140625" style="3"/>
    <col min="15105" max="15105" width="16.28515625" style="3" bestFit="1" customWidth="1"/>
    <col min="15106" max="15106" width="36.140625" style="3" bestFit="1" customWidth="1"/>
    <col min="15107" max="15107" width="23.7109375" style="3" bestFit="1" customWidth="1"/>
    <col min="15108" max="15108" width="22.85546875" style="3" bestFit="1" customWidth="1"/>
    <col min="15109" max="15109" width="32.42578125" style="3" bestFit="1" customWidth="1"/>
    <col min="15110" max="15110" width="14.42578125" style="3" bestFit="1" customWidth="1"/>
    <col min="15111" max="15111" width="25" style="3" bestFit="1" customWidth="1"/>
    <col min="15112" max="15112" width="20.28515625" style="3" bestFit="1" customWidth="1"/>
    <col min="15113" max="15113" width="14.42578125" style="3" bestFit="1" customWidth="1"/>
    <col min="15114" max="15114" width="25" style="3" bestFit="1" customWidth="1"/>
    <col min="15115" max="15115" width="20.28515625" style="3" bestFit="1" customWidth="1"/>
    <col min="15116" max="15116" width="14.42578125" style="3" bestFit="1" customWidth="1"/>
    <col min="15117" max="15117" width="25" style="3" bestFit="1" customWidth="1"/>
    <col min="15118" max="15118" width="20.28515625" style="3" bestFit="1" customWidth="1"/>
    <col min="15119" max="15119" width="14.42578125" style="3" bestFit="1" customWidth="1"/>
    <col min="15120" max="15120" width="25" style="3" bestFit="1" customWidth="1"/>
    <col min="15121" max="15121" width="20.28515625" style="3" bestFit="1" customWidth="1"/>
    <col min="15122" max="15122" width="14.85546875" style="3" bestFit="1" customWidth="1"/>
    <col min="15123" max="15123" width="25" style="3" bestFit="1" customWidth="1"/>
    <col min="15124" max="15124" width="21.28515625" style="3" bestFit="1" customWidth="1"/>
    <col min="15125" max="15125" width="31.140625" style="3" bestFit="1" customWidth="1"/>
    <col min="15126" max="15126" width="25" style="3" bestFit="1" customWidth="1"/>
    <col min="15127" max="15127" width="21.28515625" style="3" bestFit="1" customWidth="1"/>
    <col min="15128" max="15360" width="9.140625" style="3"/>
    <col min="15361" max="15361" width="16.28515625" style="3" bestFit="1" customWidth="1"/>
    <col min="15362" max="15362" width="36.140625" style="3" bestFit="1" customWidth="1"/>
    <col min="15363" max="15363" width="23.7109375" style="3" bestFit="1" customWidth="1"/>
    <col min="15364" max="15364" width="22.85546875" style="3" bestFit="1" customWidth="1"/>
    <col min="15365" max="15365" width="32.42578125" style="3" bestFit="1" customWidth="1"/>
    <col min="15366" max="15366" width="14.42578125" style="3" bestFit="1" customWidth="1"/>
    <col min="15367" max="15367" width="25" style="3" bestFit="1" customWidth="1"/>
    <col min="15368" max="15368" width="20.28515625" style="3" bestFit="1" customWidth="1"/>
    <col min="15369" max="15369" width="14.42578125" style="3" bestFit="1" customWidth="1"/>
    <col min="15370" max="15370" width="25" style="3" bestFit="1" customWidth="1"/>
    <col min="15371" max="15371" width="20.28515625" style="3" bestFit="1" customWidth="1"/>
    <col min="15372" max="15372" width="14.42578125" style="3" bestFit="1" customWidth="1"/>
    <col min="15373" max="15373" width="25" style="3" bestFit="1" customWidth="1"/>
    <col min="15374" max="15374" width="20.28515625" style="3" bestFit="1" customWidth="1"/>
    <col min="15375" max="15375" width="14.42578125" style="3" bestFit="1" customWidth="1"/>
    <col min="15376" max="15376" width="25" style="3" bestFit="1" customWidth="1"/>
    <col min="15377" max="15377" width="20.28515625" style="3" bestFit="1" customWidth="1"/>
    <col min="15378" max="15378" width="14.85546875" style="3" bestFit="1" customWidth="1"/>
    <col min="15379" max="15379" width="25" style="3" bestFit="1" customWidth="1"/>
    <col min="15380" max="15380" width="21.28515625" style="3" bestFit="1" customWidth="1"/>
    <col min="15381" max="15381" width="31.140625" style="3" bestFit="1" customWidth="1"/>
    <col min="15382" max="15382" width="25" style="3" bestFit="1" customWidth="1"/>
    <col min="15383" max="15383" width="21.28515625" style="3" bestFit="1" customWidth="1"/>
    <col min="15384" max="15616" width="9.140625" style="3"/>
    <col min="15617" max="15617" width="16.28515625" style="3" bestFit="1" customWidth="1"/>
    <col min="15618" max="15618" width="36.140625" style="3" bestFit="1" customWidth="1"/>
    <col min="15619" max="15619" width="23.7109375" style="3" bestFit="1" customWidth="1"/>
    <col min="15620" max="15620" width="22.85546875" style="3" bestFit="1" customWidth="1"/>
    <col min="15621" max="15621" width="32.42578125" style="3" bestFit="1" customWidth="1"/>
    <col min="15622" max="15622" width="14.42578125" style="3" bestFit="1" customWidth="1"/>
    <col min="15623" max="15623" width="25" style="3" bestFit="1" customWidth="1"/>
    <col min="15624" max="15624" width="20.28515625" style="3" bestFit="1" customWidth="1"/>
    <col min="15625" max="15625" width="14.42578125" style="3" bestFit="1" customWidth="1"/>
    <col min="15626" max="15626" width="25" style="3" bestFit="1" customWidth="1"/>
    <col min="15627" max="15627" width="20.28515625" style="3" bestFit="1" customWidth="1"/>
    <col min="15628" max="15628" width="14.42578125" style="3" bestFit="1" customWidth="1"/>
    <col min="15629" max="15629" width="25" style="3" bestFit="1" customWidth="1"/>
    <col min="15630" max="15630" width="20.28515625" style="3" bestFit="1" customWidth="1"/>
    <col min="15631" max="15631" width="14.42578125" style="3" bestFit="1" customWidth="1"/>
    <col min="15632" max="15632" width="25" style="3" bestFit="1" customWidth="1"/>
    <col min="15633" max="15633" width="20.28515625" style="3" bestFit="1" customWidth="1"/>
    <col min="15634" max="15634" width="14.85546875" style="3" bestFit="1" customWidth="1"/>
    <col min="15635" max="15635" width="25" style="3" bestFit="1" customWidth="1"/>
    <col min="15636" max="15636" width="21.28515625" style="3" bestFit="1" customWidth="1"/>
    <col min="15637" max="15637" width="31.140625" style="3" bestFit="1" customWidth="1"/>
    <col min="15638" max="15638" width="25" style="3" bestFit="1" customWidth="1"/>
    <col min="15639" max="15639" width="21.28515625" style="3" bestFit="1" customWidth="1"/>
    <col min="15640" max="15872" width="9.140625" style="3"/>
    <col min="15873" max="15873" width="16.28515625" style="3" bestFit="1" customWidth="1"/>
    <col min="15874" max="15874" width="36.140625" style="3" bestFit="1" customWidth="1"/>
    <col min="15875" max="15875" width="23.7109375" style="3" bestFit="1" customWidth="1"/>
    <col min="15876" max="15876" width="22.85546875" style="3" bestFit="1" customWidth="1"/>
    <col min="15877" max="15877" width="32.42578125" style="3" bestFit="1" customWidth="1"/>
    <col min="15878" max="15878" width="14.42578125" style="3" bestFit="1" customWidth="1"/>
    <col min="15879" max="15879" width="25" style="3" bestFit="1" customWidth="1"/>
    <col min="15880" max="15880" width="20.28515625" style="3" bestFit="1" customWidth="1"/>
    <col min="15881" max="15881" width="14.42578125" style="3" bestFit="1" customWidth="1"/>
    <col min="15882" max="15882" width="25" style="3" bestFit="1" customWidth="1"/>
    <col min="15883" max="15883" width="20.28515625" style="3" bestFit="1" customWidth="1"/>
    <col min="15884" max="15884" width="14.42578125" style="3" bestFit="1" customWidth="1"/>
    <col min="15885" max="15885" width="25" style="3" bestFit="1" customWidth="1"/>
    <col min="15886" max="15886" width="20.28515625" style="3" bestFit="1" customWidth="1"/>
    <col min="15887" max="15887" width="14.42578125" style="3" bestFit="1" customWidth="1"/>
    <col min="15888" max="15888" width="25" style="3" bestFit="1" customWidth="1"/>
    <col min="15889" max="15889" width="20.28515625" style="3" bestFit="1" customWidth="1"/>
    <col min="15890" max="15890" width="14.85546875" style="3" bestFit="1" customWidth="1"/>
    <col min="15891" max="15891" width="25" style="3" bestFit="1" customWidth="1"/>
    <col min="15892" max="15892" width="21.28515625" style="3" bestFit="1" customWidth="1"/>
    <col min="15893" max="15893" width="31.140625" style="3" bestFit="1" customWidth="1"/>
    <col min="15894" max="15894" width="25" style="3" bestFit="1" customWidth="1"/>
    <col min="15895" max="15895" width="21.28515625" style="3" bestFit="1" customWidth="1"/>
    <col min="15896" max="16128" width="9.140625" style="3"/>
    <col min="16129" max="16129" width="16.28515625" style="3" bestFit="1" customWidth="1"/>
    <col min="16130" max="16130" width="36.140625" style="3" bestFit="1" customWidth="1"/>
    <col min="16131" max="16131" width="23.7109375" style="3" bestFit="1" customWidth="1"/>
    <col min="16132" max="16132" width="22.85546875" style="3" bestFit="1" customWidth="1"/>
    <col min="16133" max="16133" width="32.42578125" style="3" bestFit="1" customWidth="1"/>
    <col min="16134" max="16134" width="14.42578125" style="3" bestFit="1" customWidth="1"/>
    <col min="16135" max="16135" width="25" style="3" bestFit="1" customWidth="1"/>
    <col min="16136" max="16136" width="20.28515625" style="3" bestFit="1" customWidth="1"/>
    <col min="16137" max="16137" width="14.42578125" style="3" bestFit="1" customWidth="1"/>
    <col min="16138" max="16138" width="25" style="3" bestFit="1" customWidth="1"/>
    <col min="16139" max="16139" width="20.28515625" style="3" bestFit="1" customWidth="1"/>
    <col min="16140" max="16140" width="14.42578125" style="3" bestFit="1" customWidth="1"/>
    <col min="16141" max="16141" width="25" style="3" bestFit="1" customWidth="1"/>
    <col min="16142" max="16142" width="20.28515625" style="3" bestFit="1" customWidth="1"/>
    <col min="16143" max="16143" width="14.42578125" style="3" bestFit="1" customWidth="1"/>
    <col min="16144" max="16144" width="25" style="3" bestFit="1" customWidth="1"/>
    <col min="16145" max="16145" width="20.28515625" style="3" bestFit="1" customWidth="1"/>
    <col min="16146" max="16146" width="14.85546875" style="3" bestFit="1" customWidth="1"/>
    <col min="16147" max="16147" width="25" style="3" bestFit="1" customWidth="1"/>
    <col min="16148" max="16148" width="21.28515625" style="3" bestFit="1" customWidth="1"/>
    <col min="16149" max="16149" width="31.140625" style="3" bestFit="1" customWidth="1"/>
    <col min="16150" max="16150" width="25" style="3" bestFit="1" customWidth="1"/>
    <col min="16151" max="16151" width="21.28515625" style="3" bestFit="1" customWidth="1"/>
    <col min="16152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58</v>
      </c>
      <c r="B5" s="1" t="s">
        <v>59</v>
      </c>
      <c r="C5" s="2">
        <v>9504287</v>
      </c>
      <c r="D5" s="2">
        <v>0</v>
      </c>
      <c r="E5" s="2">
        <v>711344</v>
      </c>
      <c r="F5" s="2">
        <v>0</v>
      </c>
      <c r="G5" s="2">
        <v>733707</v>
      </c>
      <c r="H5" s="2">
        <v>1094647</v>
      </c>
      <c r="I5" s="2">
        <v>0</v>
      </c>
      <c r="J5" s="2">
        <v>755718</v>
      </c>
      <c r="K5" s="2">
        <v>1149252</v>
      </c>
      <c r="L5" s="2">
        <v>0</v>
      </c>
      <c r="M5" s="2">
        <v>778386</v>
      </c>
      <c r="N5" s="2">
        <v>1088932</v>
      </c>
      <c r="O5" s="2">
        <v>0</v>
      </c>
      <c r="P5" s="2">
        <v>801742</v>
      </c>
      <c r="Q5" s="2">
        <v>1082836</v>
      </c>
      <c r="R5" s="2">
        <v>0</v>
      </c>
      <c r="S5" s="2">
        <v>619366</v>
      </c>
      <c r="T5" s="2">
        <v>819581</v>
      </c>
      <c r="U5" s="2">
        <f t="shared" ref="U5:U10" si="0">SUM(Q5,N5,K5,H5,E5,T5)</f>
        <v>5946592</v>
      </c>
      <c r="V5" s="2"/>
    </row>
    <row r="6" spans="1:23" x14ac:dyDescent="0.25">
      <c r="A6" s="1" t="s">
        <v>58</v>
      </c>
      <c r="B6" s="1" t="s">
        <v>60</v>
      </c>
      <c r="C6" s="2">
        <v>12913271</v>
      </c>
      <c r="D6" s="2">
        <v>0</v>
      </c>
      <c r="E6" s="2">
        <v>48095</v>
      </c>
      <c r="F6" s="2">
        <v>0</v>
      </c>
      <c r="G6" s="2">
        <v>0</v>
      </c>
      <c r="H6" s="2">
        <v>288573</v>
      </c>
      <c r="I6" s="2">
        <v>0</v>
      </c>
      <c r="J6" s="2">
        <v>664471</v>
      </c>
      <c r="K6" s="2">
        <v>857160</v>
      </c>
      <c r="L6" s="2">
        <v>0</v>
      </c>
      <c r="M6" s="2">
        <v>1024917</v>
      </c>
      <c r="N6" s="2">
        <v>1150691</v>
      </c>
      <c r="O6" s="2">
        <v>0</v>
      </c>
      <c r="P6" s="2">
        <v>1059909</v>
      </c>
      <c r="Q6" s="6">
        <v>1162440</v>
      </c>
      <c r="R6" s="2">
        <v>0</v>
      </c>
      <c r="S6" s="2">
        <v>907973</v>
      </c>
      <c r="T6" s="2">
        <v>1009591</v>
      </c>
      <c r="U6" s="2">
        <f t="shared" si="0"/>
        <v>4516550</v>
      </c>
      <c r="V6" s="2"/>
    </row>
    <row r="7" spans="1:23" x14ac:dyDescent="0.25">
      <c r="A7" s="1" t="s">
        <v>58</v>
      </c>
      <c r="B7" s="1" t="s">
        <v>61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14687432</v>
      </c>
      <c r="J7" s="2">
        <v>234858</v>
      </c>
      <c r="K7" s="2">
        <v>329886</v>
      </c>
      <c r="L7" s="2">
        <v>0</v>
      </c>
      <c r="M7" s="2">
        <v>256209</v>
      </c>
      <c r="N7" s="2">
        <v>359876</v>
      </c>
      <c r="O7" s="2">
        <v>0</v>
      </c>
      <c r="P7" s="2">
        <v>1004125</v>
      </c>
      <c r="Q7" s="2">
        <v>1261022</v>
      </c>
      <c r="R7" s="2">
        <v>0</v>
      </c>
      <c r="S7" s="2">
        <v>1138924</v>
      </c>
      <c r="T7" s="2">
        <v>1287620</v>
      </c>
      <c r="U7" s="2">
        <f t="shared" si="0"/>
        <v>3238404</v>
      </c>
      <c r="V7" s="2"/>
    </row>
    <row r="8" spans="1:23" x14ac:dyDescent="0.25">
      <c r="A8" s="1" t="s">
        <v>58</v>
      </c>
      <c r="B8" s="1" t="s">
        <v>62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18205734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f t="shared" si="0"/>
        <v>0</v>
      </c>
      <c r="V8" s="2"/>
    </row>
    <row r="9" spans="1:23" x14ac:dyDescent="0.25">
      <c r="A9" s="1" t="s">
        <v>58</v>
      </c>
      <c r="B9" s="1" t="s">
        <v>63</v>
      </c>
      <c r="C9" s="2">
        <v>2729130</v>
      </c>
      <c r="D9" s="2">
        <v>0</v>
      </c>
      <c r="E9" s="2">
        <v>110006</v>
      </c>
      <c r="F9" s="2">
        <v>0</v>
      </c>
      <c r="G9" s="2">
        <v>148052</v>
      </c>
      <c r="H9" s="2">
        <v>322092</v>
      </c>
      <c r="I9" s="2">
        <v>0</v>
      </c>
      <c r="J9" s="2">
        <v>385214</v>
      </c>
      <c r="K9" s="2">
        <v>444595</v>
      </c>
      <c r="L9" s="2">
        <v>0</v>
      </c>
      <c r="M9" s="2">
        <v>472067</v>
      </c>
      <c r="N9" s="2">
        <v>482424</v>
      </c>
      <c r="O9" s="2">
        <v>0</v>
      </c>
      <c r="P9" s="2">
        <v>430384</v>
      </c>
      <c r="Q9" s="2">
        <v>453437</v>
      </c>
      <c r="R9" s="2">
        <v>0</v>
      </c>
      <c r="S9" s="2">
        <v>430384</v>
      </c>
      <c r="T9" s="2">
        <v>436517</v>
      </c>
      <c r="U9" s="2">
        <f t="shared" si="0"/>
        <v>2249071</v>
      </c>
      <c r="V9" s="2"/>
    </row>
    <row r="10" spans="1:23" x14ac:dyDescent="0.25">
      <c r="A10" s="1" t="s">
        <v>58</v>
      </c>
      <c r="B10" s="1" t="s">
        <v>64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3006855</v>
      </c>
      <c r="M10" s="2">
        <v>0</v>
      </c>
      <c r="N10" s="2">
        <v>250556</v>
      </c>
      <c r="O10" s="2">
        <v>0</v>
      </c>
      <c r="P10" s="2">
        <v>141841</v>
      </c>
      <c r="Q10" s="2">
        <v>262937</v>
      </c>
      <c r="R10" s="2">
        <v>0</v>
      </c>
      <c r="S10" s="2">
        <v>280259</v>
      </c>
      <c r="T10" s="2">
        <v>353154</v>
      </c>
      <c r="U10" s="2">
        <f t="shared" si="0"/>
        <v>866647</v>
      </c>
      <c r="V10" s="2"/>
    </row>
    <row r="11" spans="1:23" x14ac:dyDescent="0.25">
      <c r="V11" s="2"/>
    </row>
    <row r="12" spans="1:23" x14ac:dyDescent="0.25">
      <c r="A12" s="1" t="s">
        <v>8</v>
      </c>
      <c r="C12" s="2">
        <f t="shared" ref="C12:U12" si="1">SUM(C5:C11)</f>
        <v>25146688</v>
      </c>
      <c r="D12" s="2">
        <f t="shared" si="1"/>
        <v>0</v>
      </c>
      <c r="E12" s="2">
        <f t="shared" si="1"/>
        <v>869445</v>
      </c>
      <c r="F12" s="2">
        <f t="shared" si="1"/>
        <v>0</v>
      </c>
      <c r="G12" s="2">
        <f t="shared" si="1"/>
        <v>881759</v>
      </c>
      <c r="H12" s="2">
        <f t="shared" si="1"/>
        <v>1705312</v>
      </c>
      <c r="I12" s="2">
        <f t="shared" si="1"/>
        <v>14687432</v>
      </c>
      <c r="J12" s="2">
        <f t="shared" si="1"/>
        <v>2040261</v>
      </c>
      <c r="K12" s="2">
        <f t="shared" si="1"/>
        <v>2780893</v>
      </c>
      <c r="L12" s="2">
        <f t="shared" si="1"/>
        <v>3006855</v>
      </c>
      <c r="M12" s="2">
        <f t="shared" si="1"/>
        <v>2531579</v>
      </c>
      <c r="N12" s="2">
        <f t="shared" si="1"/>
        <v>3332479</v>
      </c>
      <c r="O12" s="2">
        <f t="shared" si="1"/>
        <v>18205734</v>
      </c>
      <c r="P12" s="2">
        <f t="shared" si="1"/>
        <v>3438001</v>
      </c>
      <c r="Q12" s="2">
        <f t="shared" si="1"/>
        <v>4222672</v>
      </c>
      <c r="R12" s="2">
        <f>SUM(R5:R11)</f>
        <v>0</v>
      </c>
      <c r="S12" s="2">
        <f>SUM(S5:S11)</f>
        <v>3376906</v>
      </c>
      <c r="T12" s="2">
        <f>SUM(T5:T11)</f>
        <v>3906463</v>
      </c>
      <c r="U12" s="2">
        <f t="shared" si="1"/>
        <v>16817264</v>
      </c>
      <c r="V12" s="2"/>
    </row>
    <row r="13" spans="1:23" x14ac:dyDescent="0.25">
      <c r="Q13" s="7"/>
      <c r="R13" s="7"/>
      <c r="S13" s="7"/>
      <c r="T13" s="7"/>
    </row>
    <row r="15" spans="1:23" x14ac:dyDescent="0.25">
      <c r="A15" s="8"/>
      <c r="B15" s="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7" spans="1:22" x14ac:dyDescent="0.25">
      <c r="A17" s="1" t="str">
        <f>[1]Sheet1!A5</f>
        <v>Johnson Controls</v>
      </c>
      <c r="B17" s="1" t="s">
        <v>59</v>
      </c>
      <c r="C17" s="2">
        <v>9504287</v>
      </c>
      <c r="D17" s="2">
        <v>0</v>
      </c>
      <c r="E17" s="2">
        <v>711344</v>
      </c>
      <c r="F17" s="2">
        <v>0</v>
      </c>
      <c r="G17" s="2">
        <v>733707</v>
      </c>
      <c r="H17" s="2">
        <v>1094647</v>
      </c>
      <c r="I17" s="2">
        <v>0</v>
      </c>
      <c r="J17" s="2">
        <v>755718</v>
      </c>
      <c r="K17" s="2">
        <v>1149252</v>
      </c>
      <c r="L17" s="2">
        <v>0</v>
      </c>
      <c r="M17" s="2">
        <v>778386</v>
      </c>
      <c r="N17" s="2">
        <v>1088932</v>
      </c>
      <c r="O17" s="2">
        <v>0</v>
      </c>
      <c r="P17" s="2">
        <f>P5</f>
        <v>801742</v>
      </c>
      <c r="Q17" s="2">
        <f>Q5</f>
        <v>1082836</v>
      </c>
      <c r="R17" s="2">
        <f>R5</f>
        <v>0</v>
      </c>
      <c r="S17" s="2">
        <f>S5</f>
        <v>619366</v>
      </c>
      <c r="T17" s="2">
        <f>T5</f>
        <v>819581</v>
      </c>
      <c r="U17" s="2">
        <f>SUM(Q17,N17,K17,H17,E17,T17)</f>
        <v>5946592</v>
      </c>
    </row>
    <row r="18" spans="1:22" x14ac:dyDescent="0.25">
      <c r="A18" s="1" t="str">
        <f>[1]Sheet1!A6</f>
        <v>Johnson Controls</v>
      </c>
      <c r="B18" s="1" t="s">
        <v>60</v>
      </c>
      <c r="C18" s="2">
        <v>12913271</v>
      </c>
      <c r="D18" s="2">
        <v>0</v>
      </c>
      <c r="E18" s="2">
        <v>48095</v>
      </c>
      <c r="F18" s="2">
        <v>0</v>
      </c>
      <c r="G18" s="2">
        <v>0</v>
      </c>
      <c r="H18" s="2">
        <v>288573</v>
      </c>
      <c r="I18" s="2">
        <v>0</v>
      </c>
      <c r="J18" s="2">
        <v>664471</v>
      </c>
      <c r="K18" s="2">
        <v>857160</v>
      </c>
      <c r="L18" s="2">
        <v>0</v>
      </c>
      <c r="M18" s="2">
        <v>1024917</v>
      </c>
      <c r="N18" s="2">
        <v>1150691</v>
      </c>
      <c r="O18" s="2">
        <v>0</v>
      </c>
      <c r="P18" s="2">
        <f t="shared" ref="P18:T20" si="2">P6</f>
        <v>1059909</v>
      </c>
      <c r="Q18" s="2">
        <f t="shared" si="2"/>
        <v>1162440</v>
      </c>
      <c r="R18" s="2">
        <f t="shared" si="2"/>
        <v>0</v>
      </c>
      <c r="S18" s="2">
        <f t="shared" si="2"/>
        <v>907973</v>
      </c>
      <c r="T18" s="2">
        <f t="shared" si="2"/>
        <v>1009591</v>
      </c>
      <c r="U18" s="2">
        <f>SUM(Q18,N18,K18,H18,E18,T18)</f>
        <v>4516550</v>
      </c>
    </row>
    <row r="19" spans="1:22" x14ac:dyDescent="0.25">
      <c r="A19" s="1" t="str">
        <f>[1]Sheet1!A7</f>
        <v>Johnson Controls</v>
      </c>
      <c r="B19" s="1" t="s">
        <v>61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14687432</v>
      </c>
      <c r="J19" s="2">
        <v>234858</v>
      </c>
      <c r="K19" s="2">
        <v>329886</v>
      </c>
      <c r="L19" s="2">
        <v>0</v>
      </c>
      <c r="M19" s="2">
        <v>256209</v>
      </c>
      <c r="N19" s="2">
        <v>359876</v>
      </c>
      <c r="O19" s="2">
        <v>0</v>
      </c>
      <c r="P19" s="2">
        <f t="shared" si="2"/>
        <v>1004125</v>
      </c>
      <c r="Q19" s="2">
        <f t="shared" si="2"/>
        <v>1261022</v>
      </c>
      <c r="R19" s="2">
        <f t="shared" si="2"/>
        <v>0</v>
      </c>
      <c r="S19" s="2">
        <f t="shared" si="2"/>
        <v>1138924</v>
      </c>
      <c r="T19" s="2">
        <f t="shared" si="2"/>
        <v>1287620</v>
      </c>
      <c r="U19" s="2">
        <f>SUM(Q19,N19,K19,H19,E19,T19)</f>
        <v>3238404</v>
      </c>
    </row>
    <row r="20" spans="1:22" x14ac:dyDescent="0.25">
      <c r="A20" s="1" t="str">
        <f>[1]Sheet1!A8</f>
        <v>Johnson Controls</v>
      </c>
      <c r="B20" s="1" t="s">
        <v>62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18205734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>SUM(Q20,N20,K20,H20,E20,T20)</f>
        <v>0</v>
      </c>
    </row>
    <row r="21" spans="1:22" x14ac:dyDescent="0.25">
      <c r="A21" s="1" t="str">
        <f>[1]Sheet1!A9</f>
        <v>Johnson Controls</v>
      </c>
      <c r="B21" s="1" t="s">
        <v>63</v>
      </c>
      <c r="C21" s="2">
        <v>2729130</v>
      </c>
      <c r="D21" s="2">
        <v>0</v>
      </c>
      <c r="E21" s="2">
        <v>110006</v>
      </c>
      <c r="F21" s="2">
        <v>0</v>
      </c>
      <c r="G21" s="2">
        <v>148052</v>
      </c>
      <c r="H21" s="2">
        <v>322092</v>
      </c>
      <c r="I21" s="2">
        <v>0</v>
      </c>
      <c r="J21" s="2">
        <v>385214</v>
      </c>
      <c r="K21" s="2">
        <v>444595</v>
      </c>
      <c r="L21" s="2">
        <v>0</v>
      </c>
      <c r="M21" s="2">
        <v>472067</v>
      </c>
      <c r="N21" s="2">
        <v>482424</v>
      </c>
      <c r="O21" s="2">
        <v>0</v>
      </c>
      <c r="P21" s="2">
        <f>P9</f>
        <v>430384</v>
      </c>
      <c r="Q21" s="2">
        <f>Q9</f>
        <v>453437</v>
      </c>
      <c r="R21" s="2">
        <f>R9</f>
        <v>0</v>
      </c>
      <c r="S21" s="2">
        <f>S9</f>
        <v>430384</v>
      </c>
      <c r="T21" s="2">
        <f>T9</f>
        <v>436517</v>
      </c>
      <c r="U21" s="2">
        <f>SUM(Q21,N21,K21,H21,E21,T21)</f>
        <v>2249071</v>
      </c>
    </row>
    <row r="23" spans="1:22" x14ac:dyDescent="0.25">
      <c r="B23" s="1" t="s">
        <v>8</v>
      </c>
      <c r="C23" s="2">
        <f t="shared" ref="C23:U23" si="3">SUM(C17:C22)</f>
        <v>25146688</v>
      </c>
      <c r="D23" s="2">
        <f t="shared" si="3"/>
        <v>0</v>
      </c>
      <c r="E23" s="2">
        <f t="shared" si="3"/>
        <v>869445</v>
      </c>
      <c r="F23" s="2">
        <f t="shared" si="3"/>
        <v>0</v>
      </c>
      <c r="G23" s="2">
        <f t="shared" si="3"/>
        <v>881759</v>
      </c>
      <c r="H23" s="2">
        <f t="shared" si="3"/>
        <v>1705312</v>
      </c>
      <c r="I23" s="2">
        <f t="shared" si="3"/>
        <v>14687432</v>
      </c>
      <c r="J23" s="2">
        <f t="shared" si="3"/>
        <v>2040261</v>
      </c>
      <c r="K23" s="2">
        <f t="shared" si="3"/>
        <v>2780893</v>
      </c>
      <c r="L23" s="2">
        <f t="shared" si="3"/>
        <v>0</v>
      </c>
      <c r="M23" s="2">
        <f t="shared" si="3"/>
        <v>2531579</v>
      </c>
      <c r="N23" s="2">
        <f t="shared" si="3"/>
        <v>3081923</v>
      </c>
      <c r="O23" s="2">
        <f t="shared" si="3"/>
        <v>18205734</v>
      </c>
      <c r="P23" s="2">
        <f t="shared" si="3"/>
        <v>3296160</v>
      </c>
      <c r="Q23" s="2">
        <f t="shared" si="3"/>
        <v>3959735</v>
      </c>
      <c r="R23" s="2">
        <f>SUM(R17:R22)</f>
        <v>0</v>
      </c>
      <c r="S23" s="2">
        <f>SUM(S17:S22)</f>
        <v>3096647</v>
      </c>
      <c r="T23" s="2">
        <f>SUM(T17:T22)</f>
        <v>3553309</v>
      </c>
      <c r="U23" s="2">
        <f t="shared" si="3"/>
        <v>15950617</v>
      </c>
    </row>
    <row r="26" spans="1:22" x14ac:dyDescent="0.25">
      <c r="A26" s="8"/>
      <c r="B26" s="9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8" spans="1:22" x14ac:dyDescent="0.25">
      <c r="A28" s="1" t="s">
        <v>58</v>
      </c>
      <c r="B28" s="1" t="s">
        <v>64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3006855</v>
      </c>
      <c r="M28" s="2">
        <v>0</v>
      </c>
      <c r="N28" s="2">
        <v>250556</v>
      </c>
      <c r="O28" s="2">
        <v>0</v>
      </c>
      <c r="P28" s="2">
        <f>P10</f>
        <v>141841</v>
      </c>
      <c r="Q28" s="2">
        <f>Q10</f>
        <v>262937</v>
      </c>
      <c r="R28" s="2">
        <f>R10</f>
        <v>0</v>
      </c>
      <c r="S28" s="2">
        <f>S10</f>
        <v>280259</v>
      </c>
      <c r="T28" s="2">
        <f>T10</f>
        <v>353154</v>
      </c>
      <c r="U28" s="2">
        <f>SUM(Q28,N28,K28,H28,E28,T28)</f>
        <v>866647</v>
      </c>
    </row>
    <row r="30" spans="1:22" x14ac:dyDescent="0.25">
      <c r="B30" s="1" t="s">
        <v>8</v>
      </c>
      <c r="C30" s="2">
        <f t="shared" ref="C30:U30" si="4">SUM(C28:C29)</f>
        <v>0</v>
      </c>
      <c r="D30" s="2">
        <f t="shared" si="4"/>
        <v>0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3006855</v>
      </c>
      <c r="M30" s="2">
        <f t="shared" si="4"/>
        <v>0</v>
      </c>
      <c r="N30" s="2">
        <f t="shared" si="4"/>
        <v>250556</v>
      </c>
      <c r="O30" s="2">
        <f t="shared" si="4"/>
        <v>0</v>
      </c>
      <c r="P30" s="2">
        <f t="shared" si="4"/>
        <v>141841</v>
      </c>
      <c r="Q30" s="2">
        <f t="shared" si="4"/>
        <v>262937</v>
      </c>
      <c r="R30" s="2">
        <f>SUM(R28:R29)</f>
        <v>0</v>
      </c>
      <c r="S30" s="2">
        <f>SUM(S28:S29)</f>
        <v>280259</v>
      </c>
      <c r="T30" s="2">
        <f>SUM(T28:T29)</f>
        <v>353154</v>
      </c>
      <c r="U30" s="2">
        <f t="shared" si="4"/>
        <v>866647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0"/>
  <sheetViews>
    <sheetView zoomScale="60" zoomScaleNormal="60" workbookViewId="0">
      <selection activeCell="A56" sqref="A56"/>
    </sheetView>
  </sheetViews>
  <sheetFormatPr defaultRowHeight="15" x14ac:dyDescent="0.25"/>
  <cols>
    <col min="1" max="1" width="14.28515625" style="1" customWidth="1"/>
    <col min="2" max="2" width="36.140625" style="1" bestFit="1" customWidth="1"/>
    <col min="3" max="3" width="23.7109375" style="17" bestFit="1" customWidth="1"/>
    <col min="4" max="4" width="25.42578125" style="17" customWidth="1"/>
    <col min="5" max="5" width="32.42578125" style="17" bestFit="1" customWidth="1"/>
    <col min="6" max="6" width="14.42578125" style="17" bestFit="1" customWidth="1"/>
    <col min="7" max="7" width="25" style="17" bestFit="1" customWidth="1"/>
    <col min="8" max="8" width="20.28515625" style="17" bestFit="1" customWidth="1"/>
    <col min="9" max="9" width="14.42578125" style="17" bestFit="1" customWidth="1"/>
    <col min="10" max="10" width="25" style="17" bestFit="1" customWidth="1"/>
    <col min="11" max="11" width="20.28515625" style="17" bestFit="1" customWidth="1"/>
    <col min="12" max="12" width="14.42578125" style="17" bestFit="1" customWidth="1"/>
    <col min="13" max="13" width="25" style="17" bestFit="1" customWidth="1"/>
    <col min="14" max="14" width="20.28515625" style="17" bestFit="1" customWidth="1"/>
    <col min="15" max="15" width="14.42578125" style="17" bestFit="1" customWidth="1"/>
    <col min="16" max="16" width="25" style="17" bestFit="1" customWidth="1"/>
    <col min="17" max="17" width="20.28515625" style="17" bestFit="1" customWidth="1"/>
    <col min="18" max="18" width="14.85546875" style="17" bestFit="1" customWidth="1"/>
    <col min="19" max="19" width="25" style="17" bestFit="1" customWidth="1"/>
    <col min="20" max="20" width="20.28515625" style="17" customWidth="1"/>
    <col min="21" max="21" width="36.140625" style="17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s="4" customFormat="1" x14ac:dyDescent="0.25">
      <c r="A3" s="4" t="s">
        <v>6</v>
      </c>
      <c r="B3" s="4" t="s">
        <v>0</v>
      </c>
      <c r="C3" s="17" t="s">
        <v>1</v>
      </c>
      <c r="D3" s="17" t="s">
        <v>7</v>
      </c>
      <c r="E3" s="17" t="s">
        <v>17</v>
      </c>
      <c r="F3" s="17" t="s">
        <v>2</v>
      </c>
      <c r="G3" s="17" t="s">
        <v>9</v>
      </c>
      <c r="H3" s="17" t="s">
        <v>12</v>
      </c>
      <c r="I3" s="17" t="s">
        <v>3</v>
      </c>
      <c r="J3" s="17" t="s">
        <v>10</v>
      </c>
      <c r="K3" s="17" t="s">
        <v>11</v>
      </c>
      <c r="L3" s="17" t="s">
        <v>4</v>
      </c>
      <c r="M3" s="17" t="s">
        <v>13</v>
      </c>
      <c r="N3" s="17" t="s">
        <v>14</v>
      </c>
      <c r="O3" s="17" t="s">
        <v>5</v>
      </c>
      <c r="P3" s="17" t="s">
        <v>15</v>
      </c>
      <c r="Q3" s="17" t="s">
        <v>29</v>
      </c>
      <c r="R3" s="17" t="s">
        <v>26</v>
      </c>
      <c r="S3" s="17" t="s">
        <v>16</v>
      </c>
      <c r="T3" s="17" t="s">
        <v>27</v>
      </c>
      <c r="U3" s="17" t="s">
        <v>28</v>
      </c>
      <c r="V3" s="5"/>
    </row>
    <row r="5" spans="1:22" x14ac:dyDescent="0.25">
      <c r="A5" s="1" t="s">
        <v>65</v>
      </c>
      <c r="B5" s="18" t="s">
        <v>66</v>
      </c>
      <c r="C5" s="17">
        <v>16711868</v>
      </c>
      <c r="D5" s="17">
        <v>16711869</v>
      </c>
      <c r="E5" s="17">
        <v>16711869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f>SUM(E5,H5,K5,N5,Q5,T5)</f>
        <v>16711869</v>
      </c>
    </row>
    <row r="6" spans="1:22" x14ac:dyDescent="0.25">
      <c r="A6" s="1" t="s">
        <v>65</v>
      </c>
      <c r="B6" s="18" t="s">
        <v>67</v>
      </c>
      <c r="C6" s="17">
        <v>21113572</v>
      </c>
      <c r="D6" s="17">
        <v>2436276</v>
      </c>
      <c r="E6" s="17">
        <v>17906628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9">
        <v>0</v>
      </c>
      <c r="R6" s="17">
        <v>0</v>
      </c>
      <c r="S6" s="17">
        <v>0</v>
      </c>
      <c r="T6" s="17">
        <v>0</v>
      </c>
      <c r="U6" s="17">
        <f t="shared" ref="U6:U11" si="0">SUM(E6,H6,K6,N6,Q6,T6)</f>
        <v>17906628</v>
      </c>
    </row>
    <row r="7" spans="1:22" x14ac:dyDescent="0.25">
      <c r="A7" s="1" t="s">
        <v>65</v>
      </c>
      <c r="B7" s="18" t="s">
        <v>68</v>
      </c>
      <c r="C7" s="17">
        <v>1614514</v>
      </c>
      <c r="D7" s="17">
        <v>307031</v>
      </c>
      <c r="E7" s="17">
        <v>644477</v>
      </c>
      <c r="F7" s="17">
        <v>0</v>
      </c>
      <c r="G7" s="17">
        <v>307031</v>
      </c>
      <c r="H7" s="17">
        <v>314788</v>
      </c>
      <c r="I7" s="17">
        <v>0</v>
      </c>
      <c r="J7" s="17">
        <v>0</v>
      </c>
      <c r="K7" s="17">
        <v>314788</v>
      </c>
      <c r="L7" s="17">
        <v>0</v>
      </c>
      <c r="M7" s="17">
        <v>0</v>
      </c>
      <c r="N7" s="17">
        <v>314788</v>
      </c>
      <c r="O7" s="17">
        <v>0</v>
      </c>
      <c r="P7" s="17">
        <v>0</v>
      </c>
      <c r="Q7" s="17">
        <v>314788</v>
      </c>
      <c r="R7" s="17">
        <v>0</v>
      </c>
      <c r="S7" s="17">
        <v>0</v>
      </c>
      <c r="T7" s="17">
        <v>314788</v>
      </c>
      <c r="U7" s="17">
        <f t="shared" si="0"/>
        <v>2218417</v>
      </c>
    </row>
    <row r="8" spans="1:22" x14ac:dyDescent="0.25">
      <c r="A8" s="1" t="s">
        <v>65</v>
      </c>
      <c r="B8" s="18" t="s">
        <v>69</v>
      </c>
      <c r="C8" s="17">
        <v>3143898</v>
      </c>
      <c r="D8" s="17">
        <v>432518</v>
      </c>
      <c r="E8" s="17">
        <v>994792</v>
      </c>
      <c r="F8" s="17">
        <v>0</v>
      </c>
      <c r="G8" s="17">
        <v>432518</v>
      </c>
      <c r="H8" s="17">
        <v>436518</v>
      </c>
      <c r="I8" s="17">
        <v>0</v>
      </c>
      <c r="J8" s="17">
        <v>445493</v>
      </c>
      <c r="K8" s="17">
        <v>452231</v>
      </c>
      <c r="L8" s="17">
        <v>0</v>
      </c>
      <c r="M8" s="17">
        <v>458858</v>
      </c>
      <c r="N8" s="17">
        <v>466663</v>
      </c>
      <c r="O8" s="17">
        <v>0</v>
      </c>
      <c r="P8" s="17">
        <v>472623</v>
      </c>
      <c r="Q8" s="17">
        <v>519777</v>
      </c>
      <c r="R8" s="17">
        <v>0</v>
      </c>
      <c r="S8" s="17">
        <v>486802</v>
      </c>
      <c r="T8" s="17">
        <v>493212</v>
      </c>
      <c r="U8" s="17">
        <f t="shared" si="0"/>
        <v>3363193</v>
      </c>
    </row>
    <row r="9" spans="1:22" x14ac:dyDescent="0.25">
      <c r="A9" s="1" t="s">
        <v>65</v>
      </c>
      <c r="B9" s="18" t="s">
        <v>70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1099989</v>
      </c>
      <c r="P9" s="17">
        <v>0</v>
      </c>
      <c r="Q9" s="17">
        <v>0</v>
      </c>
      <c r="R9" s="17">
        <v>0</v>
      </c>
      <c r="S9" s="17">
        <v>0</v>
      </c>
      <c r="T9" s="17">
        <v>199439</v>
      </c>
      <c r="U9" s="17">
        <v>199439</v>
      </c>
    </row>
    <row r="10" spans="1:22" x14ac:dyDescent="0.25">
      <c r="A10" s="1" t="s">
        <v>65</v>
      </c>
      <c r="B10" s="18" t="s">
        <v>71</v>
      </c>
      <c r="C10" s="17">
        <v>3187423</v>
      </c>
      <c r="D10" s="17">
        <v>253340</v>
      </c>
      <c r="E10" s="17">
        <v>257993</v>
      </c>
      <c r="F10" s="17">
        <v>0</v>
      </c>
      <c r="G10" s="17">
        <v>253340</v>
      </c>
      <c r="H10" s="17">
        <v>255960</v>
      </c>
      <c r="I10" s="17">
        <v>0</v>
      </c>
      <c r="J10" s="17">
        <v>296621</v>
      </c>
      <c r="K10" s="17">
        <v>301100</v>
      </c>
      <c r="L10" s="17">
        <v>0</v>
      </c>
      <c r="M10" s="17">
        <v>509066</v>
      </c>
      <c r="N10" s="17">
        <v>536025</v>
      </c>
      <c r="O10" s="17">
        <v>0</v>
      </c>
      <c r="P10" s="17">
        <v>524337</v>
      </c>
      <c r="Q10" s="17">
        <v>552105</v>
      </c>
      <c r="R10" s="17">
        <v>0</v>
      </c>
      <c r="S10" s="17">
        <v>540067</v>
      </c>
      <c r="T10" s="17">
        <v>540067</v>
      </c>
      <c r="U10" s="17">
        <f t="shared" si="0"/>
        <v>2443250</v>
      </c>
    </row>
    <row r="11" spans="1:22" x14ac:dyDescent="0.25">
      <c r="A11" s="1" t="s">
        <v>65</v>
      </c>
      <c r="B11" s="18" t="s">
        <v>72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649213</v>
      </c>
      <c r="J11" s="17">
        <v>0</v>
      </c>
      <c r="K11" s="17">
        <v>0</v>
      </c>
      <c r="L11" s="17">
        <v>0</v>
      </c>
      <c r="M11" s="17">
        <v>0</v>
      </c>
      <c r="N11" s="17">
        <v>44579</v>
      </c>
      <c r="O11" s="17">
        <v>0</v>
      </c>
      <c r="P11" s="17">
        <v>0</v>
      </c>
      <c r="Q11" s="17">
        <v>44579</v>
      </c>
      <c r="R11" s="17">
        <v>0</v>
      </c>
      <c r="S11" s="17">
        <v>0</v>
      </c>
      <c r="T11" s="17">
        <v>44579</v>
      </c>
      <c r="U11" s="17">
        <f t="shared" si="0"/>
        <v>133737</v>
      </c>
    </row>
    <row r="12" spans="1:22" x14ac:dyDescent="0.25">
      <c r="A12" s="1" t="s">
        <v>65</v>
      </c>
      <c r="B12" s="18" t="s">
        <v>73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1649705</v>
      </c>
      <c r="M12" s="17">
        <v>0</v>
      </c>
      <c r="N12" s="17">
        <v>0</v>
      </c>
      <c r="O12" s="17">
        <v>0</v>
      </c>
      <c r="P12" s="17">
        <v>236671</v>
      </c>
      <c r="Q12" s="17">
        <v>244450</v>
      </c>
      <c r="R12" s="17">
        <v>0</v>
      </c>
      <c r="S12" s="17">
        <v>243771</v>
      </c>
      <c r="T12" s="17">
        <v>243771</v>
      </c>
      <c r="U12" s="17">
        <v>488221</v>
      </c>
    </row>
    <row r="13" spans="1:22" x14ac:dyDescent="0.25">
      <c r="A13" s="1" t="s">
        <v>65</v>
      </c>
      <c r="B13" s="18" t="s">
        <v>74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2" x14ac:dyDescent="0.25">
      <c r="A14" s="1" t="s">
        <v>65</v>
      </c>
      <c r="B14" s="18" t="s">
        <v>75</v>
      </c>
      <c r="C14" s="17">
        <v>8526314</v>
      </c>
      <c r="D14" s="17">
        <v>435469</v>
      </c>
      <c r="E14" s="17">
        <v>552081</v>
      </c>
      <c r="F14" s="17">
        <v>0</v>
      </c>
      <c r="G14" s="17">
        <v>441878</v>
      </c>
      <c r="H14" s="17">
        <v>581355</v>
      </c>
      <c r="I14" s="17">
        <v>0</v>
      </c>
      <c r="J14" s="17">
        <v>455135</v>
      </c>
      <c r="K14" s="17">
        <v>473721</v>
      </c>
      <c r="L14" s="17">
        <v>0</v>
      </c>
      <c r="M14" s="17">
        <v>0</v>
      </c>
      <c r="N14" s="17">
        <v>73721</v>
      </c>
      <c r="O14" s="17">
        <v>0</v>
      </c>
      <c r="P14" s="17">
        <v>0</v>
      </c>
      <c r="Q14" s="17">
        <v>473721</v>
      </c>
      <c r="R14" s="17">
        <v>0</v>
      </c>
      <c r="S14" s="17">
        <v>0</v>
      </c>
      <c r="T14" s="17">
        <v>473721</v>
      </c>
      <c r="U14" s="17">
        <f>SUM(E14,H14,K14,N14,Q14,T14)</f>
        <v>2628320</v>
      </c>
    </row>
    <row r="15" spans="1:22" x14ac:dyDescent="0.25">
      <c r="A15" s="1" t="s">
        <v>65</v>
      </c>
      <c r="B15" s="18" t="s">
        <v>76</v>
      </c>
      <c r="C15" s="17">
        <v>2689500</v>
      </c>
      <c r="D15" s="17">
        <v>162146</v>
      </c>
      <c r="E15" s="17">
        <v>655364</v>
      </c>
      <c r="F15" s="17">
        <v>0</v>
      </c>
      <c r="G15" s="17">
        <v>167010</v>
      </c>
      <c r="H15" s="17">
        <v>171299</v>
      </c>
      <c r="I15" s="17">
        <v>0</v>
      </c>
      <c r="J15" s="17">
        <v>172021</v>
      </c>
      <c r="K15" s="17">
        <v>186009</v>
      </c>
      <c r="L15" s="17">
        <v>0</v>
      </c>
      <c r="M15" s="17">
        <v>177181</v>
      </c>
      <c r="N15" s="17">
        <v>193671</v>
      </c>
      <c r="O15" s="17">
        <v>0</v>
      </c>
      <c r="P15" s="17">
        <v>182497</v>
      </c>
      <c r="Q15" s="17">
        <v>190006</v>
      </c>
      <c r="R15" s="17">
        <v>0</v>
      </c>
      <c r="S15" s="17">
        <v>187971</v>
      </c>
      <c r="T15" s="17">
        <v>191158</v>
      </c>
      <c r="U15" s="17">
        <f>SUM(E15,H15,K15,N15,Q15,T14)</f>
        <v>1870070</v>
      </c>
    </row>
    <row r="16" spans="1:22" x14ac:dyDescent="0.25">
      <c r="A16" s="1" t="s">
        <v>65</v>
      </c>
      <c r="B16" s="18" t="s">
        <v>77</v>
      </c>
      <c r="C16" s="17">
        <v>0</v>
      </c>
      <c r="D16" s="17">
        <v>0</v>
      </c>
      <c r="E16" s="17">
        <v>0</v>
      </c>
      <c r="F16" s="17">
        <v>982747</v>
      </c>
      <c r="G16" s="17">
        <v>0</v>
      </c>
      <c r="H16" s="17">
        <v>0</v>
      </c>
      <c r="I16" s="17">
        <v>0</v>
      </c>
      <c r="J16" s="17">
        <v>312078</v>
      </c>
      <c r="K16" s="17">
        <v>329755</v>
      </c>
      <c r="L16" s="17">
        <v>0</v>
      </c>
      <c r="M16" s="17">
        <v>0</v>
      </c>
      <c r="N16" s="17">
        <v>333341</v>
      </c>
      <c r="O16" s="17">
        <v>0</v>
      </c>
      <c r="P16" s="17">
        <v>0</v>
      </c>
      <c r="Q16" s="17">
        <v>333341</v>
      </c>
      <c r="R16" s="17">
        <v>0</v>
      </c>
      <c r="S16" s="17">
        <v>0</v>
      </c>
      <c r="T16" s="17">
        <v>333341</v>
      </c>
      <c r="U16" s="17">
        <v>1329778</v>
      </c>
    </row>
    <row r="17" spans="1:21" x14ac:dyDescent="0.25">
      <c r="A17" s="1" t="s">
        <v>65</v>
      </c>
      <c r="B17" s="20" t="s">
        <v>78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3904030</v>
      </c>
      <c r="M17" s="17">
        <v>0</v>
      </c>
      <c r="N17" s="17">
        <v>0</v>
      </c>
      <c r="O17" s="17">
        <v>3904030</v>
      </c>
      <c r="P17" s="17">
        <v>0</v>
      </c>
      <c r="Q17" s="17">
        <v>0</v>
      </c>
      <c r="R17" s="17">
        <v>0</v>
      </c>
      <c r="S17" s="17">
        <v>370502</v>
      </c>
      <c r="T17" s="17">
        <v>370502</v>
      </c>
      <c r="U17" s="17">
        <f>SUM(E17,H17,K17,N17,Q17,T17)</f>
        <v>370502</v>
      </c>
    </row>
    <row r="18" spans="1:21" x14ac:dyDescent="0.25">
      <c r="A18" s="21" t="s">
        <v>65</v>
      </c>
      <c r="B18" s="20" t="s">
        <v>79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4376628</v>
      </c>
      <c r="P18" s="17">
        <v>0</v>
      </c>
      <c r="Q18" s="17">
        <v>0</v>
      </c>
      <c r="R18" s="17">
        <v>0</v>
      </c>
      <c r="S18" s="17">
        <v>0</v>
      </c>
      <c r="T18" s="17">
        <v>359850</v>
      </c>
      <c r="U18" s="17">
        <f>SUM(E18,H18,K18,N18,Q18,T18)</f>
        <v>359850</v>
      </c>
    </row>
    <row r="19" spans="1:21" x14ac:dyDescent="0.25">
      <c r="A19" s="21" t="s">
        <v>65</v>
      </c>
      <c r="B19" s="22" t="s">
        <v>80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7957972</v>
      </c>
      <c r="S19" s="17">
        <v>0</v>
      </c>
      <c r="T19" s="17">
        <v>0</v>
      </c>
      <c r="U19" s="17">
        <f>SUM(E19,H19,K19,N19,Q19,T19)</f>
        <v>0</v>
      </c>
    </row>
    <row r="20" spans="1:21" x14ac:dyDescent="0.25">
      <c r="A20" s="21" t="s">
        <v>65</v>
      </c>
    </row>
    <row r="25" spans="1:21" x14ac:dyDescent="0.25">
      <c r="A25" s="1" t="s">
        <v>8</v>
      </c>
      <c r="C25" s="17">
        <f t="shared" ref="C25:U25" si="1">SUM(C5:C24)</f>
        <v>56987089</v>
      </c>
      <c r="D25" s="17">
        <f t="shared" si="1"/>
        <v>20738649</v>
      </c>
      <c r="E25" s="17">
        <f t="shared" si="1"/>
        <v>37723204</v>
      </c>
      <c r="F25" s="17">
        <f t="shared" si="1"/>
        <v>982747</v>
      </c>
      <c r="G25" s="17">
        <f t="shared" si="1"/>
        <v>1601777</v>
      </c>
      <c r="H25" s="17">
        <f t="shared" si="1"/>
        <v>1759920</v>
      </c>
      <c r="I25" s="17">
        <f t="shared" si="1"/>
        <v>649213</v>
      </c>
      <c r="J25" s="17">
        <f t="shared" si="1"/>
        <v>1681348</v>
      </c>
      <c r="K25" s="17">
        <f t="shared" si="1"/>
        <v>2057604</v>
      </c>
      <c r="L25" s="17">
        <f t="shared" si="1"/>
        <v>5553735</v>
      </c>
      <c r="M25" s="17">
        <f t="shared" si="1"/>
        <v>1145105</v>
      </c>
      <c r="N25" s="17">
        <f t="shared" si="1"/>
        <v>1962788</v>
      </c>
      <c r="O25" s="17">
        <f t="shared" si="1"/>
        <v>9380647</v>
      </c>
      <c r="P25" s="17">
        <f t="shared" si="1"/>
        <v>1416128</v>
      </c>
      <c r="Q25" s="17">
        <f t="shared" si="1"/>
        <v>2672767</v>
      </c>
      <c r="R25" s="17">
        <f t="shared" si="1"/>
        <v>7957972</v>
      </c>
      <c r="S25" s="17">
        <f t="shared" si="1"/>
        <v>1829113</v>
      </c>
      <c r="T25" s="17">
        <f t="shared" si="1"/>
        <v>3564428</v>
      </c>
      <c r="U25" s="17">
        <f t="shared" si="1"/>
        <v>50023274</v>
      </c>
    </row>
    <row r="29" spans="1:21" x14ac:dyDescent="0.25">
      <c r="A29" s="8"/>
      <c r="B29" s="9" t="s">
        <v>18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L30" s="17" t="s">
        <v>4</v>
      </c>
      <c r="M30" s="17" t="s">
        <v>13</v>
      </c>
      <c r="N30" s="17" t="s">
        <v>14</v>
      </c>
      <c r="O30" s="17" t="s">
        <v>5</v>
      </c>
      <c r="P30" s="17" t="s">
        <v>15</v>
      </c>
      <c r="Q30" s="17" t="s">
        <v>29</v>
      </c>
      <c r="R30" s="17" t="s">
        <v>26</v>
      </c>
      <c r="S30" s="17" t="s">
        <v>16</v>
      </c>
      <c r="T30" s="17" t="s">
        <v>27</v>
      </c>
      <c r="U30" s="17" t="s">
        <v>28</v>
      </c>
    </row>
    <row r="31" spans="1:21" x14ac:dyDescent="0.25">
      <c r="A31" s="1" t="s">
        <v>65</v>
      </c>
      <c r="B31" s="18" t="s">
        <v>75</v>
      </c>
      <c r="C31" s="17">
        <v>8526314</v>
      </c>
      <c r="D31" s="17">
        <v>435469</v>
      </c>
      <c r="E31" s="17">
        <v>552081</v>
      </c>
      <c r="F31" s="17">
        <v>0</v>
      </c>
      <c r="G31" s="17">
        <v>441878</v>
      </c>
      <c r="H31" s="17">
        <v>581355</v>
      </c>
      <c r="I31" s="17">
        <v>0</v>
      </c>
      <c r="J31" s="17">
        <v>455135</v>
      </c>
      <c r="K31" s="17">
        <v>473721</v>
      </c>
      <c r="L31" s="17">
        <v>0</v>
      </c>
      <c r="M31" s="17">
        <v>0</v>
      </c>
      <c r="N31" s="17">
        <v>73721</v>
      </c>
      <c r="O31" s="17">
        <v>0</v>
      </c>
      <c r="P31" s="17">
        <v>0</v>
      </c>
      <c r="Q31" s="17">
        <v>473721</v>
      </c>
      <c r="R31" s="17">
        <v>0</v>
      </c>
      <c r="S31" s="17">
        <v>0</v>
      </c>
      <c r="T31" s="17">
        <v>473721</v>
      </c>
      <c r="U31" s="17">
        <f>SUM(E31,H31,K31,N31,Q31,T31)</f>
        <v>2628320</v>
      </c>
    </row>
    <row r="32" spans="1:21" x14ac:dyDescent="0.25">
      <c r="A32" s="1" t="s">
        <v>65</v>
      </c>
      <c r="B32" s="18" t="s">
        <v>76</v>
      </c>
      <c r="C32" s="17">
        <v>2689500</v>
      </c>
      <c r="D32" s="17">
        <v>162146</v>
      </c>
      <c r="E32" s="17">
        <v>655364</v>
      </c>
      <c r="F32" s="17">
        <v>0</v>
      </c>
      <c r="G32" s="17">
        <v>167010</v>
      </c>
      <c r="H32" s="17">
        <v>171299</v>
      </c>
      <c r="I32" s="17">
        <v>0</v>
      </c>
      <c r="J32" s="17">
        <v>172021</v>
      </c>
      <c r="K32" s="17">
        <v>186009</v>
      </c>
      <c r="L32" s="17">
        <v>0</v>
      </c>
      <c r="M32" s="17">
        <v>177181</v>
      </c>
      <c r="N32" s="17">
        <v>193671</v>
      </c>
      <c r="O32" s="17">
        <v>0</v>
      </c>
      <c r="P32" s="17">
        <v>182497</v>
      </c>
      <c r="Q32" s="17">
        <v>190006</v>
      </c>
      <c r="R32" s="17">
        <v>0</v>
      </c>
      <c r="S32" s="17">
        <v>187971</v>
      </c>
      <c r="T32" s="17">
        <v>191158</v>
      </c>
      <c r="U32" s="17">
        <f>SUM(E32,H32,K32,N32,Q32,T31)</f>
        <v>1870070</v>
      </c>
    </row>
    <row r="33" spans="1:21" s="23" customFormat="1" x14ac:dyDescent="0.25">
      <c r="A33" s="1" t="s">
        <v>65</v>
      </c>
      <c r="B33" s="18" t="s">
        <v>77</v>
      </c>
      <c r="C33" s="17">
        <v>0</v>
      </c>
      <c r="D33" s="17">
        <v>0</v>
      </c>
      <c r="E33" s="17">
        <v>0</v>
      </c>
      <c r="F33" s="17">
        <v>982747</v>
      </c>
      <c r="G33" s="17">
        <v>0</v>
      </c>
      <c r="H33" s="17">
        <v>0</v>
      </c>
      <c r="I33" s="17">
        <v>0</v>
      </c>
      <c r="J33" s="17">
        <v>312078</v>
      </c>
      <c r="K33" s="17">
        <v>329755</v>
      </c>
      <c r="L33" s="17">
        <v>0</v>
      </c>
      <c r="M33" s="17">
        <v>0</v>
      </c>
      <c r="N33" s="17">
        <v>333341</v>
      </c>
      <c r="O33" s="17">
        <v>0</v>
      </c>
      <c r="P33" s="17">
        <v>0</v>
      </c>
      <c r="Q33" s="17">
        <v>333341</v>
      </c>
      <c r="R33" s="17">
        <v>0</v>
      </c>
      <c r="S33" s="17">
        <v>0</v>
      </c>
      <c r="T33" s="17">
        <v>333341</v>
      </c>
      <c r="U33" s="17">
        <v>1329778</v>
      </c>
    </row>
    <row r="34" spans="1:21" x14ac:dyDescent="0.25">
      <c r="A34" s="1" t="s">
        <v>65</v>
      </c>
      <c r="B34" s="20" t="s">
        <v>78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3904030</v>
      </c>
      <c r="M34" s="17">
        <v>0</v>
      </c>
      <c r="N34" s="17">
        <v>0</v>
      </c>
      <c r="O34" s="17">
        <v>3904030</v>
      </c>
      <c r="P34" s="17">
        <v>0</v>
      </c>
      <c r="Q34" s="17">
        <v>0</v>
      </c>
      <c r="R34" s="17">
        <v>0</v>
      </c>
      <c r="S34" s="17">
        <v>370502</v>
      </c>
      <c r="T34" s="17">
        <v>370502</v>
      </c>
      <c r="U34" s="17">
        <f>SUM(E34,H34,K34,N34,Q34,T34)</f>
        <v>370502</v>
      </c>
    </row>
    <row r="36" spans="1:21" x14ac:dyDescent="0.25">
      <c r="B36" s="1" t="s">
        <v>8</v>
      </c>
      <c r="C36" s="17">
        <f>SUM(C31:C34)</f>
        <v>11215814</v>
      </c>
      <c r="D36" s="17">
        <f t="shared" ref="D36:Q36" si="2">SUM(D31:D33)</f>
        <v>597615</v>
      </c>
      <c r="E36" s="17">
        <f t="shared" si="2"/>
        <v>1207445</v>
      </c>
      <c r="F36" s="17">
        <f t="shared" si="2"/>
        <v>982747</v>
      </c>
      <c r="G36" s="17">
        <f t="shared" si="2"/>
        <v>608888</v>
      </c>
      <c r="H36" s="17">
        <f t="shared" si="2"/>
        <v>752654</v>
      </c>
      <c r="I36" s="17">
        <f t="shared" si="2"/>
        <v>0</v>
      </c>
      <c r="J36" s="17">
        <f t="shared" si="2"/>
        <v>939234</v>
      </c>
      <c r="K36" s="17">
        <f t="shared" si="2"/>
        <v>989485</v>
      </c>
      <c r="L36" s="17">
        <f t="shared" si="2"/>
        <v>0</v>
      </c>
      <c r="M36" s="17">
        <f t="shared" si="2"/>
        <v>177181</v>
      </c>
      <c r="N36" s="17">
        <f t="shared" si="2"/>
        <v>600733</v>
      </c>
      <c r="O36" s="17">
        <f t="shared" si="2"/>
        <v>0</v>
      </c>
      <c r="P36" s="17">
        <f t="shared" si="2"/>
        <v>182497</v>
      </c>
      <c r="Q36" s="17">
        <f t="shared" si="2"/>
        <v>997068</v>
      </c>
      <c r="R36" s="17">
        <f>SUM(R31:R34)</f>
        <v>0</v>
      </c>
      <c r="S36" s="17">
        <f>SUM(S31:S34)</f>
        <v>558473</v>
      </c>
      <c r="T36" s="17">
        <f>SUM(T31:T34)</f>
        <v>1368722</v>
      </c>
      <c r="U36" s="17">
        <f>SUM(U31:U33)</f>
        <v>5828168</v>
      </c>
    </row>
    <row r="38" spans="1:21" x14ac:dyDescent="0.25">
      <c r="A38" s="8"/>
      <c r="B38" s="9" t="s">
        <v>19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L39" s="17" t="s">
        <v>4</v>
      </c>
      <c r="M39" s="17" t="s">
        <v>13</v>
      </c>
      <c r="N39" s="17" t="s">
        <v>14</v>
      </c>
      <c r="O39" s="17" t="s">
        <v>5</v>
      </c>
      <c r="P39" s="17" t="s">
        <v>15</v>
      </c>
      <c r="Q39" s="17" t="s">
        <v>29</v>
      </c>
      <c r="R39" s="17" t="s">
        <v>26</v>
      </c>
      <c r="S39" s="17" t="s">
        <v>16</v>
      </c>
      <c r="T39" s="17" t="s">
        <v>27</v>
      </c>
      <c r="U39" s="17" t="s">
        <v>28</v>
      </c>
    </row>
    <row r="40" spans="1:21" x14ac:dyDescent="0.25">
      <c r="A40" s="1" t="s">
        <v>65</v>
      </c>
      <c r="B40" s="22" t="s">
        <v>66</v>
      </c>
      <c r="C40" s="17">
        <v>16711868</v>
      </c>
      <c r="D40" s="17">
        <v>16711869</v>
      </c>
      <c r="E40" s="17">
        <v>16711869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f>SUM(E40,H40,K40,N40,Q40,T40)</f>
        <v>16711869</v>
      </c>
    </row>
    <row r="41" spans="1:21" x14ac:dyDescent="0.25">
      <c r="A41" s="1" t="s">
        <v>65</v>
      </c>
      <c r="B41" s="22" t="s">
        <v>67</v>
      </c>
      <c r="C41" s="17">
        <v>21113572</v>
      </c>
      <c r="D41" s="17">
        <v>2436276</v>
      </c>
      <c r="E41" s="17">
        <v>17906628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f t="shared" ref="U41:U51" si="3">SUM(E41,H41,K41,N41,Q41,T41)</f>
        <v>17906628</v>
      </c>
    </row>
    <row r="42" spans="1:21" x14ac:dyDescent="0.25">
      <c r="A42" s="1" t="s">
        <v>65</v>
      </c>
      <c r="B42" s="18" t="s">
        <v>68</v>
      </c>
      <c r="C42" s="17">
        <v>1614514</v>
      </c>
      <c r="D42" s="17">
        <v>307031</v>
      </c>
      <c r="E42" s="17">
        <v>644477</v>
      </c>
      <c r="F42" s="17">
        <v>0</v>
      </c>
      <c r="G42" s="17">
        <v>307031</v>
      </c>
      <c r="H42" s="17">
        <v>314788</v>
      </c>
      <c r="I42" s="17">
        <v>0</v>
      </c>
      <c r="J42" s="17">
        <v>0</v>
      </c>
      <c r="K42" s="17">
        <v>314788</v>
      </c>
      <c r="L42" s="17">
        <v>0</v>
      </c>
      <c r="M42" s="17">
        <v>0</v>
      </c>
      <c r="N42" s="17">
        <v>314788</v>
      </c>
      <c r="O42" s="17">
        <v>0</v>
      </c>
      <c r="P42" s="17">
        <v>0</v>
      </c>
      <c r="Q42" s="17">
        <v>314788</v>
      </c>
      <c r="R42" s="17">
        <v>0</v>
      </c>
      <c r="S42" s="17">
        <v>0</v>
      </c>
      <c r="T42" s="17">
        <v>314788</v>
      </c>
      <c r="U42" s="17">
        <f t="shared" si="3"/>
        <v>2218417</v>
      </c>
    </row>
    <row r="43" spans="1:21" x14ac:dyDescent="0.25">
      <c r="A43" s="1" t="s">
        <v>65</v>
      </c>
      <c r="B43" s="18" t="s">
        <v>69</v>
      </c>
      <c r="C43" s="17">
        <v>3143898</v>
      </c>
      <c r="D43" s="17">
        <v>432518</v>
      </c>
      <c r="E43" s="17">
        <v>994792</v>
      </c>
      <c r="F43" s="17">
        <v>0</v>
      </c>
      <c r="G43" s="17">
        <v>432518</v>
      </c>
      <c r="H43" s="17">
        <v>436518</v>
      </c>
      <c r="I43" s="17">
        <v>0</v>
      </c>
      <c r="J43" s="17">
        <v>445493</v>
      </c>
      <c r="K43" s="17">
        <v>452231</v>
      </c>
      <c r="L43" s="17">
        <v>0</v>
      </c>
      <c r="M43" s="17">
        <v>458858</v>
      </c>
      <c r="N43" s="17">
        <v>466663</v>
      </c>
      <c r="O43" s="17">
        <v>0</v>
      </c>
      <c r="P43" s="17">
        <v>472623</v>
      </c>
      <c r="Q43" s="17">
        <v>519777</v>
      </c>
      <c r="R43" s="17">
        <v>0</v>
      </c>
      <c r="S43" s="17">
        <v>486802</v>
      </c>
      <c r="T43" s="17">
        <v>493212</v>
      </c>
      <c r="U43" s="17">
        <f t="shared" si="3"/>
        <v>3363193</v>
      </c>
    </row>
    <row r="44" spans="1:21" x14ac:dyDescent="0.25">
      <c r="A44" s="1" t="s">
        <v>65</v>
      </c>
      <c r="B44" s="18" t="s">
        <v>70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1099989</v>
      </c>
      <c r="P44" s="17">
        <v>0</v>
      </c>
      <c r="Q44" s="17">
        <v>0</v>
      </c>
      <c r="R44" s="17">
        <v>0</v>
      </c>
      <c r="S44" s="17">
        <v>0</v>
      </c>
      <c r="T44" s="17">
        <v>199439</v>
      </c>
      <c r="U44" s="17">
        <v>199439</v>
      </c>
    </row>
    <row r="45" spans="1:21" x14ac:dyDescent="0.25">
      <c r="A45" s="1" t="s">
        <v>65</v>
      </c>
      <c r="B45" s="18" t="s">
        <v>71</v>
      </c>
      <c r="C45" s="17">
        <v>3187423</v>
      </c>
      <c r="D45" s="17">
        <v>253340</v>
      </c>
      <c r="E45" s="17">
        <v>257993</v>
      </c>
      <c r="F45" s="17">
        <v>0</v>
      </c>
      <c r="G45" s="17">
        <v>253340</v>
      </c>
      <c r="H45" s="17">
        <v>255960</v>
      </c>
      <c r="I45" s="17">
        <v>0</v>
      </c>
      <c r="J45" s="17">
        <v>296621</v>
      </c>
      <c r="K45" s="17">
        <v>301100</v>
      </c>
      <c r="L45" s="17">
        <v>0</v>
      </c>
      <c r="M45" s="17">
        <v>509066</v>
      </c>
      <c r="N45" s="17">
        <v>536025</v>
      </c>
      <c r="O45" s="17">
        <v>0</v>
      </c>
      <c r="P45" s="17">
        <v>524337</v>
      </c>
      <c r="Q45" s="17">
        <v>552105</v>
      </c>
      <c r="R45" s="17">
        <v>0</v>
      </c>
      <c r="S45" s="17">
        <v>540067</v>
      </c>
      <c r="T45" s="17">
        <v>540067</v>
      </c>
      <c r="U45" s="17">
        <f t="shared" ref="U45:U46" si="4">SUM(E45,H45,K45,N45,Q45,T45)</f>
        <v>2443250</v>
      </c>
    </row>
    <row r="46" spans="1:21" x14ac:dyDescent="0.25">
      <c r="A46" s="1" t="s">
        <v>65</v>
      </c>
      <c r="B46" s="18" t="s">
        <v>72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649213</v>
      </c>
      <c r="J46" s="17">
        <v>0</v>
      </c>
      <c r="K46" s="17">
        <v>0</v>
      </c>
      <c r="L46" s="17">
        <v>0</v>
      </c>
      <c r="M46" s="17">
        <v>0</v>
      </c>
      <c r="N46" s="17">
        <v>44579</v>
      </c>
      <c r="O46" s="17">
        <v>0</v>
      </c>
      <c r="P46" s="17">
        <v>0</v>
      </c>
      <c r="Q46" s="17">
        <v>44579</v>
      </c>
      <c r="R46" s="17">
        <v>0</v>
      </c>
      <c r="S46" s="17">
        <v>0</v>
      </c>
      <c r="T46" s="17">
        <v>44579</v>
      </c>
      <c r="U46" s="17">
        <f t="shared" si="4"/>
        <v>133737</v>
      </c>
    </row>
    <row r="47" spans="1:21" x14ac:dyDescent="0.25">
      <c r="A47" s="1" t="s">
        <v>65</v>
      </c>
      <c r="B47" s="18" t="s">
        <v>73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1649705</v>
      </c>
      <c r="M47" s="17">
        <v>0</v>
      </c>
      <c r="N47" s="17">
        <v>0</v>
      </c>
      <c r="O47" s="17">
        <v>0</v>
      </c>
      <c r="P47" s="17">
        <v>236671</v>
      </c>
      <c r="Q47" s="17">
        <v>244450</v>
      </c>
      <c r="R47" s="17">
        <v>0</v>
      </c>
      <c r="S47" s="17">
        <v>243771</v>
      </c>
      <c r="T47" s="17">
        <v>243771</v>
      </c>
      <c r="U47" s="17">
        <v>488221</v>
      </c>
    </row>
    <row r="48" spans="1:21" x14ac:dyDescent="0.25">
      <c r="A48" s="1" t="s">
        <v>65</v>
      </c>
      <c r="B48" s="18" t="s">
        <v>74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x14ac:dyDescent="0.25">
      <c r="A49" s="21" t="s">
        <v>65</v>
      </c>
      <c r="B49" s="20" t="s">
        <v>79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4376628</v>
      </c>
      <c r="P49" s="17">
        <v>0</v>
      </c>
      <c r="Q49" s="17">
        <v>0</v>
      </c>
      <c r="R49" s="17">
        <v>0</v>
      </c>
      <c r="S49" s="17">
        <v>0</v>
      </c>
      <c r="T49" s="17">
        <v>359850</v>
      </c>
      <c r="U49" s="17">
        <f>SUM(E49,H49,K49,N49,Q49,T49)</f>
        <v>359850</v>
      </c>
    </row>
    <row r="50" spans="1:21" x14ac:dyDescent="0.25">
      <c r="A50" s="21" t="s">
        <v>65</v>
      </c>
      <c r="B50" s="22" t="s">
        <v>80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7957972</v>
      </c>
      <c r="S50" s="17">
        <v>0</v>
      </c>
      <c r="T50" s="17">
        <v>0</v>
      </c>
      <c r="U50" s="17">
        <f>SUM(E50,H50,K50,N50,Q50,T50)</f>
        <v>0</v>
      </c>
    </row>
    <row r="51" spans="1:21" x14ac:dyDescent="0.25">
      <c r="B51" s="22"/>
      <c r="U51" s="17">
        <f t="shared" si="3"/>
        <v>0</v>
      </c>
    </row>
    <row r="54" spans="1:21" x14ac:dyDescent="0.25">
      <c r="B54" s="24"/>
    </row>
    <row r="56" spans="1:21" x14ac:dyDescent="0.25">
      <c r="B56" s="1" t="s">
        <v>8</v>
      </c>
      <c r="C56" s="17">
        <f>SUM(C40:C55)</f>
        <v>45771275</v>
      </c>
      <c r="D56" s="17">
        <f t="shared" ref="D56:P56" si="5">SUM(D40:D55)</f>
        <v>20141034</v>
      </c>
      <c r="E56" s="17">
        <f t="shared" si="5"/>
        <v>36515759</v>
      </c>
      <c r="F56" s="17">
        <f t="shared" si="5"/>
        <v>0</v>
      </c>
      <c r="G56" s="17">
        <f t="shared" si="5"/>
        <v>992889</v>
      </c>
      <c r="H56" s="17">
        <f t="shared" si="5"/>
        <v>1007266</v>
      </c>
      <c r="I56" s="17">
        <f t="shared" si="5"/>
        <v>649213</v>
      </c>
      <c r="J56" s="17">
        <f t="shared" si="5"/>
        <v>742114</v>
      </c>
      <c r="K56" s="17">
        <f t="shared" si="5"/>
        <v>1068119</v>
      </c>
      <c r="L56" s="17">
        <f t="shared" si="5"/>
        <v>1649705</v>
      </c>
      <c r="M56" s="17">
        <f t="shared" si="5"/>
        <v>967924</v>
      </c>
      <c r="N56" s="17">
        <f t="shared" si="5"/>
        <v>1362055</v>
      </c>
      <c r="O56" s="17">
        <f t="shared" si="5"/>
        <v>5476617</v>
      </c>
      <c r="P56" s="17">
        <f t="shared" si="5"/>
        <v>1233631</v>
      </c>
      <c r="Q56" s="17">
        <f>SUM(Q40:Q55)</f>
        <v>1675699</v>
      </c>
      <c r="R56" s="17">
        <f t="shared" ref="R56:U56" si="6">SUM(R40:R55)</f>
        <v>7957972</v>
      </c>
      <c r="S56" s="17">
        <f t="shared" si="6"/>
        <v>1270640</v>
      </c>
      <c r="T56" s="17">
        <f t="shared" si="6"/>
        <v>2195706</v>
      </c>
      <c r="U56" s="17">
        <f t="shared" si="6"/>
        <v>43824604</v>
      </c>
    </row>
    <row r="59" spans="1:21" x14ac:dyDescent="0.25">
      <c r="A59" s="1" t="s">
        <v>81</v>
      </c>
    </row>
    <row r="60" spans="1:21" x14ac:dyDescent="0.25">
      <c r="A60" s="22"/>
      <c r="B60" s="1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4"/>
  <sheetViews>
    <sheetView zoomScale="50" zoomScaleNormal="50" workbookViewId="0">
      <selection activeCell="E40" sqref="E40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5.140625" style="2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83</v>
      </c>
      <c r="B5" s="1" t="s">
        <v>84</v>
      </c>
      <c r="C5" s="2">
        <v>1404081</v>
      </c>
      <c r="D5" s="2">
        <v>105079</v>
      </c>
      <c r="E5" s="2">
        <v>87566</v>
      </c>
      <c r="F5" s="2">
        <v>0</v>
      </c>
      <c r="G5" s="2">
        <v>105079</v>
      </c>
      <c r="H5" s="2">
        <v>106831</v>
      </c>
      <c r="I5" s="2">
        <v>0</v>
      </c>
      <c r="J5" s="2">
        <v>105079</v>
      </c>
      <c r="K5" s="2">
        <v>108967</v>
      </c>
      <c r="L5" s="2">
        <v>0</v>
      </c>
      <c r="M5" s="2">
        <v>105079</v>
      </c>
      <c r="N5" s="2">
        <v>111147</v>
      </c>
      <c r="O5" s="2">
        <v>0</v>
      </c>
      <c r="P5" s="2">
        <v>105079</v>
      </c>
      <c r="Q5" s="2">
        <v>113370</v>
      </c>
      <c r="R5" s="2">
        <v>0</v>
      </c>
      <c r="S5" s="2">
        <v>94041</v>
      </c>
      <c r="T5" s="2">
        <v>94925</v>
      </c>
      <c r="U5" s="2">
        <f>SUM(E5,H5,K5,N5,Q5,T5)</f>
        <v>622806</v>
      </c>
      <c r="V5" s="2"/>
    </row>
    <row r="6" spans="1:23" x14ac:dyDescent="0.25">
      <c r="A6" s="1" t="s">
        <v>83</v>
      </c>
      <c r="B6" s="25" t="s">
        <v>85</v>
      </c>
      <c r="C6" s="2">
        <v>1208080</v>
      </c>
      <c r="D6" s="2">
        <v>163367</v>
      </c>
      <c r="E6" s="2">
        <v>0</v>
      </c>
      <c r="F6" s="2">
        <v>0</v>
      </c>
      <c r="G6" s="2">
        <v>163367</v>
      </c>
      <c r="H6" s="2">
        <v>0</v>
      </c>
      <c r="I6" s="2">
        <v>0</v>
      </c>
      <c r="J6" s="2">
        <v>163367</v>
      </c>
      <c r="K6" s="2">
        <v>83065</v>
      </c>
      <c r="L6" s="2">
        <v>0</v>
      </c>
      <c r="M6" s="2">
        <v>163367</v>
      </c>
      <c r="N6" s="2">
        <v>168622</v>
      </c>
      <c r="O6" s="2">
        <v>0</v>
      </c>
      <c r="P6" s="2">
        <v>163367</v>
      </c>
      <c r="Q6" s="6">
        <v>173702</v>
      </c>
      <c r="R6" s="2">
        <v>0</v>
      </c>
      <c r="S6" s="2">
        <v>163367</v>
      </c>
      <c r="T6" s="6">
        <v>173702</v>
      </c>
      <c r="U6" s="2">
        <f t="shared" ref="U6:U9" si="0">SUM(E6,H6,K6,N6,Q6,T6)</f>
        <v>599091</v>
      </c>
      <c r="V6" s="2"/>
    </row>
    <row r="7" spans="1:23" x14ac:dyDescent="0.25">
      <c r="A7" s="1" t="s">
        <v>83</v>
      </c>
      <c r="B7" s="25" t="s">
        <v>86</v>
      </c>
      <c r="C7" s="2">
        <v>3854057</v>
      </c>
      <c r="D7" s="2">
        <v>412372</v>
      </c>
      <c r="E7" s="2">
        <v>243848.5</v>
      </c>
      <c r="F7" s="2">
        <v>0</v>
      </c>
      <c r="G7" s="2">
        <v>412372</v>
      </c>
      <c r="H7" s="2">
        <v>243849</v>
      </c>
      <c r="I7" s="2">
        <v>0</v>
      </c>
      <c r="J7" s="2">
        <v>412372</v>
      </c>
      <c r="K7" s="2">
        <v>425341</v>
      </c>
      <c r="L7" s="2">
        <v>0</v>
      </c>
      <c r="M7" s="2">
        <v>412372</v>
      </c>
      <c r="N7" s="2">
        <v>438101.69865000003</v>
      </c>
      <c r="O7" s="2">
        <v>0</v>
      </c>
      <c r="P7" s="2">
        <v>412372</v>
      </c>
      <c r="Q7" s="2">
        <v>451244.7496095</v>
      </c>
      <c r="R7" s="2">
        <v>0</v>
      </c>
      <c r="S7" s="2">
        <v>412372</v>
      </c>
      <c r="T7" s="2">
        <v>451244.7496095</v>
      </c>
      <c r="U7" s="2">
        <f t="shared" si="0"/>
        <v>2253629.697869</v>
      </c>
      <c r="V7" s="2"/>
    </row>
    <row r="8" spans="1:23" x14ac:dyDescent="0.25">
      <c r="A8" s="1" t="s">
        <v>83</v>
      </c>
      <c r="B8" s="1" t="s">
        <v>87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4172244</v>
      </c>
      <c r="P8" s="2">
        <v>370060</v>
      </c>
      <c r="Q8" s="2">
        <v>0</v>
      </c>
      <c r="R8" s="2">
        <v>0</v>
      </c>
      <c r="S8" s="2">
        <f>376408*0.75</f>
        <v>282306</v>
      </c>
      <c r="T8" s="2">
        <v>282306</v>
      </c>
      <c r="U8" s="2">
        <f t="shared" si="0"/>
        <v>282306</v>
      </c>
      <c r="V8" s="2"/>
    </row>
    <row r="9" spans="1:23" x14ac:dyDescent="0.25">
      <c r="A9" s="1" t="s">
        <v>83</v>
      </c>
      <c r="B9" s="1" t="s">
        <v>88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5443920</v>
      </c>
      <c r="P9" s="2">
        <v>362766</v>
      </c>
      <c r="Q9" s="2">
        <v>0</v>
      </c>
      <c r="R9" s="2">
        <v>0</v>
      </c>
      <c r="S9" s="2">
        <v>0</v>
      </c>
      <c r="T9" s="2">
        <v>0</v>
      </c>
      <c r="U9" s="2">
        <f t="shared" si="0"/>
        <v>0</v>
      </c>
      <c r="V9" s="2"/>
    </row>
    <row r="10" spans="1:23" x14ac:dyDescent="0.25">
      <c r="V10" s="2"/>
    </row>
    <row r="11" spans="1:23" x14ac:dyDescent="0.25">
      <c r="A11" s="1" t="s">
        <v>8</v>
      </c>
      <c r="C11" s="2">
        <f t="shared" ref="C11:U11" si="1">SUM(C5:C10)</f>
        <v>6466218</v>
      </c>
      <c r="D11" s="2">
        <f t="shared" si="1"/>
        <v>680818</v>
      </c>
      <c r="E11" s="2">
        <f t="shared" si="1"/>
        <v>331414.5</v>
      </c>
      <c r="F11" s="2">
        <f t="shared" si="1"/>
        <v>0</v>
      </c>
      <c r="G11" s="2">
        <f t="shared" si="1"/>
        <v>680818</v>
      </c>
      <c r="H11" s="2">
        <f t="shared" si="1"/>
        <v>350680</v>
      </c>
      <c r="I11" s="2">
        <f t="shared" si="1"/>
        <v>0</v>
      </c>
      <c r="J11" s="2">
        <f t="shared" si="1"/>
        <v>680818</v>
      </c>
      <c r="K11" s="2">
        <f t="shared" si="1"/>
        <v>617373</v>
      </c>
      <c r="L11" s="2">
        <f t="shared" si="1"/>
        <v>0</v>
      </c>
      <c r="M11" s="2">
        <f t="shared" si="1"/>
        <v>680818</v>
      </c>
      <c r="N11" s="2">
        <f t="shared" si="1"/>
        <v>717870.69865000003</v>
      </c>
      <c r="O11" s="2">
        <f t="shared" si="1"/>
        <v>9616164</v>
      </c>
      <c r="P11" s="2">
        <f t="shared" si="1"/>
        <v>1413644</v>
      </c>
      <c r="Q11" s="2">
        <f t="shared" si="1"/>
        <v>738316.74960949994</v>
      </c>
      <c r="R11" s="2">
        <f t="shared" si="1"/>
        <v>0</v>
      </c>
      <c r="S11" s="2">
        <f t="shared" si="1"/>
        <v>952086</v>
      </c>
      <c r="T11" s="2">
        <f t="shared" si="1"/>
        <v>1002177.7496094999</v>
      </c>
      <c r="U11" s="2">
        <f t="shared" si="1"/>
        <v>3757832.697869</v>
      </c>
      <c r="V11" s="2"/>
    </row>
    <row r="12" spans="1:23" x14ac:dyDescent="0.25">
      <c r="Q12" s="7"/>
      <c r="R12" s="7"/>
      <c r="S12" s="7"/>
      <c r="T12" s="7"/>
    </row>
    <row r="13" spans="1:23" x14ac:dyDescent="0.25">
      <c r="Q13" s="26"/>
    </row>
    <row r="15" spans="1:23" x14ac:dyDescent="0.25">
      <c r="A15" s="8"/>
      <c r="B15" s="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7" spans="1:21" x14ac:dyDescent="0.25">
      <c r="A17" s="1" t="s">
        <v>83</v>
      </c>
      <c r="B17" s="1" t="s">
        <v>84</v>
      </c>
      <c r="C17" s="2">
        <v>1404081</v>
      </c>
      <c r="D17" s="2">
        <v>105079</v>
      </c>
      <c r="E17" s="2">
        <v>87566</v>
      </c>
      <c r="F17" s="2">
        <v>0</v>
      </c>
      <c r="G17" s="2">
        <v>105079</v>
      </c>
      <c r="H17" s="2">
        <v>106831</v>
      </c>
      <c r="I17" s="2">
        <v>0</v>
      </c>
      <c r="J17" s="2">
        <v>105079</v>
      </c>
      <c r="K17" s="2">
        <v>108967</v>
      </c>
      <c r="L17" s="2">
        <v>0</v>
      </c>
      <c r="M17" s="2">
        <v>105079</v>
      </c>
      <c r="N17" s="2">
        <v>111147</v>
      </c>
      <c r="O17" s="2">
        <v>0</v>
      </c>
      <c r="P17" s="2">
        <v>105079</v>
      </c>
      <c r="Q17" s="2">
        <v>113370</v>
      </c>
      <c r="R17" s="2">
        <v>0</v>
      </c>
      <c r="S17" s="2">
        <v>94041</v>
      </c>
      <c r="T17" s="2">
        <v>94925</v>
      </c>
      <c r="U17" s="2">
        <f>SUM(E17,H17,K17,N17,Q17,T17)</f>
        <v>622806</v>
      </c>
    </row>
    <row r="18" spans="1:21" x14ac:dyDescent="0.25">
      <c r="A18" s="1" t="s">
        <v>83</v>
      </c>
      <c r="B18" s="25" t="s">
        <v>85</v>
      </c>
      <c r="C18" s="2">
        <v>1208080</v>
      </c>
      <c r="D18" s="2">
        <v>163367</v>
      </c>
      <c r="E18" s="2">
        <v>0</v>
      </c>
      <c r="F18" s="2">
        <v>0</v>
      </c>
      <c r="G18" s="2">
        <v>163367</v>
      </c>
      <c r="H18" s="2">
        <v>0</v>
      </c>
      <c r="I18" s="2">
        <v>0</v>
      </c>
      <c r="J18" s="2">
        <v>163367</v>
      </c>
      <c r="K18" s="2">
        <v>83065</v>
      </c>
      <c r="L18" s="2">
        <v>0</v>
      </c>
      <c r="M18" s="2">
        <v>163367</v>
      </c>
      <c r="N18" s="2">
        <v>168622</v>
      </c>
      <c r="O18" s="2">
        <v>0</v>
      </c>
      <c r="P18" s="2">
        <v>163367</v>
      </c>
      <c r="Q18" s="2">
        <v>173702</v>
      </c>
      <c r="R18" s="2">
        <v>0</v>
      </c>
      <c r="S18" s="2">
        <v>163367</v>
      </c>
      <c r="T18" s="2">
        <v>173702</v>
      </c>
      <c r="U18" s="2">
        <f>SUM(E18,H18,K18,N18,Q18,T18)</f>
        <v>599091</v>
      </c>
    </row>
    <row r="20" spans="1:21" x14ac:dyDescent="0.25">
      <c r="B20" s="1" t="s">
        <v>8</v>
      </c>
      <c r="C20" s="2">
        <f t="shared" ref="C20:U20" si="2">SUM(C17:C19)</f>
        <v>2612161</v>
      </c>
      <c r="D20" s="2">
        <f t="shared" si="2"/>
        <v>268446</v>
      </c>
      <c r="E20" s="2">
        <f t="shared" si="2"/>
        <v>87566</v>
      </c>
      <c r="F20" s="2">
        <f t="shared" si="2"/>
        <v>0</v>
      </c>
      <c r="G20" s="2">
        <f t="shared" si="2"/>
        <v>268446</v>
      </c>
      <c r="H20" s="2">
        <f t="shared" si="2"/>
        <v>106831</v>
      </c>
      <c r="I20" s="2">
        <f t="shared" si="2"/>
        <v>0</v>
      </c>
      <c r="J20" s="2">
        <f t="shared" si="2"/>
        <v>268446</v>
      </c>
      <c r="K20" s="2">
        <f t="shared" si="2"/>
        <v>192032</v>
      </c>
      <c r="L20" s="2">
        <f t="shared" si="2"/>
        <v>0</v>
      </c>
      <c r="M20" s="2">
        <f t="shared" si="2"/>
        <v>268446</v>
      </c>
      <c r="N20" s="2">
        <f t="shared" si="2"/>
        <v>279769</v>
      </c>
      <c r="O20" s="2">
        <f t="shared" si="2"/>
        <v>0</v>
      </c>
      <c r="P20" s="2">
        <f t="shared" si="2"/>
        <v>268446</v>
      </c>
      <c r="Q20" s="2">
        <f t="shared" si="2"/>
        <v>287072</v>
      </c>
      <c r="R20" s="2">
        <f t="shared" si="2"/>
        <v>0</v>
      </c>
      <c r="S20" s="2">
        <f t="shared" si="2"/>
        <v>257408</v>
      </c>
      <c r="T20" s="2">
        <f t="shared" si="2"/>
        <v>268627</v>
      </c>
      <c r="U20" s="2">
        <f t="shared" si="2"/>
        <v>1221897</v>
      </c>
    </row>
    <row r="23" spans="1:21" x14ac:dyDescent="0.25">
      <c r="A23" s="8"/>
      <c r="B23" s="9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5" spans="1:21" x14ac:dyDescent="0.25">
      <c r="A25" s="1" t="s">
        <v>83</v>
      </c>
      <c r="B25" s="25" t="s">
        <v>86</v>
      </c>
      <c r="C25" s="2">
        <v>3854057</v>
      </c>
      <c r="D25" s="2">
        <v>412372</v>
      </c>
      <c r="E25" s="2">
        <v>243848.5</v>
      </c>
      <c r="F25" s="2">
        <v>0</v>
      </c>
      <c r="G25" s="2">
        <v>412372</v>
      </c>
      <c r="H25" s="2">
        <v>243849</v>
      </c>
      <c r="I25" s="2">
        <v>0</v>
      </c>
      <c r="J25" s="2">
        <v>412372</v>
      </c>
      <c r="K25" s="2">
        <v>425341</v>
      </c>
      <c r="L25" s="2">
        <v>0</v>
      </c>
      <c r="M25" s="2">
        <v>412372</v>
      </c>
      <c r="N25" s="2">
        <v>438101.69865000003</v>
      </c>
      <c r="O25" s="2">
        <v>0</v>
      </c>
      <c r="P25" s="2">
        <v>412372</v>
      </c>
      <c r="Q25" s="2">
        <v>451244.7496095</v>
      </c>
      <c r="R25" s="2">
        <v>0</v>
      </c>
      <c r="S25" s="2">
        <v>412372</v>
      </c>
      <c r="T25" s="2">
        <v>451244.7496095</v>
      </c>
      <c r="U25" s="2">
        <f>SUM(E25,H25,K25,N25,Q25,T25)</f>
        <v>2253629.697869</v>
      </c>
    </row>
    <row r="26" spans="1:21" x14ac:dyDescent="0.25">
      <c r="A26" s="1" t="s">
        <v>83</v>
      </c>
      <c r="B26" s="1" t="s">
        <v>87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4172244</v>
      </c>
      <c r="P26" s="27">
        <v>355802.76555328222</v>
      </c>
      <c r="Q26" s="2">
        <v>0</v>
      </c>
      <c r="R26" s="2">
        <v>0</v>
      </c>
      <c r="S26" s="2">
        <f>376408*0.75</f>
        <v>282306</v>
      </c>
      <c r="T26" s="2">
        <v>282306</v>
      </c>
      <c r="U26" s="2">
        <f t="shared" ref="U26:U27" si="3">SUM(E26,H26,K26,N26,Q26,T26)</f>
        <v>282306</v>
      </c>
    </row>
    <row r="27" spans="1:21" x14ac:dyDescent="0.25">
      <c r="A27" s="1" t="s">
        <v>83</v>
      </c>
      <c r="B27" s="1" t="s">
        <v>88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5443920</v>
      </c>
      <c r="P27" s="27">
        <v>313555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</row>
    <row r="29" spans="1:21" x14ac:dyDescent="0.25">
      <c r="B29" s="1" t="s">
        <v>8</v>
      </c>
      <c r="C29" s="2">
        <f>SUM(C25:C28)</f>
        <v>3854057</v>
      </c>
      <c r="D29" s="2">
        <f t="shared" ref="D29:M29" si="4">SUM(D25:D28)</f>
        <v>412372</v>
      </c>
      <c r="E29" s="2">
        <f t="shared" si="4"/>
        <v>243848.5</v>
      </c>
      <c r="F29" s="2">
        <f t="shared" si="4"/>
        <v>0</v>
      </c>
      <c r="G29" s="2">
        <f t="shared" si="4"/>
        <v>412372</v>
      </c>
      <c r="H29" s="2">
        <f t="shared" si="4"/>
        <v>243849</v>
      </c>
      <c r="I29" s="2">
        <f t="shared" si="4"/>
        <v>0</v>
      </c>
      <c r="J29" s="2">
        <f t="shared" si="4"/>
        <v>412372</v>
      </c>
      <c r="K29" s="2">
        <f t="shared" si="4"/>
        <v>425341</v>
      </c>
      <c r="L29" s="2">
        <f t="shared" si="4"/>
        <v>0</v>
      </c>
      <c r="M29" s="2">
        <f t="shared" si="4"/>
        <v>412372</v>
      </c>
      <c r="N29" s="2">
        <f>SUM(N25:N28)</f>
        <v>438101.69865000003</v>
      </c>
      <c r="O29" s="2">
        <f t="shared" ref="O29:U29" si="5">SUM(O25:O28)</f>
        <v>9616164</v>
      </c>
      <c r="P29" s="2">
        <f t="shared" si="5"/>
        <v>1081729.7655532821</v>
      </c>
      <c r="Q29" s="2">
        <f t="shared" si="5"/>
        <v>451244.7496095</v>
      </c>
      <c r="R29" s="2">
        <f t="shared" si="5"/>
        <v>0</v>
      </c>
      <c r="S29" s="2">
        <f t="shared" si="5"/>
        <v>694678</v>
      </c>
      <c r="T29" s="2">
        <f t="shared" si="5"/>
        <v>733550.74960949994</v>
      </c>
      <c r="U29" s="2">
        <f t="shared" si="5"/>
        <v>2535935.697869</v>
      </c>
    </row>
    <row r="34" spans="16:16" s="3" customFormat="1" x14ac:dyDescent="0.25">
      <c r="P34" s="27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12"/>
  <sheetViews>
    <sheetView topLeftCell="A43" zoomScale="60" zoomScaleNormal="60" workbookViewId="0">
      <selection sqref="A1:XFD1048576"/>
    </sheetView>
  </sheetViews>
  <sheetFormatPr defaultRowHeight="15" x14ac:dyDescent="0.25"/>
  <cols>
    <col min="1" max="1" width="16.85546875" style="1" bestFit="1" customWidth="1"/>
    <col min="2" max="2" width="40.8554687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42578125" style="2" bestFit="1" customWidth="1"/>
    <col min="19" max="19" width="24.7109375" style="2" bestFit="1" customWidth="1"/>
    <col min="20" max="20" width="20.7109375" style="2" bestFit="1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256" width="9.140625" style="3"/>
    <col min="257" max="257" width="16.85546875" style="3" bestFit="1" customWidth="1"/>
    <col min="258" max="258" width="40.85546875" style="3" bestFit="1" customWidth="1"/>
    <col min="259" max="259" width="23.7109375" style="3" bestFit="1" customWidth="1"/>
    <col min="260" max="260" width="22.85546875" style="3" bestFit="1" customWidth="1"/>
    <col min="261" max="261" width="32.42578125" style="3" bestFit="1" customWidth="1"/>
    <col min="262" max="262" width="14.42578125" style="3" bestFit="1" customWidth="1"/>
    <col min="263" max="263" width="25" style="3" bestFit="1" customWidth="1"/>
    <col min="264" max="264" width="20.28515625" style="3" bestFit="1" customWidth="1"/>
    <col min="265" max="265" width="14.42578125" style="3" bestFit="1" customWidth="1"/>
    <col min="266" max="266" width="25" style="3" bestFit="1" customWidth="1"/>
    <col min="267" max="267" width="20.28515625" style="3" bestFit="1" customWidth="1"/>
    <col min="268" max="268" width="14.42578125" style="3" bestFit="1" customWidth="1"/>
    <col min="269" max="269" width="25" style="3" bestFit="1" customWidth="1"/>
    <col min="270" max="270" width="20.28515625" style="3" bestFit="1" customWidth="1"/>
    <col min="271" max="271" width="14.42578125" style="3" bestFit="1" customWidth="1"/>
    <col min="272" max="272" width="25" style="3" bestFit="1" customWidth="1"/>
    <col min="273" max="273" width="20.28515625" style="3" bestFit="1" customWidth="1"/>
    <col min="274" max="274" width="14.42578125" style="3" bestFit="1" customWidth="1"/>
    <col min="275" max="275" width="24.7109375" style="3" bestFit="1" customWidth="1"/>
    <col min="276" max="276" width="20.7109375" style="3" bestFit="1" customWidth="1"/>
    <col min="277" max="277" width="31.140625" style="3" bestFit="1" customWidth="1"/>
    <col min="278" max="278" width="25" style="3" bestFit="1" customWidth="1"/>
    <col min="279" max="279" width="21.28515625" style="3" bestFit="1" customWidth="1"/>
    <col min="280" max="512" width="9.140625" style="3"/>
    <col min="513" max="513" width="16.85546875" style="3" bestFit="1" customWidth="1"/>
    <col min="514" max="514" width="40.85546875" style="3" bestFit="1" customWidth="1"/>
    <col min="515" max="515" width="23.7109375" style="3" bestFit="1" customWidth="1"/>
    <col min="516" max="516" width="22.85546875" style="3" bestFit="1" customWidth="1"/>
    <col min="517" max="517" width="32.42578125" style="3" bestFit="1" customWidth="1"/>
    <col min="518" max="518" width="14.42578125" style="3" bestFit="1" customWidth="1"/>
    <col min="519" max="519" width="25" style="3" bestFit="1" customWidth="1"/>
    <col min="520" max="520" width="20.28515625" style="3" bestFit="1" customWidth="1"/>
    <col min="521" max="521" width="14.42578125" style="3" bestFit="1" customWidth="1"/>
    <col min="522" max="522" width="25" style="3" bestFit="1" customWidth="1"/>
    <col min="523" max="523" width="20.28515625" style="3" bestFit="1" customWidth="1"/>
    <col min="524" max="524" width="14.42578125" style="3" bestFit="1" customWidth="1"/>
    <col min="525" max="525" width="25" style="3" bestFit="1" customWidth="1"/>
    <col min="526" max="526" width="20.28515625" style="3" bestFit="1" customWidth="1"/>
    <col min="527" max="527" width="14.42578125" style="3" bestFit="1" customWidth="1"/>
    <col min="528" max="528" width="25" style="3" bestFit="1" customWidth="1"/>
    <col min="529" max="529" width="20.28515625" style="3" bestFit="1" customWidth="1"/>
    <col min="530" max="530" width="14.42578125" style="3" bestFit="1" customWidth="1"/>
    <col min="531" max="531" width="24.7109375" style="3" bestFit="1" customWidth="1"/>
    <col min="532" max="532" width="20.7109375" style="3" bestFit="1" customWidth="1"/>
    <col min="533" max="533" width="31.140625" style="3" bestFit="1" customWidth="1"/>
    <col min="534" max="534" width="25" style="3" bestFit="1" customWidth="1"/>
    <col min="535" max="535" width="21.28515625" style="3" bestFit="1" customWidth="1"/>
    <col min="536" max="768" width="9.140625" style="3"/>
    <col min="769" max="769" width="16.85546875" style="3" bestFit="1" customWidth="1"/>
    <col min="770" max="770" width="40.85546875" style="3" bestFit="1" customWidth="1"/>
    <col min="771" max="771" width="23.7109375" style="3" bestFit="1" customWidth="1"/>
    <col min="772" max="772" width="22.85546875" style="3" bestFit="1" customWidth="1"/>
    <col min="773" max="773" width="32.42578125" style="3" bestFit="1" customWidth="1"/>
    <col min="774" max="774" width="14.42578125" style="3" bestFit="1" customWidth="1"/>
    <col min="775" max="775" width="25" style="3" bestFit="1" customWidth="1"/>
    <col min="776" max="776" width="20.28515625" style="3" bestFit="1" customWidth="1"/>
    <col min="777" max="777" width="14.42578125" style="3" bestFit="1" customWidth="1"/>
    <col min="778" max="778" width="25" style="3" bestFit="1" customWidth="1"/>
    <col min="779" max="779" width="20.28515625" style="3" bestFit="1" customWidth="1"/>
    <col min="780" max="780" width="14.42578125" style="3" bestFit="1" customWidth="1"/>
    <col min="781" max="781" width="25" style="3" bestFit="1" customWidth="1"/>
    <col min="782" max="782" width="20.28515625" style="3" bestFit="1" customWidth="1"/>
    <col min="783" max="783" width="14.42578125" style="3" bestFit="1" customWidth="1"/>
    <col min="784" max="784" width="25" style="3" bestFit="1" customWidth="1"/>
    <col min="785" max="785" width="20.28515625" style="3" bestFit="1" customWidth="1"/>
    <col min="786" max="786" width="14.42578125" style="3" bestFit="1" customWidth="1"/>
    <col min="787" max="787" width="24.7109375" style="3" bestFit="1" customWidth="1"/>
    <col min="788" max="788" width="20.7109375" style="3" bestFit="1" customWidth="1"/>
    <col min="789" max="789" width="31.140625" style="3" bestFit="1" customWidth="1"/>
    <col min="790" max="790" width="25" style="3" bestFit="1" customWidth="1"/>
    <col min="791" max="791" width="21.28515625" style="3" bestFit="1" customWidth="1"/>
    <col min="792" max="1024" width="9.140625" style="3"/>
    <col min="1025" max="1025" width="16.85546875" style="3" bestFit="1" customWidth="1"/>
    <col min="1026" max="1026" width="40.85546875" style="3" bestFit="1" customWidth="1"/>
    <col min="1027" max="1027" width="23.7109375" style="3" bestFit="1" customWidth="1"/>
    <col min="1028" max="1028" width="22.85546875" style="3" bestFit="1" customWidth="1"/>
    <col min="1029" max="1029" width="32.42578125" style="3" bestFit="1" customWidth="1"/>
    <col min="1030" max="1030" width="14.42578125" style="3" bestFit="1" customWidth="1"/>
    <col min="1031" max="1031" width="25" style="3" bestFit="1" customWidth="1"/>
    <col min="1032" max="1032" width="20.28515625" style="3" bestFit="1" customWidth="1"/>
    <col min="1033" max="1033" width="14.42578125" style="3" bestFit="1" customWidth="1"/>
    <col min="1034" max="1034" width="25" style="3" bestFit="1" customWidth="1"/>
    <col min="1035" max="1035" width="20.28515625" style="3" bestFit="1" customWidth="1"/>
    <col min="1036" max="1036" width="14.42578125" style="3" bestFit="1" customWidth="1"/>
    <col min="1037" max="1037" width="25" style="3" bestFit="1" customWidth="1"/>
    <col min="1038" max="1038" width="20.28515625" style="3" bestFit="1" customWidth="1"/>
    <col min="1039" max="1039" width="14.42578125" style="3" bestFit="1" customWidth="1"/>
    <col min="1040" max="1040" width="25" style="3" bestFit="1" customWidth="1"/>
    <col min="1041" max="1041" width="20.28515625" style="3" bestFit="1" customWidth="1"/>
    <col min="1042" max="1042" width="14.42578125" style="3" bestFit="1" customWidth="1"/>
    <col min="1043" max="1043" width="24.7109375" style="3" bestFit="1" customWidth="1"/>
    <col min="1044" max="1044" width="20.7109375" style="3" bestFit="1" customWidth="1"/>
    <col min="1045" max="1045" width="31.140625" style="3" bestFit="1" customWidth="1"/>
    <col min="1046" max="1046" width="25" style="3" bestFit="1" customWidth="1"/>
    <col min="1047" max="1047" width="21.28515625" style="3" bestFit="1" customWidth="1"/>
    <col min="1048" max="1280" width="9.140625" style="3"/>
    <col min="1281" max="1281" width="16.85546875" style="3" bestFit="1" customWidth="1"/>
    <col min="1282" max="1282" width="40.85546875" style="3" bestFit="1" customWidth="1"/>
    <col min="1283" max="1283" width="23.7109375" style="3" bestFit="1" customWidth="1"/>
    <col min="1284" max="1284" width="22.85546875" style="3" bestFit="1" customWidth="1"/>
    <col min="1285" max="1285" width="32.42578125" style="3" bestFit="1" customWidth="1"/>
    <col min="1286" max="1286" width="14.42578125" style="3" bestFit="1" customWidth="1"/>
    <col min="1287" max="1287" width="25" style="3" bestFit="1" customWidth="1"/>
    <col min="1288" max="1288" width="20.28515625" style="3" bestFit="1" customWidth="1"/>
    <col min="1289" max="1289" width="14.42578125" style="3" bestFit="1" customWidth="1"/>
    <col min="1290" max="1290" width="25" style="3" bestFit="1" customWidth="1"/>
    <col min="1291" max="1291" width="20.28515625" style="3" bestFit="1" customWidth="1"/>
    <col min="1292" max="1292" width="14.42578125" style="3" bestFit="1" customWidth="1"/>
    <col min="1293" max="1293" width="25" style="3" bestFit="1" customWidth="1"/>
    <col min="1294" max="1294" width="20.28515625" style="3" bestFit="1" customWidth="1"/>
    <col min="1295" max="1295" width="14.42578125" style="3" bestFit="1" customWidth="1"/>
    <col min="1296" max="1296" width="25" style="3" bestFit="1" customWidth="1"/>
    <col min="1297" max="1297" width="20.28515625" style="3" bestFit="1" customWidth="1"/>
    <col min="1298" max="1298" width="14.42578125" style="3" bestFit="1" customWidth="1"/>
    <col min="1299" max="1299" width="24.7109375" style="3" bestFit="1" customWidth="1"/>
    <col min="1300" max="1300" width="20.7109375" style="3" bestFit="1" customWidth="1"/>
    <col min="1301" max="1301" width="31.140625" style="3" bestFit="1" customWidth="1"/>
    <col min="1302" max="1302" width="25" style="3" bestFit="1" customWidth="1"/>
    <col min="1303" max="1303" width="21.28515625" style="3" bestFit="1" customWidth="1"/>
    <col min="1304" max="1536" width="9.140625" style="3"/>
    <col min="1537" max="1537" width="16.85546875" style="3" bestFit="1" customWidth="1"/>
    <col min="1538" max="1538" width="40.85546875" style="3" bestFit="1" customWidth="1"/>
    <col min="1539" max="1539" width="23.7109375" style="3" bestFit="1" customWidth="1"/>
    <col min="1540" max="1540" width="22.85546875" style="3" bestFit="1" customWidth="1"/>
    <col min="1541" max="1541" width="32.42578125" style="3" bestFit="1" customWidth="1"/>
    <col min="1542" max="1542" width="14.42578125" style="3" bestFit="1" customWidth="1"/>
    <col min="1543" max="1543" width="25" style="3" bestFit="1" customWidth="1"/>
    <col min="1544" max="1544" width="20.28515625" style="3" bestFit="1" customWidth="1"/>
    <col min="1545" max="1545" width="14.42578125" style="3" bestFit="1" customWidth="1"/>
    <col min="1546" max="1546" width="25" style="3" bestFit="1" customWidth="1"/>
    <col min="1547" max="1547" width="20.28515625" style="3" bestFit="1" customWidth="1"/>
    <col min="1548" max="1548" width="14.42578125" style="3" bestFit="1" customWidth="1"/>
    <col min="1549" max="1549" width="25" style="3" bestFit="1" customWidth="1"/>
    <col min="1550" max="1550" width="20.28515625" style="3" bestFit="1" customWidth="1"/>
    <col min="1551" max="1551" width="14.42578125" style="3" bestFit="1" customWidth="1"/>
    <col min="1552" max="1552" width="25" style="3" bestFit="1" customWidth="1"/>
    <col min="1553" max="1553" width="20.28515625" style="3" bestFit="1" customWidth="1"/>
    <col min="1554" max="1554" width="14.42578125" style="3" bestFit="1" customWidth="1"/>
    <col min="1555" max="1555" width="24.7109375" style="3" bestFit="1" customWidth="1"/>
    <col min="1556" max="1556" width="20.7109375" style="3" bestFit="1" customWidth="1"/>
    <col min="1557" max="1557" width="31.140625" style="3" bestFit="1" customWidth="1"/>
    <col min="1558" max="1558" width="25" style="3" bestFit="1" customWidth="1"/>
    <col min="1559" max="1559" width="21.28515625" style="3" bestFit="1" customWidth="1"/>
    <col min="1560" max="1792" width="9.140625" style="3"/>
    <col min="1793" max="1793" width="16.85546875" style="3" bestFit="1" customWidth="1"/>
    <col min="1794" max="1794" width="40.85546875" style="3" bestFit="1" customWidth="1"/>
    <col min="1795" max="1795" width="23.7109375" style="3" bestFit="1" customWidth="1"/>
    <col min="1796" max="1796" width="22.85546875" style="3" bestFit="1" customWidth="1"/>
    <col min="1797" max="1797" width="32.42578125" style="3" bestFit="1" customWidth="1"/>
    <col min="1798" max="1798" width="14.42578125" style="3" bestFit="1" customWidth="1"/>
    <col min="1799" max="1799" width="25" style="3" bestFit="1" customWidth="1"/>
    <col min="1800" max="1800" width="20.28515625" style="3" bestFit="1" customWidth="1"/>
    <col min="1801" max="1801" width="14.42578125" style="3" bestFit="1" customWidth="1"/>
    <col min="1802" max="1802" width="25" style="3" bestFit="1" customWidth="1"/>
    <col min="1803" max="1803" width="20.28515625" style="3" bestFit="1" customWidth="1"/>
    <col min="1804" max="1804" width="14.42578125" style="3" bestFit="1" customWidth="1"/>
    <col min="1805" max="1805" width="25" style="3" bestFit="1" customWidth="1"/>
    <col min="1806" max="1806" width="20.28515625" style="3" bestFit="1" customWidth="1"/>
    <col min="1807" max="1807" width="14.42578125" style="3" bestFit="1" customWidth="1"/>
    <col min="1808" max="1808" width="25" style="3" bestFit="1" customWidth="1"/>
    <col min="1809" max="1809" width="20.28515625" style="3" bestFit="1" customWidth="1"/>
    <col min="1810" max="1810" width="14.42578125" style="3" bestFit="1" customWidth="1"/>
    <col min="1811" max="1811" width="24.7109375" style="3" bestFit="1" customWidth="1"/>
    <col min="1812" max="1812" width="20.7109375" style="3" bestFit="1" customWidth="1"/>
    <col min="1813" max="1813" width="31.140625" style="3" bestFit="1" customWidth="1"/>
    <col min="1814" max="1814" width="25" style="3" bestFit="1" customWidth="1"/>
    <col min="1815" max="1815" width="21.28515625" style="3" bestFit="1" customWidth="1"/>
    <col min="1816" max="2048" width="9.140625" style="3"/>
    <col min="2049" max="2049" width="16.85546875" style="3" bestFit="1" customWidth="1"/>
    <col min="2050" max="2050" width="40.85546875" style="3" bestFit="1" customWidth="1"/>
    <col min="2051" max="2051" width="23.7109375" style="3" bestFit="1" customWidth="1"/>
    <col min="2052" max="2052" width="22.85546875" style="3" bestFit="1" customWidth="1"/>
    <col min="2053" max="2053" width="32.42578125" style="3" bestFit="1" customWidth="1"/>
    <col min="2054" max="2054" width="14.42578125" style="3" bestFit="1" customWidth="1"/>
    <col min="2055" max="2055" width="25" style="3" bestFit="1" customWidth="1"/>
    <col min="2056" max="2056" width="20.28515625" style="3" bestFit="1" customWidth="1"/>
    <col min="2057" max="2057" width="14.42578125" style="3" bestFit="1" customWidth="1"/>
    <col min="2058" max="2058" width="25" style="3" bestFit="1" customWidth="1"/>
    <col min="2059" max="2059" width="20.28515625" style="3" bestFit="1" customWidth="1"/>
    <col min="2060" max="2060" width="14.42578125" style="3" bestFit="1" customWidth="1"/>
    <col min="2061" max="2061" width="25" style="3" bestFit="1" customWidth="1"/>
    <col min="2062" max="2062" width="20.28515625" style="3" bestFit="1" customWidth="1"/>
    <col min="2063" max="2063" width="14.42578125" style="3" bestFit="1" customWidth="1"/>
    <col min="2064" max="2064" width="25" style="3" bestFit="1" customWidth="1"/>
    <col min="2065" max="2065" width="20.28515625" style="3" bestFit="1" customWidth="1"/>
    <col min="2066" max="2066" width="14.42578125" style="3" bestFit="1" customWidth="1"/>
    <col min="2067" max="2067" width="24.7109375" style="3" bestFit="1" customWidth="1"/>
    <col min="2068" max="2068" width="20.7109375" style="3" bestFit="1" customWidth="1"/>
    <col min="2069" max="2069" width="31.140625" style="3" bestFit="1" customWidth="1"/>
    <col min="2070" max="2070" width="25" style="3" bestFit="1" customWidth="1"/>
    <col min="2071" max="2071" width="21.28515625" style="3" bestFit="1" customWidth="1"/>
    <col min="2072" max="2304" width="9.140625" style="3"/>
    <col min="2305" max="2305" width="16.85546875" style="3" bestFit="1" customWidth="1"/>
    <col min="2306" max="2306" width="40.85546875" style="3" bestFit="1" customWidth="1"/>
    <col min="2307" max="2307" width="23.7109375" style="3" bestFit="1" customWidth="1"/>
    <col min="2308" max="2308" width="22.85546875" style="3" bestFit="1" customWidth="1"/>
    <col min="2309" max="2309" width="32.42578125" style="3" bestFit="1" customWidth="1"/>
    <col min="2310" max="2310" width="14.42578125" style="3" bestFit="1" customWidth="1"/>
    <col min="2311" max="2311" width="25" style="3" bestFit="1" customWidth="1"/>
    <col min="2312" max="2312" width="20.28515625" style="3" bestFit="1" customWidth="1"/>
    <col min="2313" max="2313" width="14.42578125" style="3" bestFit="1" customWidth="1"/>
    <col min="2314" max="2314" width="25" style="3" bestFit="1" customWidth="1"/>
    <col min="2315" max="2315" width="20.28515625" style="3" bestFit="1" customWidth="1"/>
    <col min="2316" max="2316" width="14.42578125" style="3" bestFit="1" customWidth="1"/>
    <col min="2317" max="2317" width="25" style="3" bestFit="1" customWidth="1"/>
    <col min="2318" max="2318" width="20.28515625" style="3" bestFit="1" customWidth="1"/>
    <col min="2319" max="2319" width="14.42578125" style="3" bestFit="1" customWidth="1"/>
    <col min="2320" max="2320" width="25" style="3" bestFit="1" customWidth="1"/>
    <col min="2321" max="2321" width="20.28515625" style="3" bestFit="1" customWidth="1"/>
    <col min="2322" max="2322" width="14.42578125" style="3" bestFit="1" customWidth="1"/>
    <col min="2323" max="2323" width="24.7109375" style="3" bestFit="1" customWidth="1"/>
    <col min="2324" max="2324" width="20.7109375" style="3" bestFit="1" customWidth="1"/>
    <col min="2325" max="2325" width="31.140625" style="3" bestFit="1" customWidth="1"/>
    <col min="2326" max="2326" width="25" style="3" bestFit="1" customWidth="1"/>
    <col min="2327" max="2327" width="21.28515625" style="3" bestFit="1" customWidth="1"/>
    <col min="2328" max="2560" width="9.140625" style="3"/>
    <col min="2561" max="2561" width="16.85546875" style="3" bestFit="1" customWidth="1"/>
    <col min="2562" max="2562" width="40.85546875" style="3" bestFit="1" customWidth="1"/>
    <col min="2563" max="2563" width="23.7109375" style="3" bestFit="1" customWidth="1"/>
    <col min="2564" max="2564" width="22.85546875" style="3" bestFit="1" customWidth="1"/>
    <col min="2565" max="2565" width="32.42578125" style="3" bestFit="1" customWidth="1"/>
    <col min="2566" max="2566" width="14.42578125" style="3" bestFit="1" customWidth="1"/>
    <col min="2567" max="2567" width="25" style="3" bestFit="1" customWidth="1"/>
    <col min="2568" max="2568" width="20.28515625" style="3" bestFit="1" customWidth="1"/>
    <col min="2569" max="2569" width="14.42578125" style="3" bestFit="1" customWidth="1"/>
    <col min="2570" max="2570" width="25" style="3" bestFit="1" customWidth="1"/>
    <col min="2571" max="2571" width="20.28515625" style="3" bestFit="1" customWidth="1"/>
    <col min="2572" max="2572" width="14.42578125" style="3" bestFit="1" customWidth="1"/>
    <col min="2573" max="2573" width="25" style="3" bestFit="1" customWidth="1"/>
    <col min="2574" max="2574" width="20.28515625" style="3" bestFit="1" customWidth="1"/>
    <col min="2575" max="2575" width="14.42578125" style="3" bestFit="1" customWidth="1"/>
    <col min="2576" max="2576" width="25" style="3" bestFit="1" customWidth="1"/>
    <col min="2577" max="2577" width="20.28515625" style="3" bestFit="1" customWidth="1"/>
    <col min="2578" max="2578" width="14.42578125" style="3" bestFit="1" customWidth="1"/>
    <col min="2579" max="2579" width="24.7109375" style="3" bestFit="1" customWidth="1"/>
    <col min="2580" max="2580" width="20.7109375" style="3" bestFit="1" customWidth="1"/>
    <col min="2581" max="2581" width="31.140625" style="3" bestFit="1" customWidth="1"/>
    <col min="2582" max="2582" width="25" style="3" bestFit="1" customWidth="1"/>
    <col min="2583" max="2583" width="21.28515625" style="3" bestFit="1" customWidth="1"/>
    <col min="2584" max="2816" width="9.140625" style="3"/>
    <col min="2817" max="2817" width="16.85546875" style="3" bestFit="1" customWidth="1"/>
    <col min="2818" max="2818" width="40.85546875" style="3" bestFit="1" customWidth="1"/>
    <col min="2819" max="2819" width="23.7109375" style="3" bestFit="1" customWidth="1"/>
    <col min="2820" max="2820" width="22.85546875" style="3" bestFit="1" customWidth="1"/>
    <col min="2821" max="2821" width="32.42578125" style="3" bestFit="1" customWidth="1"/>
    <col min="2822" max="2822" width="14.42578125" style="3" bestFit="1" customWidth="1"/>
    <col min="2823" max="2823" width="25" style="3" bestFit="1" customWidth="1"/>
    <col min="2824" max="2824" width="20.28515625" style="3" bestFit="1" customWidth="1"/>
    <col min="2825" max="2825" width="14.42578125" style="3" bestFit="1" customWidth="1"/>
    <col min="2826" max="2826" width="25" style="3" bestFit="1" customWidth="1"/>
    <col min="2827" max="2827" width="20.28515625" style="3" bestFit="1" customWidth="1"/>
    <col min="2828" max="2828" width="14.42578125" style="3" bestFit="1" customWidth="1"/>
    <col min="2829" max="2829" width="25" style="3" bestFit="1" customWidth="1"/>
    <col min="2830" max="2830" width="20.28515625" style="3" bestFit="1" customWidth="1"/>
    <col min="2831" max="2831" width="14.42578125" style="3" bestFit="1" customWidth="1"/>
    <col min="2832" max="2832" width="25" style="3" bestFit="1" customWidth="1"/>
    <col min="2833" max="2833" width="20.28515625" style="3" bestFit="1" customWidth="1"/>
    <col min="2834" max="2834" width="14.42578125" style="3" bestFit="1" customWidth="1"/>
    <col min="2835" max="2835" width="24.7109375" style="3" bestFit="1" customWidth="1"/>
    <col min="2836" max="2836" width="20.7109375" style="3" bestFit="1" customWidth="1"/>
    <col min="2837" max="2837" width="31.140625" style="3" bestFit="1" customWidth="1"/>
    <col min="2838" max="2838" width="25" style="3" bestFit="1" customWidth="1"/>
    <col min="2839" max="2839" width="21.28515625" style="3" bestFit="1" customWidth="1"/>
    <col min="2840" max="3072" width="9.140625" style="3"/>
    <col min="3073" max="3073" width="16.85546875" style="3" bestFit="1" customWidth="1"/>
    <col min="3074" max="3074" width="40.85546875" style="3" bestFit="1" customWidth="1"/>
    <col min="3075" max="3075" width="23.7109375" style="3" bestFit="1" customWidth="1"/>
    <col min="3076" max="3076" width="22.85546875" style="3" bestFit="1" customWidth="1"/>
    <col min="3077" max="3077" width="32.42578125" style="3" bestFit="1" customWidth="1"/>
    <col min="3078" max="3078" width="14.42578125" style="3" bestFit="1" customWidth="1"/>
    <col min="3079" max="3079" width="25" style="3" bestFit="1" customWidth="1"/>
    <col min="3080" max="3080" width="20.28515625" style="3" bestFit="1" customWidth="1"/>
    <col min="3081" max="3081" width="14.42578125" style="3" bestFit="1" customWidth="1"/>
    <col min="3082" max="3082" width="25" style="3" bestFit="1" customWidth="1"/>
    <col min="3083" max="3083" width="20.28515625" style="3" bestFit="1" customWidth="1"/>
    <col min="3084" max="3084" width="14.42578125" style="3" bestFit="1" customWidth="1"/>
    <col min="3085" max="3085" width="25" style="3" bestFit="1" customWidth="1"/>
    <col min="3086" max="3086" width="20.28515625" style="3" bestFit="1" customWidth="1"/>
    <col min="3087" max="3087" width="14.42578125" style="3" bestFit="1" customWidth="1"/>
    <col min="3088" max="3088" width="25" style="3" bestFit="1" customWidth="1"/>
    <col min="3089" max="3089" width="20.28515625" style="3" bestFit="1" customWidth="1"/>
    <col min="3090" max="3090" width="14.42578125" style="3" bestFit="1" customWidth="1"/>
    <col min="3091" max="3091" width="24.7109375" style="3" bestFit="1" customWidth="1"/>
    <col min="3092" max="3092" width="20.7109375" style="3" bestFit="1" customWidth="1"/>
    <col min="3093" max="3093" width="31.140625" style="3" bestFit="1" customWidth="1"/>
    <col min="3094" max="3094" width="25" style="3" bestFit="1" customWidth="1"/>
    <col min="3095" max="3095" width="21.28515625" style="3" bestFit="1" customWidth="1"/>
    <col min="3096" max="3328" width="9.140625" style="3"/>
    <col min="3329" max="3329" width="16.85546875" style="3" bestFit="1" customWidth="1"/>
    <col min="3330" max="3330" width="40.85546875" style="3" bestFit="1" customWidth="1"/>
    <col min="3331" max="3331" width="23.7109375" style="3" bestFit="1" customWidth="1"/>
    <col min="3332" max="3332" width="22.85546875" style="3" bestFit="1" customWidth="1"/>
    <col min="3333" max="3333" width="32.42578125" style="3" bestFit="1" customWidth="1"/>
    <col min="3334" max="3334" width="14.42578125" style="3" bestFit="1" customWidth="1"/>
    <col min="3335" max="3335" width="25" style="3" bestFit="1" customWidth="1"/>
    <col min="3336" max="3336" width="20.28515625" style="3" bestFit="1" customWidth="1"/>
    <col min="3337" max="3337" width="14.42578125" style="3" bestFit="1" customWidth="1"/>
    <col min="3338" max="3338" width="25" style="3" bestFit="1" customWidth="1"/>
    <col min="3339" max="3339" width="20.28515625" style="3" bestFit="1" customWidth="1"/>
    <col min="3340" max="3340" width="14.42578125" style="3" bestFit="1" customWidth="1"/>
    <col min="3341" max="3341" width="25" style="3" bestFit="1" customWidth="1"/>
    <col min="3342" max="3342" width="20.28515625" style="3" bestFit="1" customWidth="1"/>
    <col min="3343" max="3343" width="14.42578125" style="3" bestFit="1" customWidth="1"/>
    <col min="3344" max="3344" width="25" style="3" bestFit="1" customWidth="1"/>
    <col min="3345" max="3345" width="20.28515625" style="3" bestFit="1" customWidth="1"/>
    <col min="3346" max="3346" width="14.42578125" style="3" bestFit="1" customWidth="1"/>
    <col min="3347" max="3347" width="24.7109375" style="3" bestFit="1" customWidth="1"/>
    <col min="3348" max="3348" width="20.7109375" style="3" bestFit="1" customWidth="1"/>
    <col min="3349" max="3349" width="31.140625" style="3" bestFit="1" customWidth="1"/>
    <col min="3350" max="3350" width="25" style="3" bestFit="1" customWidth="1"/>
    <col min="3351" max="3351" width="21.28515625" style="3" bestFit="1" customWidth="1"/>
    <col min="3352" max="3584" width="9.140625" style="3"/>
    <col min="3585" max="3585" width="16.85546875" style="3" bestFit="1" customWidth="1"/>
    <col min="3586" max="3586" width="40.85546875" style="3" bestFit="1" customWidth="1"/>
    <col min="3587" max="3587" width="23.7109375" style="3" bestFit="1" customWidth="1"/>
    <col min="3588" max="3588" width="22.85546875" style="3" bestFit="1" customWidth="1"/>
    <col min="3589" max="3589" width="32.42578125" style="3" bestFit="1" customWidth="1"/>
    <col min="3590" max="3590" width="14.42578125" style="3" bestFit="1" customWidth="1"/>
    <col min="3591" max="3591" width="25" style="3" bestFit="1" customWidth="1"/>
    <col min="3592" max="3592" width="20.28515625" style="3" bestFit="1" customWidth="1"/>
    <col min="3593" max="3593" width="14.42578125" style="3" bestFit="1" customWidth="1"/>
    <col min="3594" max="3594" width="25" style="3" bestFit="1" customWidth="1"/>
    <col min="3595" max="3595" width="20.28515625" style="3" bestFit="1" customWidth="1"/>
    <col min="3596" max="3596" width="14.42578125" style="3" bestFit="1" customWidth="1"/>
    <col min="3597" max="3597" width="25" style="3" bestFit="1" customWidth="1"/>
    <col min="3598" max="3598" width="20.28515625" style="3" bestFit="1" customWidth="1"/>
    <col min="3599" max="3599" width="14.42578125" style="3" bestFit="1" customWidth="1"/>
    <col min="3600" max="3600" width="25" style="3" bestFit="1" customWidth="1"/>
    <col min="3601" max="3601" width="20.28515625" style="3" bestFit="1" customWidth="1"/>
    <col min="3602" max="3602" width="14.42578125" style="3" bestFit="1" customWidth="1"/>
    <col min="3603" max="3603" width="24.7109375" style="3" bestFit="1" customWidth="1"/>
    <col min="3604" max="3604" width="20.7109375" style="3" bestFit="1" customWidth="1"/>
    <col min="3605" max="3605" width="31.140625" style="3" bestFit="1" customWidth="1"/>
    <col min="3606" max="3606" width="25" style="3" bestFit="1" customWidth="1"/>
    <col min="3607" max="3607" width="21.28515625" style="3" bestFit="1" customWidth="1"/>
    <col min="3608" max="3840" width="9.140625" style="3"/>
    <col min="3841" max="3841" width="16.85546875" style="3" bestFit="1" customWidth="1"/>
    <col min="3842" max="3842" width="40.85546875" style="3" bestFit="1" customWidth="1"/>
    <col min="3843" max="3843" width="23.7109375" style="3" bestFit="1" customWidth="1"/>
    <col min="3844" max="3844" width="22.85546875" style="3" bestFit="1" customWidth="1"/>
    <col min="3845" max="3845" width="32.42578125" style="3" bestFit="1" customWidth="1"/>
    <col min="3846" max="3846" width="14.42578125" style="3" bestFit="1" customWidth="1"/>
    <col min="3847" max="3847" width="25" style="3" bestFit="1" customWidth="1"/>
    <col min="3848" max="3848" width="20.28515625" style="3" bestFit="1" customWidth="1"/>
    <col min="3849" max="3849" width="14.42578125" style="3" bestFit="1" customWidth="1"/>
    <col min="3850" max="3850" width="25" style="3" bestFit="1" customWidth="1"/>
    <col min="3851" max="3851" width="20.28515625" style="3" bestFit="1" customWidth="1"/>
    <col min="3852" max="3852" width="14.42578125" style="3" bestFit="1" customWidth="1"/>
    <col min="3853" max="3853" width="25" style="3" bestFit="1" customWidth="1"/>
    <col min="3854" max="3854" width="20.28515625" style="3" bestFit="1" customWidth="1"/>
    <col min="3855" max="3855" width="14.42578125" style="3" bestFit="1" customWidth="1"/>
    <col min="3856" max="3856" width="25" style="3" bestFit="1" customWidth="1"/>
    <col min="3857" max="3857" width="20.28515625" style="3" bestFit="1" customWidth="1"/>
    <col min="3858" max="3858" width="14.42578125" style="3" bestFit="1" customWidth="1"/>
    <col min="3859" max="3859" width="24.7109375" style="3" bestFit="1" customWidth="1"/>
    <col min="3860" max="3860" width="20.7109375" style="3" bestFit="1" customWidth="1"/>
    <col min="3861" max="3861" width="31.140625" style="3" bestFit="1" customWidth="1"/>
    <col min="3862" max="3862" width="25" style="3" bestFit="1" customWidth="1"/>
    <col min="3863" max="3863" width="21.28515625" style="3" bestFit="1" customWidth="1"/>
    <col min="3864" max="4096" width="9.140625" style="3"/>
    <col min="4097" max="4097" width="16.85546875" style="3" bestFit="1" customWidth="1"/>
    <col min="4098" max="4098" width="40.85546875" style="3" bestFit="1" customWidth="1"/>
    <col min="4099" max="4099" width="23.7109375" style="3" bestFit="1" customWidth="1"/>
    <col min="4100" max="4100" width="22.85546875" style="3" bestFit="1" customWidth="1"/>
    <col min="4101" max="4101" width="32.42578125" style="3" bestFit="1" customWidth="1"/>
    <col min="4102" max="4102" width="14.42578125" style="3" bestFit="1" customWidth="1"/>
    <col min="4103" max="4103" width="25" style="3" bestFit="1" customWidth="1"/>
    <col min="4104" max="4104" width="20.28515625" style="3" bestFit="1" customWidth="1"/>
    <col min="4105" max="4105" width="14.42578125" style="3" bestFit="1" customWidth="1"/>
    <col min="4106" max="4106" width="25" style="3" bestFit="1" customWidth="1"/>
    <col min="4107" max="4107" width="20.28515625" style="3" bestFit="1" customWidth="1"/>
    <col min="4108" max="4108" width="14.42578125" style="3" bestFit="1" customWidth="1"/>
    <col min="4109" max="4109" width="25" style="3" bestFit="1" customWidth="1"/>
    <col min="4110" max="4110" width="20.28515625" style="3" bestFit="1" customWidth="1"/>
    <col min="4111" max="4111" width="14.42578125" style="3" bestFit="1" customWidth="1"/>
    <col min="4112" max="4112" width="25" style="3" bestFit="1" customWidth="1"/>
    <col min="4113" max="4113" width="20.28515625" style="3" bestFit="1" customWidth="1"/>
    <col min="4114" max="4114" width="14.42578125" style="3" bestFit="1" customWidth="1"/>
    <col min="4115" max="4115" width="24.7109375" style="3" bestFit="1" customWidth="1"/>
    <col min="4116" max="4116" width="20.7109375" style="3" bestFit="1" customWidth="1"/>
    <col min="4117" max="4117" width="31.140625" style="3" bestFit="1" customWidth="1"/>
    <col min="4118" max="4118" width="25" style="3" bestFit="1" customWidth="1"/>
    <col min="4119" max="4119" width="21.28515625" style="3" bestFit="1" customWidth="1"/>
    <col min="4120" max="4352" width="9.140625" style="3"/>
    <col min="4353" max="4353" width="16.85546875" style="3" bestFit="1" customWidth="1"/>
    <col min="4354" max="4354" width="40.85546875" style="3" bestFit="1" customWidth="1"/>
    <col min="4355" max="4355" width="23.7109375" style="3" bestFit="1" customWidth="1"/>
    <col min="4356" max="4356" width="22.85546875" style="3" bestFit="1" customWidth="1"/>
    <col min="4357" max="4357" width="32.42578125" style="3" bestFit="1" customWidth="1"/>
    <col min="4358" max="4358" width="14.42578125" style="3" bestFit="1" customWidth="1"/>
    <col min="4359" max="4359" width="25" style="3" bestFit="1" customWidth="1"/>
    <col min="4360" max="4360" width="20.28515625" style="3" bestFit="1" customWidth="1"/>
    <col min="4361" max="4361" width="14.42578125" style="3" bestFit="1" customWidth="1"/>
    <col min="4362" max="4362" width="25" style="3" bestFit="1" customWidth="1"/>
    <col min="4363" max="4363" width="20.28515625" style="3" bestFit="1" customWidth="1"/>
    <col min="4364" max="4364" width="14.42578125" style="3" bestFit="1" customWidth="1"/>
    <col min="4365" max="4365" width="25" style="3" bestFit="1" customWidth="1"/>
    <col min="4366" max="4366" width="20.28515625" style="3" bestFit="1" customWidth="1"/>
    <col min="4367" max="4367" width="14.42578125" style="3" bestFit="1" customWidth="1"/>
    <col min="4368" max="4368" width="25" style="3" bestFit="1" customWidth="1"/>
    <col min="4369" max="4369" width="20.28515625" style="3" bestFit="1" customWidth="1"/>
    <col min="4370" max="4370" width="14.42578125" style="3" bestFit="1" customWidth="1"/>
    <col min="4371" max="4371" width="24.7109375" style="3" bestFit="1" customWidth="1"/>
    <col min="4372" max="4372" width="20.7109375" style="3" bestFit="1" customWidth="1"/>
    <col min="4373" max="4373" width="31.140625" style="3" bestFit="1" customWidth="1"/>
    <col min="4374" max="4374" width="25" style="3" bestFit="1" customWidth="1"/>
    <col min="4375" max="4375" width="21.28515625" style="3" bestFit="1" customWidth="1"/>
    <col min="4376" max="4608" width="9.140625" style="3"/>
    <col min="4609" max="4609" width="16.85546875" style="3" bestFit="1" customWidth="1"/>
    <col min="4610" max="4610" width="40.85546875" style="3" bestFit="1" customWidth="1"/>
    <col min="4611" max="4611" width="23.7109375" style="3" bestFit="1" customWidth="1"/>
    <col min="4612" max="4612" width="22.85546875" style="3" bestFit="1" customWidth="1"/>
    <col min="4613" max="4613" width="32.42578125" style="3" bestFit="1" customWidth="1"/>
    <col min="4614" max="4614" width="14.42578125" style="3" bestFit="1" customWidth="1"/>
    <col min="4615" max="4615" width="25" style="3" bestFit="1" customWidth="1"/>
    <col min="4616" max="4616" width="20.28515625" style="3" bestFit="1" customWidth="1"/>
    <col min="4617" max="4617" width="14.42578125" style="3" bestFit="1" customWidth="1"/>
    <col min="4618" max="4618" width="25" style="3" bestFit="1" customWidth="1"/>
    <col min="4619" max="4619" width="20.28515625" style="3" bestFit="1" customWidth="1"/>
    <col min="4620" max="4620" width="14.42578125" style="3" bestFit="1" customWidth="1"/>
    <col min="4621" max="4621" width="25" style="3" bestFit="1" customWidth="1"/>
    <col min="4622" max="4622" width="20.28515625" style="3" bestFit="1" customWidth="1"/>
    <col min="4623" max="4623" width="14.42578125" style="3" bestFit="1" customWidth="1"/>
    <col min="4624" max="4624" width="25" style="3" bestFit="1" customWidth="1"/>
    <col min="4625" max="4625" width="20.28515625" style="3" bestFit="1" customWidth="1"/>
    <col min="4626" max="4626" width="14.42578125" style="3" bestFit="1" customWidth="1"/>
    <col min="4627" max="4627" width="24.7109375" style="3" bestFit="1" customWidth="1"/>
    <col min="4628" max="4628" width="20.7109375" style="3" bestFit="1" customWidth="1"/>
    <col min="4629" max="4629" width="31.140625" style="3" bestFit="1" customWidth="1"/>
    <col min="4630" max="4630" width="25" style="3" bestFit="1" customWidth="1"/>
    <col min="4631" max="4631" width="21.28515625" style="3" bestFit="1" customWidth="1"/>
    <col min="4632" max="4864" width="9.140625" style="3"/>
    <col min="4865" max="4865" width="16.85546875" style="3" bestFit="1" customWidth="1"/>
    <col min="4866" max="4866" width="40.85546875" style="3" bestFit="1" customWidth="1"/>
    <col min="4867" max="4867" width="23.7109375" style="3" bestFit="1" customWidth="1"/>
    <col min="4868" max="4868" width="22.85546875" style="3" bestFit="1" customWidth="1"/>
    <col min="4869" max="4869" width="32.42578125" style="3" bestFit="1" customWidth="1"/>
    <col min="4870" max="4870" width="14.42578125" style="3" bestFit="1" customWidth="1"/>
    <col min="4871" max="4871" width="25" style="3" bestFit="1" customWidth="1"/>
    <col min="4872" max="4872" width="20.28515625" style="3" bestFit="1" customWidth="1"/>
    <col min="4873" max="4873" width="14.42578125" style="3" bestFit="1" customWidth="1"/>
    <col min="4874" max="4874" width="25" style="3" bestFit="1" customWidth="1"/>
    <col min="4875" max="4875" width="20.28515625" style="3" bestFit="1" customWidth="1"/>
    <col min="4876" max="4876" width="14.42578125" style="3" bestFit="1" customWidth="1"/>
    <col min="4877" max="4877" width="25" style="3" bestFit="1" customWidth="1"/>
    <col min="4878" max="4878" width="20.28515625" style="3" bestFit="1" customWidth="1"/>
    <col min="4879" max="4879" width="14.42578125" style="3" bestFit="1" customWidth="1"/>
    <col min="4880" max="4880" width="25" style="3" bestFit="1" customWidth="1"/>
    <col min="4881" max="4881" width="20.28515625" style="3" bestFit="1" customWidth="1"/>
    <col min="4882" max="4882" width="14.42578125" style="3" bestFit="1" customWidth="1"/>
    <col min="4883" max="4883" width="24.7109375" style="3" bestFit="1" customWidth="1"/>
    <col min="4884" max="4884" width="20.7109375" style="3" bestFit="1" customWidth="1"/>
    <col min="4885" max="4885" width="31.140625" style="3" bestFit="1" customWidth="1"/>
    <col min="4886" max="4886" width="25" style="3" bestFit="1" customWidth="1"/>
    <col min="4887" max="4887" width="21.28515625" style="3" bestFit="1" customWidth="1"/>
    <col min="4888" max="5120" width="9.140625" style="3"/>
    <col min="5121" max="5121" width="16.85546875" style="3" bestFit="1" customWidth="1"/>
    <col min="5122" max="5122" width="40.85546875" style="3" bestFit="1" customWidth="1"/>
    <col min="5123" max="5123" width="23.7109375" style="3" bestFit="1" customWidth="1"/>
    <col min="5124" max="5124" width="22.85546875" style="3" bestFit="1" customWidth="1"/>
    <col min="5125" max="5125" width="32.42578125" style="3" bestFit="1" customWidth="1"/>
    <col min="5126" max="5126" width="14.42578125" style="3" bestFit="1" customWidth="1"/>
    <col min="5127" max="5127" width="25" style="3" bestFit="1" customWidth="1"/>
    <col min="5128" max="5128" width="20.28515625" style="3" bestFit="1" customWidth="1"/>
    <col min="5129" max="5129" width="14.42578125" style="3" bestFit="1" customWidth="1"/>
    <col min="5130" max="5130" width="25" style="3" bestFit="1" customWidth="1"/>
    <col min="5131" max="5131" width="20.28515625" style="3" bestFit="1" customWidth="1"/>
    <col min="5132" max="5132" width="14.42578125" style="3" bestFit="1" customWidth="1"/>
    <col min="5133" max="5133" width="25" style="3" bestFit="1" customWidth="1"/>
    <col min="5134" max="5134" width="20.28515625" style="3" bestFit="1" customWidth="1"/>
    <col min="5135" max="5135" width="14.42578125" style="3" bestFit="1" customWidth="1"/>
    <col min="5136" max="5136" width="25" style="3" bestFit="1" customWidth="1"/>
    <col min="5137" max="5137" width="20.28515625" style="3" bestFit="1" customWidth="1"/>
    <col min="5138" max="5138" width="14.42578125" style="3" bestFit="1" customWidth="1"/>
    <col min="5139" max="5139" width="24.7109375" style="3" bestFit="1" customWidth="1"/>
    <col min="5140" max="5140" width="20.7109375" style="3" bestFit="1" customWidth="1"/>
    <col min="5141" max="5141" width="31.140625" style="3" bestFit="1" customWidth="1"/>
    <col min="5142" max="5142" width="25" style="3" bestFit="1" customWidth="1"/>
    <col min="5143" max="5143" width="21.28515625" style="3" bestFit="1" customWidth="1"/>
    <col min="5144" max="5376" width="9.140625" style="3"/>
    <col min="5377" max="5377" width="16.85546875" style="3" bestFit="1" customWidth="1"/>
    <col min="5378" max="5378" width="40.85546875" style="3" bestFit="1" customWidth="1"/>
    <col min="5379" max="5379" width="23.7109375" style="3" bestFit="1" customWidth="1"/>
    <col min="5380" max="5380" width="22.85546875" style="3" bestFit="1" customWidth="1"/>
    <col min="5381" max="5381" width="32.42578125" style="3" bestFit="1" customWidth="1"/>
    <col min="5382" max="5382" width="14.42578125" style="3" bestFit="1" customWidth="1"/>
    <col min="5383" max="5383" width="25" style="3" bestFit="1" customWidth="1"/>
    <col min="5384" max="5384" width="20.28515625" style="3" bestFit="1" customWidth="1"/>
    <col min="5385" max="5385" width="14.42578125" style="3" bestFit="1" customWidth="1"/>
    <col min="5386" max="5386" width="25" style="3" bestFit="1" customWidth="1"/>
    <col min="5387" max="5387" width="20.28515625" style="3" bestFit="1" customWidth="1"/>
    <col min="5388" max="5388" width="14.42578125" style="3" bestFit="1" customWidth="1"/>
    <col min="5389" max="5389" width="25" style="3" bestFit="1" customWidth="1"/>
    <col min="5390" max="5390" width="20.28515625" style="3" bestFit="1" customWidth="1"/>
    <col min="5391" max="5391" width="14.42578125" style="3" bestFit="1" customWidth="1"/>
    <col min="5392" max="5392" width="25" style="3" bestFit="1" customWidth="1"/>
    <col min="5393" max="5393" width="20.28515625" style="3" bestFit="1" customWidth="1"/>
    <col min="5394" max="5394" width="14.42578125" style="3" bestFit="1" customWidth="1"/>
    <col min="5395" max="5395" width="24.7109375" style="3" bestFit="1" customWidth="1"/>
    <col min="5396" max="5396" width="20.7109375" style="3" bestFit="1" customWidth="1"/>
    <col min="5397" max="5397" width="31.140625" style="3" bestFit="1" customWidth="1"/>
    <col min="5398" max="5398" width="25" style="3" bestFit="1" customWidth="1"/>
    <col min="5399" max="5399" width="21.28515625" style="3" bestFit="1" customWidth="1"/>
    <col min="5400" max="5632" width="9.140625" style="3"/>
    <col min="5633" max="5633" width="16.85546875" style="3" bestFit="1" customWidth="1"/>
    <col min="5634" max="5634" width="40.85546875" style="3" bestFit="1" customWidth="1"/>
    <col min="5635" max="5635" width="23.7109375" style="3" bestFit="1" customWidth="1"/>
    <col min="5636" max="5636" width="22.85546875" style="3" bestFit="1" customWidth="1"/>
    <col min="5637" max="5637" width="32.42578125" style="3" bestFit="1" customWidth="1"/>
    <col min="5638" max="5638" width="14.42578125" style="3" bestFit="1" customWidth="1"/>
    <col min="5639" max="5639" width="25" style="3" bestFit="1" customWidth="1"/>
    <col min="5640" max="5640" width="20.28515625" style="3" bestFit="1" customWidth="1"/>
    <col min="5641" max="5641" width="14.42578125" style="3" bestFit="1" customWidth="1"/>
    <col min="5642" max="5642" width="25" style="3" bestFit="1" customWidth="1"/>
    <col min="5643" max="5643" width="20.28515625" style="3" bestFit="1" customWidth="1"/>
    <col min="5644" max="5644" width="14.42578125" style="3" bestFit="1" customWidth="1"/>
    <col min="5645" max="5645" width="25" style="3" bestFit="1" customWidth="1"/>
    <col min="5646" max="5646" width="20.28515625" style="3" bestFit="1" customWidth="1"/>
    <col min="5647" max="5647" width="14.42578125" style="3" bestFit="1" customWidth="1"/>
    <col min="5648" max="5648" width="25" style="3" bestFit="1" customWidth="1"/>
    <col min="5649" max="5649" width="20.28515625" style="3" bestFit="1" customWidth="1"/>
    <col min="5650" max="5650" width="14.42578125" style="3" bestFit="1" customWidth="1"/>
    <col min="5651" max="5651" width="24.7109375" style="3" bestFit="1" customWidth="1"/>
    <col min="5652" max="5652" width="20.7109375" style="3" bestFit="1" customWidth="1"/>
    <col min="5653" max="5653" width="31.140625" style="3" bestFit="1" customWidth="1"/>
    <col min="5654" max="5654" width="25" style="3" bestFit="1" customWidth="1"/>
    <col min="5655" max="5655" width="21.28515625" style="3" bestFit="1" customWidth="1"/>
    <col min="5656" max="5888" width="9.140625" style="3"/>
    <col min="5889" max="5889" width="16.85546875" style="3" bestFit="1" customWidth="1"/>
    <col min="5890" max="5890" width="40.85546875" style="3" bestFit="1" customWidth="1"/>
    <col min="5891" max="5891" width="23.7109375" style="3" bestFit="1" customWidth="1"/>
    <col min="5892" max="5892" width="22.85546875" style="3" bestFit="1" customWidth="1"/>
    <col min="5893" max="5893" width="32.42578125" style="3" bestFit="1" customWidth="1"/>
    <col min="5894" max="5894" width="14.42578125" style="3" bestFit="1" customWidth="1"/>
    <col min="5895" max="5895" width="25" style="3" bestFit="1" customWidth="1"/>
    <col min="5896" max="5896" width="20.28515625" style="3" bestFit="1" customWidth="1"/>
    <col min="5897" max="5897" width="14.42578125" style="3" bestFit="1" customWidth="1"/>
    <col min="5898" max="5898" width="25" style="3" bestFit="1" customWidth="1"/>
    <col min="5899" max="5899" width="20.28515625" style="3" bestFit="1" customWidth="1"/>
    <col min="5900" max="5900" width="14.42578125" style="3" bestFit="1" customWidth="1"/>
    <col min="5901" max="5901" width="25" style="3" bestFit="1" customWidth="1"/>
    <col min="5902" max="5902" width="20.28515625" style="3" bestFit="1" customWidth="1"/>
    <col min="5903" max="5903" width="14.42578125" style="3" bestFit="1" customWidth="1"/>
    <col min="5904" max="5904" width="25" style="3" bestFit="1" customWidth="1"/>
    <col min="5905" max="5905" width="20.28515625" style="3" bestFit="1" customWidth="1"/>
    <col min="5906" max="5906" width="14.42578125" style="3" bestFit="1" customWidth="1"/>
    <col min="5907" max="5907" width="24.7109375" style="3" bestFit="1" customWidth="1"/>
    <col min="5908" max="5908" width="20.7109375" style="3" bestFit="1" customWidth="1"/>
    <col min="5909" max="5909" width="31.140625" style="3" bestFit="1" customWidth="1"/>
    <col min="5910" max="5910" width="25" style="3" bestFit="1" customWidth="1"/>
    <col min="5911" max="5911" width="21.28515625" style="3" bestFit="1" customWidth="1"/>
    <col min="5912" max="6144" width="9.140625" style="3"/>
    <col min="6145" max="6145" width="16.85546875" style="3" bestFit="1" customWidth="1"/>
    <col min="6146" max="6146" width="40.85546875" style="3" bestFit="1" customWidth="1"/>
    <col min="6147" max="6147" width="23.7109375" style="3" bestFit="1" customWidth="1"/>
    <col min="6148" max="6148" width="22.85546875" style="3" bestFit="1" customWidth="1"/>
    <col min="6149" max="6149" width="32.42578125" style="3" bestFit="1" customWidth="1"/>
    <col min="6150" max="6150" width="14.42578125" style="3" bestFit="1" customWidth="1"/>
    <col min="6151" max="6151" width="25" style="3" bestFit="1" customWidth="1"/>
    <col min="6152" max="6152" width="20.28515625" style="3" bestFit="1" customWidth="1"/>
    <col min="6153" max="6153" width="14.42578125" style="3" bestFit="1" customWidth="1"/>
    <col min="6154" max="6154" width="25" style="3" bestFit="1" customWidth="1"/>
    <col min="6155" max="6155" width="20.28515625" style="3" bestFit="1" customWidth="1"/>
    <col min="6156" max="6156" width="14.42578125" style="3" bestFit="1" customWidth="1"/>
    <col min="6157" max="6157" width="25" style="3" bestFit="1" customWidth="1"/>
    <col min="6158" max="6158" width="20.28515625" style="3" bestFit="1" customWidth="1"/>
    <col min="6159" max="6159" width="14.42578125" style="3" bestFit="1" customWidth="1"/>
    <col min="6160" max="6160" width="25" style="3" bestFit="1" customWidth="1"/>
    <col min="6161" max="6161" width="20.28515625" style="3" bestFit="1" customWidth="1"/>
    <col min="6162" max="6162" width="14.42578125" style="3" bestFit="1" customWidth="1"/>
    <col min="6163" max="6163" width="24.7109375" style="3" bestFit="1" customWidth="1"/>
    <col min="6164" max="6164" width="20.7109375" style="3" bestFit="1" customWidth="1"/>
    <col min="6165" max="6165" width="31.140625" style="3" bestFit="1" customWidth="1"/>
    <col min="6166" max="6166" width="25" style="3" bestFit="1" customWidth="1"/>
    <col min="6167" max="6167" width="21.28515625" style="3" bestFit="1" customWidth="1"/>
    <col min="6168" max="6400" width="9.140625" style="3"/>
    <col min="6401" max="6401" width="16.85546875" style="3" bestFit="1" customWidth="1"/>
    <col min="6402" max="6402" width="40.85546875" style="3" bestFit="1" customWidth="1"/>
    <col min="6403" max="6403" width="23.7109375" style="3" bestFit="1" customWidth="1"/>
    <col min="6404" max="6404" width="22.85546875" style="3" bestFit="1" customWidth="1"/>
    <col min="6405" max="6405" width="32.42578125" style="3" bestFit="1" customWidth="1"/>
    <col min="6406" max="6406" width="14.42578125" style="3" bestFit="1" customWidth="1"/>
    <col min="6407" max="6407" width="25" style="3" bestFit="1" customWidth="1"/>
    <col min="6408" max="6408" width="20.28515625" style="3" bestFit="1" customWidth="1"/>
    <col min="6409" max="6409" width="14.42578125" style="3" bestFit="1" customWidth="1"/>
    <col min="6410" max="6410" width="25" style="3" bestFit="1" customWidth="1"/>
    <col min="6411" max="6411" width="20.28515625" style="3" bestFit="1" customWidth="1"/>
    <col min="6412" max="6412" width="14.42578125" style="3" bestFit="1" customWidth="1"/>
    <col min="6413" max="6413" width="25" style="3" bestFit="1" customWidth="1"/>
    <col min="6414" max="6414" width="20.28515625" style="3" bestFit="1" customWidth="1"/>
    <col min="6415" max="6415" width="14.42578125" style="3" bestFit="1" customWidth="1"/>
    <col min="6416" max="6416" width="25" style="3" bestFit="1" customWidth="1"/>
    <col min="6417" max="6417" width="20.28515625" style="3" bestFit="1" customWidth="1"/>
    <col min="6418" max="6418" width="14.42578125" style="3" bestFit="1" customWidth="1"/>
    <col min="6419" max="6419" width="24.7109375" style="3" bestFit="1" customWidth="1"/>
    <col min="6420" max="6420" width="20.7109375" style="3" bestFit="1" customWidth="1"/>
    <col min="6421" max="6421" width="31.140625" style="3" bestFit="1" customWidth="1"/>
    <col min="6422" max="6422" width="25" style="3" bestFit="1" customWidth="1"/>
    <col min="6423" max="6423" width="21.28515625" style="3" bestFit="1" customWidth="1"/>
    <col min="6424" max="6656" width="9.140625" style="3"/>
    <col min="6657" max="6657" width="16.85546875" style="3" bestFit="1" customWidth="1"/>
    <col min="6658" max="6658" width="40.85546875" style="3" bestFit="1" customWidth="1"/>
    <col min="6659" max="6659" width="23.7109375" style="3" bestFit="1" customWidth="1"/>
    <col min="6660" max="6660" width="22.85546875" style="3" bestFit="1" customWidth="1"/>
    <col min="6661" max="6661" width="32.42578125" style="3" bestFit="1" customWidth="1"/>
    <col min="6662" max="6662" width="14.42578125" style="3" bestFit="1" customWidth="1"/>
    <col min="6663" max="6663" width="25" style="3" bestFit="1" customWidth="1"/>
    <col min="6664" max="6664" width="20.28515625" style="3" bestFit="1" customWidth="1"/>
    <col min="6665" max="6665" width="14.42578125" style="3" bestFit="1" customWidth="1"/>
    <col min="6666" max="6666" width="25" style="3" bestFit="1" customWidth="1"/>
    <col min="6667" max="6667" width="20.28515625" style="3" bestFit="1" customWidth="1"/>
    <col min="6668" max="6668" width="14.42578125" style="3" bestFit="1" customWidth="1"/>
    <col min="6669" max="6669" width="25" style="3" bestFit="1" customWidth="1"/>
    <col min="6670" max="6670" width="20.28515625" style="3" bestFit="1" customWidth="1"/>
    <col min="6671" max="6671" width="14.42578125" style="3" bestFit="1" customWidth="1"/>
    <col min="6672" max="6672" width="25" style="3" bestFit="1" customWidth="1"/>
    <col min="6673" max="6673" width="20.28515625" style="3" bestFit="1" customWidth="1"/>
    <col min="6674" max="6674" width="14.42578125" style="3" bestFit="1" customWidth="1"/>
    <col min="6675" max="6675" width="24.7109375" style="3" bestFit="1" customWidth="1"/>
    <col min="6676" max="6676" width="20.7109375" style="3" bestFit="1" customWidth="1"/>
    <col min="6677" max="6677" width="31.140625" style="3" bestFit="1" customWidth="1"/>
    <col min="6678" max="6678" width="25" style="3" bestFit="1" customWidth="1"/>
    <col min="6679" max="6679" width="21.28515625" style="3" bestFit="1" customWidth="1"/>
    <col min="6680" max="6912" width="9.140625" style="3"/>
    <col min="6913" max="6913" width="16.85546875" style="3" bestFit="1" customWidth="1"/>
    <col min="6914" max="6914" width="40.85546875" style="3" bestFit="1" customWidth="1"/>
    <col min="6915" max="6915" width="23.7109375" style="3" bestFit="1" customWidth="1"/>
    <col min="6916" max="6916" width="22.85546875" style="3" bestFit="1" customWidth="1"/>
    <col min="6917" max="6917" width="32.42578125" style="3" bestFit="1" customWidth="1"/>
    <col min="6918" max="6918" width="14.42578125" style="3" bestFit="1" customWidth="1"/>
    <col min="6919" max="6919" width="25" style="3" bestFit="1" customWidth="1"/>
    <col min="6920" max="6920" width="20.28515625" style="3" bestFit="1" customWidth="1"/>
    <col min="6921" max="6921" width="14.42578125" style="3" bestFit="1" customWidth="1"/>
    <col min="6922" max="6922" width="25" style="3" bestFit="1" customWidth="1"/>
    <col min="6923" max="6923" width="20.28515625" style="3" bestFit="1" customWidth="1"/>
    <col min="6924" max="6924" width="14.42578125" style="3" bestFit="1" customWidth="1"/>
    <col min="6925" max="6925" width="25" style="3" bestFit="1" customWidth="1"/>
    <col min="6926" max="6926" width="20.28515625" style="3" bestFit="1" customWidth="1"/>
    <col min="6927" max="6927" width="14.42578125" style="3" bestFit="1" customWidth="1"/>
    <col min="6928" max="6928" width="25" style="3" bestFit="1" customWidth="1"/>
    <col min="6929" max="6929" width="20.28515625" style="3" bestFit="1" customWidth="1"/>
    <col min="6930" max="6930" width="14.42578125" style="3" bestFit="1" customWidth="1"/>
    <col min="6931" max="6931" width="24.7109375" style="3" bestFit="1" customWidth="1"/>
    <col min="6932" max="6932" width="20.7109375" style="3" bestFit="1" customWidth="1"/>
    <col min="6933" max="6933" width="31.140625" style="3" bestFit="1" customWidth="1"/>
    <col min="6934" max="6934" width="25" style="3" bestFit="1" customWidth="1"/>
    <col min="6935" max="6935" width="21.28515625" style="3" bestFit="1" customWidth="1"/>
    <col min="6936" max="7168" width="9.140625" style="3"/>
    <col min="7169" max="7169" width="16.85546875" style="3" bestFit="1" customWidth="1"/>
    <col min="7170" max="7170" width="40.85546875" style="3" bestFit="1" customWidth="1"/>
    <col min="7171" max="7171" width="23.7109375" style="3" bestFit="1" customWidth="1"/>
    <col min="7172" max="7172" width="22.85546875" style="3" bestFit="1" customWidth="1"/>
    <col min="7173" max="7173" width="32.42578125" style="3" bestFit="1" customWidth="1"/>
    <col min="7174" max="7174" width="14.42578125" style="3" bestFit="1" customWidth="1"/>
    <col min="7175" max="7175" width="25" style="3" bestFit="1" customWidth="1"/>
    <col min="7176" max="7176" width="20.28515625" style="3" bestFit="1" customWidth="1"/>
    <col min="7177" max="7177" width="14.42578125" style="3" bestFit="1" customWidth="1"/>
    <col min="7178" max="7178" width="25" style="3" bestFit="1" customWidth="1"/>
    <col min="7179" max="7179" width="20.28515625" style="3" bestFit="1" customWidth="1"/>
    <col min="7180" max="7180" width="14.42578125" style="3" bestFit="1" customWidth="1"/>
    <col min="7181" max="7181" width="25" style="3" bestFit="1" customWidth="1"/>
    <col min="7182" max="7182" width="20.28515625" style="3" bestFit="1" customWidth="1"/>
    <col min="7183" max="7183" width="14.42578125" style="3" bestFit="1" customWidth="1"/>
    <col min="7184" max="7184" width="25" style="3" bestFit="1" customWidth="1"/>
    <col min="7185" max="7185" width="20.28515625" style="3" bestFit="1" customWidth="1"/>
    <col min="7186" max="7186" width="14.42578125" style="3" bestFit="1" customWidth="1"/>
    <col min="7187" max="7187" width="24.7109375" style="3" bestFit="1" customWidth="1"/>
    <col min="7188" max="7188" width="20.7109375" style="3" bestFit="1" customWidth="1"/>
    <col min="7189" max="7189" width="31.140625" style="3" bestFit="1" customWidth="1"/>
    <col min="7190" max="7190" width="25" style="3" bestFit="1" customWidth="1"/>
    <col min="7191" max="7191" width="21.28515625" style="3" bestFit="1" customWidth="1"/>
    <col min="7192" max="7424" width="9.140625" style="3"/>
    <col min="7425" max="7425" width="16.85546875" style="3" bestFit="1" customWidth="1"/>
    <col min="7426" max="7426" width="40.85546875" style="3" bestFit="1" customWidth="1"/>
    <col min="7427" max="7427" width="23.7109375" style="3" bestFit="1" customWidth="1"/>
    <col min="7428" max="7428" width="22.85546875" style="3" bestFit="1" customWidth="1"/>
    <col min="7429" max="7429" width="32.42578125" style="3" bestFit="1" customWidth="1"/>
    <col min="7430" max="7430" width="14.42578125" style="3" bestFit="1" customWidth="1"/>
    <col min="7431" max="7431" width="25" style="3" bestFit="1" customWidth="1"/>
    <col min="7432" max="7432" width="20.28515625" style="3" bestFit="1" customWidth="1"/>
    <col min="7433" max="7433" width="14.42578125" style="3" bestFit="1" customWidth="1"/>
    <col min="7434" max="7434" width="25" style="3" bestFit="1" customWidth="1"/>
    <col min="7435" max="7435" width="20.28515625" style="3" bestFit="1" customWidth="1"/>
    <col min="7436" max="7436" width="14.42578125" style="3" bestFit="1" customWidth="1"/>
    <col min="7437" max="7437" width="25" style="3" bestFit="1" customWidth="1"/>
    <col min="7438" max="7438" width="20.28515625" style="3" bestFit="1" customWidth="1"/>
    <col min="7439" max="7439" width="14.42578125" style="3" bestFit="1" customWidth="1"/>
    <col min="7440" max="7440" width="25" style="3" bestFit="1" customWidth="1"/>
    <col min="7441" max="7441" width="20.28515625" style="3" bestFit="1" customWidth="1"/>
    <col min="7442" max="7442" width="14.42578125" style="3" bestFit="1" customWidth="1"/>
    <col min="7443" max="7443" width="24.7109375" style="3" bestFit="1" customWidth="1"/>
    <col min="7444" max="7444" width="20.7109375" style="3" bestFit="1" customWidth="1"/>
    <col min="7445" max="7445" width="31.140625" style="3" bestFit="1" customWidth="1"/>
    <col min="7446" max="7446" width="25" style="3" bestFit="1" customWidth="1"/>
    <col min="7447" max="7447" width="21.28515625" style="3" bestFit="1" customWidth="1"/>
    <col min="7448" max="7680" width="9.140625" style="3"/>
    <col min="7681" max="7681" width="16.85546875" style="3" bestFit="1" customWidth="1"/>
    <col min="7682" max="7682" width="40.85546875" style="3" bestFit="1" customWidth="1"/>
    <col min="7683" max="7683" width="23.7109375" style="3" bestFit="1" customWidth="1"/>
    <col min="7684" max="7684" width="22.85546875" style="3" bestFit="1" customWidth="1"/>
    <col min="7685" max="7685" width="32.42578125" style="3" bestFit="1" customWidth="1"/>
    <col min="7686" max="7686" width="14.42578125" style="3" bestFit="1" customWidth="1"/>
    <col min="7687" max="7687" width="25" style="3" bestFit="1" customWidth="1"/>
    <col min="7688" max="7688" width="20.28515625" style="3" bestFit="1" customWidth="1"/>
    <col min="7689" max="7689" width="14.42578125" style="3" bestFit="1" customWidth="1"/>
    <col min="7690" max="7690" width="25" style="3" bestFit="1" customWidth="1"/>
    <col min="7691" max="7691" width="20.28515625" style="3" bestFit="1" customWidth="1"/>
    <col min="7692" max="7692" width="14.42578125" style="3" bestFit="1" customWidth="1"/>
    <col min="7693" max="7693" width="25" style="3" bestFit="1" customWidth="1"/>
    <col min="7694" max="7694" width="20.28515625" style="3" bestFit="1" customWidth="1"/>
    <col min="7695" max="7695" width="14.42578125" style="3" bestFit="1" customWidth="1"/>
    <col min="7696" max="7696" width="25" style="3" bestFit="1" customWidth="1"/>
    <col min="7697" max="7697" width="20.28515625" style="3" bestFit="1" customWidth="1"/>
    <col min="7698" max="7698" width="14.42578125" style="3" bestFit="1" customWidth="1"/>
    <col min="7699" max="7699" width="24.7109375" style="3" bestFit="1" customWidth="1"/>
    <col min="7700" max="7700" width="20.7109375" style="3" bestFit="1" customWidth="1"/>
    <col min="7701" max="7701" width="31.140625" style="3" bestFit="1" customWidth="1"/>
    <col min="7702" max="7702" width="25" style="3" bestFit="1" customWidth="1"/>
    <col min="7703" max="7703" width="21.28515625" style="3" bestFit="1" customWidth="1"/>
    <col min="7704" max="7936" width="9.140625" style="3"/>
    <col min="7937" max="7937" width="16.85546875" style="3" bestFit="1" customWidth="1"/>
    <col min="7938" max="7938" width="40.85546875" style="3" bestFit="1" customWidth="1"/>
    <col min="7939" max="7939" width="23.7109375" style="3" bestFit="1" customWidth="1"/>
    <col min="7940" max="7940" width="22.85546875" style="3" bestFit="1" customWidth="1"/>
    <col min="7941" max="7941" width="32.42578125" style="3" bestFit="1" customWidth="1"/>
    <col min="7942" max="7942" width="14.42578125" style="3" bestFit="1" customWidth="1"/>
    <col min="7943" max="7943" width="25" style="3" bestFit="1" customWidth="1"/>
    <col min="7944" max="7944" width="20.28515625" style="3" bestFit="1" customWidth="1"/>
    <col min="7945" max="7945" width="14.42578125" style="3" bestFit="1" customWidth="1"/>
    <col min="7946" max="7946" width="25" style="3" bestFit="1" customWidth="1"/>
    <col min="7947" max="7947" width="20.28515625" style="3" bestFit="1" customWidth="1"/>
    <col min="7948" max="7948" width="14.42578125" style="3" bestFit="1" customWidth="1"/>
    <col min="7949" max="7949" width="25" style="3" bestFit="1" customWidth="1"/>
    <col min="7950" max="7950" width="20.28515625" style="3" bestFit="1" customWidth="1"/>
    <col min="7951" max="7951" width="14.42578125" style="3" bestFit="1" customWidth="1"/>
    <col min="7952" max="7952" width="25" style="3" bestFit="1" customWidth="1"/>
    <col min="7953" max="7953" width="20.28515625" style="3" bestFit="1" customWidth="1"/>
    <col min="7954" max="7954" width="14.42578125" style="3" bestFit="1" customWidth="1"/>
    <col min="7955" max="7955" width="24.7109375" style="3" bestFit="1" customWidth="1"/>
    <col min="7956" max="7956" width="20.7109375" style="3" bestFit="1" customWidth="1"/>
    <col min="7957" max="7957" width="31.140625" style="3" bestFit="1" customWidth="1"/>
    <col min="7958" max="7958" width="25" style="3" bestFit="1" customWidth="1"/>
    <col min="7959" max="7959" width="21.28515625" style="3" bestFit="1" customWidth="1"/>
    <col min="7960" max="8192" width="9.140625" style="3"/>
    <col min="8193" max="8193" width="16.85546875" style="3" bestFit="1" customWidth="1"/>
    <col min="8194" max="8194" width="40.85546875" style="3" bestFit="1" customWidth="1"/>
    <col min="8195" max="8195" width="23.7109375" style="3" bestFit="1" customWidth="1"/>
    <col min="8196" max="8196" width="22.85546875" style="3" bestFit="1" customWidth="1"/>
    <col min="8197" max="8197" width="32.42578125" style="3" bestFit="1" customWidth="1"/>
    <col min="8198" max="8198" width="14.42578125" style="3" bestFit="1" customWidth="1"/>
    <col min="8199" max="8199" width="25" style="3" bestFit="1" customWidth="1"/>
    <col min="8200" max="8200" width="20.28515625" style="3" bestFit="1" customWidth="1"/>
    <col min="8201" max="8201" width="14.42578125" style="3" bestFit="1" customWidth="1"/>
    <col min="8202" max="8202" width="25" style="3" bestFit="1" customWidth="1"/>
    <col min="8203" max="8203" width="20.28515625" style="3" bestFit="1" customWidth="1"/>
    <col min="8204" max="8204" width="14.42578125" style="3" bestFit="1" customWidth="1"/>
    <col min="8205" max="8205" width="25" style="3" bestFit="1" customWidth="1"/>
    <col min="8206" max="8206" width="20.28515625" style="3" bestFit="1" customWidth="1"/>
    <col min="8207" max="8207" width="14.42578125" style="3" bestFit="1" customWidth="1"/>
    <col min="8208" max="8208" width="25" style="3" bestFit="1" customWidth="1"/>
    <col min="8209" max="8209" width="20.28515625" style="3" bestFit="1" customWidth="1"/>
    <col min="8210" max="8210" width="14.42578125" style="3" bestFit="1" customWidth="1"/>
    <col min="8211" max="8211" width="24.7109375" style="3" bestFit="1" customWidth="1"/>
    <col min="8212" max="8212" width="20.7109375" style="3" bestFit="1" customWidth="1"/>
    <col min="8213" max="8213" width="31.140625" style="3" bestFit="1" customWidth="1"/>
    <col min="8214" max="8214" width="25" style="3" bestFit="1" customWidth="1"/>
    <col min="8215" max="8215" width="21.28515625" style="3" bestFit="1" customWidth="1"/>
    <col min="8216" max="8448" width="9.140625" style="3"/>
    <col min="8449" max="8449" width="16.85546875" style="3" bestFit="1" customWidth="1"/>
    <col min="8450" max="8450" width="40.85546875" style="3" bestFit="1" customWidth="1"/>
    <col min="8451" max="8451" width="23.7109375" style="3" bestFit="1" customWidth="1"/>
    <col min="8452" max="8452" width="22.85546875" style="3" bestFit="1" customWidth="1"/>
    <col min="8453" max="8453" width="32.42578125" style="3" bestFit="1" customWidth="1"/>
    <col min="8454" max="8454" width="14.42578125" style="3" bestFit="1" customWidth="1"/>
    <col min="8455" max="8455" width="25" style="3" bestFit="1" customWidth="1"/>
    <col min="8456" max="8456" width="20.28515625" style="3" bestFit="1" customWidth="1"/>
    <col min="8457" max="8457" width="14.42578125" style="3" bestFit="1" customWidth="1"/>
    <col min="8458" max="8458" width="25" style="3" bestFit="1" customWidth="1"/>
    <col min="8459" max="8459" width="20.28515625" style="3" bestFit="1" customWidth="1"/>
    <col min="8460" max="8460" width="14.42578125" style="3" bestFit="1" customWidth="1"/>
    <col min="8461" max="8461" width="25" style="3" bestFit="1" customWidth="1"/>
    <col min="8462" max="8462" width="20.28515625" style="3" bestFit="1" customWidth="1"/>
    <col min="8463" max="8463" width="14.42578125" style="3" bestFit="1" customWidth="1"/>
    <col min="8464" max="8464" width="25" style="3" bestFit="1" customWidth="1"/>
    <col min="8465" max="8465" width="20.28515625" style="3" bestFit="1" customWidth="1"/>
    <col min="8466" max="8466" width="14.42578125" style="3" bestFit="1" customWidth="1"/>
    <col min="8467" max="8467" width="24.7109375" style="3" bestFit="1" customWidth="1"/>
    <col min="8468" max="8468" width="20.7109375" style="3" bestFit="1" customWidth="1"/>
    <col min="8469" max="8469" width="31.140625" style="3" bestFit="1" customWidth="1"/>
    <col min="8470" max="8470" width="25" style="3" bestFit="1" customWidth="1"/>
    <col min="8471" max="8471" width="21.28515625" style="3" bestFit="1" customWidth="1"/>
    <col min="8472" max="8704" width="9.140625" style="3"/>
    <col min="8705" max="8705" width="16.85546875" style="3" bestFit="1" customWidth="1"/>
    <col min="8706" max="8706" width="40.85546875" style="3" bestFit="1" customWidth="1"/>
    <col min="8707" max="8707" width="23.7109375" style="3" bestFit="1" customWidth="1"/>
    <col min="8708" max="8708" width="22.85546875" style="3" bestFit="1" customWidth="1"/>
    <col min="8709" max="8709" width="32.42578125" style="3" bestFit="1" customWidth="1"/>
    <col min="8710" max="8710" width="14.42578125" style="3" bestFit="1" customWidth="1"/>
    <col min="8711" max="8711" width="25" style="3" bestFit="1" customWidth="1"/>
    <col min="8712" max="8712" width="20.28515625" style="3" bestFit="1" customWidth="1"/>
    <col min="8713" max="8713" width="14.42578125" style="3" bestFit="1" customWidth="1"/>
    <col min="8714" max="8714" width="25" style="3" bestFit="1" customWidth="1"/>
    <col min="8715" max="8715" width="20.28515625" style="3" bestFit="1" customWidth="1"/>
    <col min="8716" max="8716" width="14.42578125" style="3" bestFit="1" customWidth="1"/>
    <col min="8717" max="8717" width="25" style="3" bestFit="1" customWidth="1"/>
    <col min="8718" max="8718" width="20.28515625" style="3" bestFit="1" customWidth="1"/>
    <col min="8719" max="8719" width="14.42578125" style="3" bestFit="1" customWidth="1"/>
    <col min="8720" max="8720" width="25" style="3" bestFit="1" customWidth="1"/>
    <col min="8721" max="8721" width="20.28515625" style="3" bestFit="1" customWidth="1"/>
    <col min="8722" max="8722" width="14.42578125" style="3" bestFit="1" customWidth="1"/>
    <col min="8723" max="8723" width="24.7109375" style="3" bestFit="1" customWidth="1"/>
    <col min="8724" max="8724" width="20.7109375" style="3" bestFit="1" customWidth="1"/>
    <col min="8725" max="8725" width="31.140625" style="3" bestFit="1" customWidth="1"/>
    <col min="8726" max="8726" width="25" style="3" bestFit="1" customWidth="1"/>
    <col min="8727" max="8727" width="21.28515625" style="3" bestFit="1" customWidth="1"/>
    <col min="8728" max="8960" width="9.140625" style="3"/>
    <col min="8961" max="8961" width="16.85546875" style="3" bestFit="1" customWidth="1"/>
    <col min="8962" max="8962" width="40.85546875" style="3" bestFit="1" customWidth="1"/>
    <col min="8963" max="8963" width="23.7109375" style="3" bestFit="1" customWidth="1"/>
    <col min="8964" max="8964" width="22.85546875" style="3" bestFit="1" customWidth="1"/>
    <col min="8965" max="8965" width="32.42578125" style="3" bestFit="1" customWidth="1"/>
    <col min="8966" max="8966" width="14.42578125" style="3" bestFit="1" customWidth="1"/>
    <col min="8967" max="8967" width="25" style="3" bestFit="1" customWidth="1"/>
    <col min="8968" max="8968" width="20.28515625" style="3" bestFit="1" customWidth="1"/>
    <col min="8969" max="8969" width="14.42578125" style="3" bestFit="1" customWidth="1"/>
    <col min="8970" max="8970" width="25" style="3" bestFit="1" customWidth="1"/>
    <col min="8971" max="8971" width="20.28515625" style="3" bestFit="1" customWidth="1"/>
    <col min="8972" max="8972" width="14.42578125" style="3" bestFit="1" customWidth="1"/>
    <col min="8973" max="8973" width="25" style="3" bestFit="1" customWidth="1"/>
    <col min="8974" max="8974" width="20.28515625" style="3" bestFit="1" customWidth="1"/>
    <col min="8975" max="8975" width="14.42578125" style="3" bestFit="1" customWidth="1"/>
    <col min="8976" max="8976" width="25" style="3" bestFit="1" customWidth="1"/>
    <col min="8977" max="8977" width="20.28515625" style="3" bestFit="1" customWidth="1"/>
    <col min="8978" max="8978" width="14.42578125" style="3" bestFit="1" customWidth="1"/>
    <col min="8979" max="8979" width="24.7109375" style="3" bestFit="1" customWidth="1"/>
    <col min="8980" max="8980" width="20.7109375" style="3" bestFit="1" customWidth="1"/>
    <col min="8981" max="8981" width="31.140625" style="3" bestFit="1" customWidth="1"/>
    <col min="8982" max="8982" width="25" style="3" bestFit="1" customWidth="1"/>
    <col min="8983" max="8983" width="21.28515625" style="3" bestFit="1" customWidth="1"/>
    <col min="8984" max="9216" width="9.140625" style="3"/>
    <col min="9217" max="9217" width="16.85546875" style="3" bestFit="1" customWidth="1"/>
    <col min="9218" max="9218" width="40.85546875" style="3" bestFit="1" customWidth="1"/>
    <col min="9219" max="9219" width="23.7109375" style="3" bestFit="1" customWidth="1"/>
    <col min="9220" max="9220" width="22.85546875" style="3" bestFit="1" customWidth="1"/>
    <col min="9221" max="9221" width="32.42578125" style="3" bestFit="1" customWidth="1"/>
    <col min="9222" max="9222" width="14.42578125" style="3" bestFit="1" customWidth="1"/>
    <col min="9223" max="9223" width="25" style="3" bestFit="1" customWidth="1"/>
    <col min="9224" max="9224" width="20.28515625" style="3" bestFit="1" customWidth="1"/>
    <col min="9225" max="9225" width="14.42578125" style="3" bestFit="1" customWidth="1"/>
    <col min="9226" max="9226" width="25" style="3" bestFit="1" customWidth="1"/>
    <col min="9227" max="9227" width="20.28515625" style="3" bestFit="1" customWidth="1"/>
    <col min="9228" max="9228" width="14.42578125" style="3" bestFit="1" customWidth="1"/>
    <col min="9229" max="9229" width="25" style="3" bestFit="1" customWidth="1"/>
    <col min="9230" max="9230" width="20.28515625" style="3" bestFit="1" customWidth="1"/>
    <col min="9231" max="9231" width="14.42578125" style="3" bestFit="1" customWidth="1"/>
    <col min="9232" max="9232" width="25" style="3" bestFit="1" customWidth="1"/>
    <col min="9233" max="9233" width="20.28515625" style="3" bestFit="1" customWidth="1"/>
    <col min="9234" max="9234" width="14.42578125" style="3" bestFit="1" customWidth="1"/>
    <col min="9235" max="9235" width="24.7109375" style="3" bestFit="1" customWidth="1"/>
    <col min="9236" max="9236" width="20.7109375" style="3" bestFit="1" customWidth="1"/>
    <col min="9237" max="9237" width="31.140625" style="3" bestFit="1" customWidth="1"/>
    <col min="9238" max="9238" width="25" style="3" bestFit="1" customWidth="1"/>
    <col min="9239" max="9239" width="21.28515625" style="3" bestFit="1" customWidth="1"/>
    <col min="9240" max="9472" width="9.140625" style="3"/>
    <col min="9473" max="9473" width="16.85546875" style="3" bestFit="1" customWidth="1"/>
    <col min="9474" max="9474" width="40.85546875" style="3" bestFit="1" customWidth="1"/>
    <col min="9475" max="9475" width="23.7109375" style="3" bestFit="1" customWidth="1"/>
    <col min="9476" max="9476" width="22.85546875" style="3" bestFit="1" customWidth="1"/>
    <col min="9477" max="9477" width="32.42578125" style="3" bestFit="1" customWidth="1"/>
    <col min="9478" max="9478" width="14.42578125" style="3" bestFit="1" customWidth="1"/>
    <col min="9479" max="9479" width="25" style="3" bestFit="1" customWidth="1"/>
    <col min="9480" max="9480" width="20.28515625" style="3" bestFit="1" customWidth="1"/>
    <col min="9481" max="9481" width="14.42578125" style="3" bestFit="1" customWidth="1"/>
    <col min="9482" max="9482" width="25" style="3" bestFit="1" customWidth="1"/>
    <col min="9483" max="9483" width="20.28515625" style="3" bestFit="1" customWidth="1"/>
    <col min="9484" max="9484" width="14.42578125" style="3" bestFit="1" customWidth="1"/>
    <col min="9485" max="9485" width="25" style="3" bestFit="1" customWidth="1"/>
    <col min="9486" max="9486" width="20.28515625" style="3" bestFit="1" customWidth="1"/>
    <col min="9487" max="9487" width="14.42578125" style="3" bestFit="1" customWidth="1"/>
    <col min="9488" max="9488" width="25" style="3" bestFit="1" customWidth="1"/>
    <col min="9489" max="9489" width="20.28515625" style="3" bestFit="1" customWidth="1"/>
    <col min="9490" max="9490" width="14.42578125" style="3" bestFit="1" customWidth="1"/>
    <col min="9491" max="9491" width="24.7109375" style="3" bestFit="1" customWidth="1"/>
    <col min="9492" max="9492" width="20.7109375" style="3" bestFit="1" customWidth="1"/>
    <col min="9493" max="9493" width="31.140625" style="3" bestFit="1" customWidth="1"/>
    <col min="9494" max="9494" width="25" style="3" bestFit="1" customWidth="1"/>
    <col min="9495" max="9495" width="21.28515625" style="3" bestFit="1" customWidth="1"/>
    <col min="9496" max="9728" width="9.140625" style="3"/>
    <col min="9729" max="9729" width="16.85546875" style="3" bestFit="1" customWidth="1"/>
    <col min="9730" max="9730" width="40.85546875" style="3" bestFit="1" customWidth="1"/>
    <col min="9731" max="9731" width="23.7109375" style="3" bestFit="1" customWidth="1"/>
    <col min="9732" max="9732" width="22.85546875" style="3" bestFit="1" customWidth="1"/>
    <col min="9733" max="9733" width="32.42578125" style="3" bestFit="1" customWidth="1"/>
    <col min="9734" max="9734" width="14.42578125" style="3" bestFit="1" customWidth="1"/>
    <col min="9735" max="9735" width="25" style="3" bestFit="1" customWidth="1"/>
    <col min="9736" max="9736" width="20.28515625" style="3" bestFit="1" customWidth="1"/>
    <col min="9737" max="9737" width="14.42578125" style="3" bestFit="1" customWidth="1"/>
    <col min="9738" max="9738" width="25" style="3" bestFit="1" customWidth="1"/>
    <col min="9739" max="9739" width="20.28515625" style="3" bestFit="1" customWidth="1"/>
    <col min="9740" max="9740" width="14.42578125" style="3" bestFit="1" customWidth="1"/>
    <col min="9741" max="9741" width="25" style="3" bestFit="1" customWidth="1"/>
    <col min="9742" max="9742" width="20.28515625" style="3" bestFit="1" customWidth="1"/>
    <col min="9743" max="9743" width="14.42578125" style="3" bestFit="1" customWidth="1"/>
    <col min="9744" max="9744" width="25" style="3" bestFit="1" customWidth="1"/>
    <col min="9745" max="9745" width="20.28515625" style="3" bestFit="1" customWidth="1"/>
    <col min="9746" max="9746" width="14.42578125" style="3" bestFit="1" customWidth="1"/>
    <col min="9747" max="9747" width="24.7109375" style="3" bestFit="1" customWidth="1"/>
    <col min="9748" max="9748" width="20.7109375" style="3" bestFit="1" customWidth="1"/>
    <col min="9749" max="9749" width="31.140625" style="3" bestFit="1" customWidth="1"/>
    <col min="9750" max="9750" width="25" style="3" bestFit="1" customWidth="1"/>
    <col min="9751" max="9751" width="21.28515625" style="3" bestFit="1" customWidth="1"/>
    <col min="9752" max="9984" width="9.140625" style="3"/>
    <col min="9985" max="9985" width="16.85546875" style="3" bestFit="1" customWidth="1"/>
    <col min="9986" max="9986" width="40.85546875" style="3" bestFit="1" customWidth="1"/>
    <col min="9987" max="9987" width="23.7109375" style="3" bestFit="1" customWidth="1"/>
    <col min="9988" max="9988" width="22.85546875" style="3" bestFit="1" customWidth="1"/>
    <col min="9989" max="9989" width="32.42578125" style="3" bestFit="1" customWidth="1"/>
    <col min="9990" max="9990" width="14.42578125" style="3" bestFit="1" customWidth="1"/>
    <col min="9991" max="9991" width="25" style="3" bestFit="1" customWidth="1"/>
    <col min="9992" max="9992" width="20.28515625" style="3" bestFit="1" customWidth="1"/>
    <col min="9993" max="9993" width="14.42578125" style="3" bestFit="1" customWidth="1"/>
    <col min="9994" max="9994" width="25" style="3" bestFit="1" customWidth="1"/>
    <col min="9995" max="9995" width="20.28515625" style="3" bestFit="1" customWidth="1"/>
    <col min="9996" max="9996" width="14.42578125" style="3" bestFit="1" customWidth="1"/>
    <col min="9997" max="9997" width="25" style="3" bestFit="1" customWidth="1"/>
    <col min="9998" max="9998" width="20.28515625" style="3" bestFit="1" customWidth="1"/>
    <col min="9999" max="9999" width="14.42578125" style="3" bestFit="1" customWidth="1"/>
    <col min="10000" max="10000" width="25" style="3" bestFit="1" customWidth="1"/>
    <col min="10001" max="10001" width="20.28515625" style="3" bestFit="1" customWidth="1"/>
    <col min="10002" max="10002" width="14.42578125" style="3" bestFit="1" customWidth="1"/>
    <col min="10003" max="10003" width="24.7109375" style="3" bestFit="1" customWidth="1"/>
    <col min="10004" max="10004" width="20.7109375" style="3" bestFit="1" customWidth="1"/>
    <col min="10005" max="10005" width="31.140625" style="3" bestFit="1" customWidth="1"/>
    <col min="10006" max="10006" width="25" style="3" bestFit="1" customWidth="1"/>
    <col min="10007" max="10007" width="21.28515625" style="3" bestFit="1" customWidth="1"/>
    <col min="10008" max="10240" width="9.140625" style="3"/>
    <col min="10241" max="10241" width="16.85546875" style="3" bestFit="1" customWidth="1"/>
    <col min="10242" max="10242" width="40.85546875" style="3" bestFit="1" customWidth="1"/>
    <col min="10243" max="10243" width="23.7109375" style="3" bestFit="1" customWidth="1"/>
    <col min="10244" max="10244" width="22.85546875" style="3" bestFit="1" customWidth="1"/>
    <col min="10245" max="10245" width="32.42578125" style="3" bestFit="1" customWidth="1"/>
    <col min="10246" max="10246" width="14.42578125" style="3" bestFit="1" customWidth="1"/>
    <col min="10247" max="10247" width="25" style="3" bestFit="1" customWidth="1"/>
    <col min="10248" max="10248" width="20.28515625" style="3" bestFit="1" customWidth="1"/>
    <col min="10249" max="10249" width="14.42578125" style="3" bestFit="1" customWidth="1"/>
    <col min="10250" max="10250" width="25" style="3" bestFit="1" customWidth="1"/>
    <col min="10251" max="10251" width="20.28515625" style="3" bestFit="1" customWidth="1"/>
    <col min="10252" max="10252" width="14.42578125" style="3" bestFit="1" customWidth="1"/>
    <col min="10253" max="10253" width="25" style="3" bestFit="1" customWidth="1"/>
    <col min="10254" max="10254" width="20.28515625" style="3" bestFit="1" customWidth="1"/>
    <col min="10255" max="10255" width="14.42578125" style="3" bestFit="1" customWidth="1"/>
    <col min="10256" max="10256" width="25" style="3" bestFit="1" customWidth="1"/>
    <col min="10257" max="10257" width="20.28515625" style="3" bestFit="1" customWidth="1"/>
    <col min="10258" max="10258" width="14.42578125" style="3" bestFit="1" customWidth="1"/>
    <col min="10259" max="10259" width="24.7109375" style="3" bestFit="1" customWidth="1"/>
    <col min="10260" max="10260" width="20.7109375" style="3" bestFit="1" customWidth="1"/>
    <col min="10261" max="10261" width="31.140625" style="3" bestFit="1" customWidth="1"/>
    <col min="10262" max="10262" width="25" style="3" bestFit="1" customWidth="1"/>
    <col min="10263" max="10263" width="21.28515625" style="3" bestFit="1" customWidth="1"/>
    <col min="10264" max="10496" width="9.140625" style="3"/>
    <col min="10497" max="10497" width="16.85546875" style="3" bestFit="1" customWidth="1"/>
    <col min="10498" max="10498" width="40.85546875" style="3" bestFit="1" customWidth="1"/>
    <col min="10499" max="10499" width="23.7109375" style="3" bestFit="1" customWidth="1"/>
    <col min="10500" max="10500" width="22.85546875" style="3" bestFit="1" customWidth="1"/>
    <col min="10501" max="10501" width="32.42578125" style="3" bestFit="1" customWidth="1"/>
    <col min="10502" max="10502" width="14.42578125" style="3" bestFit="1" customWidth="1"/>
    <col min="10503" max="10503" width="25" style="3" bestFit="1" customWidth="1"/>
    <col min="10504" max="10504" width="20.28515625" style="3" bestFit="1" customWidth="1"/>
    <col min="10505" max="10505" width="14.42578125" style="3" bestFit="1" customWidth="1"/>
    <col min="10506" max="10506" width="25" style="3" bestFit="1" customWidth="1"/>
    <col min="10507" max="10507" width="20.28515625" style="3" bestFit="1" customWidth="1"/>
    <col min="10508" max="10508" width="14.42578125" style="3" bestFit="1" customWidth="1"/>
    <col min="10509" max="10509" width="25" style="3" bestFit="1" customWidth="1"/>
    <col min="10510" max="10510" width="20.28515625" style="3" bestFit="1" customWidth="1"/>
    <col min="10511" max="10511" width="14.42578125" style="3" bestFit="1" customWidth="1"/>
    <col min="10512" max="10512" width="25" style="3" bestFit="1" customWidth="1"/>
    <col min="10513" max="10513" width="20.28515625" style="3" bestFit="1" customWidth="1"/>
    <col min="10514" max="10514" width="14.42578125" style="3" bestFit="1" customWidth="1"/>
    <col min="10515" max="10515" width="24.7109375" style="3" bestFit="1" customWidth="1"/>
    <col min="10516" max="10516" width="20.7109375" style="3" bestFit="1" customWidth="1"/>
    <col min="10517" max="10517" width="31.140625" style="3" bestFit="1" customWidth="1"/>
    <col min="10518" max="10518" width="25" style="3" bestFit="1" customWidth="1"/>
    <col min="10519" max="10519" width="21.28515625" style="3" bestFit="1" customWidth="1"/>
    <col min="10520" max="10752" width="9.140625" style="3"/>
    <col min="10753" max="10753" width="16.85546875" style="3" bestFit="1" customWidth="1"/>
    <col min="10754" max="10754" width="40.85546875" style="3" bestFit="1" customWidth="1"/>
    <col min="10755" max="10755" width="23.7109375" style="3" bestFit="1" customWidth="1"/>
    <col min="10756" max="10756" width="22.85546875" style="3" bestFit="1" customWidth="1"/>
    <col min="10757" max="10757" width="32.42578125" style="3" bestFit="1" customWidth="1"/>
    <col min="10758" max="10758" width="14.42578125" style="3" bestFit="1" customWidth="1"/>
    <col min="10759" max="10759" width="25" style="3" bestFit="1" customWidth="1"/>
    <col min="10760" max="10760" width="20.28515625" style="3" bestFit="1" customWidth="1"/>
    <col min="10761" max="10761" width="14.42578125" style="3" bestFit="1" customWidth="1"/>
    <col min="10762" max="10762" width="25" style="3" bestFit="1" customWidth="1"/>
    <col min="10763" max="10763" width="20.28515625" style="3" bestFit="1" customWidth="1"/>
    <col min="10764" max="10764" width="14.42578125" style="3" bestFit="1" customWidth="1"/>
    <col min="10765" max="10765" width="25" style="3" bestFit="1" customWidth="1"/>
    <col min="10766" max="10766" width="20.28515625" style="3" bestFit="1" customWidth="1"/>
    <col min="10767" max="10767" width="14.42578125" style="3" bestFit="1" customWidth="1"/>
    <col min="10768" max="10768" width="25" style="3" bestFit="1" customWidth="1"/>
    <col min="10769" max="10769" width="20.28515625" style="3" bestFit="1" customWidth="1"/>
    <col min="10770" max="10770" width="14.42578125" style="3" bestFit="1" customWidth="1"/>
    <col min="10771" max="10771" width="24.7109375" style="3" bestFit="1" customWidth="1"/>
    <col min="10772" max="10772" width="20.7109375" style="3" bestFit="1" customWidth="1"/>
    <col min="10773" max="10773" width="31.140625" style="3" bestFit="1" customWidth="1"/>
    <col min="10774" max="10774" width="25" style="3" bestFit="1" customWidth="1"/>
    <col min="10775" max="10775" width="21.28515625" style="3" bestFit="1" customWidth="1"/>
    <col min="10776" max="11008" width="9.140625" style="3"/>
    <col min="11009" max="11009" width="16.85546875" style="3" bestFit="1" customWidth="1"/>
    <col min="11010" max="11010" width="40.85546875" style="3" bestFit="1" customWidth="1"/>
    <col min="11011" max="11011" width="23.7109375" style="3" bestFit="1" customWidth="1"/>
    <col min="11012" max="11012" width="22.85546875" style="3" bestFit="1" customWidth="1"/>
    <col min="11013" max="11013" width="32.42578125" style="3" bestFit="1" customWidth="1"/>
    <col min="11014" max="11014" width="14.42578125" style="3" bestFit="1" customWidth="1"/>
    <col min="11015" max="11015" width="25" style="3" bestFit="1" customWidth="1"/>
    <col min="11016" max="11016" width="20.28515625" style="3" bestFit="1" customWidth="1"/>
    <col min="11017" max="11017" width="14.42578125" style="3" bestFit="1" customWidth="1"/>
    <col min="11018" max="11018" width="25" style="3" bestFit="1" customWidth="1"/>
    <col min="11019" max="11019" width="20.28515625" style="3" bestFit="1" customWidth="1"/>
    <col min="11020" max="11020" width="14.42578125" style="3" bestFit="1" customWidth="1"/>
    <col min="11021" max="11021" width="25" style="3" bestFit="1" customWidth="1"/>
    <col min="11022" max="11022" width="20.28515625" style="3" bestFit="1" customWidth="1"/>
    <col min="11023" max="11023" width="14.42578125" style="3" bestFit="1" customWidth="1"/>
    <col min="11024" max="11024" width="25" style="3" bestFit="1" customWidth="1"/>
    <col min="11025" max="11025" width="20.28515625" style="3" bestFit="1" customWidth="1"/>
    <col min="11026" max="11026" width="14.42578125" style="3" bestFit="1" customWidth="1"/>
    <col min="11027" max="11027" width="24.7109375" style="3" bestFit="1" customWidth="1"/>
    <col min="11028" max="11028" width="20.7109375" style="3" bestFit="1" customWidth="1"/>
    <col min="11029" max="11029" width="31.140625" style="3" bestFit="1" customWidth="1"/>
    <col min="11030" max="11030" width="25" style="3" bestFit="1" customWidth="1"/>
    <col min="11031" max="11031" width="21.28515625" style="3" bestFit="1" customWidth="1"/>
    <col min="11032" max="11264" width="9.140625" style="3"/>
    <col min="11265" max="11265" width="16.85546875" style="3" bestFit="1" customWidth="1"/>
    <col min="11266" max="11266" width="40.85546875" style="3" bestFit="1" customWidth="1"/>
    <col min="11267" max="11267" width="23.7109375" style="3" bestFit="1" customWidth="1"/>
    <col min="11268" max="11268" width="22.85546875" style="3" bestFit="1" customWidth="1"/>
    <col min="11269" max="11269" width="32.42578125" style="3" bestFit="1" customWidth="1"/>
    <col min="11270" max="11270" width="14.42578125" style="3" bestFit="1" customWidth="1"/>
    <col min="11271" max="11271" width="25" style="3" bestFit="1" customWidth="1"/>
    <col min="11272" max="11272" width="20.28515625" style="3" bestFit="1" customWidth="1"/>
    <col min="11273" max="11273" width="14.42578125" style="3" bestFit="1" customWidth="1"/>
    <col min="11274" max="11274" width="25" style="3" bestFit="1" customWidth="1"/>
    <col min="11275" max="11275" width="20.28515625" style="3" bestFit="1" customWidth="1"/>
    <col min="11276" max="11276" width="14.42578125" style="3" bestFit="1" customWidth="1"/>
    <col min="11277" max="11277" width="25" style="3" bestFit="1" customWidth="1"/>
    <col min="11278" max="11278" width="20.28515625" style="3" bestFit="1" customWidth="1"/>
    <col min="11279" max="11279" width="14.42578125" style="3" bestFit="1" customWidth="1"/>
    <col min="11280" max="11280" width="25" style="3" bestFit="1" customWidth="1"/>
    <col min="11281" max="11281" width="20.28515625" style="3" bestFit="1" customWidth="1"/>
    <col min="11282" max="11282" width="14.42578125" style="3" bestFit="1" customWidth="1"/>
    <col min="11283" max="11283" width="24.7109375" style="3" bestFit="1" customWidth="1"/>
    <col min="11284" max="11284" width="20.7109375" style="3" bestFit="1" customWidth="1"/>
    <col min="11285" max="11285" width="31.140625" style="3" bestFit="1" customWidth="1"/>
    <col min="11286" max="11286" width="25" style="3" bestFit="1" customWidth="1"/>
    <col min="11287" max="11287" width="21.28515625" style="3" bestFit="1" customWidth="1"/>
    <col min="11288" max="11520" width="9.140625" style="3"/>
    <col min="11521" max="11521" width="16.85546875" style="3" bestFit="1" customWidth="1"/>
    <col min="11522" max="11522" width="40.85546875" style="3" bestFit="1" customWidth="1"/>
    <col min="11523" max="11523" width="23.7109375" style="3" bestFit="1" customWidth="1"/>
    <col min="11524" max="11524" width="22.85546875" style="3" bestFit="1" customWidth="1"/>
    <col min="11525" max="11525" width="32.42578125" style="3" bestFit="1" customWidth="1"/>
    <col min="11526" max="11526" width="14.42578125" style="3" bestFit="1" customWidth="1"/>
    <col min="11527" max="11527" width="25" style="3" bestFit="1" customWidth="1"/>
    <col min="11528" max="11528" width="20.28515625" style="3" bestFit="1" customWidth="1"/>
    <col min="11529" max="11529" width="14.42578125" style="3" bestFit="1" customWidth="1"/>
    <col min="11530" max="11530" width="25" style="3" bestFit="1" customWidth="1"/>
    <col min="11531" max="11531" width="20.28515625" style="3" bestFit="1" customWidth="1"/>
    <col min="11532" max="11532" width="14.42578125" style="3" bestFit="1" customWidth="1"/>
    <col min="11533" max="11533" width="25" style="3" bestFit="1" customWidth="1"/>
    <col min="11534" max="11534" width="20.28515625" style="3" bestFit="1" customWidth="1"/>
    <col min="11535" max="11535" width="14.42578125" style="3" bestFit="1" customWidth="1"/>
    <col min="11536" max="11536" width="25" style="3" bestFit="1" customWidth="1"/>
    <col min="11537" max="11537" width="20.28515625" style="3" bestFit="1" customWidth="1"/>
    <col min="11538" max="11538" width="14.42578125" style="3" bestFit="1" customWidth="1"/>
    <col min="11539" max="11539" width="24.7109375" style="3" bestFit="1" customWidth="1"/>
    <col min="11540" max="11540" width="20.7109375" style="3" bestFit="1" customWidth="1"/>
    <col min="11541" max="11541" width="31.140625" style="3" bestFit="1" customWidth="1"/>
    <col min="11542" max="11542" width="25" style="3" bestFit="1" customWidth="1"/>
    <col min="11543" max="11543" width="21.28515625" style="3" bestFit="1" customWidth="1"/>
    <col min="11544" max="11776" width="9.140625" style="3"/>
    <col min="11777" max="11777" width="16.85546875" style="3" bestFit="1" customWidth="1"/>
    <col min="11778" max="11778" width="40.85546875" style="3" bestFit="1" customWidth="1"/>
    <col min="11779" max="11779" width="23.7109375" style="3" bestFit="1" customWidth="1"/>
    <col min="11780" max="11780" width="22.85546875" style="3" bestFit="1" customWidth="1"/>
    <col min="11781" max="11781" width="32.42578125" style="3" bestFit="1" customWidth="1"/>
    <col min="11782" max="11782" width="14.42578125" style="3" bestFit="1" customWidth="1"/>
    <col min="11783" max="11783" width="25" style="3" bestFit="1" customWidth="1"/>
    <col min="11784" max="11784" width="20.28515625" style="3" bestFit="1" customWidth="1"/>
    <col min="11785" max="11785" width="14.42578125" style="3" bestFit="1" customWidth="1"/>
    <col min="11786" max="11786" width="25" style="3" bestFit="1" customWidth="1"/>
    <col min="11787" max="11787" width="20.28515625" style="3" bestFit="1" customWidth="1"/>
    <col min="11788" max="11788" width="14.42578125" style="3" bestFit="1" customWidth="1"/>
    <col min="11789" max="11789" width="25" style="3" bestFit="1" customWidth="1"/>
    <col min="11790" max="11790" width="20.28515625" style="3" bestFit="1" customWidth="1"/>
    <col min="11791" max="11791" width="14.42578125" style="3" bestFit="1" customWidth="1"/>
    <col min="11792" max="11792" width="25" style="3" bestFit="1" customWidth="1"/>
    <col min="11793" max="11793" width="20.28515625" style="3" bestFit="1" customWidth="1"/>
    <col min="11794" max="11794" width="14.42578125" style="3" bestFit="1" customWidth="1"/>
    <col min="11795" max="11795" width="24.7109375" style="3" bestFit="1" customWidth="1"/>
    <col min="11796" max="11796" width="20.7109375" style="3" bestFit="1" customWidth="1"/>
    <col min="11797" max="11797" width="31.140625" style="3" bestFit="1" customWidth="1"/>
    <col min="11798" max="11798" width="25" style="3" bestFit="1" customWidth="1"/>
    <col min="11799" max="11799" width="21.28515625" style="3" bestFit="1" customWidth="1"/>
    <col min="11800" max="12032" width="9.140625" style="3"/>
    <col min="12033" max="12033" width="16.85546875" style="3" bestFit="1" customWidth="1"/>
    <col min="12034" max="12034" width="40.85546875" style="3" bestFit="1" customWidth="1"/>
    <col min="12035" max="12035" width="23.7109375" style="3" bestFit="1" customWidth="1"/>
    <col min="12036" max="12036" width="22.85546875" style="3" bestFit="1" customWidth="1"/>
    <col min="12037" max="12037" width="32.42578125" style="3" bestFit="1" customWidth="1"/>
    <col min="12038" max="12038" width="14.42578125" style="3" bestFit="1" customWidth="1"/>
    <col min="12039" max="12039" width="25" style="3" bestFit="1" customWidth="1"/>
    <col min="12040" max="12040" width="20.28515625" style="3" bestFit="1" customWidth="1"/>
    <col min="12041" max="12041" width="14.42578125" style="3" bestFit="1" customWidth="1"/>
    <col min="12042" max="12042" width="25" style="3" bestFit="1" customWidth="1"/>
    <col min="12043" max="12043" width="20.28515625" style="3" bestFit="1" customWidth="1"/>
    <col min="12044" max="12044" width="14.42578125" style="3" bestFit="1" customWidth="1"/>
    <col min="12045" max="12045" width="25" style="3" bestFit="1" customWidth="1"/>
    <col min="12046" max="12046" width="20.28515625" style="3" bestFit="1" customWidth="1"/>
    <col min="12047" max="12047" width="14.42578125" style="3" bestFit="1" customWidth="1"/>
    <col min="12048" max="12048" width="25" style="3" bestFit="1" customWidth="1"/>
    <col min="12049" max="12049" width="20.28515625" style="3" bestFit="1" customWidth="1"/>
    <col min="12050" max="12050" width="14.42578125" style="3" bestFit="1" customWidth="1"/>
    <col min="12051" max="12051" width="24.7109375" style="3" bestFit="1" customWidth="1"/>
    <col min="12052" max="12052" width="20.7109375" style="3" bestFit="1" customWidth="1"/>
    <col min="12053" max="12053" width="31.140625" style="3" bestFit="1" customWidth="1"/>
    <col min="12054" max="12054" width="25" style="3" bestFit="1" customWidth="1"/>
    <col min="12055" max="12055" width="21.28515625" style="3" bestFit="1" customWidth="1"/>
    <col min="12056" max="12288" width="9.140625" style="3"/>
    <col min="12289" max="12289" width="16.85546875" style="3" bestFit="1" customWidth="1"/>
    <col min="12290" max="12290" width="40.85546875" style="3" bestFit="1" customWidth="1"/>
    <col min="12291" max="12291" width="23.7109375" style="3" bestFit="1" customWidth="1"/>
    <col min="12292" max="12292" width="22.85546875" style="3" bestFit="1" customWidth="1"/>
    <col min="12293" max="12293" width="32.42578125" style="3" bestFit="1" customWidth="1"/>
    <col min="12294" max="12294" width="14.42578125" style="3" bestFit="1" customWidth="1"/>
    <col min="12295" max="12295" width="25" style="3" bestFit="1" customWidth="1"/>
    <col min="12296" max="12296" width="20.28515625" style="3" bestFit="1" customWidth="1"/>
    <col min="12297" max="12297" width="14.42578125" style="3" bestFit="1" customWidth="1"/>
    <col min="12298" max="12298" width="25" style="3" bestFit="1" customWidth="1"/>
    <col min="12299" max="12299" width="20.28515625" style="3" bestFit="1" customWidth="1"/>
    <col min="12300" max="12300" width="14.42578125" style="3" bestFit="1" customWidth="1"/>
    <col min="12301" max="12301" width="25" style="3" bestFit="1" customWidth="1"/>
    <col min="12302" max="12302" width="20.28515625" style="3" bestFit="1" customWidth="1"/>
    <col min="12303" max="12303" width="14.42578125" style="3" bestFit="1" customWidth="1"/>
    <col min="12304" max="12304" width="25" style="3" bestFit="1" customWidth="1"/>
    <col min="12305" max="12305" width="20.28515625" style="3" bestFit="1" customWidth="1"/>
    <col min="12306" max="12306" width="14.42578125" style="3" bestFit="1" customWidth="1"/>
    <col min="12307" max="12307" width="24.7109375" style="3" bestFit="1" customWidth="1"/>
    <col min="12308" max="12308" width="20.7109375" style="3" bestFit="1" customWidth="1"/>
    <col min="12309" max="12309" width="31.140625" style="3" bestFit="1" customWidth="1"/>
    <col min="12310" max="12310" width="25" style="3" bestFit="1" customWidth="1"/>
    <col min="12311" max="12311" width="21.28515625" style="3" bestFit="1" customWidth="1"/>
    <col min="12312" max="12544" width="9.140625" style="3"/>
    <col min="12545" max="12545" width="16.85546875" style="3" bestFit="1" customWidth="1"/>
    <col min="12546" max="12546" width="40.85546875" style="3" bestFit="1" customWidth="1"/>
    <col min="12547" max="12547" width="23.7109375" style="3" bestFit="1" customWidth="1"/>
    <col min="12548" max="12548" width="22.85546875" style="3" bestFit="1" customWidth="1"/>
    <col min="12549" max="12549" width="32.42578125" style="3" bestFit="1" customWidth="1"/>
    <col min="12550" max="12550" width="14.42578125" style="3" bestFit="1" customWidth="1"/>
    <col min="12551" max="12551" width="25" style="3" bestFit="1" customWidth="1"/>
    <col min="12552" max="12552" width="20.28515625" style="3" bestFit="1" customWidth="1"/>
    <col min="12553" max="12553" width="14.42578125" style="3" bestFit="1" customWidth="1"/>
    <col min="12554" max="12554" width="25" style="3" bestFit="1" customWidth="1"/>
    <col min="12555" max="12555" width="20.28515625" style="3" bestFit="1" customWidth="1"/>
    <col min="12556" max="12556" width="14.42578125" style="3" bestFit="1" customWidth="1"/>
    <col min="12557" max="12557" width="25" style="3" bestFit="1" customWidth="1"/>
    <col min="12558" max="12558" width="20.28515625" style="3" bestFit="1" customWidth="1"/>
    <col min="12559" max="12559" width="14.42578125" style="3" bestFit="1" customWidth="1"/>
    <col min="12560" max="12560" width="25" style="3" bestFit="1" customWidth="1"/>
    <col min="12561" max="12561" width="20.28515625" style="3" bestFit="1" customWidth="1"/>
    <col min="12562" max="12562" width="14.42578125" style="3" bestFit="1" customWidth="1"/>
    <col min="12563" max="12563" width="24.7109375" style="3" bestFit="1" customWidth="1"/>
    <col min="12564" max="12564" width="20.7109375" style="3" bestFit="1" customWidth="1"/>
    <col min="12565" max="12565" width="31.140625" style="3" bestFit="1" customWidth="1"/>
    <col min="12566" max="12566" width="25" style="3" bestFit="1" customWidth="1"/>
    <col min="12567" max="12567" width="21.28515625" style="3" bestFit="1" customWidth="1"/>
    <col min="12568" max="12800" width="9.140625" style="3"/>
    <col min="12801" max="12801" width="16.85546875" style="3" bestFit="1" customWidth="1"/>
    <col min="12802" max="12802" width="40.85546875" style="3" bestFit="1" customWidth="1"/>
    <col min="12803" max="12803" width="23.7109375" style="3" bestFit="1" customWidth="1"/>
    <col min="12804" max="12804" width="22.85546875" style="3" bestFit="1" customWidth="1"/>
    <col min="12805" max="12805" width="32.42578125" style="3" bestFit="1" customWidth="1"/>
    <col min="12806" max="12806" width="14.42578125" style="3" bestFit="1" customWidth="1"/>
    <col min="12807" max="12807" width="25" style="3" bestFit="1" customWidth="1"/>
    <col min="12808" max="12808" width="20.28515625" style="3" bestFit="1" customWidth="1"/>
    <col min="12809" max="12809" width="14.42578125" style="3" bestFit="1" customWidth="1"/>
    <col min="12810" max="12810" width="25" style="3" bestFit="1" customWidth="1"/>
    <col min="12811" max="12811" width="20.28515625" style="3" bestFit="1" customWidth="1"/>
    <col min="12812" max="12812" width="14.42578125" style="3" bestFit="1" customWidth="1"/>
    <col min="12813" max="12813" width="25" style="3" bestFit="1" customWidth="1"/>
    <col min="12814" max="12814" width="20.28515625" style="3" bestFit="1" customWidth="1"/>
    <col min="12815" max="12815" width="14.42578125" style="3" bestFit="1" customWidth="1"/>
    <col min="12816" max="12816" width="25" style="3" bestFit="1" customWidth="1"/>
    <col min="12817" max="12817" width="20.28515625" style="3" bestFit="1" customWidth="1"/>
    <col min="12818" max="12818" width="14.42578125" style="3" bestFit="1" customWidth="1"/>
    <col min="12819" max="12819" width="24.7109375" style="3" bestFit="1" customWidth="1"/>
    <col min="12820" max="12820" width="20.7109375" style="3" bestFit="1" customWidth="1"/>
    <col min="12821" max="12821" width="31.140625" style="3" bestFit="1" customWidth="1"/>
    <col min="12822" max="12822" width="25" style="3" bestFit="1" customWidth="1"/>
    <col min="12823" max="12823" width="21.28515625" style="3" bestFit="1" customWidth="1"/>
    <col min="12824" max="13056" width="9.140625" style="3"/>
    <col min="13057" max="13057" width="16.85546875" style="3" bestFit="1" customWidth="1"/>
    <col min="13058" max="13058" width="40.85546875" style="3" bestFit="1" customWidth="1"/>
    <col min="13059" max="13059" width="23.7109375" style="3" bestFit="1" customWidth="1"/>
    <col min="13060" max="13060" width="22.85546875" style="3" bestFit="1" customWidth="1"/>
    <col min="13061" max="13061" width="32.42578125" style="3" bestFit="1" customWidth="1"/>
    <col min="13062" max="13062" width="14.42578125" style="3" bestFit="1" customWidth="1"/>
    <col min="13063" max="13063" width="25" style="3" bestFit="1" customWidth="1"/>
    <col min="13064" max="13064" width="20.28515625" style="3" bestFit="1" customWidth="1"/>
    <col min="13065" max="13065" width="14.42578125" style="3" bestFit="1" customWidth="1"/>
    <col min="13066" max="13066" width="25" style="3" bestFit="1" customWidth="1"/>
    <col min="13067" max="13067" width="20.28515625" style="3" bestFit="1" customWidth="1"/>
    <col min="13068" max="13068" width="14.42578125" style="3" bestFit="1" customWidth="1"/>
    <col min="13069" max="13069" width="25" style="3" bestFit="1" customWidth="1"/>
    <col min="13070" max="13070" width="20.28515625" style="3" bestFit="1" customWidth="1"/>
    <col min="13071" max="13071" width="14.42578125" style="3" bestFit="1" customWidth="1"/>
    <col min="13072" max="13072" width="25" style="3" bestFit="1" customWidth="1"/>
    <col min="13073" max="13073" width="20.28515625" style="3" bestFit="1" customWidth="1"/>
    <col min="13074" max="13074" width="14.42578125" style="3" bestFit="1" customWidth="1"/>
    <col min="13075" max="13075" width="24.7109375" style="3" bestFit="1" customWidth="1"/>
    <col min="13076" max="13076" width="20.7109375" style="3" bestFit="1" customWidth="1"/>
    <col min="13077" max="13077" width="31.140625" style="3" bestFit="1" customWidth="1"/>
    <col min="13078" max="13078" width="25" style="3" bestFit="1" customWidth="1"/>
    <col min="13079" max="13079" width="21.28515625" style="3" bestFit="1" customWidth="1"/>
    <col min="13080" max="13312" width="9.140625" style="3"/>
    <col min="13313" max="13313" width="16.85546875" style="3" bestFit="1" customWidth="1"/>
    <col min="13314" max="13314" width="40.85546875" style="3" bestFit="1" customWidth="1"/>
    <col min="13315" max="13315" width="23.7109375" style="3" bestFit="1" customWidth="1"/>
    <col min="13316" max="13316" width="22.85546875" style="3" bestFit="1" customWidth="1"/>
    <col min="13317" max="13317" width="32.42578125" style="3" bestFit="1" customWidth="1"/>
    <col min="13318" max="13318" width="14.42578125" style="3" bestFit="1" customWidth="1"/>
    <col min="13319" max="13319" width="25" style="3" bestFit="1" customWidth="1"/>
    <col min="13320" max="13320" width="20.28515625" style="3" bestFit="1" customWidth="1"/>
    <col min="13321" max="13321" width="14.42578125" style="3" bestFit="1" customWidth="1"/>
    <col min="13322" max="13322" width="25" style="3" bestFit="1" customWidth="1"/>
    <col min="13323" max="13323" width="20.28515625" style="3" bestFit="1" customWidth="1"/>
    <col min="13324" max="13324" width="14.42578125" style="3" bestFit="1" customWidth="1"/>
    <col min="13325" max="13325" width="25" style="3" bestFit="1" customWidth="1"/>
    <col min="13326" max="13326" width="20.28515625" style="3" bestFit="1" customWidth="1"/>
    <col min="13327" max="13327" width="14.42578125" style="3" bestFit="1" customWidth="1"/>
    <col min="13328" max="13328" width="25" style="3" bestFit="1" customWidth="1"/>
    <col min="13329" max="13329" width="20.28515625" style="3" bestFit="1" customWidth="1"/>
    <col min="13330" max="13330" width="14.42578125" style="3" bestFit="1" customWidth="1"/>
    <col min="13331" max="13331" width="24.7109375" style="3" bestFit="1" customWidth="1"/>
    <col min="13332" max="13332" width="20.7109375" style="3" bestFit="1" customWidth="1"/>
    <col min="13333" max="13333" width="31.140625" style="3" bestFit="1" customWidth="1"/>
    <col min="13334" max="13334" width="25" style="3" bestFit="1" customWidth="1"/>
    <col min="13335" max="13335" width="21.28515625" style="3" bestFit="1" customWidth="1"/>
    <col min="13336" max="13568" width="9.140625" style="3"/>
    <col min="13569" max="13569" width="16.85546875" style="3" bestFit="1" customWidth="1"/>
    <col min="13570" max="13570" width="40.85546875" style="3" bestFit="1" customWidth="1"/>
    <col min="13571" max="13571" width="23.7109375" style="3" bestFit="1" customWidth="1"/>
    <col min="13572" max="13572" width="22.85546875" style="3" bestFit="1" customWidth="1"/>
    <col min="13573" max="13573" width="32.42578125" style="3" bestFit="1" customWidth="1"/>
    <col min="13574" max="13574" width="14.42578125" style="3" bestFit="1" customWidth="1"/>
    <col min="13575" max="13575" width="25" style="3" bestFit="1" customWidth="1"/>
    <col min="13576" max="13576" width="20.28515625" style="3" bestFit="1" customWidth="1"/>
    <col min="13577" max="13577" width="14.42578125" style="3" bestFit="1" customWidth="1"/>
    <col min="13578" max="13578" width="25" style="3" bestFit="1" customWidth="1"/>
    <col min="13579" max="13579" width="20.28515625" style="3" bestFit="1" customWidth="1"/>
    <col min="13580" max="13580" width="14.42578125" style="3" bestFit="1" customWidth="1"/>
    <col min="13581" max="13581" width="25" style="3" bestFit="1" customWidth="1"/>
    <col min="13582" max="13582" width="20.28515625" style="3" bestFit="1" customWidth="1"/>
    <col min="13583" max="13583" width="14.42578125" style="3" bestFit="1" customWidth="1"/>
    <col min="13584" max="13584" width="25" style="3" bestFit="1" customWidth="1"/>
    <col min="13585" max="13585" width="20.28515625" style="3" bestFit="1" customWidth="1"/>
    <col min="13586" max="13586" width="14.42578125" style="3" bestFit="1" customWidth="1"/>
    <col min="13587" max="13587" width="24.7109375" style="3" bestFit="1" customWidth="1"/>
    <col min="13588" max="13588" width="20.7109375" style="3" bestFit="1" customWidth="1"/>
    <col min="13589" max="13589" width="31.140625" style="3" bestFit="1" customWidth="1"/>
    <col min="13590" max="13590" width="25" style="3" bestFit="1" customWidth="1"/>
    <col min="13591" max="13591" width="21.28515625" style="3" bestFit="1" customWidth="1"/>
    <col min="13592" max="13824" width="9.140625" style="3"/>
    <col min="13825" max="13825" width="16.85546875" style="3" bestFit="1" customWidth="1"/>
    <col min="13826" max="13826" width="40.85546875" style="3" bestFit="1" customWidth="1"/>
    <col min="13827" max="13827" width="23.7109375" style="3" bestFit="1" customWidth="1"/>
    <col min="13828" max="13828" width="22.85546875" style="3" bestFit="1" customWidth="1"/>
    <col min="13829" max="13829" width="32.42578125" style="3" bestFit="1" customWidth="1"/>
    <col min="13830" max="13830" width="14.42578125" style="3" bestFit="1" customWidth="1"/>
    <col min="13831" max="13831" width="25" style="3" bestFit="1" customWidth="1"/>
    <col min="13832" max="13832" width="20.28515625" style="3" bestFit="1" customWidth="1"/>
    <col min="13833" max="13833" width="14.42578125" style="3" bestFit="1" customWidth="1"/>
    <col min="13834" max="13834" width="25" style="3" bestFit="1" customWidth="1"/>
    <col min="13835" max="13835" width="20.28515625" style="3" bestFit="1" customWidth="1"/>
    <col min="13836" max="13836" width="14.42578125" style="3" bestFit="1" customWidth="1"/>
    <col min="13837" max="13837" width="25" style="3" bestFit="1" customWidth="1"/>
    <col min="13838" max="13838" width="20.28515625" style="3" bestFit="1" customWidth="1"/>
    <col min="13839" max="13839" width="14.42578125" style="3" bestFit="1" customWidth="1"/>
    <col min="13840" max="13840" width="25" style="3" bestFit="1" customWidth="1"/>
    <col min="13841" max="13841" width="20.28515625" style="3" bestFit="1" customWidth="1"/>
    <col min="13842" max="13842" width="14.42578125" style="3" bestFit="1" customWidth="1"/>
    <col min="13843" max="13843" width="24.7109375" style="3" bestFit="1" customWidth="1"/>
    <col min="13844" max="13844" width="20.7109375" style="3" bestFit="1" customWidth="1"/>
    <col min="13845" max="13845" width="31.140625" style="3" bestFit="1" customWidth="1"/>
    <col min="13846" max="13846" width="25" style="3" bestFit="1" customWidth="1"/>
    <col min="13847" max="13847" width="21.28515625" style="3" bestFit="1" customWidth="1"/>
    <col min="13848" max="14080" width="9.140625" style="3"/>
    <col min="14081" max="14081" width="16.85546875" style="3" bestFit="1" customWidth="1"/>
    <col min="14082" max="14082" width="40.85546875" style="3" bestFit="1" customWidth="1"/>
    <col min="14083" max="14083" width="23.7109375" style="3" bestFit="1" customWidth="1"/>
    <col min="14084" max="14084" width="22.85546875" style="3" bestFit="1" customWidth="1"/>
    <col min="14085" max="14085" width="32.42578125" style="3" bestFit="1" customWidth="1"/>
    <col min="14086" max="14086" width="14.42578125" style="3" bestFit="1" customWidth="1"/>
    <col min="14087" max="14087" width="25" style="3" bestFit="1" customWidth="1"/>
    <col min="14088" max="14088" width="20.28515625" style="3" bestFit="1" customWidth="1"/>
    <col min="14089" max="14089" width="14.42578125" style="3" bestFit="1" customWidth="1"/>
    <col min="14090" max="14090" width="25" style="3" bestFit="1" customWidth="1"/>
    <col min="14091" max="14091" width="20.28515625" style="3" bestFit="1" customWidth="1"/>
    <col min="14092" max="14092" width="14.42578125" style="3" bestFit="1" customWidth="1"/>
    <col min="14093" max="14093" width="25" style="3" bestFit="1" customWidth="1"/>
    <col min="14094" max="14094" width="20.28515625" style="3" bestFit="1" customWidth="1"/>
    <col min="14095" max="14095" width="14.42578125" style="3" bestFit="1" customWidth="1"/>
    <col min="14096" max="14096" width="25" style="3" bestFit="1" customWidth="1"/>
    <col min="14097" max="14097" width="20.28515625" style="3" bestFit="1" customWidth="1"/>
    <col min="14098" max="14098" width="14.42578125" style="3" bestFit="1" customWidth="1"/>
    <col min="14099" max="14099" width="24.7109375" style="3" bestFit="1" customWidth="1"/>
    <col min="14100" max="14100" width="20.7109375" style="3" bestFit="1" customWidth="1"/>
    <col min="14101" max="14101" width="31.140625" style="3" bestFit="1" customWidth="1"/>
    <col min="14102" max="14102" width="25" style="3" bestFit="1" customWidth="1"/>
    <col min="14103" max="14103" width="21.28515625" style="3" bestFit="1" customWidth="1"/>
    <col min="14104" max="14336" width="9.140625" style="3"/>
    <col min="14337" max="14337" width="16.85546875" style="3" bestFit="1" customWidth="1"/>
    <col min="14338" max="14338" width="40.85546875" style="3" bestFit="1" customWidth="1"/>
    <col min="14339" max="14339" width="23.7109375" style="3" bestFit="1" customWidth="1"/>
    <col min="14340" max="14340" width="22.85546875" style="3" bestFit="1" customWidth="1"/>
    <col min="14341" max="14341" width="32.42578125" style="3" bestFit="1" customWidth="1"/>
    <col min="14342" max="14342" width="14.42578125" style="3" bestFit="1" customWidth="1"/>
    <col min="14343" max="14343" width="25" style="3" bestFit="1" customWidth="1"/>
    <col min="14344" max="14344" width="20.28515625" style="3" bestFit="1" customWidth="1"/>
    <col min="14345" max="14345" width="14.42578125" style="3" bestFit="1" customWidth="1"/>
    <col min="14346" max="14346" width="25" style="3" bestFit="1" customWidth="1"/>
    <col min="14347" max="14347" width="20.28515625" style="3" bestFit="1" customWidth="1"/>
    <col min="14348" max="14348" width="14.42578125" style="3" bestFit="1" customWidth="1"/>
    <col min="14349" max="14349" width="25" style="3" bestFit="1" customWidth="1"/>
    <col min="14350" max="14350" width="20.28515625" style="3" bestFit="1" customWidth="1"/>
    <col min="14351" max="14351" width="14.42578125" style="3" bestFit="1" customWidth="1"/>
    <col min="14352" max="14352" width="25" style="3" bestFit="1" customWidth="1"/>
    <col min="14353" max="14353" width="20.28515625" style="3" bestFit="1" customWidth="1"/>
    <col min="14354" max="14354" width="14.42578125" style="3" bestFit="1" customWidth="1"/>
    <col min="14355" max="14355" width="24.7109375" style="3" bestFit="1" customWidth="1"/>
    <col min="14356" max="14356" width="20.7109375" style="3" bestFit="1" customWidth="1"/>
    <col min="14357" max="14357" width="31.140625" style="3" bestFit="1" customWidth="1"/>
    <col min="14358" max="14358" width="25" style="3" bestFit="1" customWidth="1"/>
    <col min="14359" max="14359" width="21.28515625" style="3" bestFit="1" customWidth="1"/>
    <col min="14360" max="14592" width="9.140625" style="3"/>
    <col min="14593" max="14593" width="16.85546875" style="3" bestFit="1" customWidth="1"/>
    <col min="14594" max="14594" width="40.85546875" style="3" bestFit="1" customWidth="1"/>
    <col min="14595" max="14595" width="23.7109375" style="3" bestFit="1" customWidth="1"/>
    <col min="14596" max="14596" width="22.85546875" style="3" bestFit="1" customWidth="1"/>
    <col min="14597" max="14597" width="32.42578125" style="3" bestFit="1" customWidth="1"/>
    <col min="14598" max="14598" width="14.42578125" style="3" bestFit="1" customWidth="1"/>
    <col min="14599" max="14599" width="25" style="3" bestFit="1" customWidth="1"/>
    <col min="14600" max="14600" width="20.28515625" style="3" bestFit="1" customWidth="1"/>
    <col min="14601" max="14601" width="14.42578125" style="3" bestFit="1" customWidth="1"/>
    <col min="14602" max="14602" width="25" style="3" bestFit="1" customWidth="1"/>
    <col min="14603" max="14603" width="20.28515625" style="3" bestFit="1" customWidth="1"/>
    <col min="14604" max="14604" width="14.42578125" style="3" bestFit="1" customWidth="1"/>
    <col min="14605" max="14605" width="25" style="3" bestFit="1" customWidth="1"/>
    <col min="14606" max="14606" width="20.28515625" style="3" bestFit="1" customWidth="1"/>
    <col min="14607" max="14607" width="14.42578125" style="3" bestFit="1" customWidth="1"/>
    <col min="14608" max="14608" width="25" style="3" bestFit="1" customWidth="1"/>
    <col min="14609" max="14609" width="20.28515625" style="3" bestFit="1" customWidth="1"/>
    <col min="14610" max="14610" width="14.42578125" style="3" bestFit="1" customWidth="1"/>
    <col min="14611" max="14611" width="24.7109375" style="3" bestFit="1" customWidth="1"/>
    <col min="14612" max="14612" width="20.7109375" style="3" bestFit="1" customWidth="1"/>
    <col min="14613" max="14613" width="31.140625" style="3" bestFit="1" customWidth="1"/>
    <col min="14614" max="14614" width="25" style="3" bestFit="1" customWidth="1"/>
    <col min="14615" max="14615" width="21.28515625" style="3" bestFit="1" customWidth="1"/>
    <col min="14616" max="14848" width="9.140625" style="3"/>
    <col min="14849" max="14849" width="16.85546875" style="3" bestFit="1" customWidth="1"/>
    <col min="14850" max="14850" width="40.85546875" style="3" bestFit="1" customWidth="1"/>
    <col min="14851" max="14851" width="23.7109375" style="3" bestFit="1" customWidth="1"/>
    <col min="14852" max="14852" width="22.85546875" style="3" bestFit="1" customWidth="1"/>
    <col min="14853" max="14853" width="32.42578125" style="3" bestFit="1" customWidth="1"/>
    <col min="14854" max="14854" width="14.42578125" style="3" bestFit="1" customWidth="1"/>
    <col min="14855" max="14855" width="25" style="3" bestFit="1" customWidth="1"/>
    <col min="14856" max="14856" width="20.28515625" style="3" bestFit="1" customWidth="1"/>
    <col min="14857" max="14857" width="14.42578125" style="3" bestFit="1" customWidth="1"/>
    <col min="14858" max="14858" width="25" style="3" bestFit="1" customWidth="1"/>
    <col min="14859" max="14859" width="20.28515625" style="3" bestFit="1" customWidth="1"/>
    <col min="14860" max="14860" width="14.42578125" style="3" bestFit="1" customWidth="1"/>
    <col min="14861" max="14861" width="25" style="3" bestFit="1" customWidth="1"/>
    <col min="14862" max="14862" width="20.28515625" style="3" bestFit="1" customWidth="1"/>
    <col min="14863" max="14863" width="14.42578125" style="3" bestFit="1" customWidth="1"/>
    <col min="14864" max="14864" width="25" style="3" bestFit="1" customWidth="1"/>
    <col min="14865" max="14865" width="20.28515625" style="3" bestFit="1" customWidth="1"/>
    <col min="14866" max="14866" width="14.42578125" style="3" bestFit="1" customWidth="1"/>
    <col min="14867" max="14867" width="24.7109375" style="3" bestFit="1" customWidth="1"/>
    <col min="14868" max="14868" width="20.7109375" style="3" bestFit="1" customWidth="1"/>
    <col min="14869" max="14869" width="31.140625" style="3" bestFit="1" customWidth="1"/>
    <col min="14870" max="14870" width="25" style="3" bestFit="1" customWidth="1"/>
    <col min="14871" max="14871" width="21.28515625" style="3" bestFit="1" customWidth="1"/>
    <col min="14872" max="15104" width="9.140625" style="3"/>
    <col min="15105" max="15105" width="16.85546875" style="3" bestFit="1" customWidth="1"/>
    <col min="15106" max="15106" width="40.85546875" style="3" bestFit="1" customWidth="1"/>
    <col min="15107" max="15107" width="23.7109375" style="3" bestFit="1" customWidth="1"/>
    <col min="15108" max="15108" width="22.85546875" style="3" bestFit="1" customWidth="1"/>
    <col min="15109" max="15109" width="32.42578125" style="3" bestFit="1" customWidth="1"/>
    <col min="15110" max="15110" width="14.42578125" style="3" bestFit="1" customWidth="1"/>
    <col min="15111" max="15111" width="25" style="3" bestFit="1" customWidth="1"/>
    <col min="15112" max="15112" width="20.28515625" style="3" bestFit="1" customWidth="1"/>
    <col min="15113" max="15113" width="14.42578125" style="3" bestFit="1" customWidth="1"/>
    <col min="15114" max="15114" width="25" style="3" bestFit="1" customWidth="1"/>
    <col min="15115" max="15115" width="20.28515625" style="3" bestFit="1" customWidth="1"/>
    <col min="15116" max="15116" width="14.42578125" style="3" bestFit="1" customWidth="1"/>
    <col min="15117" max="15117" width="25" style="3" bestFit="1" customWidth="1"/>
    <col min="15118" max="15118" width="20.28515625" style="3" bestFit="1" customWidth="1"/>
    <col min="15119" max="15119" width="14.42578125" style="3" bestFit="1" customWidth="1"/>
    <col min="15120" max="15120" width="25" style="3" bestFit="1" customWidth="1"/>
    <col min="15121" max="15121" width="20.28515625" style="3" bestFit="1" customWidth="1"/>
    <col min="15122" max="15122" width="14.42578125" style="3" bestFit="1" customWidth="1"/>
    <col min="15123" max="15123" width="24.7109375" style="3" bestFit="1" customWidth="1"/>
    <col min="15124" max="15124" width="20.7109375" style="3" bestFit="1" customWidth="1"/>
    <col min="15125" max="15125" width="31.140625" style="3" bestFit="1" customWidth="1"/>
    <col min="15126" max="15126" width="25" style="3" bestFit="1" customWidth="1"/>
    <col min="15127" max="15127" width="21.28515625" style="3" bestFit="1" customWidth="1"/>
    <col min="15128" max="15360" width="9.140625" style="3"/>
    <col min="15361" max="15361" width="16.85546875" style="3" bestFit="1" customWidth="1"/>
    <col min="15362" max="15362" width="40.85546875" style="3" bestFit="1" customWidth="1"/>
    <col min="15363" max="15363" width="23.7109375" style="3" bestFit="1" customWidth="1"/>
    <col min="15364" max="15364" width="22.85546875" style="3" bestFit="1" customWidth="1"/>
    <col min="15365" max="15365" width="32.42578125" style="3" bestFit="1" customWidth="1"/>
    <col min="15366" max="15366" width="14.42578125" style="3" bestFit="1" customWidth="1"/>
    <col min="15367" max="15367" width="25" style="3" bestFit="1" customWidth="1"/>
    <col min="15368" max="15368" width="20.28515625" style="3" bestFit="1" customWidth="1"/>
    <col min="15369" max="15369" width="14.42578125" style="3" bestFit="1" customWidth="1"/>
    <col min="15370" max="15370" width="25" style="3" bestFit="1" customWidth="1"/>
    <col min="15371" max="15371" width="20.28515625" style="3" bestFit="1" customWidth="1"/>
    <col min="15372" max="15372" width="14.42578125" style="3" bestFit="1" customWidth="1"/>
    <col min="15373" max="15373" width="25" style="3" bestFit="1" customWidth="1"/>
    <col min="15374" max="15374" width="20.28515625" style="3" bestFit="1" customWidth="1"/>
    <col min="15375" max="15375" width="14.42578125" style="3" bestFit="1" customWidth="1"/>
    <col min="15376" max="15376" width="25" style="3" bestFit="1" customWidth="1"/>
    <col min="15377" max="15377" width="20.28515625" style="3" bestFit="1" customWidth="1"/>
    <col min="15378" max="15378" width="14.42578125" style="3" bestFit="1" customWidth="1"/>
    <col min="15379" max="15379" width="24.7109375" style="3" bestFit="1" customWidth="1"/>
    <col min="15380" max="15380" width="20.7109375" style="3" bestFit="1" customWidth="1"/>
    <col min="15381" max="15381" width="31.140625" style="3" bestFit="1" customWidth="1"/>
    <col min="15382" max="15382" width="25" style="3" bestFit="1" customWidth="1"/>
    <col min="15383" max="15383" width="21.28515625" style="3" bestFit="1" customWidth="1"/>
    <col min="15384" max="15616" width="9.140625" style="3"/>
    <col min="15617" max="15617" width="16.85546875" style="3" bestFit="1" customWidth="1"/>
    <col min="15618" max="15618" width="40.85546875" style="3" bestFit="1" customWidth="1"/>
    <col min="15619" max="15619" width="23.7109375" style="3" bestFit="1" customWidth="1"/>
    <col min="15620" max="15620" width="22.85546875" style="3" bestFit="1" customWidth="1"/>
    <col min="15621" max="15621" width="32.42578125" style="3" bestFit="1" customWidth="1"/>
    <col min="15622" max="15622" width="14.42578125" style="3" bestFit="1" customWidth="1"/>
    <col min="15623" max="15623" width="25" style="3" bestFit="1" customWidth="1"/>
    <col min="15624" max="15624" width="20.28515625" style="3" bestFit="1" customWidth="1"/>
    <col min="15625" max="15625" width="14.42578125" style="3" bestFit="1" customWidth="1"/>
    <col min="15626" max="15626" width="25" style="3" bestFit="1" customWidth="1"/>
    <col min="15627" max="15627" width="20.28515625" style="3" bestFit="1" customWidth="1"/>
    <col min="15628" max="15628" width="14.42578125" style="3" bestFit="1" customWidth="1"/>
    <col min="15629" max="15629" width="25" style="3" bestFit="1" customWidth="1"/>
    <col min="15630" max="15630" width="20.28515625" style="3" bestFit="1" customWidth="1"/>
    <col min="15631" max="15631" width="14.42578125" style="3" bestFit="1" customWidth="1"/>
    <col min="15632" max="15632" width="25" style="3" bestFit="1" customWidth="1"/>
    <col min="15633" max="15633" width="20.28515625" style="3" bestFit="1" customWidth="1"/>
    <col min="15634" max="15634" width="14.42578125" style="3" bestFit="1" customWidth="1"/>
    <col min="15635" max="15635" width="24.7109375" style="3" bestFit="1" customWidth="1"/>
    <col min="15636" max="15636" width="20.7109375" style="3" bestFit="1" customWidth="1"/>
    <col min="15637" max="15637" width="31.140625" style="3" bestFit="1" customWidth="1"/>
    <col min="15638" max="15638" width="25" style="3" bestFit="1" customWidth="1"/>
    <col min="15639" max="15639" width="21.28515625" style="3" bestFit="1" customWidth="1"/>
    <col min="15640" max="15872" width="9.140625" style="3"/>
    <col min="15873" max="15873" width="16.85546875" style="3" bestFit="1" customWidth="1"/>
    <col min="15874" max="15874" width="40.85546875" style="3" bestFit="1" customWidth="1"/>
    <col min="15875" max="15875" width="23.7109375" style="3" bestFit="1" customWidth="1"/>
    <col min="15876" max="15876" width="22.85546875" style="3" bestFit="1" customWidth="1"/>
    <col min="15877" max="15877" width="32.42578125" style="3" bestFit="1" customWidth="1"/>
    <col min="15878" max="15878" width="14.42578125" style="3" bestFit="1" customWidth="1"/>
    <col min="15879" max="15879" width="25" style="3" bestFit="1" customWidth="1"/>
    <col min="15880" max="15880" width="20.28515625" style="3" bestFit="1" customWidth="1"/>
    <col min="15881" max="15881" width="14.42578125" style="3" bestFit="1" customWidth="1"/>
    <col min="15882" max="15882" width="25" style="3" bestFit="1" customWidth="1"/>
    <col min="15883" max="15883" width="20.28515625" style="3" bestFit="1" customWidth="1"/>
    <col min="15884" max="15884" width="14.42578125" style="3" bestFit="1" customWidth="1"/>
    <col min="15885" max="15885" width="25" style="3" bestFit="1" customWidth="1"/>
    <col min="15886" max="15886" width="20.28515625" style="3" bestFit="1" customWidth="1"/>
    <col min="15887" max="15887" width="14.42578125" style="3" bestFit="1" customWidth="1"/>
    <col min="15888" max="15888" width="25" style="3" bestFit="1" customWidth="1"/>
    <col min="15889" max="15889" width="20.28515625" style="3" bestFit="1" customWidth="1"/>
    <col min="15890" max="15890" width="14.42578125" style="3" bestFit="1" customWidth="1"/>
    <col min="15891" max="15891" width="24.7109375" style="3" bestFit="1" customWidth="1"/>
    <col min="15892" max="15892" width="20.7109375" style="3" bestFit="1" customWidth="1"/>
    <col min="15893" max="15893" width="31.140625" style="3" bestFit="1" customWidth="1"/>
    <col min="15894" max="15894" width="25" style="3" bestFit="1" customWidth="1"/>
    <col min="15895" max="15895" width="21.28515625" style="3" bestFit="1" customWidth="1"/>
    <col min="15896" max="16128" width="9.140625" style="3"/>
    <col min="16129" max="16129" width="16.85546875" style="3" bestFit="1" customWidth="1"/>
    <col min="16130" max="16130" width="40.85546875" style="3" bestFit="1" customWidth="1"/>
    <col min="16131" max="16131" width="23.7109375" style="3" bestFit="1" customWidth="1"/>
    <col min="16132" max="16132" width="22.85546875" style="3" bestFit="1" customWidth="1"/>
    <col min="16133" max="16133" width="32.42578125" style="3" bestFit="1" customWidth="1"/>
    <col min="16134" max="16134" width="14.42578125" style="3" bestFit="1" customWidth="1"/>
    <col min="16135" max="16135" width="25" style="3" bestFit="1" customWidth="1"/>
    <col min="16136" max="16136" width="20.28515625" style="3" bestFit="1" customWidth="1"/>
    <col min="16137" max="16137" width="14.42578125" style="3" bestFit="1" customWidth="1"/>
    <col min="16138" max="16138" width="25" style="3" bestFit="1" customWidth="1"/>
    <col min="16139" max="16139" width="20.28515625" style="3" bestFit="1" customWidth="1"/>
    <col min="16140" max="16140" width="14.42578125" style="3" bestFit="1" customWidth="1"/>
    <col min="16141" max="16141" width="25" style="3" bestFit="1" customWidth="1"/>
    <col min="16142" max="16142" width="20.28515625" style="3" bestFit="1" customWidth="1"/>
    <col min="16143" max="16143" width="14.42578125" style="3" bestFit="1" customWidth="1"/>
    <col min="16144" max="16144" width="25" style="3" bestFit="1" customWidth="1"/>
    <col min="16145" max="16145" width="20.28515625" style="3" bestFit="1" customWidth="1"/>
    <col min="16146" max="16146" width="14.42578125" style="3" bestFit="1" customWidth="1"/>
    <col min="16147" max="16147" width="24.7109375" style="3" bestFit="1" customWidth="1"/>
    <col min="16148" max="16148" width="20.7109375" style="3" bestFit="1" customWidth="1"/>
    <col min="16149" max="16149" width="31.140625" style="3" bestFit="1" customWidth="1"/>
    <col min="16150" max="16150" width="25" style="3" bestFit="1" customWidth="1"/>
    <col min="16151" max="16151" width="21.28515625" style="3" bestFit="1" customWidth="1"/>
    <col min="16152" max="16384" width="9.140625" style="3"/>
  </cols>
  <sheetData>
    <row r="2" spans="1:23" x14ac:dyDescent="0.25">
      <c r="A2" s="28"/>
      <c r="B2" s="29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89</v>
      </c>
      <c r="B5" s="1" t="s">
        <v>90</v>
      </c>
      <c r="C5" s="2">
        <v>3383601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13784</v>
      </c>
      <c r="K5" s="2">
        <v>29273</v>
      </c>
      <c r="L5" s="2">
        <v>0</v>
      </c>
      <c r="M5" s="2">
        <v>82703</v>
      </c>
      <c r="N5" s="2">
        <v>101086</v>
      </c>
      <c r="O5" s="2">
        <v>0</v>
      </c>
      <c r="P5" s="2">
        <v>82703</v>
      </c>
      <c r="Q5" s="2">
        <v>147742</v>
      </c>
      <c r="R5" s="2">
        <v>0</v>
      </c>
      <c r="S5" s="2">
        <v>82703</v>
      </c>
      <c r="T5" s="2">
        <v>133909</v>
      </c>
      <c r="U5" s="2">
        <f>SUM(Q5,N5,K5,H5,E5,T5)</f>
        <v>412010</v>
      </c>
      <c r="V5" s="2"/>
    </row>
    <row r="6" spans="1:23" x14ac:dyDescent="0.25">
      <c r="A6" s="1" t="s">
        <v>89</v>
      </c>
      <c r="B6" s="1" t="s">
        <v>91</v>
      </c>
      <c r="C6" s="13">
        <v>0</v>
      </c>
      <c r="D6" s="13">
        <v>0</v>
      </c>
      <c r="E6" s="13">
        <v>0</v>
      </c>
      <c r="F6" s="13">
        <v>1744628</v>
      </c>
      <c r="G6" s="13">
        <v>0</v>
      </c>
      <c r="H6" s="13">
        <v>2719</v>
      </c>
      <c r="I6" s="13">
        <v>0</v>
      </c>
      <c r="J6" s="13">
        <v>4236.75</v>
      </c>
      <c r="K6" s="13">
        <v>54770</v>
      </c>
      <c r="L6" s="13">
        <v>0</v>
      </c>
      <c r="M6" s="13">
        <v>50841</v>
      </c>
      <c r="N6" s="13">
        <v>95459</v>
      </c>
      <c r="O6" s="13">
        <v>0</v>
      </c>
      <c r="P6" s="13">
        <v>50841</v>
      </c>
      <c r="Q6" s="13">
        <v>102635</v>
      </c>
      <c r="R6" s="13">
        <v>0</v>
      </c>
      <c r="S6" s="13">
        <v>50841</v>
      </c>
      <c r="T6" s="13">
        <v>55920</v>
      </c>
      <c r="U6" s="13">
        <v>314222</v>
      </c>
      <c r="V6" s="2"/>
    </row>
    <row r="7" spans="1:23" x14ac:dyDescent="0.25">
      <c r="A7" s="1" t="s">
        <v>89</v>
      </c>
      <c r="B7" s="1" t="s">
        <v>92</v>
      </c>
      <c r="C7" s="13">
        <v>763500</v>
      </c>
      <c r="D7" s="13">
        <v>75183</v>
      </c>
      <c r="E7" s="13">
        <v>209803</v>
      </c>
      <c r="F7" s="13">
        <v>0</v>
      </c>
      <c r="G7" s="13">
        <f>D7</f>
        <v>75183</v>
      </c>
      <c r="H7" s="13">
        <v>90642</v>
      </c>
      <c r="I7" s="13">
        <v>0</v>
      </c>
      <c r="J7" s="13">
        <f>G7</f>
        <v>75183</v>
      </c>
      <c r="K7" s="13">
        <v>90642</v>
      </c>
      <c r="L7" s="13">
        <v>0</v>
      </c>
      <c r="M7" s="13">
        <f>J7</f>
        <v>75183</v>
      </c>
      <c r="N7" s="13">
        <v>90642</v>
      </c>
      <c r="O7" s="13">
        <v>0</v>
      </c>
      <c r="P7" s="13">
        <f>M7</f>
        <v>75183</v>
      </c>
      <c r="Q7" s="13">
        <v>90642</v>
      </c>
      <c r="R7" s="13">
        <v>0</v>
      </c>
      <c r="S7" s="13">
        <f>P7</f>
        <v>75183</v>
      </c>
      <c r="T7" s="13">
        <v>90642</v>
      </c>
      <c r="U7" s="13">
        <v>753655</v>
      </c>
      <c r="V7" s="2"/>
    </row>
    <row r="8" spans="1:23" x14ac:dyDescent="0.25">
      <c r="A8" s="1" t="s">
        <v>89</v>
      </c>
      <c r="B8" s="1" t="s">
        <v>93</v>
      </c>
      <c r="C8" s="13">
        <v>1525605</v>
      </c>
      <c r="D8" s="13">
        <v>112260.41666666666</v>
      </c>
      <c r="E8" s="13">
        <v>114888</v>
      </c>
      <c r="F8" s="13">
        <v>0</v>
      </c>
      <c r="G8" s="13">
        <v>103625</v>
      </c>
      <c r="H8" s="13">
        <v>112785</v>
      </c>
      <c r="I8" s="13">
        <v>0</v>
      </c>
      <c r="J8" s="13">
        <f>G8</f>
        <v>103625</v>
      </c>
      <c r="K8" s="13">
        <v>116329</v>
      </c>
      <c r="L8" s="13">
        <v>0</v>
      </c>
      <c r="M8" s="13">
        <f>J8</f>
        <v>103625</v>
      </c>
      <c r="N8" s="13">
        <v>105002</v>
      </c>
      <c r="O8" s="13">
        <v>0</v>
      </c>
      <c r="P8" s="13">
        <f>M8</f>
        <v>103625</v>
      </c>
      <c r="Q8" s="13">
        <v>107845</v>
      </c>
      <c r="R8" s="13">
        <v>0</v>
      </c>
      <c r="S8" s="13">
        <f>P8</f>
        <v>103625</v>
      </c>
      <c r="T8" s="13">
        <v>107845</v>
      </c>
      <c r="U8" s="13">
        <v>777479</v>
      </c>
      <c r="V8" s="2"/>
    </row>
    <row r="9" spans="1:23" x14ac:dyDescent="0.25">
      <c r="A9" s="1" t="s">
        <v>89</v>
      </c>
      <c r="B9" s="1" t="s">
        <v>94</v>
      </c>
      <c r="C9" s="13">
        <v>2539879</v>
      </c>
      <c r="D9" s="13">
        <v>52296.666666666664</v>
      </c>
      <c r="E9" s="13">
        <v>57261</v>
      </c>
      <c r="F9" s="13">
        <v>0</v>
      </c>
      <c r="G9" s="13">
        <v>78445</v>
      </c>
      <c r="H9" s="13">
        <v>61145</v>
      </c>
      <c r="I9" s="13">
        <v>0</v>
      </c>
      <c r="J9" s="13">
        <v>78445</v>
      </c>
      <c r="K9" s="13">
        <v>61414</v>
      </c>
      <c r="L9" s="13">
        <v>0</v>
      </c>
      <c r="M9" s="13">
        <v>78445</v>
      </c>
      <c r="N9" s="13">
        <v>108192</v>
      </c>
      <c r="O9" s="13">
        <v>0</v>
      </c>
      <c r="P9" s="13">
        <v>78445</v>
      </c>
      <c r="Q9" s="13">
        <v>97293</v>
      </c>
      <c r="R9" s="13">
        <v>0</v>
      </c>
      <c r="S9" s="13">
        <v>32685.416666666664</v>
      </c>
      <c r="T9" s="13">
        <v>36610</v>
      </c>
      <c r="U9" s="13">
        <v>483060</v>
      </c>
      <c r="V9" s="2"/>
    </row>
    <row r="10" spans="1:23" x14ac:dyDescent="0.25">
      <c r="A10" s="1" t="s">
        <v>89</v>
      </c>
      <c r="B10" s="1" t="s">
        <v>95</v>
      </c>
      <c r="C10" s="13">
        <v>0</v>
      </c>
      <c r="D10" s="13">
        <v>0</v>
      </c>
      <c r="E10" s="13">
        <v>0</v>
      </c>
      <c r="F10" s="13">
        <v>1504132</v>
      </c>
      <c r="G10" s="13">
        <v>0</v>
      </c>
      <c r="H10" s="13">
        <v>0</v>
      </c>
      <c r="I10" s="13">
        <v>0</v>
      </c>
      <c r="J10" s="13">
        <v>12447.166666666666</v>
      </c>
      <c r="K10" s="13">
        <v>65729</v>
      </c>
      <c r="L10" s="13">
        <v>0</v>
      </c>
      <c r="M10" s="13">
        <v>74683</v>
      </c>
      <c r="N10" s="13">
        <v>59205</v>
      </c>
      <c r="O10" s="13">
        <v>0</v>
      </c>
      <c r="P10" s="13">
        <v>74683</v>
      </c>
      <c r="Q10" s="13">
        <v>81324</v>
      </c>
      <c r="R10" s="13">
        <v>0</v>
      </c>
      <c r="S10" s="13">
        <v>74683</v>
      </c>
      <c r="T10" s="13">
        <v>88931</v>
      </c>
      <c r="U10" s="13">
        <v>295189</v>
      </c>
      <c r="V10" s="2"/>
    </row>
    <row r="11" spans="1:23" x14ac:dyDescent="0.25">
      <c r="A11" s="1" t="s">
        <v>89</v>
      </c>
      <c r="B11" s="1" t="s">
        <v>96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5991880</v>
      </c>
      <c r="P11" s="13">
        <v>0</v>
      </c>
      <c r="Q11" s="13">
        <v>0</v>
      </c>
      <c r="R11" s="13">
        <v>0</v>
      </c>
      <c r="S11" s="13">
        <v>0</v>
      </c>
      <c r="T11" s="2">
        <v>54158</v>
      </c>
      <c r="U11" s="13">
        <v>54158</v>
      </c>
      <c r="V11" s="2"/>
    </row>
    <row r="12" spans="1:23" x14ac:dyDescent="0.25">
      <c r="A12" s="1" t="s">
        <v>89</v>
      </c>
      <c r="B12" s="1" t="s">
        <v>97</v>
      </c>
      <c r="C12" s="13">
        <v>0</v>
      </c>
      <c r="D12" s="13">
        <v>0</v>
      </c>
      <c r="E12" s="13">
        <v>0</v>
      </c>
      <c r="F12" s="13">
        <v>4333288</v>
      </c>
      <c r="G12" s="13">
        <v>0</v>
      </c>
      <c r="H12" s="13">
        <v>0</v>
      </c>
      <c r="I12" s="13">
        <v>0</v>
      </c>
      <c r="J12" s="13">
        <v>6644.666666666667</v>
      </c>
      <c r="K12" s="13">
        <v>63271</v>
      </c>
      <c r="L12" s="13">
        <v>0</v>
      </c>
      <c r="M12" s="13">
        <v>79736</v>
      </c>
      <c r="N12" s="13">
        <v>87258</v>
      </c>
      <c r="O12" s="13">
        <v>0</v>
      </c>
      <c r="P12" s="13">
        <v>79736</v>
      </c>
      <c r="Q12" s="13">
        <v>92126</v>
      </c>
      <c r="R12" s="13">
        <v>0</v>
      </c>
      <c r="S12" s="13">
        <v>79736</v>
      </c>
      <c r="T12" s="13">
        <v>79959</v>
      </c>
      <c r="U12" s="13">
        <v>322614</v>
      </c>
      <c r="V12" s="2"/>
    </row>
    <row r="13" spans="1:23" x14ac:dyDescent="0.25">
      <c r="A13" s="1" t="s">
        <v>89</v>
      </c>
      <c r="B13" s="1" t="s">
        <v>98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2001638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"/>
    </row>
    <row r="14" spans="1:23" x14ac:dyDescent="0.25">
      <c r="A14" s="1" t="s">
        <v>89</v>
      </c>
      <c r="B14" s="1" t="s">
        <v>99</v>
      </c>
      <c r="C14" s="13">
        <v>2116466</v>
      </c>
      <c r="D14" s="13">
        <v>64293</v>
      </c>
      <c r="E14" s="13">
        <v>69026</v>
      </c>
      <c r="F14" s="13">
        <v>0</v>
      </c>
      <c r="G14" s="13">
        <v>85724</v>
      </c>
      <c r="H14" s="13">
        <v>91080</v>
      </c>
      <c r="I14" s="13">
        <v>0</v>
      </c>
      <c r="J14" s="13">
        <v>85724</v>
      </c>
      <c r="K14" s="13">
        <v>109045</v>
      </c>
      <c r="L14" s="13">
        <v>0</v>
      </c>
      <c r="M14" s="13">
        <v>85724</v>
      </c>
      <c r="N14" s="13">
        <v>89448</v>
      </c>
      <c r="O14" s="13">
        <v>0</v>
      </c>
      <c r="P14" s="13">
        <v>85724</v>
      </c>
      <c r="Q14" s="13">
        <v>90963</v>
      </c>
      <c r="R14" s="13">
        <v>0</v>
      </c>
      <c r="S14" s="13">
        <v>85724</v>
      </c>
      <c r="T14" s="13">
        <v>87790</v>
      </c>
      <c r="U14" s="13">
        <v>628432</v>
      </c>
      <c r="V14" s="2"/>
    </row>
    <row r="15" spans="1:23" x14ac:dyDescent="0.25">
      <c r="A15" s="1" t="s">
        <v>89</v>
      </c>
      <c r="B15" s="1" t="s">
        <v>100</v>
      </c>
      <c r="C15" s="13">
        <v>21700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2"/>
    </row>
    <row r="16" spans="1:23" x14ac:dyDescent="0.25">
      <c r="A16" s="1" t="s">
        <v>89</v>
      </c>
      <c r="B16" s="1" t="s">
        <v>101</v>
      </c>
      <c r="C16" s="13">
        <v>0</v>
      </c>
      <c r="D16" s="13">
        <v>0</v>
      </c>
      <c r="E16" s="13">
        <v>0</v>
      </c>
      <c r="F16" s="13">
        <v>298613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"/>
    </row>
    <row r="17" spans="1:22" x14ac:dyDescent="0.25">
      <c r="A17" s="1" t="s">
        <v>89</v>
      </c>
      <c r="B17" s="1" t="s">
        <v>102</v>
      </c>
      <c r="C17" s="13">
        <v>1375097</v>
      </c>
      <c r="D17" s="13">
        <v>0</v>
      </c>
      <c r="E17" s="13">
        <v>2894</v>
      </c>
      <c r="F17" s="13">
        <v>0</v>
      </c>
      <c r="G17" s="13">
        <v>17848.5</v>
      </c>
      <c r="H17" s="13">
        <v>28353</v>
      </c>
      <c r="I17" s="13">
        <v>0</v>
      </c>
      <c r="J17" s="13">
        <v>23798</v>
      </c>
      <c r="K17" s="13">
        <v>25369</v>
      </c>
      <c r="L17" s="13">
        <v>0</v>
      </c>
      <c r="M17" s="13">
        <v>23798</v>
      </c>
      <c r="N17" s="13">
        <v>50712</v>
      </c>
      <c r="O17" s="13">
        <v>0</v>
      </c>
      <c r="P17" s="13">
        <v>23798</v>
      </c>
      <c r="Q17" s="13">
        <v>40867</v>
      </c>
      <c r="R17" s="13">
        <v>0</v>
      </c>
      <c r="S17" s="13">
        <v>23798</v>
      </c>
      <c r="T17" s="13">
        <v>47373</v>
      </c>
      <c r="U17" s="13">
        <v>223921</v>
      </c>
      <c r="V17" s="2"/>
    </row>
    <row r="18" spans="1:22" x14ac:dyDescent="0.25">
      <c r="A18" s="1" t="s">
        <v>89</v>
      </c>
      <c r="B18" s="1" t="s">
        <v>103</v>
      </c>
      <c r="C18" s="13">
        <v>3018146</v>
      </c>
      <c r="D18" s="13">
        <v>0</v>
      </c>
      <c r="E18" s="13">
        <v>0</v>
      </c>
      <c r="F18" s="13">
        <v>0</v>
      </c>
      <c r="G18" s="13">
        <v>2009</v>
      </c>
      <c r="H18" s="13">
        <v>2009</v>
      </c>
      <c r="I18" s="13">
        <v>0</v>
      </c>
      <c r="J18" s="13">
        <v>4018</v>
      </c>
      <c r="K18" s="13">
        <v>4018</v>
      </c>
      <c r="L18" s="13">
        <v>0</v>
      </c>
      <c r="M18" s="13">
        <v>4018</v>
      </c>
      <c r="N18" s="13">
        <v>4018</v>
      </c>
      <c r="O18" s="13">
        <v>0</v>
      </c>
      <c r="P18" s="13">
        <v>4018</v>
      </c>
      <c r="Q18" s="13">
        <v>4018</v>
      </c>
      <c r="R18" s="13">
        <v>0</v>
      </c>
      <c r="S18" s="13">
        <v>4018</v>
      </c>
      <c r="T18" s="13">
        <v>4018</v>
      </c>
      <c r="U18" s="13">
        <v>20090</v>
      </c>
      <c r="V18" s="2"/>
    </row>
    <row r="19" spans="1:22" x14ac:dyDescent="0.25">
      <c r="A19" s="1" t="s">
        <v>89</v>
      </c>
      <c r="B19" s="1" t="s">
        <v>104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4761100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41096</v>
      </c>
      <c r="U19" s="13">
        <v>41096</v>
      </c>
      <c r="V19" s="2"/>
    </row>
    <row r="20" spans="1:22" x14ac:dyDescent="0.25">
      <c r="A20" s="1" t="s">
        <v>89</v>
      </c>
      <c r="B20" s="1" t="s">
        <v>105</v>
      </c>
      <c r="C20" s="13">
        <v>10468072</v>
      </c>
      <c r="D20" s="13">
        <v>0</v>
      </c>
      <c r="E20" s="13">
        <v>0</v>
      </c>
      <c r="F20" s="13">
        <v>0</v>
      </c>
      <c r="G20" s="13">
        <v>0</v>
      </c>
      <c r="H20" s="13">
        <v>66242</v>
      </c>
      <c r="I20" s="13">
        <v>0</v>
      </c>
      <c r="J20" s="13">
        <v>18926.916666666668</v>
      </c>
      <c r="K20" s="13">
        <v>86772</v>
      </c>
      <c r="L20" s="13">
        <v>0</v>
      </c>
      <c r="M20" s="13">
        <v>227123</v>
      </c>
      <c r="N20" s="13">
        <v>127398</v>
      </c>
      <c r="O20" s="13">
        <v>0</v>
      </c>
      <c r="P20" s="13">
        <v>227123</v>
      </c>
      <c r="Q20" s="13">
        <v>199720</v>
      </c>
      <c r="R20" s="13">
        <v>0</v>
      </c>
      <c r="S20" s="13">
        <v>227123</v>
      </c>
      <c r="T20" s="13">
        <v>156019</v>
      </c>
      <c r="U20" s="13">
        <v>702393</v>
      </c>
      <c r="V20" s="2"/>
    </row>
    <row r="21" spans="1:22" x14ac:dyDescent="0.25">
      <c r="A21" s="1" t="s">
        <v>89</v>
      </c>
      <c r="B21" s="1" t="s">
        <v>106</v>
      </c>
      <c r="C21" s="13">
        <v>1354105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2"/>
    </row>
    <row r="22" spans="1:22" x14ac:dyDescent="0.25">
      <c r="A22" s="1" t="s">
        <v>89</v>
      </c>
      <c r="B22" s="1" t="s">
        <v>107</v>
      </c>
      <c r="C22" s="13">
        <v>440402</v>
      </c>
      <c r="D22" s="13">
        <v>16592.916666666664</v>
      </c>
      <c r="E22" s="13">
        <v>27565</v>
      </c>
      <c r="F22" s="13">
        <v>0</v>
      </c>
      <c r="G22" s="13">
        <v>28445</v>
      </c>
      <c r="H22" s="13">
        <v>23052</v>
      </c>
      <c r="I22" s="13">
        <v>0</v>
      </c>
      <c r="J22" s="13">
        <v>28445</v>
      </c>
      <c r="K22" s="13">
        <v>38210</v>
      </c>
      <c r="L22" s="13">
        <v>0</v>
      </c>
      <c r="M22" s="13">
        <v>28445</v>
      </c>
      <c r="N22" s="13">
        <v>32071</v>
      </c>
      <c r="O22" s="13">
        <v>0</v>
      </c>
      <c r="P22" s="13">
        <v>28445</v>
      </c>
      <c r="Q22" s="13">
        <v>38658</v>
      </c>
      <c r="R22" s="13">
        <v>0</v>
      </c>
      <c r="S22" s="13">
        <v>28445</v>
      </c>
      <c r="T22" s="13">
        <v>35582</v>
      </c>
      <c r="U22" s="13">
        <v>218190</v>
      </c>
      <c r="V22" s="2"/>
    </row>
    <row r="23" spans="1:22" x14ac:dyDescent="0.25">
      <c r="A23" s="1" t="s">
        <v>89</v>
      </c>
      <c r="B23" s="1" t="s">
        <v>108</v>
      </c>
      <c r="C23" s="13">
        <v>5172254</v>
      </c>
      <c r="D23" s="13">
        <v>0</v>
      </c>
      <c r="E23" s="13">
        <v>54449</v>
      </c>
      <c r="F23" s="13">
        <v>0</v>
      </c>
      <c r="G23" s="13">
        <v>50306.083333333328</v>
      </c>
      <c r="H23" s="13">
        <v>97277</v>
      </c>
      <c r="I23" s="13">
        <v>0</v>
      </c>
      <c r="J23" s="13">
        <v>86239</v>
      </c>
      <c r="K23" s="13">
        <v>96457</v>
      </c>
      <c r="L23" s="13">
        <v>0</v>
      </c>
      <c r="M23" s="13">
        <v>86239</v>
      </c>
      <c r="N23" s="13">
        <v>119537</v>
      </c>
      <c r="O23" s="13">
        <v>0</v>
      </c>
      <c r="P23" s="13">
        <v>86239</v>
      </c>
      <c r="Q23" s="13">
        <v>111858</v>
      </c>
      <c r="R23" s="13">
        <v>0</v>
      </c>
      <c r="S23" s="13">
        <v>86239</v>
      </c>
      <c r="T23" s="13">
        <v>108178</v>
      </c>
      <c r="U23" s="13">
        <v>685033</v>
      </c>
      <c r="V23" s="2"/>
    </row>
    <row r="24" spans="1:22" x14ac:dyDescent="0.25">
      <c r="A24" s="1" t="s">
        <v>89</v>
      </c>
      <c r="B24" s="1" t="s">
        <v>109</v>
      </c>
      <c r="C24" s="13">
        <v>647622</v>
      </c>
      <c r="D24" s="13">
        <v>48512</v>
      </c>
      <c r="E24" s="13">
        <v>79043</v>
      </c>
      <c r="F24" s="13">
        <v>0</v>
      </c>
      <c r="G24" s="13">
        <v>48512</v>
      </c>
      <c r="H24" s="13">
        <v>80084</v>
      </c>
      <c r="I24" s="13">
        <v>0</v>
      </c>
      <c r="J24" s="13">
        <v>48512</v>
      </c>
      <c r="K24" s="13">
        <v>79437</v>
      </c>
      <c r="L24" s="13">
        <v>0</v>
      </c>
      <c r="M24" s="13">
        <v>48512</v>
      </c>
      <c r="N24" s="13">
        <v>135188</v>
      </c>
      <c r="O24" s="13">
        <v>0</v>
      </c>
      <c r="P24" s="13">
        <v>48512</v>
      </c>
      <c r="Q24" s="13">
        <v>132039</v>
      </c>
      <c r="R24" s="13">
        <v>0</v>
      </c>
      <c r="S24" s="13">
        <v>48512</v>
      </c>
      <c r="T24" s="2">
        <v>79924</v>
      </c>
      <c r="U24" s="13">
        <v>665799</v>
      </c>
      <c r="V24" s="2"/>
    </row>
    <row r="25" spans="1:22" x14ac:dyDescent="0.25">
      <c r="A25" s="1" t="s">
        <v>89</v>
      </c>
      <c r="B25" s="1" t="s">
        <v>110</v>
      </c>
      <c r="C25" s="13">
        <v>0</v>
      </c>
      <c r="D25" s="13">
        <v>0</v>
      </c>
      <c r="E25" s="13">
        <v>0</v>
      </c>
      <c r="F25" s="13">
        <v>1553417</v>
      </c>
      <c r="G25" s="13">
        <v>0</v>
      </c>
      <c r="H25" s="13">
        <v>0</v>
      </c>
      <c r="I25" s="13">
        <v>0</v>
      </c>
      <c r="J25" s="13">
        <v>7306</v>
      </c>
      <c r="K25" s="2">
        <v>0</v>
      </c>
      <c r="L25" s="13">
        <v>0</v>
      </c>
      <c r="M25" s="13">
        <v>10959</v>
      </c>
      <c r="N25" s="2">
        <v>0</v>
      </c>
      <c r="O25" s="13">
        <v>0</v>
      </c>
      <c r="P25" s="13">
        <v>10959</v>
      </c>
      <c r="Q25" s="2">
        <v>0</v>
      </c>
      <c r="R25" s="13">
        <v>0</v>
      </c>
      <c r="S25" s="13">
        <v>10959</v>
      </c>
      <c r="T25" s="2">
        <v>0</v>
      </c>
      <c r="U25" s="13">
        <v>0</v>
      </c>
      <c r="V25" s="2"/>
    </row>
    <row r="26" spans="1:22" x14ac:dyDescent="0.25">
      <c r="A26" s="1" t="s">
        <v>89</v>
      </c>
      <c r="B26" s="1" t="s">
        <v>111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2895954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"/>
    </row>
    <row r="27" spans="1:22" x14ac:dyDescent="0.25">
      <c r="A27" s="1" t="s">
        <v>89</v>
      </c>
      <c r="B27" s="1" t="s">
        <v>112</v>
      </c>
      <c r="C27" s="13">
        <v>1471491</v>
      </c>
      <c r="D27" s="13">
        <v>0</v>
      </c>
      <c r="E27" s="13">
        <v>3443</v>
      </c>
      <c r="F27" s="13">
        <v>0</v>
      </c>
      <c r="G27" s="13">
        <v>15933</v>
      </c>
      <c r="H27" s="13">
        <v>25948</v>
      </c>
      <c r="I27" s="13">
        <v>408375</v>
      </c>
      <c r="J27" s="13">
        <v>31866</v>
      </c>
      <c r="K27" s="13">
        <v>46853</v>
      </c>
      <c r="L27" s="13">
        <v>0</v>
      </c>
      <c r="M27" s="13">
        <v>31866</v>
      </c>
      <c r="N27" s="13">
        <v>31237</v>
      </c>
      <c r="O27" s="13">
        <v>0</v>
      </c>
      <c r="P27" s="13">
        <v>31866</v>
      </c>
      <c r="Q27" s="13">
        <v>59372</v>
      </c>
      <c r="R27" s="13">
        <v>0</v>
      </c>
      <c r="S27" s="13">
        <v>31866</v>
      </c>
      <c r="T27" s="13">
        <v>36082</v>
      </c>
      <c r="U27" s="13">
        <v>228883</v>
      </c>
      <c r="V27" s="2"/>
    </row>
    <row r="28" spans="1:22" x14ac:dyDescent="0.25">
      <c r="A28" s="1" t="s">
        <v>89</v>
      </c>
      <c r="B28" s="1" t="s">
        <v>113</v>
      </c>
      <c r="C28" s="13">
        <v>873959</v>
      </c>
      <c r="D28" s="13">
        <v>0</v>
      </c>
      <c r="E28" s="13">
        <v>61545</v>
      </c>
      <c r="F28" s="13">
        <v>0</v>
      </c>
      <c r="G28" s="13">
        <v>59745</v>
      </c>
      <c r="H28" s="13">
        <v>70815</v>
      </c>
      <c r="I28" s="13">
        <v>0</v>
      </c>
      <c r="J28" s="13">
        <v>59745</v>
      </c>
      <c r="K28" s="13">
        <v>64282</v>
      </c>
      <c r="L28" s="13">
        <v>0</v>
      </c>
      <c r="M28" s="13">
        <v>59745</v>
      </c>
      <c r="N28" s="13">
        <v>68551</v>
      </c>
      <c r="O28" s="13">
        <v>0</v>
      </c>
      <c r="P28" s="13">
        <v>59745</v>
      </c>
      <c r="Q28" s="13">
        <v>77522</v>
      </c>
      <c r="R28" s="2">
        <v>0</v>
      </c>
      <c r="S28" s="13">
        <v>59745</v>
      </c>
      <c r="T28" s="2">
        <v>75104</v>
      </c>
      <c r="U28" s="13">
        <v>488634</v>
      </c>
      <c r="V28" s="2"/>
    </row>
    <row r="29" spans="1:22" x14ac:dyDescent="0.25">
      <c r="A29" s="1" t="s">
        <v>89</v>
      </c>
      <c r="B29" s="1" t="s">
        <v>114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1402642</v>
      </c>
      <c r="M29" s="13">
        <v>1507</v>
      </c>
      <c r="N29" s="2">
        <v>0</v>
      </c>
      <c r="O29" s="13">
        <v>0</v>
      </c>
      <c r="P29" s="13">
        <v>1507</v>
      </c>
      <c r="Q29" s="2">
        <v>0</v>
      </c>
      <c r="R29" s="2">
        <v>0</v>
      </c>
      <c r="S29" s="13">
        <v>1507</v>
      </c>
      <c r="T29" s="2">
        <v>0</v>
      </c>
      <c r="U29" s="13">
        <v>0</v>
      </c>
      <c r="V29" s="2"/>
    </row>
    <row r="30" spans="1:22" x14ac:dyDescent="0.25">
      <c r="A30" s="1" t="s">
        <v>89</v>
      </c>
      <c r="B30" s="1" t="s">
        <v>115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3067716</v>
      </c>
      <c r="P30" s="13">
        <v>0</v>
      </c>
      <c r="Q30" s="13">
        <v>0</v>
      </c>
      <c r="R30" s="2">
        <v>0</v>
      </c>
      <c r="S30" s="13">
        <v>45135</v>
      </c>
      <c r="T30" s="2">
        <v>69372</v>
      </c>
      <c r="U30" s="13">
        <v>69372</v>
      </c>
      <c r="V30" s="2"/>
    </row>
    <row r="31" spans="1:22" x14ac:dyDescent="0.25">
      <c r="A31" s="1" t="s">
        <v>89</v>
      </c>
      <c r="B31" s="1" t="s">
        <v>116</v>
      </c>
      <c r="C31" s="13">
        <v>0</v>
      </c>
      <c r="D31" s="13">
        <v>0</v>
      </c>
      <c r="E31" s="13">
        <v>0</v>
      </c>
      <c r="F31" s="13">
        <v>1217242</v>
      </c>
      <c r="G31" s="13">
        <v>0</v>
      </c>
      <c r="H31" s="13">
        <v>12177</v>
      </c>
      <c r="I31" s="13">
        <v>0</v>
      </c>
      <c r="J31" s="13">
        <v>30251</v>
      </c>
      <c r="K31" s="13">
        <v>27416</v>
      </c>
      <c r="L31" s="13">
        <v>0</v>
      </c>
      <c r="M31" s="13">
        <v>30251</v>
      </c>
      <c r="N31" s="13">
        <v>34258</v>
      </c>
      <c r="O31" s="13">
        <v>0</v>
      </c>
      <c r="P31" s="13">
        <v>30251</v>
      </c>
      <c r="Q31" s="13">
        <v>32221</v>
      </c>
      <c r="R31" s="2">
        <v>0</v>
      </c>
      <c r="S31" s="13">
        <v>30251</v>
      </c>
      <c r="T31" s="2">
        <v>9092</v>
      </c>
      <c r="U31" s="13">
        <v>127341</v>
      </c>
      <c r="V31" s="2"/>
    </row>
    <row r="32" spans="1:22" x14ac:dyDescent="0.25">
      <c r="A32" s="1" t="s">
        <v>89</v>
      </c>
      <c r="B32" s="1" t="s">
        <v>117</v>
      </c>
      <c r="C32" s="2">
        <v>2890774</v>
      </c>
      <c r="D32" s="2">
        <v>0</v>
      </c>
      <c r="E32" s="2">
        <v>0</v>
      </c>
      <c r="F32" s="2">
        <v>333540</v>
      </c>
      <c r="G32" s="2">
        <v>0</v>
      </c>
      <c r="H32" s="2">
        <v>0</v>
      </c>
      <c r="I32" s="2">
        <v>0</v>
      </c>
      <c r="J32" s="2">
        <v>37342</v>
      </c>
      <c r="K32" s="2">
        <v>71205</v>
      </c>
      <c r="L32" s="2">
        <v>0</v>
      </c>
      <c r="M32" s="2">
        <v>49789</v>
      </c>
      <c r="N32" s="2">
        <v>70715</v>
      </c>
      <c r="O32" s="2">
        <v>0</v>
      </c>
      <c r="P32" s="2">
        <v>49789</v>
      </c>
      <c r="Q32" s="2">
        <v>91890</v>
      </c>
      <c r="R32" s="2">
        <v>0</v>
      </c>
      <c r="S32" s="2">
        <v>49789</v>
      </c>
      <c r="T32" s="2">
        <v>88627</v>
      </c>
      <c r="U32" s="2">
        <f>SUM(Q32,N32,K32,H32,E32,T32)</f>
        <v>322437</v>
      </c>
      <c r="V32" s="2"/>
    </row>
    <row r="33" spans="1:22" x14ac:dyDescent="0.25">
      <c r="A33" s="1" t="s">
        <v>89</v>
      </c>
      <c r="B33" s="1" t="s">
        <v>118</v>
      </c>
      <c r="C33" s="13">
        <v>716681</v>
      </c>
      <c r="D33" s="13">
        <v>115686.66666666666</v>
      </c>
      <c r="E33" s="13">
        <v>115636</v>
      </c>
      <c r="F33" s="13">
        <v>0</v>
      </c>
      <c r="G33" s="13">
        <v>69412</v>
      </c>
      <c r="H33" s="13">
        <v>50841</v>
      </c>
      <c r="I33" s="13">
        <v>0</v>
      </c>
      <c r="J33" s="13">
        <f>G33</f>
        <v>69412</v>
      </c>
      <c r="K33" s="13">
        <v>77828</v>
      </c>
      <c r="L33" s="13">
        <v>0</v>
      </c>
      <c r="M33" s="13">
        <f>J33</f>
        <v>69412</v>
      </c>
      <c r="N33" s="13">
        <v>77828</v>
      </c>
      <c r="O33" s="13">
        <v>0</v>
      </c>
      <c r="P33" s="13">
        <f>M33</f>
        <v>69412</v>
      </c>
      <c r="Q33" s="13">
        <v>77828</v>
      </c>
      <c r="R33" s="2">
        <v>0</v>
      </c>
      <c r="S33" s="13">
        <f>P33</f>
        <v>69412</v>
      </c>
      <c r="T33" s="13">
        <v>77828</v>
      </c>
      <c r="U33" s="13">
        <v>528630</v>
      </c>
      <c r="V33" s="2"/>
    </row>
    <row r="34" spans="1:22" x14ac:dyDescent="0.25">
      <c r="A34" s="1" t="s">
        <v>89</v>
      </c>
      <c r="B34" s="1" t="s">
        <v>119</v>
      </c>
      <c r="C34" s="13">
        <v>5209412</v>
      </c>
      <c r="D34" s="13">
        <v>0</v>
      </c>
      <c r="E34" s="13">
        <v>48194</v>
      </c>
      <c r="F34" s="13">
        <v>0</v>
      </c>
      <c r="G34" s="13">
        <v>36262</v>
      </c>
      <c r="H34" s="13">
        <v>72301</v>
      </c>
      <c r="I34" s="13">
        <v>0</v>
      </c>
      <c r="J34" s="13">
        <v>102786</v>
      </c>
      <c r="K34" s="13">
        <v>141505</v>
      </c>
      <c r="L34" s="13">
        <v>0</v>
      </c>
      <c r="M34" s="13">
        <f>J34</f>
        <v>102786</v>
      </c>
      <c r="N34" s="13">
        <v>121456</v>
      </c>
      <c r="O34" s="13">
        <v>0</v>
      </c>
      <c r="P34" s="13">
        <f>M34</f>
        <v>102786</v>
      </c>
      <c r="Q34" s="13">
        <v>129972</v>
      </c>
      <c r="R34" s="2">
        <v>0</v>
      </c>
      <c r="S34" s="13">
        <f>P34</f>
        <v>102786</v>
      </c>
      <c r="T34" s="13">
        <v>129972</v>
      </c>
      <c r="U34" s="13">
        <v>715701</v>
      </c>
      <c r="V34" s="2"/>
    </row>
    <row r="35" spans="1:22" x14ac:dyDescent="0.25">
      <c r="A35" s="1" t="s">
        <v>89</v>
      </c>
      <c r="B35" s="1" t="s">
        <v>120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2548378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2">
        <v>0</v>
      </c>
      <c r="S35" s="13">
        <v>25986.583333333332</v>
      </c>
      <c r="T35" s="2">
        <v>25986.583333333332</v>
      </c>
      <c r="U35" s="13">
        <v>25986.583333333332</v>
      </c>
      <c r="V35" s="2"/>
    </row>
    <row r="36" spans="1:22" x14ac:dyDescent="0.25">
      <c r="A36" s="1" t="s">
        <v>89</v>
      </c>
      <c r="B36" s="1" t="s">
        <v>121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2667462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2">
        <v>0</v>
      </c>
      <c r="S36" s="13">
        <v>0</v>
      </c>
      <c r="T36" s="13">
        <v>0</v>
      </c>
      <c r="U36" s="13">
        <v>0</v>
      </c>
      <c r="V36" s="2"/>
    </row>
    <row r="37" spans="1:22" x14ac:dyDescent="0.25">
      <c r="A37" s="1" t="s">
        <v>89</v>
      </c>
      <c r="B37" s="1" t="s">
        <v>122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3368031</v>
      </c>
      <c r="J37" s="13">
        <v>0</v>
      </c>
      <c r="K37" s="13">
        <v>0</v>
      </c>
      <c r="L37" s="13">
        <v>0</v>
      </c>
      <c r="M37" s="13">
        <v>43547.333333333336</v>
      </c>
      <c r="N37" s="13">
        <v>257904</v>
      </c>
      <c r="O37" s="13">
        <v>0</v>
      </c>
      <c r="P37" s="13">
        <v>261284</v>
      </c>
      <c r="Q37" s="13">
        <v>397147</v>
      </c>
      <c r="R37" s="2">
        <v>0</v>
      </c>
      <c r="S37" s="13">
        <f>P37</f>
        <v>261284</v>
      </c>
      <c r="T37" s="13">
        <v>397147</v>
      </c>
      <c r="U37" s="13">
        <v>1052198</v>
      </c>
      <c r="V37" s="2"/>
    </row>
    <row r="38" spans="1:22" x14ac:dyDescent="0.25">
      <c r="A38" s="1" t="s">
        <v>89</v>
      </c>
      <c r="B38" s="1" t="s">
        <v>123</v>
      </c>
      <c r="C38" s="13">
        <v>1209986</v>
      </c>
      <c r="D38" s="13">
        <v>10641.666666666668</v>
      </c>
      <c r="E38" s="13">
        <v>10641.666666666668</v>
      </c>
      <c r="F38" s="13">
        <v>0</v>
      </c>
      <c r="G38" s="13">
        <v>25540</v>
      </c>
      <c r="H38" s="13">
        <v>25540</v>
      </c>
      <c r="I38" s="13">
        <v>0</v>
      </c>
      <c r="J38" s="13">
        <v>25540</v>
      </c>
      <c r="K38" s="13">
        <v>25540</v>
      </c>
      <c r="L38" s="13">
        <v>0</v>
      </c>
      <c r="M38" s="13">
        <v>25540</v>
      </c>
      <c r="N38" s="13">
        <v>25540</v>
      </c>
      <c r="O38" s="13">
        <v>0</v>
      </c>
      <c r="P38" s="13">
        <v>25540</v>
      </c>
      <c r="Q38" s="13">
        <v>25540</v>
      </c>
      <c r="R38" s="2">
        <v>0</v>
      </c>
      <c r="S38" s="13">
        <v>25540</v>
      </c>
      <c r="T38" s="2">
        <v>25540</v>
      </c>
      <c r="U38" s="13">
        <v>163881.66666666666</v>
      </c>
      <c r="V38" s="2"/>
    </row>
    <row r="39" spans="1:22" x14ac:dyDescent="0.25">
      <c r="A39" s="1" t="s">
        <v>89</v>
      </c>
      <c r="B39" s="1" t="s">
        <v>124</v>
      </c>
      <c r="C39" s="13">
        <v>2357695</v>
      </c>
      <c r="D39" s="13">
        <v>200728</v>
      </c>
      <c r="E39" s="13">
        <v>284364.66666666663</v>
      </c>
      <c r="F39" s="13">
        <v>0</v>
      </c>
      <c r="G39" s="13">
        <v>200728</v>
      </c>
      <c r="H39" s="13">
        <v>200728</v>
      </c>
      <c r="I39" s="13">
        <v>0</v>
      </c>
      <c r="J39" s="13">
        <v>200728</v>
      </c>
      <c r="K39" s="13">
        <v>200728</v>
      </c>
      <c r="L39" s="13">
        <v>0</v>
      </c>
      <c r="M39" s="13">
        <v>200728</v>
      </c>
      <c r="N39" s="13">
        <v>200728</v>
      </c>
      <c r="O39" s="13">
        <v>0</v>
      </c>
      <c r="P39" s="13">
        <v>200728</v>
      </c>
      <c r="Q39" s="13">
        <v>200727.99999999988</v>
      </c>
      <c r="R39" s="2">
        <v>0</v>
      </c>
      <c r="S39" s="13">
        <v>200728</v>
      </c>
      <c r="T39" s="2">
        <v>200727.99999999988</v>
      </c>
      <c r="U39" s="13">
        <v>1488732.6666666665</v>
      </c>
      <c r="V39" s="2"/>
    </row>
    <row r="40" spans="1:22" x14ac:dyDescent="0.25">
      <c r="A40" s="1" t="s">
        <v>89</v>
      </c>
      <c r="B40" s="1" t="s">
        <v>125</v>
      </c>
      <c r="C40" s="13">
        <v>787222.96000000008</v>
      </c>
      <c r="D40" s="13">
        <v>0</v>
      </c>
      <c r="E40" s="13">
        <v>12815</v>
      </c>
      <c r="F40" s="13">
        <v>0</v>
      </c>
      <c r="G40" s="13">
        <v>120893.25</v>
      </c>
      <c r="H40" s="13">
        <v>193079</v>
      </c>
      <c r="I40" s="13">
        <v>0</v>
      </c>
      <c r="J40" s="13">
        <v>164817.25</v>
      </c>
      <c r="K40" s="13">
        <v>187850</v>
      </c>
      <c r="L40" s="13">
        <v>0</v>
      </c>
      <c r="M40" s="13">
        <v>169761.75</v>
      </c>
      <c r="N40" s="13">
        <v>174186</v>
      </c>
      <c r="O40" s="13">
        <v>0</v>
      </c>
      <c r="P40" s="13">
        <f>M40*1.03</f>
        <v>174854.60250000001</v>
      </c>
      <c r="Q40" s="13">
        <f>163372*1.03+(-163372+173451)</f>
        <v>178352.16</v>
      </c>
      <c r="R40" s="2">
        <v>0</v>
      </c>
      <c r="S40" s="13">
        <f>P40*1.03</f>
        <v>180100.240575</v>
      </c>
      <c r="T40" s="13">
        <f>Q40*1.03</f>
        <v>183702.7248</v>
      </c>
      <c r="U40" s="13">
        <v>1123063.8848000001</v>
      </c>
      <c r="V40" s="2"/>
    </row>
    <row r="41" spans="1:22" x14ac:dyDescent="0.25">
      <c r="A41" s="1" t="s">
        <v>89</v>
      </c>
      <c r="B41" s="1" t="s">
        <v>126</v>
      </c>
      <c r="C41" s="13">
        <v>0</v>
      </c>
      <c r="D41" s="13">
        <v>0</v>
      </c>
      <c r="E41" s="13">
        <v>0</v>
      </c>
      <c r="F41" s="13">
        <v>705572</v>
      </c>
      <c r="G41" s="13">
        <v>17291.5</v>
      </c>
      <c r="H41" s="13">
        <v>17291.5</v>
      </c>
      <c r="I41" s="13">
        <v>0</v>
      </c>
      <c r="J41" s="13">
        <v>103749</v>
      </c>
      <c r="K41" s="13">
        <v>103749</v>
      </c>
      <c r="L41" s="13">
        <v>0</v>
      </c>
      <c r="M41" s="13">
        <v>103749</v>
      </c>
      <c r="N41" s="13">
        <v>103749</v>
      </c>
      <c r="O41" s="13">
        <v>0</v>
      </c>
      <c r="P41" s="13">
        <v>103749</v>
      </c>
      <c r="Q41" s="13">
        <v>103749</v>
      </c>
      <c r="R41" s="2">
        <v>0</v>
      </c>
      <c r="S41" s="13">
        <v>103749</v>
      </c>
      <c r="T41" s="2">
        <v>103749</v>
      </c>
      <c r="U41" s="13">
        <v>449579</v>
      </c>
      <c r="V41" s="2"/>
    </row>
    <row r="42" spans="1:22" x14ac:dyDescent="0.25">
      <c r="A42" s="1" t="s">
        <v>89</v>
      </c>
      <c r="B42" s="1" t="s">
        <v>127</v>
      </c>
      <c r="C42" s="13">
        <v>310791</v>
      </c>
      <c r="D42" s="13">
        <v>0</v>
      </c>
      <c r="E42" s="13">
        <v>0</v>
      </c>
      <c r="F42" s="13">
        <v>0</v>
      </c>
      <c r="G42" s="13">
        <v>24256</v>
      </c>
      <c r="H42" s="13">
        <v>24256</v>
      </c>
      <c r="I42" s="13">
        <v>0</v>
      </c>
      <c r="J42" s="13">
        <v>24256</v>
      </c>
      <c r="K42" s="13">
        <v>24256</v>
      </c>
      <c r="L42" s="13">
        <v>0</v>
      </c>
      <c r="M42" s="13">
        <v>24256</v>
      </c>
      <c r="N42" s="13">
        <v>24256</v>
      </c>
      <c r="O42" s="13">
        <v>0</v>
      </c>
      <c r="P42" s="13">
        <v>24256</v>
      </c>
      <c r="Q42" s="13">
        <v>24256</v>
      </c>
      <c r="R42" s="2">
        <v>0</v>
      </c>
      <c r="S42" s="13">
        <v>24256</v>
      </c>
      <c r="T42" s="2">
        <v>24256</v>
      </c>
      <c r="U42" s="13">
        <v>145536</v>
      </c>
      <c r="V42" s="2"/>
    </row>
    <row r="43" spans="1:22" x14ac:dyDescent="0.25">
      <c r="A43" s="1" t="s">
        <v>89</v>
      </c>
      <c r="B43" s="1" t="s">
        <v>128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1528892</v>
      </c>
      <c r="J43" s="13">
        <v>0</v>
      </c>
      <c r="K43" s="2">
        <v>0</v>
      </c>
      <c r="L43" s="13">
        <v>0</v>
      </c>
      <c r="M43" s="13">
        <v>76930</v>
      </c>
      <c r="N43" s="2">
        <v>76930</v>
      </c>
      <c r="O43" s="13">
        <v>0</v>
      </c>
      <c r="P43" s="13">
        <v>76930</v>
      </c>
      <c r="Q43" s="2">
        <v>76930</v>
      </c>
      <c r="R43" s="2">
        <v>0</v>
      </c>
      <c r="S43" s="13">
        <v>76930</v>
      </c>
      <c r="T43" s="2">
        <v>76930</v>
      </c>
      <c r="U43" s="13">
        <v>0</v>
      </c>
      <c r="V43" s="2"/>
    </row>
    <row r="44" spans="1:22" x14ac:dyDescent="0.25">
      <c r="A44" s="1" t="s">
        <v>89</v>
      </c>
      <c r="B44" s="1" t="s">
        <v>129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">
        <v>6246684</v>
      </c>
      <c r="S44" s="13">
        <v>0</v>
      </c>
      <c r="T44" s="2">
        <v>0</v>
      </c>
      <c r="U44" s="13">
        <v>0</v>
      </c>
      <c r="V44" s="2"/>
    </row>
    <row r="45" spans="1:22" x14ac:dyDescent="0.25">
      <c r="A45" s="1" t="s">
        <v>89</v>
      </c>
      <c r="B45" s="1" t="s">
        <v>130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2">
        <v>4960000</v>
      </c>
      <c r="S45" s="13">
        <v>0</v>
      </c>
      <c r="T45" s="2">
        <v>0</v>
      </c>
      <c r="U45" s="13">
        <v>0</v>
      </c>
      <c r="V45" s="2"/>
    </row>
    <row r="46" spans="1:22" x14ac:dyDescent="0.25">
      <c r="A46" s="1" t="s">
        <v>89</v>
      </c>
      <c r="B46" s="1" t="s">
        <v>131</v>
      </c>
      <c r="C46" s="13">
        <v>614583</v>
      </c>
      <c r="D46" s="13">
        <v>68886.083333333343</v>
      </c>
      <c r="E46" s="13">
        <v>78161</v>
      </c>
      <c r="F46" s="13">
        <v>0</v>
      </c>
      <c r="G46" s="13">
        <v>43507</v>
      </c>
      <c r="H46" s="13">
        <v>36487</v>
      </c>
      <c r="I46" s="13">
        <v>0</v>
      </c>
      <c r="J46" s="13">
        <v>43507</v>
      </c>
      <c r="K46" s="13">
        <v>39579</v>
      </c>
      <c r="L46" s="13">
        <v>0</v>
      </c>
      <c r="M46" s="13">
        <v>43507</v>
      </c>
      <c r="N46" s="13">
        <v>57529</v>
      </c>
      <c r="O46" s="13">
        <v>0</v>
      </c>
      <c r="P46" s="13">
        <v>43507</v>
      </c>
      <c r="Q46" s="13">
        <v>53808</v>
      </c>
      <c r="R46" s="2">
        <v>0</v>
      </c>
      <c r="S46" s="13">
        <f>P46</f>
        <v>43507</v>
      </c>
      <c r="T46" s="2">
        <v>43507</v>
      </c>
      <c r="U46" s="13">
        <v>345558</v>
      </c>
      <c r="V46" s="2"/>
    </row>
    <row r="47" spans="1:22" x14ac:dyDescent="0.25">
      <c r="A47" s="1" t="s">
        <v>89</v>
      </c>
      <c r="B47" s="1" t="s">
        <v>132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1791344</v>
      </c>
      <c r="J47" s="13">
        <v>0</v>
      </c>
      <c r="K47" s="13">
        <v>12135</v>
      </c>
      <c r="L47" s="13">
        <v>0</v>
      </c>
      <c r="M47" s="13">
        <v>0</v>
      </c>
      <c r="N47" s="13">
        <v>12412</v>
      </c>
      <c r="O47" s="13">
        <v>0</v>
      </c>
      <c r="P47" s="13">
        <v>9034</v>
      </c>
      <c r="Q47" s="13">
        <v>26745</v>
      </c>
      <c r="R47" s="2">
        <v>0</v>
      </c>
      <c r="S47" s="13">
        <v>45170</v>
      </c>
      <c r="T47" s="2">
        <v>46917</v>
      </c>
      <c r="U47" s="13">
        <v>98209</v>
      </c>
      <c r="V47" s="2"/>
    </row>
    <row r="48" spans="1:22" x14ac:dyDescent="0.25">
      <c r="A48" s="1" t="s">
        <v>89</v>
      </c>
      <c r="B48" s="1" t="s">
        <v>133</v>
      </c>
      <c r="C48" s="13">
        <v>1888689</v>
      </c>
      <c r="D48" s="13">
        <v>76892</v>
      </c>
      <c r="E48" s="13">
        <v>159277</v>
      </c>
      <c r="F48" s="13">
        <v>0</v>
      </c>
      <c r="G48" s="13">
        <v>153784</v>
      </c>
      <c r="H48" s="13">
        <v>160926</v>
      </c>
      <c r="I48" s="13">
        <v>0</v>
      </c>
      <c r="J48" s="13">
        <v>153784</v>
      </c>
      <c r="K48" s="13">
        <v>178177</v>
      </c>
      <c r="L48" s="13">
        <v>0</v>
      </c>
      <c r="M48" s="13">
        <f>J48</f>
        <v>153784</v>
      </c>
      <c r="N48" s="13">
        <v>195365</v>
      </c>
      <c r="O48" s="13">
        <v>0</v>
      </c>
      <c r="P48" s="13">
        <f>M48</f>
        <v>153784</v>
      </c>
      <c r="Q48" s="13">
        <v>195365</v>
      </c>
      <c r="R48" s="2">
        <v>0</v>
      </c>
      <c r="S48" s="13">
        <f>P48</f>
        <v>153784</v>
      </c>
      <c r="T48" s="13">
        <v>195365</v>
      </c>
      <c r="U48" s="13">
        <v>1245401</v>
      </c>
      <c r="V48" s="2"/>
    </row>
    <row r="49" spans="1:22" x14ac:dyDescent="0.25">
      <c r="A49" s="1" t="s">
        <v>89</v>
      </c>
      <c r="B49" s="1" t="s">
        <v>134</v>
      </c>
      <c r="C49" s="13">
        <v>4846360</v>
      </c>
      <c r="D49" s="13">
        <v>0</v>
      </c>
      <c r="E49" s="13">
        <v>71588</v>
      </c>
      <c r="F49" s="13">
        <v>0</v>
      </c>
      <c r="G49" s="13">
        <v>93223.5</v>
      </c>
      <c r="H49" s="13">
        <v>154705</v>
      </c>
      <c r="I49" s="13">
        <v>0</v>
      </c>
      <c r="J49" s="13">
        <v>124298</v>
      </c>
      <c r="K49" s="13">
        <v>145080</v>
      </c>
      <c r="L49" s="13">
        <v>0</v>
      </c>
      <c r="M49" s="13">
        <v>124298</v>
      </c>
      <c r="N49" s="13">
        <v>117388</v>
      </c>
      <c r="O49" s="13">
        <v>0</v>
      </c>
      <c r="P49" s="13">
        <v>124298</v>
      </c>
      <c r="Q49" s="13">
        <v>118183</v>
      </c>
      <c r="R49" s="2">
        <v>0</v>
      </c>
      <c r="S49" s="13">
        <v>124298</v>
      </c>
      <c r="T49" s="2">
        <v>82398</v>
      </c>
      <c r="U49" s="13">
        <v>844047</v>
      </c>
      <c r="V49" s="2"/>
    </row>
    <row r="50" spans="1:22" x14ac:dyDescent="0.25">
      <c r="V50" s="2"/>
    </row>
    <row r="51" spans="1:22" x14ac:dyDescent="0.25">
      <c r="V51" s="2"/>
    </row>
    <row r="52" spans="1:22" x14ac:dyDescent="0.25">
      <c r="A52" s="1" t="s">
        <v>8</v>
      </c>
      <c r="C52" s="2">
        <f t="shared" ref="C52:U52" si="0">SUM(C5:C51)</f>
        <v>56004092.960000001</v>
      </c>
      <c r="D52" s="2">
        <f t="shared" si="0"/>
        <v>841972.41666666663</v>
      </c>
      <c r="E52" s="2">
        <f t="shared" si="0"/>
        <v>1460594.3333333333</v>
      </c>
      <c r="F52" s="2">
        <f t="shared" si="0"/>
        <v>11690432</v>
      </c>
      <c r="G52" s="2">
        <f t="shared" si="0"/>
        <v>1350672.8333333333</v>
      </c>
      <c r="H52" s="2">
        <f t="shared" si="0"/>
        <v>1700482.5</v>
      </c>
      <c r="I52" s="2">
        <f t="shared" si="0"/>
        <v>11765742</v>
      </c>
      <c r="J52" s="2">
        <f t="shared" si="0"/>
        <v>1769415.75</v>
      </c>
      <c r="K52" s="2">
        <f t="shared" si="0"/>
        <v>2266919</v>
      </c>
      <c r="L52" s="2">
        <f t="shared" si="0"/>
        <v>8712120</v>
      </c>
      <c r="M52" s="2">
        <f t="shared" si="0"/>
        <v>2371491.083333333</v>
      </c>
      <c r="N52" s="2">
        <f t="shared" si="0"/>
        <v>2855248</v>
      </c>
      <c r="O52" s="2">
        <f t="shared" si="0"/>
        <v>11955550</v>
      </c>
      <c r="P52" s="2">
        <f t="shared" si="0"/>
        <v>2603354.6025</v>
      </c>
      <c r="Q52" s="2">
        <f t="shared" si="0"/>
        <v>3207338.16</v>
      </c>
      <c r="R52" s="2">
        <f t="shared" si="0"/>
        <v>11206684</v>
      </c>
      <c r="S52" s="2">
        <f t="shared" si="0"/>
        <v>2670098.2405750002</v>
      </c>
      <c r="T52" s="2">
        <f t="shared" si="0"/>
        <v>3100257.308133333</v>
      </c>
      <c r="U52" s="2">
        <f t="shared" si="0"/>
        <v>16060531.801466666</v>
      </c>
      <c r="V52" s="2"/>
    </row>
    <row r="53" spans="1:22" x14ac:dyDescent="0.25">
      <c r="Q53" s="7"/>
      <c r="R53" s="7"/>
      <c r="S53" s="7"/>
      <c r="T53" s="7"/>
    </row>
    <row r="56" spans="1:22" x14ac:dyDescent="0.25">
      <c r="A56" s="28"/>
      <c r="B56" s="29" t="s">
        <v>18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</row>
    <row r="58" spans="1:22" x14ac:dyDescent="0.25">
      <c r="A58" s="1" t="s">
        <v>89</v>
      </c>
      <c r="B58" s="1" t="s">
        <v>90</v>
      </c>
      <c r="C58" s="2">
        <v>3383601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13784</v>
      </c>
      <c r="K58" s="2">
        <v>29273</v>
      </c>
      <c r="L58" s="2">
        <v>0</v>
      </c>
      <c r="M58" s="2">
        <v>82703</v>
      </c>
      <c r="N58" s="2">
        <v>101086</v>
      </c>
      <c r="O58" s="2">
        <v>0</v>
      </c>
      <c r="P58" s="2">
        <v>82703</v>
      </c>
      <c r="Q58" s="2">
        <v>147742</v>
      </c>
      <c r="R58" s="2">
        <v>0</v>
      </c>
      <c r="S58" s="2">
        <v>82703</v>
      </c>
      <c r="T58" s="2">
        <v>133909</v>
      </c>
      <c r="U58" s="2">
        <f>SUM(Q58,N58,K58,H58,E58,T58)</f>
        <v>412010</v>
      </c>
    </row>
    <row r="59" spans="1:22" x14ac:dyDescent="0.25">
      <c r="A59" s="1" t="s">
        <v>89</v>
      </c>
      <c r="B59" s="1" t="s">
        <v>91</v>
      </c>
      <c r="C59" s="13">
        <v>0</v>
      </c>
      <c r="D59" s="13">
        <v>0</v>
      </c>
      <c r="E59" s="13">
        <v>0</v>
      </c>
      <c r="F59" s="13">
        <v>1744628</v>
      </c>
      <c r="G59" s="13">
        <v>0</v>
      </c>
      <c r="H59" s="13">
        <v>2719</v>
      </c>
      <c r="I59" s="13">
        <v>0</v>
      </c>
      <c r="J59" s="13">
        <v>4236.75</v>
      </c>
      <c r="K59" s="13">
        <v>54770</v>
      </c>
      <c r="L59" s="13">
        <v>0</v>
      </c>
      <c r="M59" s="13">
        <v>50841</v>
      </c>
      <c r="N59" s="13">
        <v>95459</v>
      </c>
      <c r="O59" s="13">
        <v>0</v>
      </c>
      <c r="P59" s="13">
        <v>50841</v>
      </c>
      <c r="Q59" s="13">
        <v>102635</v>
      </c>
      <c r="R59" s="13">
        <v>0</v>
      </c>
      <c r="S59" s="13">
        <v>50841</v>
      </c>
      <c r="T59" s="13">
        <v>55920</v>
      </c>
      <c r="U59" s="13">
        <v>314222</v>
      </c>
    </row>
    <row r="60" spans="1:22" x14ac:dyDescent="0.25">
      <c r="A60" s="1" t="s">
        <v>89</v>
      </c>
      <c r="B60" s="1" t="s">
        <v>94</v>
      </c>
      <c r="C60" s="13">
        <v>2539879</v>
      </c>
      <c r="D60" s="13">
        <v>52296.666666666664</v>
      </c>
      <c r="E60" s="13">
        <v>57261</v>
      </c>
      <c r="F60" s="13">
        <v>0</v>
      </c>
      <c r="G60" s="13">
        <v>78445</v>
      </c>
      <c r="H60" s="13">
        <v>61145</v>
      </c>
      <c r="I60" s="13">
        <v>0</v>
      </c>
      <c r="J60" s="13">
        <v>78445</v>
      </c>
      <c r="K60" s="13">
        <v>61414</v>
      </c>
      <c r="L60" s="13">
        <v>0</v>
      </c>
      <c r="M60" s="13">
        <v>78445</v>
      </c>
      <c r="N60" s="13">
        <v>108192</v>
      </c>
      <c r="O60" s="13">
        <v>0</v>
      </c>
      <c r="P60" s="13">
        <v>78445</v>
      </c>
      <c r="Q60" s="13">
        <v>97293</v>
      </c>
      <c r="R60" s="13">
        <v>0</v>
      </c>
      <c r="S60" s="13">
        <v>32685.416666666664</v>
      </c>
      <c r="T60" s="13">
        <v>36610</v>
      </c>
      <c r="U60" s="13">
        <v>483060</v>
      </c>
    </row>
    <row r="61" spans="1:22" x14ac:dyDescent="0.25">
      <c r="A61" s="1" t="s">
        <v>89</v>
      </c>
      <c r="B61" s="1" t="s">
        <v>95</v>
      </c>
      <c r="C61" s="13">
        <v>0</v>
      </c>
      <c r="D61" s="13">
        <v>0</v>
      </c>
      <c r="E61" s="13">
        <v>0</v>
      </c>
      <c r="F61" s="13">
        <v>1504132</v>
      </c>
      <c r="G61" s="13">
        <v>0</v>
      </c>
      <c r="H61" s="13">
        <v>0</v>
      </c>
      <c r="I61" s="13">
        <v>0</v>
      </c>
      <c r="J61" s="13">
        <v>12447.166666666666</v>
      </c>
      <c r="K61" s="13">
        <v>65729</v>
      </c>
      <c r="L61" s="13">
        <v>0</v>
      </c>
      <c r="M61" s="13">
        <v>74683</v>
      </c>
      <c r="N61" s="13">
        <v>59205</v>
      </c>
      <c r="O61" s="13">
        <v>0</v>
      </c>
      <c r="P61" s="13">
        <v>74683</v>
      </c>
      <c r="Q61" s="13">
        <v>81324</v>
      </c>
      <c r="R61" s="13">
        <v>0</v>
      </c>
      <c r="S61" s="13">
        <v>74683</v>
      </c>
      <c r="T61" s="13">
        <v>88931</v>
      </c>
      <c r="U61" s="13">
        <v>295189</v>
      </c>
    </row>
    <row r="62" spans="1:22" x14ac:dyDescent="0.25">
      <c r="A62" s="1" t="s">
        <v>89</v>
      </c>
      <c r="B62" s="1" t="s">
        <v>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5991880</v>
      </c>
      <c r="P62" s="13">
        <v>0</v>
      </c>
      <c r="Q62" s="13">
        <v>0</v>
      </c>
      <c r="R62" s="13">
        <v>0</v>
      </c>
      <c r="S62" s="13">
        <v>0</v>
      </c>
      <c r="T62" s="2">
        <v>54158</v>
      </c>
      <c r="U62" s="13">
        <v>54158</v>
      </c>
    </row>
    <row r="63" spans="1:22" x14ac:dyDescent="0.25">
      <c r="A63" s="1" t="s">
        <v>89</v>
      </c>
      <c r="B63" s="1" t="s">
        <v>97</v>
      </c>
      <c r="C63" s="13">
        <v>0</v>
      </c>
      <c r="D63" s="13">
        <v>0</v>
      </c>
      <c r="E63" s="13">
        <v>0</v>
      </c>
      <c r="F63" s="13">
        <v>4333288</v>
      </c>
      <c r="G63" s="13">
        <v>0</v>
      </c>
      <c r="H63" s="13">
        <v>0</v>
      </c>
      <c r="I63" s="13">
        <v>0</v>
      </c>
      <c r="J63" s="13">
        <v>6644.666666666667</v>
      </c>
      <c r="K63" s="13">
        <v>63271</v>
      </c>
      <c r="L63" s="13">
        <v>0</v>
      </c>
      <c r="M63" s="13">
        <v>79736</v>
      </c>
      <c r="N63" s="13">
        <v>87258</v>
      </c>
      <c r="O63" s="13">
        <v>0</v>
      </c>
      <c r="P63" s="13">
        <v>79736</v>
      </c>
      <c r="Q63" s="13">
        <v>92126</v>
      </c>
      <c r="R63" s="13">
        <v>0</v>
      </c>
      <c r="S63" s="13">
        <v>79736</v>
      </c>
      <c r="T63" s="13">
        <v>79959</v>
      </c>
      <c r="U63" s="13">
        <v>322614</v>
      </c>
    </row>
    <row r="64" spans="1:22" x14ac:dyDescent="0.25">
      <c r="A64" s="1" t="s">
        <v>89</v>
      </c>
      <c r="B64" s="1" t="s">
        <v>98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2001638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</row>
    <row r="65" spans="1:21" x14ac:dyDescent="0.25">
      <c r="A65" s="1" t="s">
        <v>89</v>
      </c>
      <c r="B65" s="1" t="s">
        <v>99</v>
      </c>
      <c r="C65" s="13">
        <v>2116466</v>
      </c>
      <c r="D65" s="13">
        <v>64293</v>
      </c>
      <c r="E65" s="13">
        <v>69026</v>
      </c>
      <c r="F65" s="13">
        <v>0</v>
      </c>
      <c r="G65" s="13">
        <v>85724</v>
      </c>
      <c r="H65" s="13">
        <v>91080</v>
      </c>
      <c r="I65" s="13">
        <v>0</v>
      </c>
      <c r="J65" s="13">
        <v>85724</v>
      </c>
      <c r="K65" s="13">
        <v>109045</v>
      </c>
      <c r="L65" s="13">
        <v>0</v>
      </c>
      <c r="M65" s="13">
        <v>85724</v>
      </c>
      <c r="N65" s="13">
        <v>89448</v>
      </c>
      <c r="O65" s="13">
        <v>0</v>
      </c>
      <c r="P65" s="13">
        <v>85724</v>
      </c>
      <c r="Q65" s="13">
        <v>90963</v>
      </c>
      <c r="R65" s="13">
        <v>0</v>
      </c>
      <c r="S65" s="13">
        <v>85724</v>
      </c>
      <c r="T65" s="13">
        <v>87790</v>
      </c>
      <c r="U65" s="13">
        <v>628432</v>
      </c>
    </row>
    <row r="66" spans="1:21" x14ac:dyDescent="0.25">
      <c r="A66" s="1" t="s">
        <v>89</v>
      </c>
      <c r="B66" s="1" t="s">
        <v>100</v>
      </c>
      <c r="C66" s="13">
        <v>21700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</row>
    <row r="67" spans="1:21" x14ac:dyDescent="0.25">
      <c r="A67" s="1" t="s">
        <v>89</v>
      </c>
      <c r="B67" s="1" t="s">
        <v>101</v>
      </c>
      <c r="C67" s="13">
        <v>0</v>
      </c>
      <c r="D67" s="13">
        <v>0</v>
      </c>
      <c r="E67" s="13">
        <v>0</v>
      </c>
      <c r="F67" s="13">
        <v>298613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</row>
    <row r="68" spans="1:21" x14ac:dyDescent="0.25">
      <c r="A68" s="1" t="s">
        <v>89</v>
      </c>
      <c r="B68" s="1" t="s">
        <v>102</v>
      </c>
      <c r="C68" s="13">
        <v>1375097</v>
      </c>
      <c r="D68" s="13">
        <v>0</v>
      </c>
      <c r="E68" s="13">
        <v>2894</v>
      </c>
      <c r="F68" s="13">
        <v>0</v>
      </c>
      <c r="G68" s="13">
        <v>17848.5</v>
      </c>
      <c r="H68" s="13">
        <v>28353</v>
      </c>
      <c r="I68" s="13">
        <v>0</v>
      </c>
      <c r="J68" s="13">
        <v>23798</v>
      </c>
      <c r="K68" s="13">
        <v>25369</v>
      </c>
      <c r="L68" s="13">
        <v>0</v>
      </c>
      <c r="M68" s="13">
        <v>23798</v>
      </c>
      <c r="N68" s="13">
        <v>50712</v>
      </c>
      <c r="O68" s="13">
        <v>0</v>
      </c>
      <c r="P68" s="13">
        <v>23798</v>
      </c>
      <c r="Q68" s="13">
        <v>40867</v>
      </c>
      <c r="R68" s="13">
        <v>0</v>
      </c>
      <c r="S68" s="13">
        <v>23798</v>
      </c>
      <c r="T68" s="13">
        <v>47373</v>
      </c>
      <c r="U68" s="13">
        <v>223921</v>
      </c>
    </row>
    <row r="69" spans="1:21" x14ac:dyDescent="0.25">
      <c r="A69" s="1" t="s">
        <v>89</v>
      </c>
      <c r="B69" s="1" t="s">
        <v>103</v>
      </c>
      <c r="C69" s="13">
        <v>3018146</v>
      </c>
      <c r="D69" s="13">
        <v>0</v>
      </c>
      <c r="E69" s="13">
        <v>0</v>
      </c>
      <c r="F69" s="13">
        <v>0</v>
      </c>
      <c r="G69" s="13">
        <v>2009</v>
      </c>
      <c r="H69" s="13">
        <v>2009</v>
      </c>
      <c r="I69" s="13">
        <v>0</v>
      </c>
      <c r="J69" s="13">
        <v>4018</v>
      </c>
      <c r="K69" s="13">
        <v>4018</v>
      </c>
      <c r="L69" s="13">
        <v>0</v>
      </c>
      <c r="M69" s="13">
        <v>4018</v>
      </c>
      <c r="N69" s="13">
        <v>4018</v>
      </c>
      <c r="O69" s="13">
        <v>0</v>
      </c>
      <c r="P69" s="13">
        <v>4018</v>
      </c>
      <c r="Q69" s="13">
        <v>4018</v>
      </c>
      <c r="R69" s="13">
        <v>0</v>
      </c>
      <c r="S69" s="13">
        <v>4018</v>
      </c>
      <c r="T69" s="13">
        <v>4018</v>
      </c>
      <c r="U69" s="13">
        <v>20090</v>
      </c>
    </row>
    <row r="70" spans="1:21" x14ac:dyDescent="0.25">
      <c r="A70" s="1" t="s">
        <v>89</v>
      </c>
      <c r="B70" s="1" t="s">
        <v>104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4761100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41096</v>
      </c>
      <c r="U70" s="13">
        <v>41096</v>
      </c>
    </row>
    <row r="71" spans="1:21" x14ac:dyDescent="0.25">
      <c r="A71" s="1" t="s">
        <v>89</v>
      </c>
      <c r="B71" s="1" t="s">
        <v>105</v>
      </c>
      <c r="C71" s="13">
        <v>10468072</v>
      </c>
      <c r="D71" s="13">
        <v>0</v>
      </c>
      <c r="E71" s="13">
        <v>0</v>
      </c>
      <c r="F71" s="13">
        <v>0</v>
      </c>
      <c r="G71" s="13">
        <v>0</v>
      </c>
      <c r="H71" s="13">
        <v>66242</v>
      </c>
      <c r="I71" s="13">
        <v>0</v>
      </c>
      <c r="J71" s="13">
        <v>18926.916666666668</v>
      </c>
      <c r="K71" s="13">
        <v>86772</v>
      </c>
      <c r="L71" s="13">
        <v>0</v>
      </c>
      <c r="M71" s="13">
        <v>227123</v>
      </c>
      <c r="N71" s="13">
        <v>127398</v>
      </c>
      <c r="O71" s="13">
        <v>0</v>
      </c>
      <c r="P71" s="13">
        <v>227123</v>
      </c>
      <c r="Q71" s="13">
        <v>199720</v>
      </c>
      <c r="R71" s="13">
        <v>0</v>
      </c>
      <c r="S71" s="13">
        <v>227123</v>
      </c>
      <c r="T71" s="13">
        <v>156019</v>
      </c>
      <c r="U71" s="13">
        <v>702393</v>
      </c>
    </row>
    <row r="72" spans="1:21" x14ac:dyDescent="0.25">
      <c r="A72" s="1" t="s">
        <v>89</v>
      </c>
      <c r="B72" s="1" t="s">
        <v>106</v>
      </c>
      <c r="C72" s="13">
        <v>1354105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</row>
    <row r="73" spans="1:21" x14ac:dyDescent="0.25">
      <c r="A73" s="1" t="s">
        <v>89</v>
      </c>
      <c r="B73" s="1" t="s">
        <v>107</v>
      </c>
      <c r="C73" s="13">
        <v>440402</v>
      </c>
      <c r="D73" s="13">
        <v>16592.916666666664</v>
      </c>
      <c r="E73" s="13">
        <v>27565</v>
      </c>
      <c r="F73" s="13">
        <v>0</v>
      </c>
      <c r="G73" s="13">
        <v>28445</v>
      </c>
      <c r="H73" s="13">
        <v>23052</v>
      </c>
      <c r="I73" s="13">
        <v>0</v>
      </c>
      <c r="J73" s="13">
        <v>28445</v>
      </c>
      <c r="K73" s="13">
        <v>38210</v>
      </c>
      <c r="L73" s="13">
        <v>0</v>
      </c>
      <c r="M73" s="13">
        <v>28445</v>
      </c>
      <c r="N73" s="13">
        <v>32071</v>
      </c>
      <c r="O73" s="13">
        <v>0</v>
      </c>
      <c r="P73" s="13">
        <v>28445</v>
      </c>
      <c r="Q73" s="13">
        <v>38658</v>
      </c>
      <c r="R73" s="13">
        <v>0</v>
      </c>
      <c r="S73" s="13">
        <v>28445</v>
      </c>
      <c r="T73" s="13">
        <v>35582</v>
      </c>
      <c r="U73" s="13">
        <v>218190</v>
      </c>
    </row>
    <row r="74" spans="1:21" x14ac:dyDescent="0.25">
      <c r="A74" s="1" t="s">
        <v>89</v>
      </c>
      <c r="B74" s="1" t="s">
        <v>108</v>
      </c>
      <c r="C74" s="13">
        <v>5172254</v>
      </c>
      <c r="D74" s="13">
        <v>0</v>
      </c>
      <c r="E74" s="13">
        <v>54449</v>
      </c>
      <c r="F74" s="13">
        <v>0</v>
      </c>
      <c r="G74" s="13">
        <v>50306.083333333328</v>
      </c>
      <c r="H74" s="13">
        <v>97277</v>
      </c>
      <c r="I74" s="13">
        <v>0</v>
      </c>
      <c r="J74" s="13">
        <v>86239</v>
      </c>
      <c r="K74" s="13">
        <v>96457</v>
      </c>
      <c r="L74" s="13">
        <v>0</v>
      </c>
      <c r="M74" s="13">
        <v>86239</v>
      </c>
      <c r="N74" s="13">
        <v>119537</v>
      </c>
      <c r="O74" s="13">
        <v>0</v>
      </c>
      <c r="P74" s="13">
        <v>86239</v>
      </c>
      <c r="Q74" s="13">
        <v>111858</v>
      </c>
      <c r="R74" s="13">
        <v>0</v>
      </c>
      <c r="S74" s="13">
        <v>86239</v>
      </c>
      <c r="T74" s="13">
        <v>108178</v>
      </c>
      <c r="U74" s="13">
        <v>685033</v>
      </c>
    </row>
    <row r="75" spans="1:21" x14ac:dyDescent="0.25">
      <c r="A75" s="1" t="s">
        <v>89</v>
      </c>
      <c r="B75" s="1" t="s">
        <v>109</v>
      </c>
      <c r="C75" s="13">
        <v>647622</v>
      </c>
      <c r="D75" s="13">
        <v>48512</v>
      </c>
      <c r="E75" s="13">
        <v>79043</v>
      </c>
      <c r="F75" s="13">
        <v>0</v>
      </c>
      <c r="G75" s="13">
        <v>48512</v>
      </c>
      <c r="H75" s="13">
        <v>80084</v>
      </c>
      <c r="I75" s="13">
        <v>0</v>
      </c>
      <c r="J75" s="13">
        <v>48512</v>
      </c>
      <c r="K75" s="13">
        <v>79437</v>
      </c>
      <c r="L75" s="13">
        <v>0</v>
      </c>
      <c r="M75" s="13">
        <v>48512</v>
      </c>
      <c r="N75" s="13">
        <v>135188</v>
      </c>
      <c r="O75" s="13">
        <v>0</v>
      </c>
      <c r="P75" s="13">
        <v>48512</v>
      </c>
      <c r="Q75" s="13">
        <v>132039</v>
      </c>
      <c r="R75" s="13">
        <v>0</v>
      </c>
      <c r="S75" s="13">
        <v>48512</v>
      </c>
      <c r="T75" s="2">
        <v>79924</v>
      </c>
      <c r="U75" s="13">
        <v>665799</v>
      </c>
    </row>
    <row r="76" spans="1:21" x14ac:dyDescent="0.25">
      <c r="A76" s="1" t="s">
        <v>89</v>
      </c>
      <c r="B76" s="1" t="s">
        <v>110</v>
      </c>
      <c r="C76" s="13">
        <v>0</v>
      </c>
      <c r="D76" s="13">
        <v>0</v>
      </c>
      <c r="E76" s="13">
        <v>0</v>
      </c>
      <c r="F76" s="13">
        <v>1553417</v>
      </c>
      <c r="G76" s="13">
        <v>0</v>
      </c>
      <c r="H76" s="13">
        <v>0</v>
      </c>
      <c r="I76" s="13">
        <v>0</v>
      </c>
      <c r="J76" s="13">
        <v>7306</v>
      </c>
      <c r="K76" s="2">
        <v>0</v>
      </c>
      <c r="L76" s="13">
        <v>0</v>
      </c>
      <c r="M76" s="13">
        <v>10959</v>
      </c>
      <c r="N76" s="2">
        <v>0</v>
      </c>
      <c r="O76" s="13">
        <v>0</v>
      </c>
      <c r="P76" s="13">
        <v>10959</v>
      </c>
      <c r="Q76" s="2">
        <v>0</v>
      </c>
      <c r="R76" s="13">
        <v>0</v>
      </c>
      <c r="S76" s="13">
        <v>10959</v>
      </c>
      <c r="T76" s="2">
        <v>0</v>
      </c>
      <c r="U76" s="13">
        <v>0</v>
      </c>
    </row>
    <row r="77" spans="1:21" x14ac:dyDescent="0.25">
      <c r="A77" s="1" t="s">
        <v>89</v>
      </c>
      <c r="B77" s="1" t="s">
        <v>111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2895954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</row>
    <row r="78" spans="1:21" x14ac:dyDescent="0.25">
      <c r="A78" s="1" t="s">
        <v>89</v>
      </c>
      <c r="B78" s="1" t="s">
        <v>112</v>
      </c>
      <c r="C78" s="13">
        <v>1471491</v>
      </c>
      <c r="D78" s="13">
        <v>0</v>
      </c>
      <c r="E78" s="13">
        <v>3443</v>
      </c>
      <c r="F78" s="13">
        <v>0</v>
      </c>
      <c r="G78" s="13">
        <v>15933</v>
      </c>
      <c r="H78" s="13">
        <v>25948</v>
      </c>
      <c r="I78" s="13">
        <v>408375</v>
      </c>
      <c r="J78" s="13">
        <v>31866</v>
      </c>
      <c r="K78" s="13">
        <v>46853</v>
      </c>
      <c r="L78" s="13">
        <v>0</v>
      </c>
      <c r="M78" s="13">
        <v>31866</v>
      </c>
      <c r="N78" s="13">
        <v>31237</v>
      </c>
      <c r="O78" s="13">
        <v>0</v>
      </c>
      <c r="P78" s="13">
        <v>31866</v>
      </c>
      <c r="Q78" s="13">
        <v>59372</v>
      </c>
      <c r="R78" s="13">
        <v>0</v>
      </c>
      <c r="S78" s="13">
        <v>31866</v>
      </c>
      <c r="T78" s="13">
        <v>36082</v>
      </c>
      <c r="U78" s="13">
        <v>228883</v>
      </c>
    </row>
    <row r="79" spans="1:21" x14ac:dyDescent="0.25">
      <c r="A79" s="1" t="s">
        <v>89</v>
      </c>
      <c r="B79" s="1" t="s">
        <v>113</v>
      </c>
      <c r="C79" s="13">
        <v>873959</v>
      </c>
      <c r="D79" s="13">
        <v>0</v>
      </c>
      <c r="E79" s="13">
        <v>61545</v>
      </c>
      <c r="F79" s="13">
        <v>0</v>
      </c>
      <c r="G79" s="13">
        <v>59745</v>
      </c>
      <c r="H79" s="13">
        <v>70815</v>
      </c>
      <c r="I79" s="13">
        <v>0</v>
      </c>
      <c r="J79" s="13">
        <v>59745</v>
      </c>
      <c r="K79" s="13">
        <v>64282</v>
      </c>
      <c r="L79" s="13">
        <v>0</v>
      </c>
      <c r="M79" s="13">
        <v>59745</v>
      </c>
      <c r="N79" s="13">
        <v>68551</v>
      </c>
      <c r="O79" s="13">
        <v>0</v>
      </c>
      <c r="P79" s="13">
        <v>59745</v>
      </c>
      <c r="Q79" s="13">
        <v>77522</v>
      </c>
      <c r="R79" s="2">
        <v>0</v>
      </c>
      <c r="S79" s="13">
        <v>59745</v>
      </c>
      <c r="T79" s="2">
        <v>75104</v>
      </c>
      <c r="U79" s="13">
        <v>488634</v>
      </c>
    </row>
    <row r="80" spans="1:21" x14ac:dyDescent="0.25">
      <c r="A80" s="1" t="s">
        <v>89</v>
      </c>
      <c r="B80" s="1" t="s">
        <v>114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1402642</v>
      </c>
      <c r="M80" s="13">
        <v>1507</v>
      </c>
      <c r="N80" s="2">
        <v>0</v>
      </c>
      <c r="O80" s="13">
        <v>0</v>
      </c>
      <c r="P80" s="13">
        <v>1507</v>
      </c>
      <c r="Q80" s="2">
        <v>0</v>
      </c>
      <c r="R80" s="2">
        <v>0</v>
      </c>
      <c r="S80" s="13">
        <v>1507</v>
      </c>
      <c r="T80" s="2">
        <v>0</v>
      </c>
      <c r="U80" s="13">
        <v>0</v>
      </c>
    </row>
    <row r="81" spans="1:21" x14ac:dyDescent="0.25">
      <c r="A81" s="1" t="s">
        <v>89</v>
      </c>
      <c r="B81" s="1" t="s">
        <v>116</v>
      </c>
      <c r="C81" s="13">
        <v>0</v>
      </c>
      <c r="D81" s="13">
        <v>0</v>
      </c>
      <c r="E81" s="13">
        <v>0</v>
      </c>
      <c r="F81" s="13">
        <v>1217242</v>
      </c>
      <c r="G81" s="13">
        <v>0</v>
      </c>
      <c r="H81" s="13">
        <v>12177</v>
      </c>
      <c r="I81" s="13">
        <v>0</v>
      </c>
      <c r="J81" s="13">
        <v>30251</v>
      </c>
      <c r="K81" s="13">
        <v>27416</v>
      </c>
      <c r="L81" s="13">
        <v>0</v>
      </c>
      <c r="M81" s="13">
        <v>30251</v>
      </c>
      <c r="N81" s="13">
        <v>34258</v>
      </c>
      <c r="O81" s="13">
        <v>0</v>
      </c>
      <c r="P81" s="13">
        <v>30251</v>
      </c>
      <c r="Q81" s="13">
        <v>32221</v>
      </c>
      <c r="R81" s="2">
        <v>0</v>
      </c>
      <c r="S81" s="13">
        <v>30251</v>
      </c>
      <c r="T81" s="2">
        <v>9092</v>
      </c>
      <c r="U81" s="13">
        <v>127341</v>
      </c>
    </row>
    <row r="82" spans="1:21" x14ac:dyDescent="0.25">
      <c r="A82" s="1" t="s">
        <v>89</v>
      </c>
      <c r="B82" s="1" t="s">
        <v>117</v>
      </c>
      <c r="C82" s="2">
        <v>2890774</v>
      </c>
      <c r="D82" s="2">
        <v>0</v>
      </c>
      <c r="E82" s="2">
        <v>0</v>
      </c>
      <c r="F82" s="2">
        <v>333540</v>
      </c>
      <c r="G82" s="2">
        <v>0</v>
      </c>
      <c r="H82" s="2">
        <v>0</v>
      </c>
      <c r="I82" s="2">
        <v>0</v>
      </c>
      <c r="J82" s="2">
        <v>37342</v>
      </c>
      <c r="K82" s="2">
        <v>71205</v>
      </c>
      <c r="L82" s="2">
        <v>0</v>
      </c>
      <c r="M82" s="2">
        <v>49789</v>
      </c>
      <c r="N82" s="2">
        <v>70715</v>
      </c>
      <c r="O82" s="2">
        <v>0</v>
      </c>
      <c r="P82" s="2">
        <v>49789</v>
      </c>
      <c r="Q82" s="2">
        <v>91890</v>
      </c>
      <c r="R82" s="2">
        <v>0</v>
      </c>
      <c r="S82" s="2">
        <v>49789</v>
      </c>
      <c r="T82" s="2">
        <v>88627</v>
      </c>
      <c r="U82" s="2">
        <f>SUM(Q82,N82,K82,H82,E82,T82)</f>
        <v>322437</v>
      </c>
    </row>
    <row r="83" spans="1:21" x14ac:dyDescent="0.25">
      <c r="A83" s="1" t="s">
        <v>89</v>
      </c>
      <c r="B83" s="1" t="s">
        <v>119</v>
      </c>
      <c r="C83" s="13">
        <v>5209412</v>
      </c>
      <c r="D83" s="13">
        <v>0</v>
      </c>
      <c r="E83" s="13">
        <v>48194</v>
      </c>
      <c r="F83" s="13">
        <v>0</v>
      </c>
      <c r="G83" s="13">
        <v>36262</v>
      </c>
      <c r="H83" s="13">
        <v>72301</v>
      </c>
      <c r="I83" s="13">
        <v>0</v>
      </c>
      <c r="J83" s="13">
        <v>102786</v>
      </c>
      <c r="K83" s="13">
        <v>141505</v>
      </c>
      <c r="L83" s="13">
        <v>0</v>
      </c>
      <c r="M83" s="13">
        <f>J83</f>
        <v>102786</v>
      </c>
      <c r="N83" s="13">
        <v>121456</v>
      </c>
      <c r="O83" s="13">
        <v>0</v>
      </c>
      <c r="P83" s="13">
        <f>M83</f>
        <v>102786</v>
      </c>
      <c r="Q83" s="13">
        <v>129972</v>
      </c>
      <c r="R83" s="2">
        <v>0</v>
      </c>
      <c r="S83" s="13">
        <f>P83</f>
        <v>102786</v>
      </c>
      <c r="T83" s="13">
        <v>129972</v>
      </c>
      <c r="U83" s="13">
        <v>715701</v>
      </c>
    </row>
    <row r="84" spans="1:21" x14ac:dyDescent="0.25">
      <c r="A84" s="1" t="s">
        <v>89</v>
      </c>
      <c r="B84" s="1" t="s">
        <v>120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2548378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2">
        <v>0</v>
      </c>
      <c r="S84" s="13">
        <v>25986.583333333332</v>
      </c>
      <c r="T84" s="2">
        <v>25986.583333333332</v>
      </c>
      <c r="U84" s="13">
        <v>25986.583333333332</v>
      </c>
    </row>
    <row r="85" spans="1:21" x14ac:dyDescent="0.25">
      <c r="A85" s="1" t="s">
        <v>89</v>
      </c>
      <c r="B85" s="1" t="s">
        <v>121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2667462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2">
        <v>0</v>
      </c>
      <c r="S85" s="13">
        <v>0</v>
      </c>
      <c r="T85" s="13">
        <v>0</v>
      </c>
      <c r="U85" s="13">
        <v>0</v>
      </c>
    </row>
    <row r="86" spans="1:21" x14ac:dyDescent="0.25">
      <c r="A86" s="1" t="s">
        <v>89</v>
      </c>
      <c r="B86" s="1" t="s">
        <v>122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3368031</v>
      </c>
      <c r="J86" s="13">
        <v>0</v>
      </c>
      <c r="K86" s="13">
        <v>0</v>
      </c>
      <c r="L86" s="13">
        <v>0</v>
      </c>
      <c r="M86" s="13">
        <v>43547.333333333336</v>
      </c>
      <c r="N86" s="13">
        <v>257904</v>
      </c>
      <c r="O86" s="13">
        <v>0</v>
      </c>
      <c r="P86" s="13">
        <v>261284</v>
      </c>
      <c r="Q86" s="13">
        <v>397147</v>
      </c>
      <c r="R86" s="2">
        <v>0</v>
      </c>
      <c r="S86" s="13">
        <f>P86</f>
        <v>261284</v>
      </c>
      <c r="T86" s="13">
        <v>397147</v>
      </c>
      <c r="U86" s="13">
        <v>1052198</v>
      </c>
    </row>
    <row r="87" spans="1:21" x14ac:dyDescent="0.25">
      <c r="A87" s="1" t="s">
        <v>89</v>
      </c>
      <c r="B87" s="1" t="s">
        <v>124</v>
      </c>
      <c r="C87" s="13">
        <v>2357695</v>
      </c>
      <c r="D87" s="13">
        <v>200728</v>
      </c>
      <c r="E87" s="13">
        <v>284364.66666666663</v>
      </c>
      <c r="F87" s="13">
        <v>0</v>
      </c>
      <c r="G87" s="13">
        <v>200728</v>
      </c>
      <c r="H87" s="13">
        <v>200728</v>
      </c>
      <c r="I87" s="13">
        <v>0</v>
      </c>
      <c r="J87" s="13">
        <v>200728</v>
      </c>
      <c r="K87" s="13">
        <v>200728</v>
      </c>
      <c r="L87" s="13">
        <v>0</v>
      </c>
      <c r="M87" s="13">
        <v>200728</v>
      </c>
      <c r="N87" s="13">
        <v>200728</v>
      </c>
      <c r="O87" s="13">
        <v>0</v>
      </c>
      <c r="P87" s="13">
        <v>200728</v>
      </c>
      <c r="Q87" s="13">
        <v>200727.99999999988</v>
      </c>
      <c r="R87" s="2">
        <v>0</v>
      </c>
      <c r="S87" s="13">
        <v>200728</v>
      </c>
      <c r="T87" s="2">
        <v>200727.99999999988</v>
      </c>
      <c r="U87" s="13">
        <v>1488732.6666666665</v>
      </c>
    </row>
    <row r="88" spans="1:21" x14ac:dyDescent="0.25">
      <c r="A88" s="1" t="s">
        <v>89</v>
      </c>
      <c r="B88" s="1" t="s">
        <v>125</v>
      </c>
      <c r="C88" s="13">
        <v>787222.96000000008</v>
      </c>
      <c r="D88" s="13">
        <v>0</v>
      </c>
      <c r="E88" s="13">
        <v>12815</v>
      </c>
      <c r="F88" s="13">
        <v>0</v>
      </c>
      <c r="G88" s="13">
        <v>120893.25</v>
      </c>
      <c r="H88" s="13">
        <v>193079</v>
      </c>
      <c r="I88" s="13">
        <v>0</v>
      </c>
      <c r="J88" s="13">
        <v>164817.25</v>
      </c>
      <c r="K88" s="13">
        <v>187850</v>
      </c>
      <c r="L88" s="13">
        <v>0</v>
      </c>
      <c r="M88" s="13">
        <v>169761.75</v>
      </c>
      <c r="N88" s="13">
        <v>174186</v>
      </c>
      <c r="O88" s="13">
        <v>0</v>
      </c>
      <c r="P88" s="13">
        <f>M88*1.03</f>
        <v>174854.60250000001</v>
      </c>
      <c r="Q88" s="13">
        <f>163372*1.03+(-163372+173451)</f>
        <v>178352.16</v>
      </c>
      <c r="R88" s="2">
        <v>0</v>
      </c>
      <c r="S88" s="13">
        <f>P88*1.03</f>
        <v>180100.240575</v>
      </c>
      <c r="T88" s="13">
        <f>Q88*1.03</f>
        <v>183702.7248</v>
      </c>
      <c r="U88" s="13">
        <v>1123063.8848000001</v>
      </c>
    </row>
    <row r="89" spans="1:21" x14ac:dyDescent="0.25">
      <c r="A89" s="1" t="s">
        <v>89</v>
      </c>
      <c r="B89" s="1" t="s">
        <v>126</v>
      </c>
      <c r="C89" s="13">
        <v>0</v>
      </c>
      <c r="D89" s="13">
        <v>0</v>
      </c>
      <c r="E89" s="13">
        <v>0</v>
      </c>
      <c r="F89" s="13">
        <v>705572</v>
      </c>
      <c r="G89" s="13">
        <v>17291.5</v>
      </c>
      <c r="H89" s="13">
        <v>17291.5</v>
      </c>
      <c r="I89" s="13">
        <v>0</v>
      </c>
      <c r="J89" s="13">
        <v>103749</v>
      </c>
      <c r="K89" s="13">
        <v>103749</v>
      </c>
      <c r="L89" s="13">
        <v>0</v>
      </c>
      <c r="M89" s="13">
        <v>103749</v>
      </c>
      <c r="N89" s="13">
        <v>103749</v>
      </c>
      <c r="O89" s="13">
        <v>0</v>
      </c>
      <c r="P89" s="13">
        <v>103749</v>
      </c>
      <c r="Q89" s="13">
        <v>103749</v>
      </c>
      <c r="R89" s="2">
        <v>0</v>
      </c>
      <c r="S89" s="13">
        <v>103749</v>
      </c>
      <c r="T89" s="2">
        <v>103749</v>
      </c>
      <c r="U89" s="13">
        <v>449579</v>
      </c>
    </row>
    <row r="90" spans="1:21" x14ac:dyDescent="0.25">
      <c r="A90" s="1" t="s">
        <v>89</v>
      </c>
      <c r="B90" s="1" t="s">
        <v>127</v>
      </c>
      <c r="C90" s="13">
        <v>310791</v>
      </c>
      <c r="D90" s="13">
        <v>0</v>
      </c>
      <c r="E90" s="13">
        <v>0</v>
      </c>
      <c r="F90" s="13">
        <v>0</v>
      </c>
      <c r="G90" s="13">
        <v>24256</v>
      </c>
      <c r="H90" s="13">
        <v>24256</v>
      </c>
      <c r="I90" s="13">
        <v>0</v>
      </c>
      <c r="J90" s="13">
        <v>24256</v>
      </c>
      <c r="K90" s="13">
        <v>24256</v>
      </c>
      <c r="L90" s="13">
        <v>0</v>
      </c>
      <c r="M90" s="13">
        <v>24256</v>
      </c>
      <c r="N90" s="13">
        <v>24256</v>
      </c>
      <c r="O90" s="13">
        <v>0</v>
      </c>
      <c r="P90" s="13">
        <v>24256</v>
      </c>
      <c r="Q90" s="13">
        <v>24256</v>
      </c>
      <c r="R90" s="2">
        <v>0</v>
      </c>
      <c r="S90" s="13">
        <v>24256</v>
      </c>
      <c r="T90" s="2">
        <v>24256</v>
      </c>
      <c r="U90" s="13">
        <v>145536</v>
      </c>
    </row>
    <row r="91" spans="1:21" x14ac:dyDescent="0.25">
      <c r="A91" s="1" t="s">
        <v>89</v>
      </c>
      <c r="B91" s="1" t="s">
        <v>128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1528892</v>
      </c>
      <c r="J91" s="13">
        <v>0</v>
      </c>
      <c r="K91" s="2">
        <v>0</v>
      </c>
      <c r="L91" s="13">
        <v>0</v>
      </c>
      <c r="M91" s="13">
        <v>76930</v>
      </c>
      <c r="N91" s="2">
        <v>76930</v>
      </c>
      <c r="O91" s="13">
        <v>0</v>
      </c>
      <c r="P91" s="13">
        <v>76930</v>
      </c>
      <c r="Q91" s="2">
        <v>76930</v>
      </c>
      <c r="R91" s="2">
        <v>0</v>
      </c>
      <c r="S91" s="13">
        <v>76930</v>
      </c>
      <c r="T91" s="2">
        <v>76930</v>
      </c>
      <c r="U91" s="13">
        <v>0</v>
      </c>
    </row>
    <row r="92" spans="1:21" x14ac:dyDescent="0.25">
      <c r="A92" s="1" t="s">
        <v>89</v>
      </c>
      <c r="B92" s="1" t="s">
        <v>129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2">
        <v>6246684</v>
      </c>
      <c r="S92" s="13">
        <v>0</v>
      </c>
      <c r="T92" s="2">
        <v>0</v>
      </c>
      <c r="U92" s="13">
        <v>0</v>
      </c>
    </row>
    <row r="93" spans="1:21" x14ac:dyDescent="0.25">
      <c r="A93" s="1" t="s">
        <v>89</v>
      </c>
      <c r="B93" s="1" t="s">
        <v>130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2">
        <v>4960000</v>
      </c>
      <c r="S93" s="13">
        <v>0</v>
      </c>
      <c r="T93" s="2">
        <v>0</v>
      </c>
      <c r="U93" s="13">
        <v>0</v>
      </c>
    </row>
    <row r="94" spans="1:21" x14ac:dyDescent="0.25">
      <c r="A94" s="1" t="s">
        <v>89</v>
      </c>
      <c r="B94" s="1" t="s">
        <v>131</v>
      </c>
      <c r="C94" s="13">
        <v>614583</v>
      </c>
      <c r="D94" s="13">
        <v>68886.083333333343</v>
      </c>
      <c r="E94" s="13">
        <v>78161</v>
      </c>
      <c r="F94" s="13">
        <v>0</v>
      </c>
      <c r="G94" s="13">
        <v>43507</v>
      </c>
      <c r="H94" s="13">
        <v>36487</v>
      </c>
      <c r="I94" s="13">
        <v>0</v>
      </c>
      <c r="J94" s="13">
        <v>43507</v>
      </c>
      <c r="K94" s="13">
        <v>39579</v>
      </c>
      <c r="L94" s="13">
        <v>0</v>
      </c>
      <c r="M94" s="13">
        <v>43507</v>
      </c>
      <c r="N94" s="13">
        <v>57529</v>
      </c>
      <c r="O94" s="13">
        <v>0</v>
      </c>
      <c r="P94" s="13">
        <v>43507</v>
      </c>
      <c r="Q94" s="13">
        <v>53808</v>
      </c>
      <c r="R94" s="2">
        <v>0</v>
      </c>
      <c r="S94" s="13">
        <f>P94</f>
        <v>43507</v>
      </c>
      <c r="T94" s="2">
        <v>43507</v>
      </c>
      <c r="U94" s="13">
        <v>345558</v>
      </c>
    </row>
    <row r="95" spans="1:21" x14ac:dyDescent="0.25">
      <c r="A95" s="1" t="s">
        <v>89</v>
      </c>
      <c r="B95" s="1" t="s">
        <v>132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1791344</v>
      </c>
      <c r="J95" s="13">
        <v>0</v>
      </c>
      <c r="K95" s="13">
        <v>12135</v>
      </c>
      <c r="L95" s="13">
        <v>0</v>
      </c>
      <c r="M95" s="13">
        <v>0</v>
      </c>
      <c r="N95" s="13">
        <v>12412</v>
      </c>
      <c r="O95" s="13">
        <v>0</v>
      </c>
      <c r="P95" s="13">
        <v>9034</v>
      </c>
      <c r="Q95" s="13">
        <v>26745</v>
      </c>
      <c r="R95" s="2">
        <v>0</v>
      </c>
      <c r="S95" s="13">
        <v>45170</v>
      </c>
      <c r="T95" s="2">
        <v>46917</v>
      </c>
      <c r="U95" s="13">
        <v>98209</v>
      </c>
    </row>
    <row r="96" spans="1:21" x14ac:dyDescent="0.25">
      <c r="A96" s="1" t="s">
        <v>89</v>
      </c>
      <c r="B96" s="1" t="s">
        <v>133</v>
      </c>
      <c r="C96" s="13">
        <v>1888689</v>
      </c>
      <c r="D96" s="13">
        <v>76892</v>
      </c>
      <c r="E96" s="13">
        <v>159277</v>
      </c>
      <c r="F96" s="13">
        <v>0</v>
      </c>
      <c r="G96" s="13">
        <v>153784</v>
      </c>
      <c r="H96" s="13">
        <v>160926</v>
      </c>
      <c r="I96" s="13">
        <v>0</v>
      </c>
      <c r="J96" s="13">
        <v>153784</v>
      </c>
      <c r="K96" s="13">
        <v>178177</v>
      </c>
      <c r="L96" s="13">
        <v>0</v>
      </c>
      <c r="M96" s="13">
        <f>J96</f>
        <v>153784</v>
      </c>
      <c r="N96" s="13">
        <v>195365</v>
      </c>
      <c r="O96" s="13">
        <v>0</v>
      </c>
      <c r="P96" s="13">
        <f>M96</f>
        <v>153784</v>
      </c>
      <c r="Q96" s="13">
        <v>195365</v>
      </c>
      <c r="R96" s="2">
        <v>0</v>
      </c>
      <c r="S96" s="13">
        <f>P96</f>
        <v>153784</v>
      </c>
      <c r="T96" s="13">
        <v>195365</v>
      </c>
      <c r="U96" s="13">
        <v>1245401</v>
      </c>
    </row>
    <row r="97" spans="1:22" x14ac:dyDescent="0.25">
      <c r="A97" s="1" t="s">
        <v>89</v>
      </c>
      <c r="B97" s="1" t="s">
        <v>134</v>
      </c>
      <c r="C97" s="13">
        <v>4846360</v>
      </c>
      <c r="D97" s="13">
        <v>0</v>
      </c>
      <c r="E97" s="13">
        <v>71588</v>
      </c>
      <c r="F97" s="13">
        <v>0</v>
      </c>
      <c r="G97" s="13">
        <v>93223.5</v>
      </c>
      <c r="H97" s="13">
        <v>154705</v>
      </c>
      <c r="I97" s="13">
        <v>0</v>
      </c>
      <c r="J97" s="13">
        <v>124298</v>
      </c>
      <c r="K97" s="13">
        <v>145080</v>
      </c>
      <c r="L97" s="13">
        <v>0</v>
      </c>
      <c r="M97" s="13">
        <v>124298</v>
      </c>
      <c r="N97" s="13">
        <v>117388</v>
      </c>
      <c r="O97" s="13">
        <v>0</v>
      </c>
      <c r="P97" s="13">
        <v>124298</v>
      </c>
      <c r="Q97" s="13">
        <v>118183</v>
      </c>
      <c r="R97" s="2">
        <v>0</v>
      </c>
      <c r="S97" s="13">
        <v>124298</v>
      </c>
      <c r="T97" s="2">
        <v>82398</v>
      </c>
      <c r="U97" s="13">
        <v>844047</v>
      </c>
    </row>
    <row r="100" spans="1:22" x14ac:dyDescent="0.25">
      <c r="B100" s="1" t="s">
        <v>8</v>
      </c>
      <c r="C100" s="2">
        <f t="shared" ref="C100:T100" si="1">SUM(C58:C99)</f>
        <v>51788320.960000001</v>
      </c>
      <c r="D100" s="2">
        <f t="shared" si="1"/>
        <v>528200.66666666663</v>
      </c>
      <c r="E100" s="2">
        <f t="shared" si="1"/>
        <v>1009625.6666666666</v>
      </c>
      <c r="F100" s="2">
        <f t="shared" si="1"/>
        <v>11690432</v>
      </c>
      <c r="G100" s="2">
        <f t="shared" si="1"/>
        <v>1076912.8333333333</v>
      </c>
      <c r="H100" s="2">
        <f t="shared" si="1"/>
        <v>1420674.5</v>
      </c>
      <c r="I100" s="2">
        <f t="shared" si="1"/>
        <v>11765742</v>
      </c>
      <c r="J100" s="2">
        <f t="shared" si="1"/>
        <v>1495655.75</v>
      </c>
      <c r="K100" s="2">
        <f t="shared" si="1"/>
        <v>1956580</v>
      </c>
      <c r="L100" s="2">
        <f t="shared" si="1"/>
        <v>8712120</v>
      </c>
      <c r="M100" s="2">
        <f t="shared" si="1"/>
        <v>2097731.083333333</v>
      </c>
      <c r="N100" s="2">
        <f t="shared" si="1"/>
        <v>2556236</v>
      </c>
      <c r="O100" s="2">
        <f t="shared" si="1"/>
        <v>8887834</v>
      </c>
      <c r="P100" s="2">
        <f t="shared" si="1"/>
        <v>2329594.6025</v>
      </c>
      <c r="Q100" s="2">
        <f t="shared" si="1"/>
        <v>2905483.16</v>
      </c>
      <c r="R100" s="2">
        <f t="shared" si="1"/>
        <v>11206684</v>
      </c>
      <c r="S100" s="2">
        <f t="shared" si="1"/>
        <v>2351203.2405749997</v>
      </c>
      <c r="T100" s="2">
        <f t="shared" si="1"/>
        <v>2729030.308133333</v>
      </c>
      <c r="U100" s="2">
        <f>SUM(U58:U99)</f>
        <v>13767514.1348</v>
      </c>
    </row>
    <row r="103" spans="1:22" x14ac:dyDescent="0.25">
      <c r="A103" s="28"/>
      <c r="B103" s="29" t="s">
        <v>19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1"/>
    </row>
    <row r="105" spans="1:22" x14ac:dyDescent="0.25">
      <c r="A105" s="1" t="s">
        <v>89</v>
      </c>
      <c r="B105" s="1" t="s">
        <v>92</v>
      </c>
      <c r="C105" s="13">
        <v>763500</v>
      </c>
      <c r="D105" s="13">
        <v>75183</v>
      </c>
      <c r="E105" s="13">
        <v>209803</v>
      </c>
      <c r="F105" s="13">
        <v>0</v>
      </c>
      <c r="G105" s="13">
        <f>D105</f>
        <v>75183</v>
      </c>
      <c r="H105" s="13">
        <v>90642</v>
      </c>
      <c r="I105" s="13">
        <v>0</v>
      </c>
      <c r="J105" s="13">
        <f>G105</f>
        <v>75183</v>
      </c>
      <c r="K105" s="13">
        <v>90642</v>
      </c>
      <c r="L105" s="13">
        <v>0</v>
      </c>
      <c r="M105" s="13">
        <f>J105</f>
        <v>75183</v>
      </c>
      <c r="N105" s="13">
        <v>90642</v>
      </c>
      <c r="O105" s="13">
        <v>0</v>
      </c>
      <c r="P105" s="13">
        <f>M105</f>
        <v>75183</v>
      </c>
      <c r="Q105" s="13">
        <v>90642</v>
      </c>
      <c r="R105" s="13">
        <v>0</v>
      </c>
      <c r="S105" s="13">
        <f>P105</f>
        <v>75183</v>
      </c>
      <c r="T105" s="13">
        <v>90642</v>
      </c>
      <c r="U105" s="13">
        <v>753655</v>
      </c>
    </row>
    <row r="106" spans="1:22" x14ac:dyDescent="0.25">
      <c r="A106" s="1" t="s">
        <v>89</v>
      </c>
      <c r="B106" s="1" t="s">
        <v>93</v>
      </c>
      <c r="C106" s="13">
        <v>1525605</v>
      </c>
      <c r="D106" s="13">
        <v>112260.41666666666</v>
      </c>
      <c r="E106" s="13">
        <v>114888</v>
      </c>
      <c r="F106" s="13">
        <v>0</v>
      </c>
      <c r="G106" s="13">
        <v>103625</v>
      </c>
      <c r="H106" s="13">
        <v>112785</v>
      </c>
      <c r="I106" s="13">
        <v>0</v>
      </c>
      <c r="J106" s="13">
        <f>G106</f>
        <v>103625</v>
      </c>
      <c r="K106" s="13">
        <v>116329</v>
      </c>
      <c r="L106" s="13">
        <v>0</v>
      </c>
      <c r="M106" s="13">
        <f>J106</f>
        <v>103625</v>
      </c>
      <c r="N106" s="13">
        <v>105002</v>
      </c>
      <c r="O106" s="13">
        <v>0</v>
      </c>
      <c r="P106" s="13">
        <f>M106</f>
        <v>103625</v>
      </c>
      <c r="Q106" s="13">
        <v>107845</v>
      </c>
      <c r="R106" s="13">
        <v>0</v>
      </c>
      <c r="S106" s="13">
        <f>P106</f>
        <v>103625</v>
      </c>
      <c r="T106" s="13">
        <v>107845</v>
      </c>
      <c r="U106" s="13">
        <v>777479</v>
      </c>
    </row>
    <row r="107" spans="1:22" x14ac:dyDescent="0.25">
      <c r="A107" s="1" t="s">
        <v>89</v>
      </c>
      <c r="B107" s="1" t="s">
        <v>115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3067716</v>
      </c>
      <c r="P107" s="13">
        <v>0</v>
      </c>
      <c r="Q107" s="13">
        <v>0</v>
      </c>
      <c r="R107" s="2">
        <v>0</v>
      </c>
      <c r="S107" s="13">
        <v>45135</v>
      </c>
      <c r="T107" s="2">
        <v>69372</v>
      </c>
      <c r="U107" s="13">
        <v>69372</v>
      </c>
    </row>
    <row r="108" spans="1:22" x14ac:dyDescent="0.25">
      <c r="A108" s="1" t="s">
        <v>89</v>
      </c>
      <c r="B108" s="1" t="s">
        <v>118</v>
      </c>
      <c r="C108" s="13">
        <v>716681</v>
      </c>
      <c r="D108" s="13">
        <v>115686.66666666666</v>
      </c>
      <c r="E108" s="13">
        <v>115636</v>
      </c>
      <c r="F108" s="13">
        <v>0</v>
      </c>
      <c r="G108" s="13">
        <v>69412</v>
      </c>
      <c r="H108" s="13">
        <v>50841</v>
      </c>
      <c r="I108" s="13">
        <v>0</v>
      </c>
      <c r="J108" s="13">
        <f>G108</f>
        <v>69412</v>
      </c>
      <c r="K108" s="13">
        <v>77828</v>
      </c>
      <c r="L108" s="13">
        <v>0</v>
      </c>
      <c r="M108" s="13">
        <f>J108</f>
        <v>69412</v>
      </c>
      <c r="N108" s="13">
        <v>77828</v>
      </c>
      <c r="O108" s="13">
        <v>0</v>
      </c>
      <c r="P108" s="13">
        <f>M108</f>
        <v>69412</v>
      </c>
      <c r="Q108" s="13">
        <v>77828</v>
      </c>
      <c r="R108" s="2">
        <v>0</v>
      </c>
      <c r="S108" s="13">
        <f>P108</f>
        <v>69412</v>
      </c>
      <c r="T108" s="13">
        <v>77828</v>
      </c>
      <c r="U108" s="13">
        <v>528630</v>
      </c>
    </row>
    <row r="109" spans="1:22" x14ac:dyDescent="0.25">
      <c r="A109" s="1" t="s">
        <v>89</v>
      </c>
      <c r="B109" s="1" t="s">
        <v>123</v>
      </c>
      <c r="C109" s="13">
        <v>1209986</v>
      </c>
      <c r="D109" s="13">
        <v>10641.666666666668</v>
      </c>
      <c r="E109" s="13">
        <v>10641.666666666668</v>
      </c>
      <c r="F109" s="13">
        <v>0</v>
      </c>
      <c r="G109" s="13">
        <v>25540</v>
      </c>
      <c r="H109" s="13">
        <v>25540</v>
      </c>
      <c r="I109" s="13">
        <v>0</v>
      </c>
      <c r="J109" s="13">
        <v>25540</v>
      </c>
      <c r="K109" s="13">
        <v>25540</v>
      </c>
      <c r="L109" s="13">
        <v>0</v>
      </c>
      <c r="M109" s="13">
        <v>25540</v>
      </c>
      <c r="N109" s="13">
        <v>25540</v>
      </c>
      <c r="O109" s="13">
        <v>0</v>
      </c>
      <c r="P109" s="13">
        <v>25540</v>
      </c>
      <c r="Q109" s="13">
        <v>25540</v>
      </c>
      <c r="R109" s="2">
        <v>0</v>
      </c>
      <c r="S109" s="13">
        <v>25540</v>
      </c>
      <c r="T109" s="2">
        <v>25540</v>
      </c>
      <c r="U109" s="13">
        <v>163881.66666666666</v>
      </c>
    </row>
    <row r="112" spans="1:22" x14ac:dyDescent="0.25">
      <c r="B112" s="1" t="s">
        <v>8</v>
      </c>
      <c r="C112" s="2">
        <f>SUM(C105:C111)</f>
        <v>4215772</v>
      </c>
      <c r="D112" s="2">
        <f t="shared" ref="D112:U112" si="2">SUM(D105:D111)</f>
        <v>313771.75</v>
      </c>
      <c r="E112" s="2">
        <f t="shared" si="2"/>
        <v>450968.66666666669</v>
      </c>
      <c r="F112" s="2">
        <f t="shared" si="2"/>
        <v>0</v>
      </c>
      <c r="G112" s="2">
        <f t="shared" si="2"/>
        <v>273760</v>
      </c>
      <c r="H112" s="2">
        <f t="shared" si="2"/>
        <v>279808</v>
      </c>
      <c r="I112" s="2">
        <f t="shared" si="2"/>
        <v>0</v>
      </c>
      <c r="J112" s="2">
        <f t="shared" si="2"/>
        <v>273760</v>
      </c>
      <c r="K112" s="2">
        <f t="shared" si="2"/>
        <v>310339</v>
      </c>
      <c r="L112" s="2">
        <f t="shared" si="2"/>
        <v>0</v>
      </c>
      <c r="M112" s="2">
        <f t="shared" si="2"/>
        <v>273760</v>
      </c>
      <c r="N112" s="2">
        <f t="shared" si="2"/>
        <v>299012</v>
      </c>
      <c r="O112" s="2">
        <f t="shared" si="2"/>
        <v>3067716</v>
      </c>
      <c r="P112" s="2">
        <f t="shared" si="2"/>
        <v>273760</v>
      </c>
      <c r="Q112" s="2">
        <f t="shared" si="2"/>
        <v>301855</v>
      </c>
      <c r="R112" s="2">
        <f t="shared" si="2"/>
        <v>0</v>
      </c>
      <c r="S112" s="2">
        <f t="shared" si="2"/>
        <v>318895</v>
      </c>
      <c r="T112" s="2">
        <f t="shared" si="2"/>
        <v>371227</v>
      </c>
      <c r="U112" s="2">
        <f t="shared" si="2"/>
        <v>2293017.6666666665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2"/>
  <sheetViews>
    <sheetView topLeftCell="A22" zoomScale="50" zoomScaleNormal="50" workbookViewId="0">
      <selection activeCell="E26" sqref="E26"/>
    </sheetView>
  </sheetViews>
  <sheetFormatPr defaultRowHeight="15" x14ac:dyDescent="0.25"/>
  <cols>
    <col min="1" max="1" width="9.85546875" style="1" customWidth="1"/>
    <col min="2" max="2" width="45.140625" style="1" bestFit="1" customWidth="1"/>
    <col min="3" max="3" width="16.140625" style="2" customWidth="1"/>
    <col min="4" max="5" width="19.140625" style="2" customWidth="1"/>
    <col min="6" max="6" width="11.7109375" style="2" customWidth="1"/>
    <col min="7" max="7" width="24.140625" style="2" customWidth="1"/>
    <col min="8" max="8" width="17.28515625" style="2" customWidth="1"/>
    <col min="9" max="9" width="10.42578125" style="2" customWidth="1"/>
    <col min="10" max="10" width="24" style="2" customWidth="1"/>
    <col min="11" max="11" width="17.42578125" style="2" customWidth="1"/>
    <col min="12" max="12" width="11.28515625" style="2" customWidth="1"/>
    <col min="13" max="13" width="21.5703125" style="2" customWidth="1"/>
    <col min="14" max="14" width="18" style="2" customWidth="1"/>
    <col min="15" max="15" width="12" style="2" customWidth="1"/>
    <col min="16" max="16" width="25" style="2" bestFit="1" customWidth="1"/>
    <col min="17" max="17" width="17.28515625" style="2" customWidth="1"/>
    <col min="18" max="18" width="11.7109375" style="2" customWidth="1"/>
    <col min="19" max="19" width="24.42578125" style="2" customWidth="1"/>
    <col min="20" max="20" width="17.28515625" style="2" customWidth="1"/>
    <col min="21" max="21" width="24.140625" style="2" customWidth="1"/>
    <col min="22" max="22" width="42.285156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32" customFormat="1" ht="30" x14ac:dyDescent="0.25">
      <c r="A3" s="32" t="s">
        <v>6</v>
      </c>
      <c r="B3" s="32" t="s">
        <v>0</v>
      </c>
      <c r="C3" s="33" t="s">
        <v>1</v>
      </c>
      <c r="D3" s="33" t="s">
        <v>7</v>
      </c>
      <c r="E3" s="33" t="s">
        <v>17</v>
      </c>
      <c r="F3" s="33" t="s">
        <v>2</v>
      </c>
      <c r="G3" s="33" t="s">
        <v>9</v>
      </c>
      <c r="H3" s="33" t="s">
        <v>12</v>
      </c>
      <c r="I3" s="33" t="s">
        <v>3</v>
      </c>
      <c r="J3" s="33" t="s">
        <v>10</v>
      </c>
      <c r="K3" s="33" t="s">
        <v>11</v>
      </c>
      <c r="L3" s="33" t="s">
        <v>4</v>
      </c>
      <c r="M3" s="33" t="s">
        <v>13</v>
      </c>
      <c r="N3" s="33" t="s">
        <v>14</v>
      </c>
      <c r="O3" s="33" t="s">
        <v>5</v>
      </c>
      <c r="P3" s="33" t="s">
        <v>15</v>
      </c>
      <c r="Q3" s="33" t="s">
        <v>29</v>
      </c>
      <c r="R3" s="33" t="s">
        <v>26</v>
      </c>
      <c r="S3" s="33" t="s">
        <v>16</v>
      </c>
      <c r="T3" s="33" t="s">
        <v>27</v>
      </c>
      <c r="U3" s="33" t="s">
        <v>28</v>
      </c>
      <c r="V3" s="33"/>
      <c r="W3" s="33"/>
    </row>
    <row r="5" spans="1:23" x14ac:dyDescent="0.25">
      <c r="A5" s="1" t="s">
        <v>135</v>
      </c>
      <c r="B5" s="1" t="s">
        <v>136</v>
      </c>
      <c r="C5" s="2">
        <v>12215500</v>
      </c>
      <c r="D5" s="2">
        <v>1199663.0248499999</v>
      </c>
      <c r="E5" s="2">
        <v>1919830.4723249997</v>
      </c>
      <c r="F5" s="2">
        <v>0</v>
      </c>
      <c r="G5" s="2">
        <v>1236766.0049999999</v>
      </c>
      <c r="H5" s="2">
        <v>1979206.6724999999</v>
      </c>
      <c r="I5" s="2">
        <v>0</v>
      </c>
      <c r="J5" s="2">
        <v>1275016.5</v>
      </c>
      <c r="K5" s="2">
        <v>2040419.25</v>
      </c>
      <c r="L5" s="2">
        <v>0</v>
      </c>
      <c r="M5" s="2">
        <v>1314450</v>
      </c>
      <c r="N5" s="2">
        <v>2103525</v>
      </c>
      <c r="O5" s="2">
        <v>0</v>
      </c>
      <c r="P5" s="2">
        <v>1353883.5</v>
      </c>
      <c r="Q5" s="2">
        <v>2166630.75</v>
      </c>
      <c r="R5" s="2">
        <v>0</v>
      </c>
      <c r="S5" s="34">
        <v>1394500.0050000001</v>
      </c>
      <c r="T5" s="35">
        <v>2231629.6724999999</v>
      </c>
      <c r="U5" s="2">
        <f>Q5+N5+K5+H5+E5+T5</f>
        <v>12441241.817324998</v>
      </c>
      <c r="V5" s="2"/>
    </row>
    <row r="6" spans="1:23" x14ac:dyDescent="0.25">
      <c r="A6" s="1" t="s">
        <v>135</v>
      </c>
      <c r="B6" s="1" t="s">
        <v>137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1996144</v>
      </c>
      <c r="J6" s="2">
        <v>11317</v>
      </c>
      <c r="K6" s="2">
        <v>14587</v>
      </c>
      <c r="L6" s="2">
        <v>0</v>
      </c>
      <c r="M6" s="2">
        <v>195327</v>
      </c>
      <c r="N6" s="2">
        <f>73496+139144</f>
        <v>212640</v>
      </c>
      <c r="O6" s="2">
        <v>0</v>
      </c>
      <c r="P6" s="2">
        <v>166635</v>
      </c>
      <c r="Q6" s="6">
        <v>166635</v>
      </c>
      <c r="R6" s="2">
        <v>0</v>
      </c>
      <c r="S6" s="2">
        <v>164505</v>
      </c>
      <c r="T6" s="2">
        <v>164505</v>
      </c>
      <c r="U6" s="2">
        <f t="shared" ref="U6:U25" si="0">Q6+N6+K6+H6+E6+T6</f>
        <v>558367</v>
      </c>
      <c r="V6" s="2"/>
    </row>
    <row r="7" spans="1:23" x14ac:dyDescent="0.25">
      <c r="A7" s="1" t="s">
        <v>135</v>
      </c>
      <c r="B7" s="1" t="s">
        <v>138</v>
      </c>
      <c r="C7" s="2">
        <v>0</v>
      </c>
      <c r="D7" s="2">
        <v>0</v>
      </c>
      <c r="E7" s="2">
        <v>0</v>
      </c>
      <c r="F7" s="2">
        <v>1701532</v>
      </c>
      <c r="G7" s="2">
        <v>93431</v>
      </c>
      <c r="H7" s="2">
        <v>93431</v>
      </c>
      <c r="I7" s="2">
        <v>0</v>
      </c>
      <c r="J7" s="2">
        <v>123038</v>
      </c>
      <c r="K7" s="2">
        <v>123038</v>
      </c>
      <c r="L7" s="2">
        <v>0</v>
      </c>
      <c r="M7" s="2">
        <v>97922</v>
      </c>
      <c r="N7" s="2">
        <v>97922</v>
      </c>
      <c r="O7" s="2">
        <v>0</v>
      </c>
      <c r="P7" s="2">
        <v>102397</v>
      </c>
      <c r="Q7" s="2">
        <v>110000</v>
      </c>
      <c r="R7" s="2">
        <v>0</v>
      </c>
      <c r="S7" s="2">
        <v>107084</v>
      </c>
      <c r="T7" s="2">
        <v>120680</v>
      </c>
      <c r="U7" s="2">
        <f t="shared" si="0"/>
        <v>545071</v>
      </c>
      <c r="V7" s="2"/>
    </row>
    <row r="8" spans="1:23" x14ac:dyDescent="0.25">
      <c r="A8" s="1" t="s">
        <v>135</v>
      </c>
      <c r="B8" s="1" t="s">
        <v>139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5803828</v>
      </c>
      <c r="J8" s="2">
        <v>0</v>
      </c>
      <c r="K8" s="2">
        <v>0</v>
      </c>
      <c r="L8" s="2">
        <v>0</v>
      </c>
      <c r="M8" s="2">
        <v>287110</v>
      </c>
      <c r="N8" s="2">
        <v>386401</v>
      </c>
      <c r="O8" s="2">
        <v>0</v>
      </c>
      <c r="P8" s="2">
        <v>301466</v>
      </c>
      <c r="Q8" s="2">
        <v>403669</v>
      </c>
      <c r="R8" s="2">
        <v>0</v>
      </c>
      <c r="S8" s="2">
        <v>316539</v>
      </c>
      <c r="T8" s="2">
        <v>391580</v>
      </c>
      <c r="U8" s="2">
        <f t="shared" si="0"/>
        <v>1181650</v>
      </c>
      <c r="V8" s="2"/>
    </row>
    <row r="9" spans="1:23" x14ac:dyDescent="0.25">
      <c r="A9" s="1" t="s">
        <v>135</v>
      </c>
      <c r="B9" s="1" t="s">
        <v>140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8290302</v>
      </c>
      <c r="M9" s="2">
        <v>0</v>
      </c>
      <c r="N9" s="2">
        <v>0</v>
      </c>
      <c r="O9" s="2">
        <v>0</v>
      </c>
      <c r="P9" s="2">
        <v>643462</v>
      </c>
      <c r="Q9" s="2">
        <v>664349</v>
      </c>
      <c r="R9" s="2">
        <v>0</v>
      </c>
      <c r="S9" s="2">
        <v>662765.86</v>
      </c>
      <c r="T9" s="36">
        <v>910832</v>
      </c>
      <c r="U9" s="2">
        <f t="shared" si="0"/>
        <v>1575181</v>
      </c>
      <c r="V9" s="2"/>
    </row>
    <row r="10" spans="1:23" x14ac:dyDescent="0.25">
      <c r="A10" s="1" t="s">
        <v>135</v>
      </c>
      <c r="B10" s="1" t="s">
        <v>141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2819821</v>
      </c>
      <c r="M10" s="2">
        <v>0</v>
      </c>
      <c r="N10" s="2">
        <v>0</v>
      </c>
      <c r="O10" s="2">
        <v>0</v>
      </c>
      <c r="P10" s="2">
        <v>40000</v>
      </c>
      <c r="Q10" s="2">
        <v>40000</v>
      </c>
      <c r="R10" s="2">
        <v>0</v>
      </c>
      <c r="S10" s="34">
        <v>40000</v>
      </c>
      <c r="T10" s="34">
        <v>98433</v>
      </c>
      <c r="U10" s="2">
        <f t="shared" si="0"/>
        <v>138433</v>
      </c>
      <c r="V10" s="2"/>
    </row>
    <row r="11" spans="1:23" x14ac:dyDescent="0.25">
      <c r="A11" s="1" t="s">
        <v>135</v>
      </c>
      <c r="B11" s="1" t="s">
        <v>142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345477</v>
      </c>
      <c r="P11" s="2">
        <v>0</v>
      </c>
      <c r="Q11" s="2">
        <v>0</v>
      </c>
      <c r="R11" s="2">
        <v>0</v>
      </c>
      <c r="S11" s="2">
        <v>34041</v>
      </c>
      <c r="T11" s="2">
        <v>34841</v>
      </c>
      <c r="U11" s="2">
        <f t="shared" si="0"/>
        <v>34841</v>
      </c>
      <c r="V11" s="2"/>
    </row>
    <row r="12" spans="1:23" x14ac:dyDescent="0.25">
      <c r="A12" s="1" t="s">
        <v>135</v>
      </c>
      <c r="B12" s="1" t="s">
        <v>143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7590909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f t="shared" si="0"/>
        <v>0</v>
      </c>
      <c r="V12" s="2"/>
    </row>
    <row r="13" spans="1:23" x14ac:dyDescent="0.25">
      <c r="A13" s="1" t="s">
        <v>135</v>
      </c>
      <c r="B13" s="1" t="s">
        <v>144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396278</v>
      </c>
      <c r="P13" s="2">
        <v>0</v>
      </c>
      <c r="Q13" s="2">
        <v>0</v>
      </c>
      <c r="R13" s="2">
        <v>0</v>
      </c>
      <c r="S13" s="2">
        <v>48513</v>
      </c>
      <c r="T13" s="2">
        <v>64654</v>
      </c>
      <c r="U13" s="2">
        <f t="shared" si="0"/>
        <v>64654</v>
      </c>
      <c r="V13" s="2"/>
    </row>
    <row r="14" spans="1:23" x14ac:dyDescent="0.25">
      <c r="A14" s="1" t="s">
        <v>135</v>
      </c>
      <c r="B14" s="1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2668250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 t="shared" si="0"/>
        <v>0</v>
      </c>
      <c r="V14" s="2"/>
    </row>
    <row r="15" spans="1:23" x14ac:dyDescent="0.25">
      <c r="A15" s="1" t="s">
        <v>135</v>
      </c>
      <c r="B15" s="1" t="s">
        <v>146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514312</v>
      </c>
      <c r="S15" s="2">
        <v>0</v>
      </c>
      <c r="T15" s="2">
        <v>0</v>
      </c>
      <c r="U15" s="2">
        <f t="shared" si="0"/>
        <v>0</v>
      </c>
      <c r="V15" s="2"/>
    </row>
    <row r="16" spans="1:23" x14ac:dyDescent="0.25">
      <c r="A16" s="1" t="s">
        <v>135</v>
      </c>
      <c r="B16" s="1" t="s">
        <v>147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658556</v>
      </c>
      <c r="S16" s="2">
        <v>0</v>
      </c>
      <c r="T16" s="2">
        <v>0</v>
      </c>
      <c r="U16" s="2">
        <f t="shared" si="0"/>
        <v>0</v>
      </c>
      <c r="V16" s="2"/>
    </row>
    <row r="17" spans="1:22" x14ac:dyDescent="0.25">
      <c r="A17" s="1" t="s">
        <v>135</v>
      </c>
      <c r="B17" s="1" t="s">
        <v>148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1912452</v>
      </c>
      <c r="S17" s="2">
        <v>5000</v>
      </c>
      <c r="T17" s="2">
        <v>20394</v>
      </c>
      <c r="U17" s="2">
        <f t="shared" si="0"/>
        <v>20394</v>
      </c>
      <c r="V17" s="2"/>
    </row>
    <row r="18" spans="1:22" x14ac:dyDescent="0.25">
      <c r="A18" s="1" t="s">
        <v>135</v>
      </c>
      <c r="B18" s="1" t="s">
        <v>149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164000</v>
      </c>
      <c r="K18" s="2">
        <v>210044</v>
      </c>
      <c r="L18" s="2">
        <v>0</v>
      </c>
      <c r="M18" s="2">
        <v>164000</v>
      </c>
      <c r="N18" s="2">
        <v>191628</v>
      </c>
      <c r="O18" s="2">
        <v>0</v>
      </c>
      <c r="P18" s="2">
        <v>164000</v>
      </c>
      <c r="Q18" s="2">
        <v>181769</v>
      </c>
      <c r="R18" s="2">
        <v>0</v>
      </c>
      <c r="S18" s="2">
        <v>164000</v>
      </c>
      <c r="T18" s="36">
        <v>164000</v>
      </c>
      <c r="U18" s="2">
        <f t="shared" si="0"/>
        <v>747441</v>
      </c>
      <c r="V18" s="2"/>
    </row>
    <row r="19" spans="1:22" x14ac:dyDescent="0.25">
      <c r="A19" s="1" t="s">
        <v>135</v>
      </c>
      <c r="B19" s="1" t="s">
        <v>150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124783</v>
      </c>
      <c r="K19" s="2">
        <v>198459</v>
      </c>
      <c r="L19" s="2">
        <v>0</v>
      </c>
      <c r="M19" s="2">
        <v>128526</v>
      </c>
      <c r="N19" s="2">
        <v>129958</v>
      </c>
      <c r="O19" s="2">
        <v>0</v>
      </c>
      <c r="P19" s="2">
        <v>132382</v>
      </c>
      <c r="Q19" s="2">
        <v>135152</v>
      </c>
      <c r="R19" s="2">
        <v>0</v>
      </c>
      <c r="S19" s="2">
        <v>136354</v>
      </c>
      <c r="T19" s="36">
        <v>136354</v>
      </c>
      <c r="U19" s="2">
        <f t="shared" si="0"/>
        <v>599923</v>
      </c>
      <c r="V19" s="2"/>
    </row>
    <row r="20" spans="1:22" x14ac:dyDescent="0.25">
      <c r="A20" s="1" t="s">
        <v>135</v>
      </c>
      <c r="B20" s="1" t="s">
        <v>151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422339</v>
      </c>
      <c r="P20" s="2">
        <v>0</v>
      </c>
      <c r="Q20" s="2">
        <v>0</v>
      </c>
      <c r="R20" s="2">
        <v>0</v>
      </c>
      <c r="S20" s="2">
        <v>14400</v>
      </c>
      <c r="T20" s="2">
        <v>14400</v>
      </c>
      <c r="U20" s="2">
        <f t="shared" si="0"/>
        <v>14400</v>
      </c>
      <c r="V20" s="2"/>
    </row>
    <row r="21" spans="1:22" x14ac:dyDescent="0.25">
      <c r="A21" s="1" t="s">
        <v>135</v>
      </c>
      <c r="B21" s="1" t="s">
        <v>152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1345900</v>
      </c>
      <c r="S21" s="2">
        <v>0</v>
      </c>
      <c r="T21" s="2">
        <v>0</v>
      </c>
      <c r="U21" s="2">
        <f t="shared" si="0"/>
        <v>0</v>
      </c>
      <c r="V21" s="2"/>
    </row>
    <row r="22" spans="1:22" x14ac:dyDescent="0.25">
      <c r="A22" s="1" t="s">
        <v>135</v>
      </c>
      <c r="B22" s="1" t="s">
        <v>153</v>
      </c>
      <c r="C22" s="2">
        <v>1561676</v>
      </c>
      <c r="D22" s="2">
        <v>9676</v>
      </c>
      <c r="E22" s="2">
        <v>0</v>
      </c>
      <c r="F22" s="2">
        <v>0</v>
      </c>
      <c r="G22" s="2">
        <v>9676</v>
      </c>
      <c r="H22" s="2">
        <v>220020</v>
      </c>
      <c r="I22" s="2">
        <v>0</v>
      </c>
      <c r="J22" s="2">
        <v>247111</v>
      </c>
      <c r="K22" s="2">
        <v>246432</v>
      </c>
      <c r="L22" s="2">
        <v>0</v>
      </c>
      <c r="M22" s="2">
        <v>254524</v>
      </c>
      <c r="N22" s="2">
        <v>264667</v>
      </c>
      <c r="O22" s="2">
        <v>0</v>
      </c>
      <c r="P22" s="2">
        <v>262160</v>
      </c>
      <c r="Q22" s="2">
        <v>283883</v>
      </c>
      <c r="R22" s="2">
        <v>0</v>
      </c>
      <c r="S22" s="2">
        <v>270025</v>
      </c>
      <c r="T22" s="36">
        <v>271809</v>
      </c>
      <c r="U22" s="2">
        <f t="shared" si="0"/>
        <v>1286811</v>
      </c>
    </row>
    <row r="23" spans="1:22" x14ac:dyDescent="0.25">
      <c r="A23" s="1" t="s">
        <v>135</v>
      </c>
      <c r="B23" s="1" t="s">
        <v>154</v>
      </c>
      <c r="C23" s="2">
        <v>0</v>
      </c>
      <c r="D23" s="2">
        <v>125000</v>
      </c>
      <c r="E23" s="2">
        <v>202000</v>
      </c>
      <c r="F23" s="2">
        <v>0</v>
      </c>
      <c r="G23" s="2">
        <v>125000</v>
      </c>
      <c r="H23" s="2">
        <v>176960</v>
      </c>
      <c r="I23" s="2">
        <v>0</v>
      </c>
      <c r="J23" s="2">
        <v>125000</v>
      </c>
      <c r="K23" s="2">
        <v>212576</v>
      </c>
      <c r="L23" s="2">
        <v>0</v>
      </c>
      <c r="M23" s="2">
        <v>125000</v>
      </c>
      <c r="N23" s="2">
        <v>221672</v>
      </c>
      <c r="O23" s="2">
        <v>0</v>
      </c>
      <c r="P23" s="2">
        <v>125000</v>
      </c>
      <c r="Q23" s="2">
        <v>248641</v>
      </c>
      <c r="R23" s="2">
        <v>0</v>
      </c>
      <c r="S23" s="2">
        <v>125000</v>
      </c>
      <c r="T23" s="2">
        <v>316577</v>
      </c>
      <c r="U23" s="2">
        <f t="shared" si="0"/>
        <v>1378426</v>
      </c>
      <c r="V23" s="2"/>
    </row>
    <row r="24" spans="1:22" x14ac:dyDescent="0.25">
      <c r="A24" s="1" t="s">
        <v>135</v>
      </c>
      <c r="B24" s="1" t="s">
        <v>155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2001757</v>
      </c>
      <c r="S24" s="2">
        <v>4565</v>
      </c>
      <c r="T24" s="36">
        <v>4565</v>
      </c>
      <c r="U24" s="2">
        <f t="shared" si="0"/>
        <v>4565</v>
      </c>
      <c r="V24" s="2"/>
    </row>
    <row r="25" spans="1:22" x14ac:dyDescent="0.25">
      <c r="A25" s="1" t="s">
        <v>135</v>
      </c>
      <c r="B25" s="1" t="s">
        <v>156</v>
      </c>
      <c r="C25" s="2">
        <v>70000</v>
      </c>
      <c r="D25" s="2">
        <v>72116</v>
      </c>
      <c r="E25" s="2">
        <v>97717</v>
      </c>
      <c r="F25" s="2">
        <v>0</v>
      </c>
      <c r="G25" s="2">
        <v>73197</v>
      </c>
      <c r="H25" s="2">
        <v>80021</v>
      </c>
      <c r="I25" s="2">
        <v>0</v>
      </c>
      <c r="J25" s="2">
        <v>74295</v>
      </c>
      <c r="K25" s="2">
        <v>89043</v>
      </c>
      <c r="M25" s="2">
        <v>75470</v>
      </c>
      <c r="N25" s="2">
        <v>92717</v>
      </c>
      <c r="O25" s="2">
        <v>0</v>
      </c>
      <c r="P25" s="2">
        <v>76541</v>
      </c>
      <c r="Q25" s="2">
        <v>105041</v>
      </c>
      <c r="R25" s="2">
        <v>0</v>
      </c>
      <c r="S25" s="2">
        <v>77690</v>
      </c>
      <c r="T25" s="2">
        <v>113389</v>
      </c>
      <c r="U25" s="2">
        <f t="shared" si="0"/>
        <v>577928</v>
      </c>
      <c r="V25" s="2"/>
    </row>
    <row r="26" spans="1:22" x14ac:dyDescent="0.25">
      <c r="B26" s="22"/>
      <c r="V26" s="2"/>
    </row>
    <row r="27" spans="1:22" x14ac:dyDescent="0.25">
      <c r="A27" s="3"/>
      <c r="B27" s="37" t="s">
        <v>8</v>
      </c>
      <c r="C27" s="2">
        <f>SUM(C5:C24)</f>
        <v>13777176</v>
      </c>
      <c r="D27" s="2">
        <f t="shared" ref="D27:T27" si="1">SUM(D5:D24)</f>
        <v>1334339.0248499999</v>
      </c>
      <c r="E27" s="2">
        <f t="shared" si="1"/>
        <v>2121830.472325</v>
      </c>
      <c r="F27" s="2">
        <f t="shared" si="1"/>
        <v>1701532</v>
      </c>
      <c r="G27" s="2">
        <f t="shared" si="1"/>
        <v>1464873.0049999999</v>
      </c>
      <c r="H27" s="2">
        <f t="shared" si="1"/>
        <v>2469617.6724999999</v>
      </c>
      <c r="I27" s="2">
        <f>SUM(I5:I25)</f>
        <v>7799972</v>
      </c>
      <c r="J27" s="2">
        <f t="shared" si="1"/>
        <v>2070265.5</v>
      </c>
      <c r="K27" s="2">
        <f t="shared" si="1"/>
        <v>3045555.25</v>
      </c>
      <c r="L27" s="2">
        <f t="shared" si="1"/>
        <v>11110123</v>
      </c>
      <c r="M27" s="2">
        <f t="shared" si="1"/>
        <v>2566859</v>
      </c>
      <c r="N27" s="2">
        <f t="shared" si="1"/>
        <v>3608413</v>
      </c>
      <c r="O27" s="2">
        <f>SUM(O5:O25)</f>
        <v>11423253</v>
      </c>
      <c r="P27" s="2">
        <f t="shared" si="1"/>
        <v>3291385.5</v>
      </c>
      <c r="Q27" s="2">
        <f t="shared" si="1"/>
        <v>4400728.75</v>
      </c>
      <c r="R27" s="2">
        <f>SUM(R5:R25)</f>
        <v>6432977</v>
      </c>
      <c r="S27" s="2">
        <f t="shared" si="1"/>
        <v>3487291.8650000002</v>
      </c>
      <c r="T27" s="2">
        <f t="shared" si="1"/>
        <v>4945253.6724999994</v>
      </c>
      <c r="U27" s="2">
        <f>SUM(U5:U24)</f>
        <v>20591398.817324996</v>
      </c>
      <c r="V27" s="2"/>
    </row>
    <row r="28" spans="1:22" x14ac:dyDescent="0.25">
      <c r="Q28" s="7"/>
      <c r="R28" s="7"/>
      <c r="S28" s="7"/>
      <c r="T28" s="7"/>
    </row>
    <row r="29" spans="1:22" x14ac:dyDescent="0.25">
      <c r="V29" s="38" t="s">
        <v>157</v>
      </c>
    </row>
    <row r="31" spans="1:22" x14ac:dyDescent="0.25">
      <c r="A31" s="8"/>
      <c r="B31" s="9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3" spans="1:22" x14ac:dyDescent="0.25">
      <c r="A33" s="1" t="str">
        <f>[2]Sheet1!A5</f>
        <v>SIEMENS</v>
      </c>
      <c r="B33" s="1" t="str">
        <f>[2]Sheet1!B5</f>
        <v>George Mason University Phase 1</v>
      </c>
      <c r="C33" s="2">
        <f>[2]Sheet1!C5</f>
        <v>12215500</v>
      </c>
      <c r="D33" s="2">
        <f>[2]Sheet1!D5</f>
        <v>1199663.0248499999</v>
      </c>
      <c r="E33" s="2">
        <f>[2]Sheet1!E5</f>
        <v>1919830.4723249997</v>
      </c>
      <c r="F33" s="2">
        <f>[2]Sheet1!F5</f>
        <v>0</v>
      </c>
      <c r="G33" s="2">
        <f>[2]Sheet1!G5</f>
        <v>1236766.0049999999</v>
      </c>
      <c r="H33" s="2">
        <f>[2]Sheet1!H5</f>
        <v>1979206.6724999999</v>
      </c>
      <c r="I33" s="2">
        <f>[2]Sheet1!I5</f>
        <v>0</v>
      </c>
      <c r="J33" s="2">
        <f>[2]Sheet1!J5</f>
        <v>1275016.5</v>
      </c>
      <c r="K33" s="2">
        <f>[2]Sheet1!K5</f>
        <v>2040419.25</v>
      </c>
      <c r="L33" s="2">
        <f>[2]Sheet1!L5</f>
        <v>0</v>
      </c>
      <c r="M33" s="2">
        <f>[2]Sheet1!M5</f>
        <v>1314450</v>
      </c>
      <c r="N33" s="2">
        <f>[2]Sheet1!N5</f>
        <v>2103525</v>
      </c>
      <c r="O33" s="2">
        <f>[2]Sheet1!O5</f>
        <v>0</v>
      </c>
      <c r="P33" s="2">
        <f>[2]Sheet1!P5</f>
        <v>1353883.5</v>
      </c>
      <c r="Q33" s="2">
        <f>[2]Sheet1!Q5</f>
        <v>2166630.75</v>
      </c>
      <c r="R33" s="2">
        <v>0</v>
      </c>
      <c r="S33" s="34">
        <v>1394500.0050000001</v>
      </c>
      <c r="T33" s="35">
        <v>2231629.6724999999</v>
      </c>
      <c r="U33" s="2">
        <f t="shared" ref="U33:U41" si="2">Q33+N33+K33+H33+E33+T33</f>
        <v>12441241.817324998</v>
      </c>
    </row>
    <row r="34" spans="1:22" x14ac:dyDescent="0.25">
      <c r="A34" s="1" t="str">
        <f>[2]Sheet1!A6</f>
        <v>SIEMENS</v>
      </c>
      <c r="B34" s="1" t="str">
        <f>[2]Sheet1!B6</f>
        <v>Richard Bland College</v>
      </c>
      <c r="C34" s="2">
        <f>[2]Sheet1!C6</f>
        <v>0</v>
      </c>
      <c r="D34" s="2">
        <f>[2]Sheet1!D6</f>
        <v>0</v>
      </c>
      <c r="E34" s="2">
        <f>[2]Sheet1!E6</f>
        <v>0</v>
      </c>
      <c r="F34" s="2">
        <f>[2]Sheet1!F6</f>
        <v>0</v>
      </c>
      <c r="G34" s="2">
        <f>[2]Sheet1!G6</f>
        <v>0</v>
      </c>
      <c r="H34" s="2">
        <f>[2]Sheet1!H6</f>
        <v>0</v>
      </c>
      <c r="I34" s="2">
        <f>[2]Sheet1!I6</f>
        <v>1996144</v>
      </c>
      <c r="J34" s="2">
        <f>[2]Sheet1!J6</f>
        <v>11317</v>
      </c>
      <c r="K34" s="2">
        <f>[2]Sheet1!K6</f>
        <v>14587</v>
      </c>
      <c r="L34" s="2">
        <f>[2]Sheet1!L6</f>
        <v>0</v>
      </c>
      <c r="M34" s="2">
        <f>[2]Sheet1!M6</f>
        <v>195327</v>
      </c>
      <c r="N34" s="2">
        <f>[2]Sheet1!N6</f>
        <v>212640</v>
      </c>
      <c r="O34" s="2">
        <f>[2]Sheet1!O6</f>
        <v>0</v>
      </c>
      <c r="P34" s="2">
        <f>[2]Sheet1!P6</f>
        <v>166635</v>
      </c>
      <c r="Q34" s="2">
        <f>[2]Sheet1!Q6</f>
        <v>166635</v>
      </c>
      <c r="R34" s="2">
        <v>0</v>
      </c>
      <c r="S34" s="2">
        <f>S6</f>
        <v>164505</v>
      </c>
      <c r="T34" s="2">
        <f>T6</f>
        <v>164505</v>
      </c>
      <c r="U34" s="2">
        <f t="shared" si="2"/>
        <v>558367</v>
      </c>
    </row>
    <row r="35" spans="1:22" x14ac:dyDescent="0.25">
      <c r="A35" s="1" t="str">
        <f>[2]Sheet1!A7</f>
        <v>SIEMENS</v>
      </c>
      <c r="B35" s="1" t="str">
        <f>[2]Sheet1!B7</f>
        <v>Science Museum of VA</v>
      </c>
      <c r="C35" s="2">
        <f>[2]Sheet1!C7</f>
        <v>0</v>
      </c>
      <c r="D35" s="2">
        <f>[2]Sheet1!D7</f>
        <v>0</v>
      </c>
      <c r="E35" s="2">
        <f>[2]Sheet1!E7</f>
        <v>0</v>
      </c>
      <c r="F35" s="2">
        <f>[2]Sheet1!F7</f>
        <v>1701532</v>
      </c>
      <c r="G35" s="2">
        <f>[2]Sheet1!G7</f>
        <v>93431</v>
      </c>
      <c r="H35" s="2">
        <f>[2]Sheet1!H7</f>
        <v>93431</v>
      </c>
      <c r="I35" s="2">
        <f>[2]Sheet1!I7</f>
        <v>0</v>
      </c>
      <c r="J35" s="2">
        <f>[2]Sheet1!J7</f>
        <v>123038</v>
      </c>
      <c r="K35" s="2">
        <f>[2]Sheet1!K7</f>
        <v>123038</v>
      </c>
      <c r="L35" s="2">
        <f>[2]Sheet1!L7</f>
        <v>0</v>
      </c>
      <c r="M35" s="2">
        <f>[2]Sheet1!M7</f>
        <v>97922</v>
      </c>
      <c r="N35" s="2">
        <f>[2]Sheet1!N7</f>
        <v>97922</v>
      </c>
      <c r="O35" s="2">
        <f>[2]Sheet1!O7</f>
        <v>0</v>
      </c>
      <c r="P35" s="2">
        <f>[2]Sheet1!P7</f>
        <v>102397</v>
      </c>
      <c r="Q35" s="2">
        <f>[2]Sheet1!Q7</f>
        <v>110000</v>
      </c>
      <c r="R35" s="2">
        <v>0</v>
      </c>
      <c r="S35" s="2">
        <f>S7</f>
        <v>107084</v>
      </c>
      <c r="T35" s="2">
        <f>T7</f>
        <v>120680</v>
      </c>
      <c r="U35" s="2">
        <f t="shared" si="2"/>
        <v>545071</v>
      </c>
    </row>
    <row r="36" spans="1:22" x14ac:dyDescent="0.25">
      <c r="A36" s="1" t="str">
        <f>[2]Sheet1!A8</f>
        <v>SIEMENS</v>
      </c>
      <c r="B36" s="1" t="str">
        <f>[2]Sheet1!B8</f>
        <v>VA Museum of Fine Arts</v>
      </c>
      <c r="C36" s="2">
        <f>[2]Sheet1!C8</f>
        <v>0</v>
      </c>
      <c r="D36" s="2">
        <f>[2]Sheet1!D8</f>
        <v>0</v>
      </c>
      <c r="E36" s="2">
        <f>[2]Sheet1!E8</f>
        <v>0</v>
      </c>
      <c r="F36" s="2">
        <f>[2]Sheet1!F8</f>
        <v>0</v>
      </c>
      <c r="G36" s="2">
        <f>[2]Sheet1!G8</f>
        <v>0</v>
      </c>
      <c r="H36" s="2">
        <f>[2]Sheet1!H8</f>
        <v>0</v>
      </c>
      <c r="I36" s="2">
        <f>[2]Sheet1!I8</f>
        <v>5803828</v>
      </c>
      <c r="J36" s="2">
        <f>[2]Sheet1!J8</f>
        <v>0</v>
      </c>
      <c r="K36" s="2">
        <f>[2]Sheet1!K8</f>
        <v>0</v>
      </c>
      <c r="L36" s="2">
        <f>[2]Sheet1!L8</f>
        <v>0</v>
      </c>
      <c r="M36" s="2">
        <f>[2]Sheet1!M8</f>
        <v>287110</v>
      </c>
      <c r="N36" s="2">
        <f>[2]Sheet1!N8</f>
        <v>386401</v>
      </c>
      <c r="O36" s="2">
        <f>[2]Sheet1!O8</f>
        <v>0</v>
      </c>
      <c r="P36" s="2">
        <f>[2]Sheet1!P8</f>
        <v>301466</v>
      </c>
      <c r="Q36" s="2">
        <f>[2]Sheet1!Q8</f>
        <v>403669</v>
      </c>
      <c r="R36" s="2">
        <v>0</v>
      </c>
      <c r="S36" s="2">
        <v>316539</v>
      </c>
      <c r="T36" s="2">
        <v>391580</v>
      </c>
      <c r="U36" s="2">
        <f t="shared" si="2"/>
        <v>1181650</v>
      </c>
    </row>
    <row r="37" spans="1:22" x14ac:dyDescent="0.25">
      <c r="A37" s="1" t="str">
        <f>[2]Sheet1!A9</f>
        <v>SIEMENS</v>
      </c>
      <c r="B37" s="1" t="str">
        <f>[2]Sheet1!B9</f>
        <v>George Mason University Phase 2</v>
      </c>
      <c r="C37" s="2">
        <f>[2]Sheet1!C9</f>
        <v>0</v>
      </c>
      <c r="D37" s="2">
        <f>[2]Sheet1!D9</f>
        <v>0</v>
      </c>
      <c r="E37" s="2">
        <f>[2]Sheet1!E9</f>
        <v>0</v>
      </c>
      <c r="F37" s="2">
        <f>[2]Sheet1!F9</f>
        <v>0</v>
      </c>
      <c r="G37" s="2">
        <f>[2]Sheet1!G9</f>
        <v>0</v>
      </c>
      <c r="H37" s="2">
        <f>[2]Sheet1!H9</f>
        <v>0</v>
      </c>
      <c r="I37" s="2">
        <f>[2]Sheet1!I9</f>
        <v>0</v>
      </c>
      <c r="J37" s="2">
        <f>[2]Sheet1!J9</f>
        <v>0</v>
      </c>
      <c r="K37" s="2">
        <f>[2]Sheet1!K9</f>
        <v>0</v>
      </c>
      <c r="L37" s="2">
        <f>[2]Sheet1!L9</f>
        <v>8290302</v>
      </c>
      <c r="M37" s="2">
        <f>[2]Sheet1!M9</f>
        <v>0</v>
      </c>
      <c r="N37" s="2">
        <f>[2]Sheet1!N9</f>
        <v>0</v>
      </c>
      <c r="O37" s="2">
        <f>[2]Sheet1!O9</f>
        <v>0</v>
      </c>
      <c r="P37" s="2">
        <f>[2]Sheet1!P9</f>
        <v>643462</v>
      </c>
      <c r="Q37" s="2">
        <f>[2]Sheet1!Q9</f>
        <v>664349</v>
      </c>
      <c r="R37" s="2">
        <v>0</v>
      </c>
      <c r="S37" s="2">
        <v>662765.86</v>
      </c>
      <c r="T37" s="36">
        <v>910832</v>
      </c>
      <c r="U37" s="2">
        <f t="shared" si="2"/>
        <v>1575181</v>
      </c>
    </row>
    <row r="38" spans="1:22" x14ac:dyDescent="0.25">
      <c r="A38" s="1" t="str">
        <f>[2]Sheet1!A10</f>
        <v>SIEMENS</v>
      </c>
      <c r="B38" s="1" t="str">
        <f>[2]Sheet1!B10</f>
        <v>VA Institute of Marine Science</v>
      </c>
      <c r="C38" s="2">
        <f>[2]Sheet1!C10</f>
        <v>0</v>
      </c>
      <c r="D38" s="2">
        <f>[2]Sheet1!D10</f>
        <v>0</v>
      </c>
      <c r="E38" s="2">
        <f>[2]Sheet1!E10</f>
        <v>0</v>
      </c>
      <c r="F38" s="2">
        <f>[2]Sheet1!F10</f>
        <v>0</v>
      </c>
      <c r="G38" s="2">
        <f>[2]Sheet1!G10</f>
        <v>0</v>
      </c>
      <c r="H38" s="2">
        <f>[2]Sheet1!H10</f>
        <v>0</v>
      </c>
      <c r="I38" s="2">
        <f>[2]Sheet1!I10</f>
        <v>0</v>
      </c>
      <c r="J38" s="2">
        <f>[2]Sheet1!J10</f>
        <v>0</v>
      </c>
      <c r="K38" s="2">
        <f>[2]Sheet1!K10</f>
        <v>0</v>
      </c>
      <c r="L38" s="2">
        <f>[2]Sheet1!L10</f>
        <v>2819821</v>
      </c>
      <c r="M38" s="2">
        <f>[2]Sheet1!M10</f>
        <v>0</v>
      </c>
      <c r="N38" s="2">
        <f>[2]Sheet1!N10</f>
        <v>0</v>
      </c>
      <c r="O38" s="2">
        <f>[2]Sheet1!O10</f>
        <v>0</v>
      </c>
      <c r="P38" s="2">
        <f>[2]Sheet1!P10</f>
        <v>40000</v>
      </c>
      <c r="Q38" s="2">
        <f>[2]Sheet1!Q10</f>
        <v>40000</v>
      </c>
      <c r="R38" s="2">
        <v>0</v>
      </c>
      <c r="S38" s="34">
        <v>40000</v>
      </c>
      <c r="T38" s="34">
        <v>98433</v>
      </c>
      <c r="U38" s="2">
        <f t="shared" si="2"/>
        <v>138433</v>
      </c>
    </row>
    <row r="39" spans="1:22" x14ac:dyDescent="0.25">
      <c r="A39" s="1" t="str">
        <f>[2]Sheet1!A12</f>
        <v>SIEMENS</v>
      </c>
      <c r="B39" s="1" t="str">
        <f>[2]Sheet1!B12</f>
        <v>600 East Main St Building</v>
      </c>
      <c r="C39" s="2">
        <f>[2]Sheet1!C12</f>
        <v>0</v>
      </c>
      <c r="D39" s="2">
        <f>[2]Sheet1!D12</f>
        <v>0</v>
      </c>
      <c r="E39" s="2">
        <f>[2]Sheet1!E12</f>
        <v>0</v>
      </c>
      <c r="F39" s="2">
        <f>[2]Sheet1!F12</f>
        <v>0</v>
      </c>
      <c r="G39" s="2">
        <f>[2]Sheet1!G12</f>
        <v>0</v>
      </c>
      <c r="H39" s="2">
        <f>[2]Sheet1!H12</f>
        <v>0</v>
      </c>
      <c r="I39" s="2">
        <f>[2]Sheet1!I12</f>
        <v>0</v>
      </c>
      <c r="J39" s="2">
        <f>[2]Sheet1!J12</f>
        <v>0</v>
      </c>
      <c r="K39" s="2">
        <f>[2]Sheet1!K12</f>
        <v>0</v>
      </c>
      <c r="L39" s="2">
        <f>[2]Sheet1!L12</f>
        <v>0</v>
      </c>
      <c r="M39" s="2">
        <f>[2]Sheet1!M12</f>
        <v>0</v>
      </c>
      <c r="N39" s="2">
        <f>[2]Sheet1!N12</f>
        <v>0</v>
      </c>
      <c r="O39" s="2">
        <f>[2]Sheet1!O12</f>
        <v>7590909</v>
      </c>
      <c r="P39" s="2">
        <f>[2]Sheet1!P12</f>
        <v>0</v>
      </c>
      <c r="Q39" s="2">
        <f>[2]Sheet1!Q12</f>
        <v>0</v>
      </c>
      <c r="R39" s="2">
        <v>0</v>
      </c>
      <c r="S39" s="2">
        <v>34041</v>
      </c>
      <c r="T39" s="2">
        <v>34841</v>
      </c>
      <c r="U39" s="2">
        <f t="shared" si="2"/>
        <v>34841</v>
      </c>
    </row>
    <row r="40" spans="1:22" x14ac:dyDescent="0.25">
      <c r="A40" s="1" t="str">
        <f>[2]Sheet1!A13</f>
        <v>SIEMENS</v>
      </c>
      <c r="B40" s="1" t="s">
        <v>146</v>
      </c>
      <c r="R40" s="2">
        <v>514312</v>
      </c>
      <c r="S40" s="2">
        <v>0</v>
      </c>
      <c r="T40" s="2">
        <v>0</v>
      </c>
      <c r="U40" s="2">
        <f t="shared" si="2"/>
        <v>0</v>
      </c>
    </row>
    <row r="41" spans="1:22" x14ac:dyDescent="0.25">
      <c r="A41" s="1" t="s">
        <v>135</v>
      </c>
      <c r="B41" s="1" t="s">
        <v>152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1345900</v>
      </c>
      <c r="S41" s="2">
        <v>0</v>
      </c>
      <c r="T41" s="2">
        <v>0</v>
      </c>
      <c r="U41" s="2">
        <f t="shared" si="2"/>
        <v>0</v>
      </c>
    </row>
    <row r="44" spans="1:22" x14ac:dyDescent="0.25">
      <c r="B44" s="37" t="s">
        <v>8</v>
      </c>
      <c r="C44" s="2">
        <f>SUM(C33:C43)</f>
        <v>12215500</v>
      </c>
      <c r="D44" s="2">
        <f t="shared" ref="D44:M44" si="3">SUM(D33:D43)</f>
        <v>1199663.0248499999</v>
      </c>
      <c r="E44" s="2">
        <f t="shared" si="3"/>
        <v>1919830.4723249997</v>
      </c>
      <c r="F44" s="2">
        <f t="shared" si="3"/>
        <v>1701532</v>
      </c>
      <c r="G44" s="2">
        <f t="shared" si="3"/>
        <v>1330197.0049999999</v>
      </c>
      <c r="H44" s="2">
        <f t="shared" si="3"/>
        <v>2072637.6724999999</v>
      </c>
      <c r="I44" s="2">
        <f t="shared" si="3"/>
        <v>7799972</v>
      </c>
      <c r="J44" s="2">
        <f t="shared" si="3"/>
        <v>1409371.5</v>
      </c>
      <c r="K44" s="2">
        <f t="shared" si="3"/>
        <v>2178044.25</v>
      </c>
      <c r="L44" s="2">
        <f t="shared" si="3"/>
        <v>11110123</v>
      </c>
      <c r="M44" s="2">
        <f t="shared" si="3"/>
        <v>1894809</v>
      </c>
      <c r="N44" s="2">
        <f>SUM(N33:N43)</f>
        <v>2800488</v>
      </c>
      <c r="O44" s="2">
        <f t="shared" ref="O44:U44" si="4">SUM(O33:O43)</f>
        <v>7590909</v>
      </c>
      <c r="P44" s="2">
        <f t="shared" si="4"/>
        <v>2607843.5</v>
      </c>
      <c r="Q44" s="2">
        <f t="shared" si="4"/>
        <v>3551283.75</v>
      </c>
      <c r="R44" s="2">
        <f t="shared" si="4"/>
        <v>1860212</v>
      </c>
      <c r="S44" s="2">
        <f t="shared" si="4"/>
        <v>2719434.8650000002</v>
      </c>
      <c r="T44" s="2">
        <f t="shared" si="4"/>
        <v>3952500.6724999999</v>
      </c>
      <c r="U44" s="2">
        <f t="shared" si="4"/>
        <v>16474784.817324998</v>
      </c>
    </row>
    <row r="47" spans="1:22" x14ac:dyDescent="0.25">
      <c r="A47" s="8"/>
      <c r="B47" s="9" t="s">
        <v>19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</row>
    <row r="49" spans="1:22" x14ac:dyDescent="0.25">
      <c r="A49" s="1" t="str">
        <f>[2]Sheet1!A11</f>
        <v>SIEMENS</v>
      </c>
      <c r="B49" s="1" t="str">
        <f>[2]Sheet1!B11</f>
        <v>Frederick County Government</v>
      </c>
      <c r="C49" s="2">
        <f>[2]Sheet1!C11</f>
        <v>0</v>
      </c>
      <c r="D49" s="2">
        <f>[2]Sheet1!D11</f>
        <v>0</v>
      </c>
      <c r="E49" s="2">
        <f>[2]Sheet1!E11</f>
        <v>0</v>
      </c>
      <c r="F49" s="2">
        <f>[2]Sheet1!F11</f>
        <v>0</v>
      </c>
      <c r="G49" s="2">
        <f>[2]Sheet1!G11</f>
        <v>0</v>
      </c>
      <c r="H49" s="2">
        <f>[2]Sheet1!H11</f>
        <v>0</v>
      </c>
      <c r="I49" s="2">
        <f>[2]Sheet1!I11</f>
        <v>0</v>
      </c>
      <c r="J49" s="2">
        <f>[2]Sheet1!J11</f>
        <v>0</v>
      </c>
      <c r="K49" s="2">
        <f>[2]Sheet1!K11</f>
        <v>0</v>
      </c>
      <c r="L49" s="2">
        <f>[2]Sheet1!L11</f>
        <v>0</v>
      </c>
      <c r="M49" s="2">
        <f>[2]Sheet1!M11</f>
        <v>0</v>
      </c>
      <c r="N49" s="2">
        <f>[2]Sheet1!N11</f>
        <v>0</v>
      </c>
      <c r="O49" s="2">
        <f>[2]Sheet1!O11</f>
        <v>345477</v>
      </c>
      <c r="P49" s="2">
        <f>[2]Sheet1!P11</f>
        <v>0</v>
      </c>
      <c r="Q49" s="2">
        <f>[2]Sheet1!Q11</f>
        <v>0</v>
      </c>
      <c r="R49" s="2">
        <v>0</v>
      </c>
      <c r="S49" s="2">
        <v>34041</v>
      </c>
      <c r="T49" s="2">
        <v>34841</v>
      </c>
      <c r="U49" s="2">
        <f t="shared" ref="U49:U59" si="5">Q49+N49+K49+H49+E49+T49</f>
        <v>34841</v>
      </c>
    </row>
    <row r="50" spans="1:22" x14ac:dyDescent="0.25">
      <c r="A50" s="1" t="str">
        <f>[2]Sheet1!A13</f>
        <v>SIEMENS</v>
      </c>
      <c r="B50" s="1" t="str">
        <f>[2]Sheet1!B13</f>
        <v>Prince William County Schools Phase 1</v>
      </c>
      <c r="C50" s="2">
        <f>[2]Sheet1!C13</f>
        <v>0</v>
      </c>
      <c r="D50" s="2">
        <f>[2]Sheet1!D13</f>
        <v>0</v>
      </c>
      <c r="E50" s="2">
        <f>[2]Sheet1!E13</f>
        <v>0</v>
      </c>
      <c r="F50" s="2">
        <f>[2]Sheet1!F13</f>
        <v>0</v>
      </c>
      <c r="G50" s="2">
        <f>[2]Sheet1!G13</f>
        <v>0</v>
      </c>
      <c r="H50" s="2">
        <f>[2]Sheet1!H13</f>
        <v>0</v>
      </c>
      <c r="I50" s="2">
        <f>[2]Sheet1!I13</f>
        <v>0</v>
      </c>
      <c r="J50" s="2">
        <f>[2]Sheet1!J13</f>
        <v>0</v>
      </c>
      <c r="K50" s="2">
        <f>[2]Sheet1!K13</f>
        <v>0</v>
      </c>
      <c r="L50" s="2">
        <f>[2]Sheet1!L13</f>
        <v>0</v>
      </c>
      <c r="M50" s="2">
        <f>[2]Sheet1!M13</f>
        <v>0</v>
      </c>
      <c r="N50" s="2">
        <f>[2]Sheet1!N13</f>
        <v>0</v>
      </c>
      <c r="O50" s="2">
        <f>[2]Sheet1!O13</f>
        <v>396278</v>
      </c>
      <c r="P50" s="2">
        <f>[2]Sheet1!P13</f>
        <v>0</v>
      </c>
      <c r="Q50" s="2">
        <f>[2]Sheet1!Q13</f>
        <v>0</v>
      </c>
      <c r="R50" s="2">
        <v>0</v>
      </c>
      <c r="S50" s="2">
        <v>48513</v>
      </c>
      <c r="T50" s="2">
        <v>64654</v>
      </c>
      <c r="U50" s="2">
        <f t="shared" si="5"/>
        <v>64654</v>
      </c>
    </row>
    <row r="51" spans="1:22" x14ac:dyDescent="0.25">
      <c r="A51" s="1" t="str">
        <f>[2]Sheet1!A14</f>
        <v>SIEMENS</v>
      </c>
      <c r="B51" s="1" t="str">
        <f>[2]Sheet1!B14</f>
        <v>Prince William County Schools Phase 2</v>
      </c>
      <c r="C51" s="2">
        <f>[2]Sheet1!C14</f>
        <v>0</v>
      </c>
      <c r="D51" s="2">
        <f>[2]Sheet1!D14</f>
        <v>0</v>
      </c>
      <c r="E51" s="2">
        <f>[2]Sheet1!E14</f>
        <v>0</v>
      </c>
      <c r="F51" s="2">
        <f>[2]Sheet1!F14</f>
        <v>0</v>
      </c>
      <c r="G51" s="2">
        <f>[2]Sheet1!G14</f>
        <v>0</v>
      </c>
      <c r="H51" s="2">
        <f>[2]Sheet1!H14</f>
        <v>0</v>
      </c>
      <c r="I51" s="2">
        <f>[2]Sheet1!I14</f>
        <v>0</v>
      </c>
      <c r="J51" s="2">
        <f>[2]Sheet1!J14</f>
        <v>0</v>
      </c>
      <c r="K51" s="2">
        <f>[2]Sheet1!K14</f>
        <v>0</v>
      </c>
      <c r="L51" s="2">
        <f>[2]Sheet1!L14</f>
        <v>0</v>
      </c>
      <c r="M51" s="2">
        <f>[2]Sheet1!M14</f>
        <v>0</v>
      </c>
      <c r="N51" s="2">
        <f>[2]Sheet1!N14</f>
        <v>0</v>
      </c>
      <c r="O51" s="2">
        <f>[2]Sheet1!O14</f>
        <v>2668250</v>
      </c>
      <c r="P51" s="2">
        <f>[2]Sheet1!P14</f>
        <v>0</v>
      </c>
      <c r="Q51" s="2">
        <f>[2]Sheet1!Q14</f>
        <v>0</v>
      </c>
      <c r="R51" s="2">
        <v>0</v>
      </c>
      <c r="S51" s="2">
        <v>0</v>
      </c>
      <c r="T51" s="2">
        <v>0</v>
      </c>
      <c r="U51" s="2">
        <f t="shared" si="5"/>
        <v>0</v>
      </c>
    </row>
    <row r="52" spans="1:22" x14ac:dyDescent="0.25">
      <c r="A52" s="1" t="s">
        <v>135</v>
      </c>
      <c r="B52" s="1" t="s">
        <v>147</v>
      </c>
      <c r="R52" s="2">
        <v>658556</v>
      </c>
      <c r="S52" s="2">
        <v>0</v>
      </c>
      <c r="T52" s="2">
        <v>0</v>
      </c>
      <c r="U52" s="2">
        <f t="shared" si="5"/>
        <v>0</v>
      </c>
    </row>
    <row r="53" spans="1:22" x14ac:dyDescent="0.25">
      <c r="A53" s="1" t="s">
        <v>135</v>
      </c>
      <c r="B53" s="1" t="s">
        <v>148</v>
      </c>
      <c r="R53" s="2">
        <v>1912452</v>
      </c>
      <c r="S53" s="2">
        <v>5000</v>
      </c>
      <c r="T53" s="2">
        <v>20394</v>
      </c>
      <c r="U53" s="2">
        <f t="shared" si="5"/>
        <v>20394</v>
      </c>
    </row>
    <row r="54" spans="1:22" x14ac:dyDescent="0.25">
      <c r="A54" s="1" t="s">
        <v>135</v>
      </c>
      <c r="B54" s="1" t="s">
        <v>149</v>
      </c>
      <c r="J54" s="2">
        <v>164000</v>
      </c>
      <c r="K54" s="2">
        <v>210044</v>
      </c>
      <c r="M54" s="2">
        <v>164000</v>
      </c>
      <c r="N54" s="2">
        <v>191628</v>
      </c>
      <c r="P54" s="2">
        <v>164000</v>
      </c>
      <c r="Q54" s="2">
        <v>181769</v>
      </c>
      <c r="R54" s="2">
        <v>0</v>
      </c>
      <c r="S54" s="2">
        <v>164000</v>
      </c>
      <c r="T54" s="36">
        <v>164000</v>
      </c>
      <c r="U54" s="2">
        <f t="shared" si="5"/>
        <v>747441</v>
      </c>
      <c r="V54" s="2"/>
    </row>
    <row r="55" spans="1:22" x14ac:dyDescent="0.25">
      <c r="A55" s="1" t="s">
        <v>135</v>
      </c>
      <c r="B55" s="1" t="s">
        <v>150</v>
      </c>
      <c r="J55" s="2">
        <v>124783</v>
      </c>
      <c r="K55" s="2">
        <v>198459</v>
      </c>
      <c r="M55" s="2">
        <v>128526</v>
      </c>
      <c r="N55" s="2">
        <v>129958</v>
      </c>
      <c r="O55" s="2">
        <v>0</v>
      </c>
      <c r="P55" s="2">
        <v>132382</v>
      </c>
      <c r="Q55" s="2">
        <v>135152</v>
      </c>
      <c r="R55" s="2">
        <v>0</v>
      </c>
      <c r="S55" s="2">
        <v>136354</v>
      </c>
      <c r="T55" s="36">
        <v>136354</v>
      </c>
      <c r="U55" s="2">
        <f t="shared" si="5"/>
        <v>599923</v>
      </c>
      <c r="V55" s="2"/>
    </row>
    <row r="56" spans="1:22" x14ac:dyDescent="0.25">
      <c r="A56" s="1" t="s">
        <v>135</v>
      </c>
      <c r="B56" s="1" t="s">
        <v>153</v>
      </c>
      <c r="C56" s="2">
        <v>1561676</v>
      </c>
      <c r="D56" s="2">
        <v>9676</v>
      </c>
      <c r="E56" s="2">
        <v>0</v>
      </c>
      <c r="F56" s="2">
        <v>0</v>
      </c>
      <c r="G56" s="2">
        <v>9676</v>
      </c>
      <c r="H56" s="2">
        <v>220020</v>
      </c>
      <c r="I56" s="2">
        <v>0</v>
      </c>
      <c r="J56" s="2">
        <v>247111</v>
      </c>
      <c r="K56" s="2">
        <v>246432</v>
      </c>
      <c r="L56" s="2">
        <v>0</v>
      </c>
      <c r="M56" s="2">
        <v>254524</v>
      </c>
      <c r="N56" s="2">
        <v>264667</v>
      </c>
      <c r="O56" s="2">
        <v>0</v>
      </c>
      <c r="P56" s="2">
        <v>262160</v>
      </c>
      <c r="Q56" s="2">
        <v>283883</v>
      </c>
      <c r="R56" s="2">
        <v>0</v>
      </c>
      <c r="S56" s="2">
        <v>270025</v>
      </c>
      <c r="T56" s="36">
        <v>271809</v>
      </c>
      <c r="U56" s="2">
        <f t="shared" si="5"/>
        <v>1286811</v>
      </c>
    </row>
    <row r="57" spans="1:22" x14ac:dyDescent="0.25">
      <c r="A57" s="1" t="s">
        <v>135</v>
      </c>
      <c r="B57" s="1" t="s">
        <v>154</v>
      </c>
      <c r="C57" s="2">
        <v>0</v>
      </c>
      <c r="D57" s="2">
        <v>125000</v>
      </c>
      <c r="E57" s="2">
        <v>202000</v>
      </c>
      <c r="F57" s="2">
        <v>0</v>
      </c>
      <c r="G57" s="2">
        <v>125000</v>
      </c>
      <c r="H57" s="2">
        <v>176960</v>
      </c>
      <c r="I57" s="2">
        <v>0</v>
      </c>
      <c r="J57" s="2">
        <v>125000</v>
      </c>
      <c r="K57" s="2">
        <v>212576</v>
      </c>
      <c r="L57" s="2">
        <v>0</v>
      </c>
      <c r="M57" s="2">
        <v>125000</v>
      </c>
      <c r="N57" s="2">
        <v>221672</v>
      </c>
      <c r="O57" s="2">
        <v>0</v>
      </c>
      <c r="P57" s="2">
        <v>125000</v>
      </c>
      <c r="Q57" s="2">
        <v>248641</v>
      </c>
      <c r="R57" s="2">
        <v>0</v>
      </c>
      <c r="S57" s="2">
        <v>125000</v>
      </c>
      <c r="T57" s="2">
        <v>316577</v>
      </c>
      <c r="U57" s="2">
        <f t="shared" si="5"/>
        <v>1378426</v>
      </c>
    </row>
    <row r="58" spans="1:22" x14ac:dyDescent="0.25">
      <c r="A58" s="1" t="s">
        <v>135</v>
      </c>
      <c r="B58" s="1" t="s">
        <v>155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2001757</v>
      </c>
      <c r="S58" s="2">
        <v>4565</v>
      </c>
      <c r="T58" s="36">
        <v>4565</v>
      </c>
      <c r="U58" s="2">
        <f t="shared" si="5"/>
        <v>4565</v>
      </c>
    </row>
    <row r="59" spans="1:22" x14ac:dyDescent="0.25">
      <c r="A59" s="1" t="s">
        <v>135</v>
      </c>
      <c r="B59" s="1" t="s">
        <v>156</v>
      </c>
      <c r="C59" s="2">
        <v>70000</v>
      </c>
      <c r="D59" s="2">
        <v>72116</v>
      </c>
      <c r="E59" s="2">
        <v>97717</v>
      </c>
      <c r="F59" s="2">
        <v>0</v>
      </c>
      <c r="G59" s="2">
        <v>73197</v>
      </c>
      <c r="H59" s="2">
        <v>80021</v>
      </c>
      <c r="J59" s="2">
        <v>74295</v>
      </c>
      <c r="K59" s="2">
        <v>89043</v>
      </c>
      <c r="M59" s="2">
        <v>75470</v>
      </c>
      <c r="N59" s="2">
        <v>92717</v>
      </c>
      <c r="O59" s="2">
        <v>0</v>
      </c>
      <c r="P59" s="2">
        <v>76541</v>
      </c>
      <c r="Q59" s="2">
        <v>105041</v>
      </c>
      <c r="R59" s="2">
        <v>0</v>
      </c>
      <c r="S59" s="2">
        <v>77690</v>
      </c>
      <c r="T59" s="2">
        <v>113389</v>
      </c>
      <c r="U59" s="2">
        <f t="shared" si="5"/>
        <v>577928</v>
      </c>
    </row>
    <row r="62" spans="1:22" x14ac:dyDescent="0.25">
      <c r="B62" s="37" t="s">
        <v>8</v>
      </c>
      <c r="C62" s="2">
        <f t="shared" ref="C62:T62" si="6">SUM(C49:C61)</f>
        <v>1631676</v>
      </c>
      <c r="D62" s="2">
        <f t="shared" si="6"/>
        <v>206792</v>
      </c>
      <c r="E62" s="2">
        <f t="shared" si="6"/>
        <v>299717</v>
      </c>
      <c r="F62" s="2">
        <f t="shared" si="6"/>
        <v>0</v>
      </c>
      <c r="G62" s="2">
        <f t="shared" si="6"/>
        <v>207873</v>
      </c>
      <c r="H62" s="2">
        <f t="shared" si="6"/>
        <v>477001</v>
      </c>
      <c r="I62" s="2">
        <f t="shared" si="6"/>
        <v>0</v>
      </c>
      <c r="J62" s="2">
        <f t="shared" si="6"/>
        <v>735189</v>
      </c>
      <c r="K62" s="2">
        <f t="shared" si="6"/>
        <v>956554</v>
      </c>
      <c r="L62" s="2">
        <f t="shared" si="6"/>
        <v>0</v>
      </c>
      <c r="M62" s="2">
        <f t="shared" si="6"/>
        <v>747520</v>
      </c>
      <c r="N62" s="2">
        <f t="shared" si="6"/>
        <v>900642</v>
      </c>
      <c r="O62" s="2">
        <f t="shared" si="6"/>
        <v>3410005</v>
      </c>
      <c r="P62" s="2">
        <f t="shared" si="6"/>
        <v>760083</v>
      </c>
      <c r="Q62" s="2">
        <f t="shared" si="6"/>
        <v>954486</v>
      </c>
      <c r="R62" s="2">
        <f t="shared" si="6"/>
        <v>4572765</v>
      </c>
      <c r="S62" s="2">
        <f t="shared" si="6"/>
        <v>865188</v>
      </c>
      <c r="T62" s="2">
        <f t="shared" si="6"/>
        <v>1126583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ABM</vt:lpstr>
      <vt:lpstr>AMERESCO</vt:lpstr>
      <vt:lpstr>ESG</vt:lpstr>
      <vt:lpstr>Honeywell</vt:lpstr>
      <vt:lpstr>JCI</vt:lpstr>
      <vt:lpstr>NORESCO</vt:lpstr>
      <vt:lpstr>PEPCO</vt:lpstr>
      <vt:lpstr>Schneider Elec</vt:lpstr>
      <vt:lpstr>SIEMENS</vt:lpstr>
      <vt:lpstr>TRANE</vt:lpstr>
      <vt:lpstr>All Contracts</vt:lpstr>
      <vt:lpstr>State Agencies</vt:lpstr>
      <vt:lpstr>Public Bodies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Flash</dc:creator>
  <cp:lastModifiedBy>Bunte</cp:lastModifiedBy>
  <cp:lastPrinted>2012-11-14T14:32:03Z</cp:lastPrinted>
  <dcterms:created xsi:type="dcterms:W3CDTF">2011-07-10T23:13:03Z</dcterms:created>
  <dcterms:modified xsi:type="dcterms:W3CDTF">2014-10-30T15:23:39Z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