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524" windowWidth="12288" windowHeight="12504" activeTab="0"/>
  </bookViews>
  <sheets>
    <sheet name="Instructions" sheetId="1" r:id="rId1"/>
    <sheet name="KM Discussion" sheetId="2" r:id="rId2"/>
    <sheet name="Data Entry &amp; TEQ Results" sheetId="3" r:id="rId3"/>
    <sheet name="KM intermediate auto-calc" sheetId="4" r:id="rId4"/>
    <sheet name="Calc UCL from all DUs" sheetId="5" r:id="rId5"/>
    <sheet name="Congener Abbreviations" sheetId="6" r:id="rId6"/>
    <sheet name="Acronym List" sheetId="7" r:id="rId7"/>
  </sheets>
  <externalReferences>
    <externalReference r:id="rId10"/>
  </externalReferences>
  <definedNames>
    <definedName name="MethodList">'[1]Data entry&amp;SensAnaly-site data'!$BJ$3:$BJ$9</definedName>
    <definedName name="OLE_LINK10" localSheetId="0">'Instructions'!#REF!</definedName>
    <definedName name="OLE_LINK11" localSheetId="0">'Instructions'!$A$22</definedName>
    <definedName name="OLE_LINK12" localSheetId="0">'Instructions'!#REF!</definedName>
    <definedName name="OLE_LINK4" localSheetId="0">'Instructions'!$L$22</definedName>
    <definedName name="OLE_LINK6" localSheetId="0">'Instructions'!#REF!</definedName>
    <definedName name="OLE_LINK7" localSheetId="0">'Instructions'!#REF!</definedName>
    <definedName name="OLE_LINK8" localSheetId="0">'Instructions'!$L$128</definedName>
    <definedName name="OLE_LINK9" localSheetId="0">'Instructions'!$L$142</definedName>
    <definedName name="_xlnm.Print_Area" localSheetId="0">'Instructions'!$A$3:$B$163</definedName>
    <definedName name="_xlnm.Print_Titles" localSheetId="2">'Data Entry &amp; TEQ Results'!$A:$B,'Data Entry &amp; TEQ Results'!$1:$7</definedName>
  </definedNames>
  <calcPr fullCalcOnLoad="1"/>
</workbook>
</file>

<file path=xl/sharedStrings.xml><?xml version="1.0" encoding="utf-8"?>
<sst xmlns="http://schemas.openxmlformats.org/spreadsheetml/2006/main" count="609" uniqueCount="463">
  <si>
    <t>TCDD</t>
  </si>
  <si>
    <t>PeCDD</t>
  </si>
  <si>
    <t>1,6-HxCDD</t>
  </si>
  <si>
    <t>1,4-HxCDD</t>
  </si>
  <si>
    <t>1,9-HxCDD</t>
  </si>
  <si>
    <t>OCDD</t>
  </si>
  <si>
    <t>TCDF</t>
  </si>
  <si>
    <t>1,6-HxCDF</t>
  </si>
  <si>
    <t>1,4-HxCDF</t>
  </si>
  <si>
    <t>1-PeCDF</t>
  </si>
  <si>
    <t>1,9-HxCDF</t>
  </si>
  <si>
    <t>4,6-HxCDF</t>
  </si>
  <si>
    <t>1,4,6-HpCDD</t>
  </si>
  <si>
    <t>1,4,6-HpCDF</t>
  </si>
  <si>
    <t>1,4,9-HpCDF</t>
  </si>
  <si>
    <t>OCDF</t>
  </si>
  <si>
    <t>OR</t>
  </si>
  <si>
    <t>TEC for KM</t>
  </si>
  <si>
    <t>value to use for KM</t>
  </si>
  <si>
    <t># Nondetects</t>
  </si>
  <si>
    <t>Quantiles</t>
  </si>
  <si>
    <t>Constant</t>
  </si>
  <si>
    <t>Flip Conc</t>
  </si>
  <si>
    <t>rank</t>
  </si>
  <si>
    <t>ranksum</t>
  </si>
  <si>
    <t>at risk</t>
  </si>
  <si>
    <t>partial prob</t>
  </si>
  <si>
    <t>S</t>
  </si>
  <si>
    <t>For P50</t>
  </si>
  <si>
    <t>Max50</t>
  </si>
  <si>
    <t>Row50</t>
  </si>
  <si>
    <t>For P25</t>
  </si>
  <si>
    <t>Max25</t>
  </si>
  <si>
    <t>Row25</t>
  </si>
  <si>
    <t>For P75</t>
  </si>
  <si>
    <t>Max75</t>
  </si>
  <si>
    <t>Row75</t>
  </si>
  <si>
    <t>For Mean</t>
  </si>
  <si>
    <t>Rectangles</t>
  </si>
  <si>
    <t>DiffC</t>
  </si>
  <si>
    <t>LagP</t>
  </si>
  <si>
    <t>Cum Area</t>
  </si>
  <si>
    <t>Ar</t>
  </si>
  <si>
    <t>Ar2</t>
  </si>
  <si>
    <t>Input data to the blue cells, then sort from highest to lowest</t>
  </si>
  <si>
    <t>concentration. Concentrations and detection limits in Col A.</t>
  </si>
  <si>
    <t>Number of detects at each concentration in Col B.</t>
  </si>
  <si>
    <t>Number of nondetects at each DL in Col C.</t>
  </si>
  <si>
    <t>For details on the Kaplan-Meier method, see</t>
  </si>
  <si>
    <t>#Rows with hi NDs</t>
  </si>
  <si>
    <t xml:space="preserve"> </t>
  </si>
  <si>
    <t>If TEQ values &amp; congener profile from the QC (triplicate) DU(s) (in the main investigation) is similar to the other DU results,</t>
  </si>
  <si>
    <t>If there are &gt;2 DUs in a very similar area, can use the between-DU TEQs to calculate a SD for the area,</t>
  </si>
  <si>
    <t>Enter the replicate TEQ results here:</t>
  </si>
  <si>
    <t>n =</t>
  </si>
  <si>
    <t>mean =</t>
  </si>
  <si>
    <t>Std Dev =</t>
  </si>
  <si>
    <t>RSD =</t>
  </si>
  <si>
    <t>UCL =</t>
  </si>
  <si>
    <t>Step</t>
  </si>
  <si>
    <t>Make sure all DU results used to determine SD for other DUs belong to the same population, i.e., have similar TEQ values and congener profiles to those of the single ICS DUs.</t>
  </si>
  <si>
    <t>Sample Notes</t>
  </si>
  <si>
    <t>1-sided UCL95(t)</t>
  </si>
  <si>
    <t>triplct RSD</t>
  </si>
  <si>
    <t>triplct SD</t>
  </si>
  <si>
    <t>Chebyshev UCL95</t>
  </si>
  <si>
    <t>DU TEQ UCL95(Cheb)</t>
  </si>
  <si>
    <t>PCB 77</t>
  </si>
  <si>
    <t>PCB 81</t>
  </si>
  <si>
    <t>PCB 126</t>
  </si>
  <si>
    <t>PCB 105</t>
  </si>
  <si>
    <t>PCB 114</t>
  </si>
  <si>
    <t>PCB 118</t>
  </si>
  <si>
    <t>PCB 123</t>
  </si>
  <si>
    <t>PCB 156</t>
  </si>
  <si>
    <t>PCB 157</t>
  </si>
  <si>
    <t>PCB 167</t>
  </si>
  <si>
    <t>PCB 169</t>
  </si>
  <si>
    <t>PCB 189</t>
  </si>
  <si>
    <t>Use this</t>
  </si>
  <si>
    <t>yellow block</t>
  </si>
  <si>
    <t>for triplicate</t>
  </si>
  <si>
    <t>DU</t>
  </si>
  <si>
    <t>of 3 samples</t>
  </si>
  <si>
    <t>ICSs in</t>
  </si>
  <si>
    <t>a single</t>
  </si>
  <si>
    <t>WHO 2005 TEFs =</t>
  </si>
  <si>
    <t xml:space="preserve">The last number in the column (the smallest) is always entered as a detect, </t>
  </si>
  <si>
    <t>even if it is a nondetect in the original data set.</t>
  </si>
  <si>
    <t>Sample total TEQ</t>
  </si>
  <si>
    <t>The ProUCL User Guide should be consulted for how to use these plots/graphs to assess DU populations and data distributions (refer to p. 11 in the 4.00.05 version).</t>
  </si>
  <si>
    <t>Based on data exploration along with congener profiles, refine the TEQ data set and the CSM so that only data from the same population will be grouped together for further statistical analysis.</t>
  </si>
  <si>
    <t>It is recommended that the graphs produced from ProUCL (or other software) be copied into the workbook as documentation of data assessment.</t>
  </si>
  <si>
    <t xml:space="preserve">Enter SD used = </t>
  </si>
  <si>
    <t>n used =</t>
  </si>
  <si>
    <t>congener TEC</t>
  </si>
  <si>
    <r>
      <t xml:space="preserve">adapted from KMStats  </t>
    </r>
    <r>
      <rPr>
        <sz val="10"/>
        <rFont val="Arial"/>
        <family val="2"/>
      </rPr>
      <t>v 1.4</t>
    </r>
  </si>
  <si>
    <t>Intermediate "mean"</t>
  </si>
  <si>
    <t>"mean"</t>
  </si>
  <si>
    <t>protect/unprotect sheet password = dioxin</t>
  </si>
  <si>
    <t>Sample ID:</t>
  </si>
  <si>
    <t>triplicate example</t>
  </si>
  <si>
    <t>(all the parameters below will automatically calculate)</t>
  </si>
  <si>
    <t>Enter the TEQ results here:</t>
  </si>
  <si>
    <t>If substitution was used, note from which sample ID the substituted value was obtained.</t>
  </si>
  <si>
    <t>TEQ qualifier</t>
  </si>
  <si>
    <t>Fraction from nondetect and estimated results</t>
  </si>
  <si>
    <t>line #1</t>
  </si>
  <si>
    <t>line #2</t>
  </si>
  <si>
    <t>line #3</t>
  </si>
  <si>
    <t>line #4</t>
  </si>
  <si>
    <t>line #5</t>
  </si>
  <si>
    <t>line #6</t>
  </si>
  <si>
    <t>line #7</t>
  </si>
  <si>
    <t>line #8</t>
  </si>
  <si>
    <t>line #9</t>
  </si>
  <si>
    <t>line #10</t>
  </si>
  <si>
    <t>line #11</t>
  </si>
  <si>
    <t>line #12</t>
  </si>
  <si>
    <t>line #13</t>
  </si>
  <si>
    <t>line #14</t>
  </si>
  <si>
    <t>line #15</t>
  </si>
  <si>
    <t>line #16</t>
  </si>
  <si>
    <t>line #17</t>
  </si>
  <si>
    <t>line #18</t>
  </si>
  <si>
    <t>General Instructions:</t>
  </si>
  <si>
    <t>Instruction</t>
  </si>
  <si>
    <t>Instructions for calculating a UCL TEQ for Replicate Samples</t>
  </si>
  <si>
    <t>If a message indicating that data entry is incomplete is displayed, check that data have been entered in all cells in the data entry range.</t>
  </si>
  <si>
    <t>See instructions below for "Instructions for using ProUCL with the calculator".</t>
  </si>
  <si>
    <t>Password to protect/unprotect worksheets = “dioxin”</t>
  </si>
  <si>
    <r>
      <t xml:space="preserve">Sample ID 
</t>
    </r>
    <r>
      <rPr>
        <b/>
        <sz val="10"/>
        <color indexed="10"/>
        <rFont val="Arial"/>
        <family val="2"/>
      </rPr>
      <t>(must enter on Row A)</t>
    </r>
  </si>
  <si>
    <t>line #19</t>
  </si>
  <si>
    <t>line #20</t>
  </si>
  <si>
    <t>4-PeCDF</t>
  </si>
  <si>
    <t>Octachlorodibenzofuran</t>
  </si>
  <si>
    <t>CAS #</t>
  </si>
  <si>
    <t>2,3,7,8-Tetrachlorodibenzo-p-dioxin</t>
  </si>
  <si>
    <t>51207-31-9</t>
  </si>
  <si>
    <t>1746-01-6</t>
  </si>
  <si>
    <t>32598-13-3</t>
  </si>
  <si>
    <t>70362-50-4</t>
  </si>
  <si>
    <t>3,3',4,4'-Tetrachlorobiphenyl</t>
  </si>
  <si>
    <t>32598-14-4</t>
  </si>
  <si>
    <t>2,3,3',4,4'-Pentachlorobiphenyl</t>
  </si>
  <si>
    <t>3,4,4',5-Tetrachlorobiphenyl</t>
  </si>
  <si>
    <t>2,3,4,4',5-Pentachlorobiphenyl</t>
  </si>
  <si>
    <t>74472-37-0</t>
  </si>
  <si>
    <t>2,3',4,4',5-Pentachlorobiphenyl</t>
  </si>
  <si>
    <t>31508-00-6</t>
  </si>
  <si>
    <t>IUPAC name</t>
  </si>
  <si>
    <t>2,3',4,4',5'-Pentachlorobiphenyl</t>
  </si>
  <si>
    <t>57465-28-8</t>
  </si>
  <si>
    <t>65510-44-3</t>
  </si>
  <si>
    <t>2,3,3',4,4',5-Hexachlorobiphenyl</t>
  </si>
  <si>
    <t>38380-08-4</t>
  </si>
  <si>
    <t>2,3',4,4',5,5'-Hexachlorobiphenyl</t>
  </si>
  <si>
    <t>52663-72-6</t>
  </si>
  <si>
    <t>32774-16-6</t>
  </si>
  <si>
    <t>3,3',4,4',5,5'-Hexachlorobiphenyl</t>
  </si>
  <si>
    <t>2,3,3',4,4',5,5'-Heptachlorobiphenyl</t>
  </si>
  <si>
    <t>39635-31-9</t>
  </si>
  <si>
    <t>3,3',4,4',5-Pentachlorobiphenyl</t>
  </si>
  <si>
    <t>2,3,3',4,4',5'-Hexachlorobiphenyl</t>
  </si>
  <si>
    <t>69782-90-7</t>
  </si>
  <si>
    <t>2,3,4,7,8-Pentachlorodibenzofuran</t>
  </si>
  <si>
    <t>1,2,3,6,7,8-Hexachlorodibenzofuran</t>
  </si>
  <si>
    <t>1,2,3,4,7,8-Hexachlorodibenzofuran</t>
  </si>
  <si>
    <t>1,2,3,7,8,9-Hexachlorodibenzofuran</t>
  </si>
  <si>
    <t>2,3,4,6,7,8-Hexachlorodibenzofuran</t>
  </si>
  <si>
    <t>1,2,3,4,6,7,8-Heptachlorodibenzofuran</t>
  </si>
  <si>
    <t>1,2,3,4,7,8,9-Heptachlorodibenzofuran</t>
  </si>
  <si>
    <t>1,2,3,4,6,7,8-Heptachlorodibenzo-p-dioxin</t>
  </si>
  <si>
    <t>Octachlorodibenzo-p-dioxin</t>
  </si>
  <si>
    <t>1,2,3,7,8,9-Hexachlorodibenzo-p-dioxin</t>
  </si>
  <si>
    <t>1,2,3,7,8-Pentachlorodibenzofuran</t>
  </si>
  <si>
    <t>1,2,3,4,7,8-Hexachlorodibenzo-p-dioxin</t>
  </si>
  <si>
    <t>1,2,3,6,7,8-Hexachlorodibenzo-p-dioxin</t>
  </si>
  <si>
    <t>1,2,3,7,8-Pentachlorodibenzo-p-dioxin</t>
  </si>
  <si>
    <t>40321-76-4</t>
  </si>
  <si>
    <t>57653-85-7</t>
  </si>
  <si>
    <t>39227-28-6</t>
  </si>
  <si>
    <t>19408-74-3</t>
  </si>
  <si>
    <t>3268-87-9</t>
  </si>
  <si>
    <t>57117-41-6</t>
  </si>
  <si>
    <t>57117-31-4</t>
  </si>
  <si>
    <t>57117-44-9</t>
  </si>
  <si>
    <t>70648-26-9</t>
  </si>
  <si>
    <t>72918-21-9</t>
  </si>
  <si>
    <t>60851-34-5</t>
  </si>
  <si>
    <t>67562-39-4</t>
  </si>
  <si>
    <t>55673-89-7</t>
  </si>
  <si>
    <t>39001-02-0</t>
  </si>
  <si>
    <t>2,3,7,8-Tetrachlorodibenzofuran</t>
  </si>
  <si>
    <t>Type</t>
  </si>
  <si>
    <t>Dioxin</t>
  </si>
  <si>
    <t>Furan</t>
  </si>
  <si>
    <t>Dioxin-like PCB</t>
  </si>
  <si>
    <t>Fraction from dioxins and furans</t>
  </si>
  <si>
    <t>Fraction from dioxin-like PCB congeners</t>
  </si>
  <si>
    <t>Chemical Sort Order</t>
  </si>
  <si>
    <t>UCL95(t)</t>
  </si>
  <si>
    <t>Select which UCL value to use for all samples in cell AS17</t>
  </si>
  <si>
    <t>From what were they selected?</t>
  </si>
  <si>
    <t>Calculating TEQ UCLs for those DUs with only a single ICS result, and selecting the standard deviation value</t>
  </si>
  <si>
    <t>It includes an equation for calculating a 95% UCL using the Chebyshev non-parametric method.</t>
  </si>
  <si>
    <r>
      <rPr>
        <b/>
        <sz val="10"/>
        <rFont val="Arial"/>
        <family val="2"/>
      </rPr>
      <t>Unacceptably</t>
    </r>
    <r>
      <rPr>
        <sz val="10"/>
        <rFont val="Arial"/>
        <family val="2"/>
      </rPr>
      <t xml:space="preserve"> high standard deviations (and thus UCLs) are an indication that some aspect of data variability is not being controlled.  The largest source(s) of variability should be found and corrected.</t>
    </r>
  </si>
  <si>
    <t>The 3 most common causes of problems are mixed populations, lax sample homogenization/subsampling, and too few increments.</t>
  </si>
  <si>
    <t>Which UCL (t- or Chebyshev) should be used? See below for the answer from the ITRC ISM team statisticians.</t>
  </si>
  <si>
    <t>To calculate an RSD &amp; t- &amp; Chebyshev UCL from a large group of ICS results,</t>
  </si>
  <si>
    <t>(example)</t>
  </si>
  <si>
    <t>The 1-sided 95% UCL using the t-distribution:</t>
  </si>
  <si>
    <t>The nonparametric Chebyshev 95% UCL:</t>
  </si>
  <si>
    <t>1-sided 95% t-distribution UCL =</t>
  </si>
  <si>
    <t>95% Chebyshev UCL =</t>
  </si>
  <si>
    <t>See worksheet "Calc UCL from all DUs" for explanation of which UCL to choose.</t>
  </si>
  <si>
    <t>example only</t>
  </si>
  <si>
    <r>
      <t xml:space="preserve">Helsel, D.R. (2012), </t>
    </r>
    <r>
      <rPr>
        <b/>
        <sz val="10"/>
        <rFont val="Arial"/>
        <family val="2"/>
      </rPr>
      <t xml:space="preserve">Statistics for Censored Environmental Data Using Minitab and R, </t>
    </r>
    <r>
      <rPr>
        <sz val="10"/>
        <rFont val="Arial"/>
        <family val="2"/>
      </rPr>
      <t>2nd ed.  Wiley and Sons.  324 pp.</t>
    </r>
  </si>
  <si>
    <t>Project Name:</t>
  </si>
  <si>
    <t>Matrix:</t>
  </si>
  <si>
    <t>Data entered by:</t>
  </si>
  <si>
    <t>Units:</t>
  </si>
  <si>
    <t>Date entered:</t>
  </si>
  <si>
    <t>Qualifiers and Qualifier Fractions</t>
  </si>
  <si>
    <t>KM Method</t>
  </si>
  <si>
    <t>Abbreviation 1</t>
  </si>
  <si>
    <t>Abbreviation 2</t>
  </si>
  <si>
    <t>2,3,7,8-TCDD</t>
  </si>
  <si>
    <t>1,2,3,7,8-PeCDD</t>
  </si>
  <si>
    <t>1,2,3,4,7,8-HxCDD</t>
  </si>
  <si>
    <t>1,2,3,6,7,8-HxCDD</t>
  </si>
  <si>
    <t>1,2,3,7,8,9-HxCDD</t>
  </si>
  <si>
    <t>1,2,3,4,6,7,8-HpCDD</t>
  </si>
  <si>
    <t>1,2,3,4,5,6,7,8-OCDD</t>
  </si>
  <si>
    <t>2,3,7,8-TCDF</t>
  </si>
  <si>
    <t>1,2,3,7,8-PeCDF</t>
  </si>
  <si>
    <t>2,3,4,7,8-PeCDF</t>
  </si>
  <si>
    <t>1,2,3,4,7,8-HxCDF</t>
  </si>
  <si>
    <t>1,2,3,6,7,8-HxCDF</t>
  </si>
  <si>
    <t>1,2,3,7,8,9-HxCDF</t>
  </si>
  <si>
    <t>2,3,4,6,7,8-HxCDF</t>
  </si>
  <si>
    <t>1,2,3,4,6,7,8-HpCDF</t>
  </si>
  <si>
    <t>1,2,3,4,7,8,9-HpCDF</t>
  </si>
  <si>
    <t>1,2,3,4,5,6,7,8-OCDF</t>
  </si>
  <si>
    <t>3,3',4,4'-TCB</t>
  </si>
  <si>
    <t>3,4,4',5-TCB</t>
  </si>
  <si>
    <t>2,3,3',4,4'-PeCB</t>
  </si>
  <si>
    <t>2,3,4,4',5-PeCB</t>
  </si>
  <si>
    <t>2,3',4,4',5-PeCB</t>
  </si>
  <si>
    <t>2,3',4,4',5'-PeCB</t>
  </si>
  <si>
    <t>3,3',4,4',5-PeCB</t>
  </si>
  <si>
    <t>2,3,3',4,4',5-HxCB</t>
  </si>
  <si>
    <t>2,3,3',4,4',5'-HxCB</t>
  </si>
  <si>
    <t>2,3',4,4',5,5'-HxCB</t>
  </si>
  <si>
    <t>3,3',4,4',5,5'-HxCB</t>
  </si>
  <si>
    <t>2,3,3',4,4',5,5'-HpCB</t>
  </si>
  <si>
    <t>Line</t>
  </si>
  <si>
    <t>TEQ Result</t>
  </si>
  <si>
    <t>Qualifier</t>
  </si>
  <si>
    <t>Sample ID</t>
  </si>
  <si>
    <t>DATA LIST</t>
  </si>
  <si>
    <t>This section copies the TEQ results above so they are easy to copy and paste into other spreadsheets in this workbook or ProUCL.</t>
  </si>
  <si>
    <t>Note that any  triplicate samples need to be corrected manually here - all 3 show up in the list.</t>
  </si>
  <si>
    <t>Acronym List</t>
  </si>
  <si>
    <t>WHO</t>
  </si>
  <si>
    <t>World Health Organization</t>
  </si>
  <si>
    <t>TEF</t>
  </si>
  <si>
    <t>TEQ</t>
  </si>
  <si>
    <t>UCL</t>
  </si>
  <si>
    <t>Upper confidence limit</t>
  </si>
  <si>
    <t>RSD</t>
  </si>
  <si>
    <t>Relative standard deviation</t>
  </si>
  <si>
    <t>ISM</t>
  </si>
  <si>
    <t>Incremental sampling methodology</t>
  </si>
  <si>
    <t>ITRC</t>
  </si>
  <si>
    <t>CV</t>
  </si>
  <si>
    <t>Coefficient of variation</t>
  </si>
  <si>
    <t>Decision unit</t>
  </si>
  <si>
    <t>SD</t>
  </si>
  <si>
    <t>Standard deviation</t>
  </si>
  <si>
    <t>KM</t>
  </si>
  <si>
    <t>Kaplan-Meier</t>
  </si>
  <si>
    <t>Interstate Technology and Regulatory Council</t>
  </si>
  <si>
    <t>CSM</t>
  </si>
  <si>
    <t>Conceptual site model</t>
  </si>
  <si>
    <t>PCB</t>
  </si>
  <si>
    <t>Polychlorinated biphenyl</t>
  </si>
  <si>
    <t>Tetrachlorodibenzo(p)dioxin</t>
  </si>
  <si>
    <t>HpCDD</t>
  </si>
  <si>
    <t>HxCDD</t>
  </si>
  <si>
    <t>Tetrachlorodibenzofuran</t>
  </si>
  <si>
    <t>HxCDF</t>
  </si>
  <si>
    <t>HpCDF</t>
  </si>
  <si>
    <t>Heptachlorodibenzo(p)dioxin</t>
  </si>
  <si>
    <t>Heptachlorodibenzofuran</t>
  </si>
  <si>
    <t>Hexachlorodibenzo(p)dioxin</t>
  </si>
  <si>
    <t>Hexachlorodibenzofuran</t>
  </si>
  <si>
    <t>Octachlorodibenzo(p)dioxin</t>
  </si>
  <si>
    <t>PeCDF</t>
  </si>
  <si>
    <t>Pentachlorodibenzo(p)dioxin</t>
  </si>
  <si>
    <t>Pentachlorodibenzofuran</t>
  </si>
  <si>
    <t>CAS</t>
  </si>
  <si>
    <t>ICS</t>
  </si>
  <si>
    <t>Incremental composite sample</t>
  </si>
  <si>
    <t>DU TEQ UCL95(t)</t>
  </si>
  <si>
    <t>TEC</t>
  </si>
  <si>
    <t>QC</t>
  </si>
  <si>
    <t>Quality control</t>
  </si>
  <si>
    <t># Detects</t>
  </si>
  <si>
    <t>ID</t>
  </si>
  <si>
    <t>Identification</t>
  </si>
  <si>
    <t>IUPAC</t>
  </si>
  <si>
    <t>International Union of Pure and Applied Chemistry</t>
  </si>
  <si>
    <t>Chemical Abstracts Service</t>
  </si>
  <si>
    <t>U</t>
  </si>
  <si>
    <t>J</t>
  </si>
  <si>
    <t>E</t>
  </si>
  <si>
    <t>A</t>
  </si>
  <si>
    <t>Data qualifier used to indicate an estimated result.</t>
  </si>
  <si>
    <t>Data qualifier used to indicate a nondetected result.</t>
  </si>
  <si>
    <t>ND</t>
  </si>
  <si>
    <t>Nondetect</t>
  </si>
  <si>
    <t>Instructions for Macro Use:</t>
  </si>
  <si>
    <t>Note: Prior to their use, the macros will first need to be enabled. In Excel 2007, this can be done by selecting 'Options' on the Security Warning bar that appears below the Excel menu bars when the workbook is opened, and selecting the 'Enable this content' button, then selecting the 'OK' button. For other versions of Excel, consult Excel HELP to determine how to enable macros.</t>
  </si>
  <si>
    <t>Once the macros are enabled, follow the steps below.</t>
  </si>
  <si>
    <t>Row C (red line) is pre-programmed to immediately calculate the TEC for each congener from the numerical entries in Row B.</t>
  </si>
  <si>
    <t>If an "Error, see instructions." message appears, the largest TEC will be associated with an ND. This is a complication because the highest TEC value in the KM worksheet must be a detected result for the method to be valid. There are 2 options for dealing with this situation:</t>
  </si>
  <si>
    <r>
      <t>·</t>
    </r>
    <r>
      <rPr>
        <sz val="7"/>
        <rFont val="Times New Roman"/>
        <family val="1"/>
      </rPr>
      <t xml:space="preserve">         </t>
    </r>
    <r>
      <rPr>
        <sz val="10"/>
        <rFont val="Arial"/>
        <family val="2"/>
      </rPr>
      <t>Option 1) Process the data as usual, except that the first entry in the KM data column is marked as a detect even though it is undetected (U) or nondetected (ND); or</t>
    </r>
  </si>
  <si>
    <r>
      <rPr>
        <sz val="10"/>
        <rFont val="Symbol"/>
        <family val="1"/>
      </rPr>
      <t>·</t>
    </r>
    <r>
      <rPr>
        <sz val="10"/>
        <rFont val="Arial"/>
        <family val="2"/>
      </rPr>
      <t xml:space="preserve">     Option 2) Examine the rest of the data set and look for samples with a congener profile and concentrations very similar to the problematic one. These similar samples are referred to as "donor" samples. See if the problem congener is detected in the "donor" samples. </t>
    </r>
  </si>
  <si>
    <r>
      <rPr>
        <sz val="10"/>
        <rFont val="Symbol"/>
        <family val="1"/>
      </rPr>
      <t>o</t>
    </r>
    <r>
      <rPr>
        <sz val="10"/>
        <rFont val="Arial"/>
        <family val="2"/>
      </rPr>
      <t>    If the problem congener is detected in any of the "donor" samples, evaluate whether a substitution of the detect value can defensibly be made for the U/ND. If there is more than one "donor" sample that could be used to provide a substitute for the U/ND, use the most conservative (i.e., highest) one. Note that the detected value must be less than the ND value for defensible substitution.</t>
    </r>
  </si>
  <si>
    <r>
      <rPr>
        <sz val="10"/>
        <rFont val="Symbol"/>
        <family val="1"/>
      </rPr>
      <t>o</t>
    </r>
    <r>
      <rPr>
        <sz val="10"/>
        <rFont val="Arial"/>
        <family val="2"/>
      </rPr>
      <t>    In cases where there is more than one possible donor value, the user should use the Advanced KM Calculator to perform a sensitivity analysis for this sample. Once the Advanced KM Calculator has identified a defensible approach to calculating the TEQ for the sample, the result can be entered into the Basic Calculator.</t>
    </r>
  </si>
  <si>
    <r>
      <rPr>
        <sz val="10"/>
        <rFont val="Symbol"/>
        <family val="1"/>
      </rPr>
      <t>o</t>
    </r>
    <r>
      <rPr>
        <sz val="7"/>
        <rFont val="Times New Roman"/>
        <family val="1"/>
      </rPr>
      <t xml:space="preserve">      </t>
    </r>
    <r>
      <rPr>
        <sz val="10"/>
        <rFont val="Arial"/>
        <family val="2"/>
      </rPr>
      <t>Enter the designated donor value into Row A of the problem sample, remove the U or ND from Row A of the problem sample, and process through the KM worksheet as usual, treating the substitution as a detect.</t>
    </r>
  </si>
  <si>
    <t>Make a note in column A for the problem sample that "the highest TEC was a ND value". Then record whether or not substitution was used to calculate the KM TEQ.</t>
  </si>
  <si>
    <t>It is recommended that the TEQ data be entered into ProUCL and data exploration be performed. This involves having ProUCL plot the data (using box plots, quantile-quantile (Q-Q) plots and histograms) to examine the data distribution for the group of DUs being treated as a single population in the CSM. These plots can be used to detect outliers, i.e., DUs that do not belong to the population.</t>
  </si>
  <si>
    <t>The worksheet will calculate all two potential UCLs. The user must select the appropriate UCL from the dropdown box in cell (AS18) as documentation of the choice, and to have the correct UCLs appear in column AT.</t>
  </si>
  <si>
    <t>UFP-QAPP</t>
  </si>
  <si>
    <t>Uniform Federal Policy - Quality Assurance Project Plan</t>
  </si>
  <si>
    <t>EPA Basic KM TEQ and ISM UCL Calculator</t>
  </si>
  <si>
    <t>Note 1</t>
  </si>
  <si>
    <t>Note regarding sample qualifiers for KM TEQ results:</t>
  </si>
  <si>
    <t>Note 2</t>
  </si>
  <si>
    <t>Note 3</t>
  </si>
  <si>
    <t>Note regarding number of detected congeners:</t>
  </si>
  <si>
    <t>Note 4</t>
  </si>
  <si>
    <t>Note regarding dioxin/furan contributions to sample TEQ:</t>
  </si>
  <si>
    <t xml:space="preserve">Note that the calculator workbook is saved in Excel 97-2003 Workbook format (*.xls). The workbook should work properly in Excel 2007 and Excel 2010, and may be saved in Excel Macro-Enabled Workbook format (*.xlsm). In Excel 2007 and 2010 versions, the Excel Workbook format (*.xlsx) will not allow the macros in the calculator to operate properly, and should not be used to save the workbook unless all data processing is complete. </t>
  </si>
  <si>
    <t>Examine the total TEQ values (column AG) and the congener profiles (columns C through AE). If they are all similar, they can be treated as a single population for the purpose of subsequent, potentially useful, calculations.</t>
  </si>
  <si>
    <t>When the SD is selected, it can be entered into cell AN16. The n associated with the SD is entered into cell AP16. Enter an explanation of where the values came from in cell AT16.</t>
  </si>
  <si>
    <t>In columns AJ and AK, the percentage of TEQ contributed from dioxins and furans (column AJ) and dioxin-like PCBs (column AK) is shown.</t>
  </si>
  <si>
    <t>BE AWARE</t>
  </si>
  <si>
    <t>Hiding columns</t>
  </si>
  <si>
    <t>Only the information below that is related to nondetect and EMPC-qualified congeners is relevant to this Basic TEQ calculator.</t>
  </si>
  <si>
    <t>Inserting additional sample rows</t>
  </si>
  <si>
    <t>"Donor" samples</t>
  </si>
  <si>
    <t>All KM calculations include a determination of the TEC contribution to the TEQ from congener results that are qualified as nondetect U or ND) or estimated (J or E). Rejected (R-qualified) values are best addressed in the Advanced KM TEQ Calculator.</t>
  </si>
  <si>
    <t>D/F vs PCB contributions to TEQ</t>
  </si>
  <si>
    <t>"List" for TEQ Output</t>
  </si>
  <si>
    <r>
      <t xml:space="preserve">To facilitate transfer of the TEQ results to another spreadsheet, each sample ID, its TEQ result and any qualifier are reproduced in an uninterrupted list that is located </t>
    </r>
    <r>
      <rPr>
        <b/>
        <sz val="10"/>
        <color indexed="62"/>
        <rFont val="Arial"/>
        <family val="2"/>
      </rPr>
      <t>below</t>
    </r>
    <r>
      <rPr>
        <sz val="10"/>
        <rFont val="Arial"/>
        <family val="2"/>
      </rPr>
      <t xml:space="preserve"> the data input rows in Column AE.</t>
    </r>
  </si>
  <si>
    <t>Insert all new rows above Excel row 65.</t>
  </si>
  <si>
    <t>●   J, E, or A: indicates the sample result for the congener is estimated.</t>
  </si>
  <si>
    <t>●   U or ND: indicates the congener was not detected in the sample.</t>
  </si>
  <si>
    <t>●   R: indicates the sample result for the congener was rejected. Results flagged as "UJ" should be entered with a "U" qualifier.</t>
  </si>
  <si>
    <t>When to Use this Calculator</t>
  </si>
  <si>
    <t>Instructions for using ProUCL with the Calculator.</t>
  </si>
  <si>
    <t>Since it has fewer features, the Basic Calculator is easier to learn than the Advanced Calculator. It may be used as a stepping stone to the Advanced Calculator.</t>
  </si>
  <si>
    <t>The KM intermediate mean value in the "KM intermediate auto-calc" sheet is automatically multiplied by the number of congeners that are part of the TEQ calculation. This calculation produces the TEQ value for that sample, which will be displayed in column AG ("Sample Total TEQ").</t>
  </si>
  <si>
    <t>Click on either of the two boxes labeled "Calculate KM TEQ". This will run macros that copy the TECs into the "KM intermediate auto-calc" sheet, and display the returned results on the "Data Entry &amp; TEQ Results" sheet.</t>
  </si>
  <si>
    <t xml:space="preserve">The sheets in this workbook are protected to avoid unintentional change to equations. To modify a sheet, use the password "dioxin" to unprotect the sheet. Unprotecting the sheet can be performed using the Home/Format/Protection/Unprotect Sheet option. The protection will be re-enabled automatically each time the macro is run, so it is not necessary for the user to manually reenable protection. </t>
  </si>
  <si>
    <r>
      <t xml:space="preserve">The "Data Entry &amp; TEQ Results" sheet is set up to accommodate up to 20 samples. If more than 20 samples are required, samples can be added by unprotecting the sheet (password is "dioxin") and then adding the needed rows above the 20th sample. The three rows that are associated with an existing sample result should be copied onto three new rows. Rows can also be deleted if desired, but it is preferable to leave the data fields blank (including the sample identification (ID) in column B). Any blank rows should be inserted above the last sample row at bottom of the sheet. If more triplicate rows are necessary, the rows at the top of the template can be copied over other sample rows, or at the end (be sure to insert 9 new rows before doing this). Again, the sheet will need to be unprotected first. </t>
    </r>
    <r>
      <rPr>
        <b/>
        <sz val="10"/>
        <color indexed="60"/>
        <rFont val="Arial"/>
        <family val="2"/>
      </rPr>
      <t>Note that when inserting, deleting or copying rows, it is possible to create program errors, so avoid this if possible.</t>
    </r>
  </si>
  <si>
    <t>1 DU population per workbook</t>
  </si>
  <si>
    <t>Data received from the laboratory should be entered into the "Data Entry &amp; TEQ results" sheet. Samples should be grouped such that each different population (as hypothesized in the conceptual site model (CSM)) should be entered into a separate workbook. This is because the sheet is programmed to provide additional calculations (TEQ UCLs for DUs with only 1 TEQ result) based on the assumption that all samples involved in the calculations represent the same contaminant population. In other words, all DUs entered into a single workbook have approximately the same TEQ values, variability in dioxin concentration across the DU, and congener profiles. Samples determined to be from a different population should be moved to another workbook.</t>
  </si>
  <si>
    <t>Check the order of the chemical names to ensure they are listed in the same order as the data reports planned to be used for data input. If they are not in the same order, change the numbers in row 5 so that they correspond to the order on project data reports. Then, click the button labeled "Sort Chemicals", which will run a macro to sort the analytes into the order specified in row 5.
Note that the "Congener Abbreviations" sheet contains a table listing the International Union of Pure and Applied Chemistry (IUPAC) names, Chemical Abstracts Service (CAS) numbers, and common abbreviations. This sheet may be useful in matching the analyte names on the data reports to those in the "Data Entry &amp; TEQ Results" sheet.</t>
  </si>
  <si>
    <t>After the sort is complete, check the sheet again to ensure the chemical names are listed in the correct order. The step can be repeated as many times as necessary.</t>
  </si>
  <si>
    <t>Enter the sample numbers in column B of the "Data Entry &amp; TEQ results" sheet. The sample numbers should be entered in the top row (Row A) of each three-row grouping. If a sample number in any Row A is left blank, the macro will stop operation after the previous sample and will not execute for any samples after this blank sample number.</t>
  </si>
  <si>
    <t>The numeric portion of the result should be entered first, followed by the qualifier (in the same cell). These are the only qualifiers that should be used. It is not necessary to enter a space between the number and qualifier, but entering a space is also acceptable if the user prefers that approach.</t>
  </si>
  <si>
    <t>If the user wishes to copy and paste data into the spreadsheet, the Paste Values option should be used. To paste values, select "Paste" on the Excel ribbon, then "Paste Special", then "Paste As Values". Note that Row B will be automatically populated by the macro. The user does not enter data on this row.</t>
  </si>
  <si>
    <r>
      <t xml:space="preserve">The source file (an electronic database or spreadsheet file) from which the data are copied for pasting into the spreadsheet will usually have the numerical value in one column and any qualifier for that data value in the next column. In the TEQ calculator, the qualifier must follow the numerical result </t>
    </r>
    <r>
      <rPr>
        <b/>
        <sz val="10"/>
        <rFont val="Arial"/>
        <family val="2"/>
      </rPr>
      <t xml:space="preserve">in </t>
    </r>
    <r>
      <rPr>
        <b/>
        <i/>
        <sz val="10"/>
        <rFont val="Arial"/>
        <family val="2"/>
      </rPr>
      <t>the same column</t>
    </r>
    <r>
      <rPr>
        <i/>
        <sz val="10"/>
        <rFont val="Arial"/>
        <family val="2"/>
      </rPr>
      <t>.</t>
    </r>
    <r>
      <rPr>
        <sz val="10"/>
        <rFont val="Arial"/>
        <family val="2"/>
      </rPr>
      <t xml:space="preserve"> To reduce manual data entry effort, use the Excel CONCATENATE function or the "&amp;" (ampersand) operator to consolidate the numerical and qualifier cells of the source file into a single cell which can then be pasted directly into the calculator.</t>
    </r>
  </si>
  <si>
    <t>Once the data set has been refined so that all data are from the same population, statistical analysis can be performed using the rest of the automated UCL calculations in the "Data Entry &amp; TEQ results" sheet.</t>
  </si>
  <si>
    <t>Calculating a UCL for a DU requires a standard deviation (SD) that measures or estimates the variability across the DU. If three or more replicates are collected from a DU, then the UCL for that DU can be calculated directly. If only one composite sample is collected from a DU, there are indirect options for obtaining a SD to use. These options are described in the "Data Entry &amp; TEQ results" sheet beginning with cell C75 ("Calculating TEQ UCLs for those DUs with only a single ICS result, and selecting the standard deviation value").</t>
  </si>
  <si>
    <t>Equations for calculating potential UCLs on three or more samples are also provided in the "Calc UCL from all DUs" sheet. This sheet allows the user to enter TEQ results that have not been calculated using the congener calculation process in the KM calculator.</t>
  </si>
  <si>
    <t>There are two different UCL equations (Student's t and Chebyshev), and recommendations on which equation should be used are included on the "Calc UCL from all DUs" sheet.</t>
  </si>
  <si>
    <t>If the contribution of these "qualified" TECs to the TEQ is greater than 50 percent, the KM TEQ result should be qualified as "J" (estimated). Assignment of the "J" qualifier is determined by the macro, and is displayed in column AH.</t>
  </si>
  <si>
    <t>To update the TEFs, the user should unprotect the "Data Entry &amp; TEQ Results" sheet, change the TEFs of concern and then rerun the macro.</t>
  </si>
  <si>
    <t>For questions or suggestions about this Calculator, contact Deana Crumbling at USEPA, crumbling.deana@epa.gov, (703) 603-0643.</t>
  </si>
  <si>
    <t>All the TEQ results appearing in the "Sample total TEQ" column are reproduced in an uninterrupted column beginning in cell AH78 of the "Data Entry &amp; TEQ results" sheet. This column can be copied and pasted using "paste special: values" into other worksheets, ProUCL, or other software.</t>
  </si>
  <si>
    <t>Entering qualifiers</t>
  </si>
  <si>
    <r>
      <t xml:space="preserve">Please read the discussion about handling nondetected and rejected congeners on the </t>
    </r>
    <r>
      <rPr>
        <b/>
        <sz val="16"/>
        <rFont val="Arial"/>
        <family val="2"/>
      </rPr>
      <t>KM Discussion</t>
    </r>
    <r>
      <rPr>
        <sz val="16"/>
        <rFont val="Arial"/>
        <family val="2"/>
      </rPr>
      <t xml:space="preserve"> sheet! The Advanced TEQ Calculator should be used to provide a sensitivity analysis when problematic or rejected congener data are present.</t>
    </r>
  </si>
  <si>
    <t>Reordering congeners to match lab report</t>
  </si>
  <si>
    <t>Adjusting TEFs</t>
  </si>
  <si>
    <t>This spreadsheet serves to calculate a TEQ UCL for a DU when that DU has at least three replicate TEQ results.</t>
  </si>
  <si>
    <t>If TEQ values &amp; congener profile from the pilot study DU are similar to specific DU results from the main investigation,</t>
  </si>
  <si>
    <t>can use DU pilot study (DU-P) SD to calculate DU-specific 95UCLs for TEQ.</t>
  </si>
  <si>
    <t>can use the QC DU SD to calculate DU-specific 95UCLs for TEQ. If &gt;1 QC DU SD available, use average or highest.</t>
  </si>
  <si>
    <t>then use that SD to calculate DU-specific 95UCLs for each TEQ.</t>
  </si>
  <si>
    <t>Use average of DU-P TEQ SD, DU-triplicate SD from main investigation, and area-wide SD to calculate DU-specific 95UCLs for TEQ.</t>
  </si>
  <si>
    <t>References</t>
  </si>
  <si>
    <t>See references on the KM Discussion worksheet.</t>
  </si>
  <si>
    <t>Individual statisticians vary in their acceptance of Helsel's adaptation of the Kaplan-Meier (KM) technique to estimate sample TEQs when nondetected congeners are present (Helsel 2009). (More details of this technique are covered in the "KM discussion" worksheet.) Other methods to avoid simple substitution for nondetects were suggested by peer reviewers of this calculator, and they may be incorporated into future updates of this calculator. The user is advised to seek input from a qualified statistician if important project or site decisions are dependent upon the choice of TEQ calculation method.</t>
  </si>
  <si>
    <t>These instructions describe the iterative mechanics of using the worksheets in the workbook to compute TEQs from congener concentrations and determining the TEQ UCL for a DU.</t>
  </si>
  <si>
    <t>Unprotecting sheets</t>
  </si>
  <si>
    <t>Enabling macros</t>
  </si>
  <si>
    <t>Pasting
data</t>
  </si>
  <si>
    <t>Combining cells in the source File</t>
  </si>
  <si>
    <r>
      <t xml:space="preserve">Any samples that appear to belong to a different population should be moved to a different workbook. </t>
    </r>
    <r>
      <rPr>
        <sz val="10"/>
        <color indexed="10"/>
        <rFont val="Arial"/>
        <family val="2"/>
      </rPr>
      <t>Alternatively, the outlying sample result can be deleted from the "Sample total TEQ" column since all subsequent calculations performed by the "Data entry &amp; TEQ results" worksheet are performed on the values in that column</t>
    </r>
    <r>
      <rPr>
        <sz val="10"/>
        <rFont val="Arial"/>
        <family val="2"/>
      </rPr>
      <t xml:space="preserve"> (see the example workbook, a separate copy of the calculator).</t>
    </r>
  </si>
  <si>
    <t>J-Qualified TEQ</t>
  </si>
  <si>
    <t>The TEFs used in the calculator are from the World Health Organization (WHO) 2005 report (Van den Berg 2006). If necessary, the user can change the TEF values to earlier values, or updated values if they are available. The TEFs can also be adjusted for additional sensitivity analysis if desired.</t>
  </si>
  <si>
    <r>
      <t xml:space="preserve">There must be </t>
    </r>
    <r>
      <rPr>
        <b/>
        <sz val="10"/>
        <color indexed="10"/>
        <rFont val="Arial"/>
        <family val="2"/>
      </rPr>
      <t>at least 3 detected</t>
    </r>
    <r>
      <rPr>
        <b/>
        <sz val="10"/>
        <rFont val="Arial"/>
        <family val="2"/>
      </rPr>
      <t xml:space="preserve"> </t>
    </r>
    <r>
      <rPr>
        <sz val="10"/>
        <rFont val="Arial"/>
        <family val="2"/>
      </rPr>
      <t>congeners for the methodology in the KM TEQ calculator to be meaningful. If fewer than 3 detected congeners are present in the results for a sample entered into the calculator, an error message will be displayed to the user. No KM TEQ calculations will be conducted for that sample. "Not calculated" will be displayed in column AN, and a note will be displayed in column AZ stating that fewer than three detected results were present. For discussion, refer to the sheet "KM Discussion" and see "Treatment of Nondetected Congeners."</t>
    </r>
  </si>
  <si>
    <t>Helsel, D.R. 2012. Statistics for Censored Environmental Data Using Minitab and R, 2nd ed. Wiley and Sons. 324 pp.</t>
  </si>
  <si>
    <t>Van den Berg, M. and others. 2006. “The 2005 World Health Organization Reevaluation of Human and Mammalian Toxic Equivalency Factors for Dioxins and Dioxin-Like Compounds.” Toxicological Sciences. Volume 93, Number 2. Pages 223 through 241. On-Line Address: http://epa-prgs.ornl.gov/chemicals/help/documents/vandenberg2006.pdf</t>
  </si>
  <si>
    <t>Helsel, D.R. 2009. “Summing Nondetects: Incorporating Low-Level Contaminants in Risk Assessment.” Integrated Environmental Assessment and Management. Volume 6, Number 3. Pages 361 through 366.</t>
  </si>
  <si>
    <t>The Chebyshev equation is from the ProUCL Technical Guide 4.00.04 (EPA 2009a), p. 54, Eqn 2-46.</t>
  </si>
  <si>
    <t>35822-46-9</t>
  </si>
  <si>
    <t>EDL</t>
  </si>
  <si>
    <t>Estimated detection limit</t>
  </si>
  <si>
    <t>EMPC</t>
  </si>
  <si>
    <t>Estimated maximum possible concentration</t>
  </si>
  <si>
    <t>Data qualifier used to indicate an estimated result. This qualifier indicates that the concentration exceeded the instrument calibration range, but did not saturate the detector.</t>
  </si>
  <si>
    <t>Toxicity equivalence concentration</t>
  </si>
  <si>
    <t>Toxicity equivalence factor</t>
  </si>
  <si>
    <t>Toxicity equivalence</t>
  </si>
  <si>
    <t>Note regarding toxicity equivalence factors (TEF):</t>
  </si>
  <si>
    <t>This technique is a modification of the KM method for dealing with nondetect (ND) data in analytical data sets (Helsel, D.R. 2012). Slight modification allows it to be used to calculate the TEQ for a congener profile containing NDs. The user should refer to the write-up in the Uniform Federal Policy for Quality Assurance Project Plans (UFP-QAPP) Template User Guide discussing the handling of ND and rejected data (http://www.epa.gov/superfund/health/contaminants/dioxin/pdfs/Dioxin%20UFP%20QAPP%20UserGuide.pdf). Note that this TEQ calculation worksheet process also works for congener profiles that have detects for all congeners. An advanced version of the calculator is available for conducting sensitivity analysis for samples with rejected data or NDs that represent the highest toxicity equivalence concentration (TEC).</t>
  </si>
  <si>
    <t>EMPC or EDL qualifiers</t>
  </si>
  <si>
    <t>Note that if "estimated maximum possible concentration" (EMPC) or "estimated detection limit" (EDL) values are present, these values should be entered as nondetects (U or ND) with the EMPC or EDL value as the detection limit. This will ensure that these values are subjected to the full sensitivity analysis as nondetects with a maximum value of the EMPC or EDL. Also see the EMPC discussion in the "KM Discussion" sheet.</t>
  </si>
  <si>
    <t>Coeluting analytes</t>
  </si>
  <si>
    <t>Data qualifier used to indicate an estimated result. This qualifier indicates one of two things: (1) a concentration between the detection limit and quantitation limit or (2) a concentration qualified as estimated because of some other quality control failure.</t>
  </si>
  <si>
    <t>Cells D2 to J4 of the "Data Entry &amp; TEQ results" sheet allow the user to enter a project name, matrix (soil, groundwater, etc.), units, person entering the data, and the date of the analysis. It is recommended that these be entered to assist with data interpretation. The workbook should be used for a single sampling matrix with the same concentration units. Data for other matrices should be entered into separate copies of the workbook.</t>
  </si>
  <si>
    <t>If coeluting analytes are present in the sampling results, the user will need to adjust the data entry accordingly. One common coeluting pair is PCB-156 and PCB-157. In this specific case, the two congeners have the same TEF. Therefore, the data can be entered in the column for PCB-156, and the column for PCB-157 can be left blank. If coeluting analytes are reported which have different TEFs, it is suggested that the results be entered for the congener with the higher TEF. However, the user can perform a sensitivity analysis by entering the sample twice, once with the coeluting analyte result entered in each column. The project team should decide how to handle such situations.</t>
  </si>
  <si>
    <t>Columns should not be deleted from the "Data Entry &amp; TEQ Results" sheet. If certain congeners are not needed (not reported in the data set), the cells should simply be left blank. For ease of use, the unused columns can be hidden. The user will have to unprotect the sheet to hide or unhide columns. Hide columns using the "Home" menu: Format/Visibility/Hide &amp; Unhide/Hide Columns.</t>
  </si>
  <si>
    <t>Excel
 format</t>
  </si>
  <si>
    <r>
      <rPr>
        <b/>
        <sz val="10"/>
        <rFont val="Arial"/>
        <family val="2"/>
      </rPr>
      <t xml:space="preserve">Note: </t>
    </r>
    <r>
      <rPr>
        <sz val="10"/>
        <rFont val="Arial"/>
        <family val="2"/>
      </rPr>
      <t>This step is optional, but may help increase the speed and accuracy of manual data input.</t>
    </r>
  </si>
  <si>
    <t>3
Entering
data</t>
  </si>
  <si>
    <t>On the "Data Entry &amp; TEQ Results" sheet, enter the congener data into Row A for each sample, along with any qualifiers assigned to each result after the numeric value (in the same cell). For non-detected results (including EMPC or EDL results, the detection limit should be entered for the numeric result along with the qualifiers as indicated below. Valid qualifiers include:</t>
  </si>
  <si>
    <r>
      <t xml:space="preserve">These instructions apply to the Basic Kaplan-Meier (KM) Toxicity Equivalence (TEQ) calculator, which includes calculations that support a simple calculation of TEQs from congener concentrations and a determination of the </t>
    </r>
    <r>
      <rPr>
        <b/>
        <sz val="11"/>
        <color indexed="60"/>
        <rFont val="Arial"/>
        <family val="2"/>
      </rPr>
      <t>TEQ upper confidence limit (UCL) for a decision unit (DU) based on incremental sampling</t>
    </r>
    <r>
      <rPr>
        <sz val="11"/>
        <rFont val="Arial"/>
        <family val="2"/>
      </rPr>
      <t>. An Advanced Kaplan-Meier (KM) Toxicity Equivalent (TEQ) calculator is also available. It includes calculations that support a simple, quasi-sensitivity analysis that examines the effect of various ways of handling nondetected (ND) or rejected (R-flagged) analytical data results within a sample's congener profile. Both tools are intended for use by practitioners familiar with the calculation and use of TEQ concentrations for dioxins, furans and dioxin-like PCBs.</t>
    </r>
  </si>
  <si>
    <t>The Basic TEQ Calculator was designed to assist incremental sampling at dioxin sites. The Basic Calculator contains features that aid processing replicate incremental samples and calculating upper confidence limits (UCLs) from replicate data. The Advanced TEQ Calculator does not contain these incremental sampling features.</t>
  </si>
  <si>
    <t>The workbook uses an automated macro to perform the calculations and provide error messages if necessary, allowing the user to correct and repeat the process until the data are correctly entered. Data entered into the calculator should be reviewed and validated in accordance with all project quality requirements prior to performing the sensitivity analysis.</t>
  </si>
  <si>
    <t>Note 5</t>
  </si>
  <si>
    <t>Making a permanent record</t>
  </si>
  <si>
    <t>As an Excel file</t>
  </si>
  <si>
    <t>If you want to allow anyone to open and view the Excel file, but not be able to change anything in the file, use the selections in the screen shot.</t>
  </si>
  <si>
    <t>Anyone having the Excel program or an Excel Viewer (free from Microsoft website) will be able to open and view the contents.</t>
  </si>
  <si>
    <t>As an Adobe pdf file</t>
  </si>
  <si>
    <t>If you want to convert the workbook to a pdf file, you MUST have Adobe Arobat Pro or a similar Acrobat program (Acrobat Reader cannot do this) or a CutePDF program installed on the computer. Follow the directions below. If you attempt to "save as" a pdf file or "send" to pdf using the options in the Excel main menu, the program will cut the sheet into many pages that cannot be easily understood.</t>
  </si>
  <si>
    <t>CutePDF Program &amp; Writer</t>
  </si>
  <si>
    <t>CutePDF Writer is available from the Web for free. It will do the job of converting an entire Excel worksheet into a single page pdf file. However, you must have the purchased CutePDF program in order to assemble individual pdf files into a single pdf file.</t>
  </si>
  <si>
    <t>Step 1</t>
  </si>
  <si>
    <t>Open the Print interface screen from the main menu.</t>
  </si>
  <si>
    <t>Step 2</t>
  </si>
  <si>
    <t>Select Adobe PDF or CutePDF Writer from the drop-down printer list.</t>
  </si>
  <si>
    <t>Step 3</t>
  </si>
  <si>
    <t>Make sure the "Active Sheet(s)" radio button is selected.</t>
  </si>
  <si>
    <t>Step 4</t>
  </si>
  <si>
    <t>Select the Preview button at the bottom of the interface screen.</t>
  </si>
  <si>
    <t>Step 5</t>
  </si>
  <si>
    <t>On the Preview page, select "Page Setup." You will see the screen below.</t>
  </si>
  <si>
    <t>Step 6</t>
  </si>
  <si>
    <t>Select the radio button for "Fit to:" and keep the option at 1 x 1 page. The view of the worksheet will shrink tremendously.</t>
  </si>
  <si>
    <t>Step 7</t>
  </si>
  <si>
    <t>Select "OK," then click on the printer icon on the top menu. After a few seconds, your Adobe program should open and ask how you want to save the pdf file.</t>
  </si>
  <si>
    <t>Step 8</t>
  </si>
  <si>
    <t>Open the pdf to make sure conversion worked ok. When it is opened, it will be the tiny view that printed. Enlarge the view to 600 to 800% for normal viewing.</t>
  </si>
  <si>
    <t>Step 9</t>
  </si>
  <si>
    <t>If you want to save all sheets in the workbook, print each separately to pdf. If you have a capable program, combine them into a single pdf file with the sheets in the correct order.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</si>
</sst>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  Row B&quot;"/>
    <numFmt numFmtId="168" formatCode="@&quot;:  Row C&quot;"/>
    <numFmt numFmtId="169" formatCode="@&quot;:  Row A&quot;"/>
  </numFmts>
  <fonts count="68">
    <font>
      <sz val="10"/>
      <name val="Arial"/>
      <family val="0"/>
    </font>
    <font>
      <sz val="11"/>
      <color indexed="8"/>
      <name val="Calibri"/>
      <family val="2"/>
    </font>
    <font>
      <sz val="8"/>
      <name val="Arial"/>
      <family val="2"/>
    </font>
    <font>
      <b/>
      <sz val="10"/>
      <name val="Arial"/>
      <family val="2"/>
    </font>
    <font>
      <u val="single"/>
      <sz val="10"/>
      <color indexed="12"/>
      <name val="Arial"/>
      <family val="2"/>
    </font>
    <font>
      <sz val="10"/>
      <name val="Verdana"/>
      <family val="2"/>
    </font>
    <font>
      <sz val="8"/>
      <name val="Verdana"/>
      <family val="2"/>
    </font>
    <font>
      <b/>
      <sz val="10"/>
      <name val="Verdana"/>
      <family val="2"/>
    </font>
    <font>
      <b/>
      <sz val="10"/>
      <color indexed="10"/>
      <name val="Arial"/>
      <family val="2"/>
    </font>
    <font>
      <i/>
      <sz val="10"/>
      <name val="Arial"/>
      <family val="2"/>
    </font>
    <font>
      <b/>
      <sz val="10"/>
      <color indexed="8"/>
      <name val="Arial"/>
      <family val="2"/>
    </font>
    <font>
      <b/>
      <sz val="10"/>
      <color indexed="12"/>
      <name val="Verdana"/>
      <family val="2"/>
    </font>
    <font>
      <sz val="10"/>
      <name val="Symbol"/>
      <family val="1"/>
    </font>
    <font>
      <sz val="11"/>
      <name val="Calibri"/>
      <family val="2"/>
    </font>
    <font>
      <sz val="7"/>
      <name val="Times New Roman"/>
      <family val="1"/>
    </font>
    <font>
      <sz val="10"/>
      <name val="Courier New"/>
      <family val="3"/>
    </font>
    <font>
      <sz val="20"/>
      <name val="Arial"/>
      <family val="2"/>
    </font>
    <font>
      <b/>
      <sz val="28"/>
      <name val="Arial"/>
      <family val="2"/>
    </font>
    <font>
      <sz val="10"/>
      <color indexed="10"/>
      <name val="Arial"/>
      <family val="2"/>
    </font>
    <font>
      <sz val="11"/>
      <name val="Arial"/>
      <family val="2"/>
    </font>
    <font>
      <b/>
      <sz val="11"/>
      <color indexed="60"/>
      <name val="Arial"/>
      <family val="2"/>
    </font>
    <font>
      <sz val="16"/>
      <name val="Arial"/>
      <family val="2"/>
    </font>
    <font>
      <b/>
      <sz val="10"/>
      <color indexed="62"/>
      <name val="Arial"/>
      <family val="2"/>
    </font>
    <font>
      <b/>
      <sz val="16"/>
      <name val="Arial"/>
      <family val="2"/>
    </font>
    <font>
      <sz val="12"/>
      <name val="Arial"/>
      <family val="2"/>
    </font>
    <font>
      <sz val="9"/>
      <name val="Arial"/>
      <family val="2"/>
    </font>
    <font>
      <b/>
      <sz val="10"/>
      <color indexed="60"/>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10"/>
      <color theme="3"/>
      <name val="Arial"/>
      <family val="2"/>
    </font>
    <font>
      <b/>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51"/>
        <bgColor indexed="64"/>
      </patternFill>
    </fill>
    <fill>
      <patternFill patternType="solid">
        <fgColor indexed="44"/>
        <bgColor indexed="64"/>
      </patternFill>
    </fill>
    <fill>
      <patternFill patternType="solid">
        <fgColor rgb="FFFFFF00"/>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C000"/>
        <bgColor indexed="64"/>
      </patternFill>
    </fill>
    <fill>
      <patternFill patternType="solid">
        <fgColor rgb="FFFF0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style="thin"/>
      <top/>
      <bottom/>
    </border>
    <border>
      <left style="thin"/>
      <right/>
      <top style="thin"/>
      <bottom/>
    </border>
    <border>
      <left/>
      <right/>
      <top style="thin"/>
      <bottom/>
    </border>
    <border>
      <left/>
      <right style="medium"/>
      <top/>
      <bottom style="medium"/>
    </border>
    <border>
      <left/>
      <right style="medium"/>
      <top/>
      <bottom/>
    </border>
    <border>
      <left/>
      <right style="medium"/>
      <top style="medium"/>
      <bottom/>
    </border>
    <border>
      <left style="medium"/>
      <right/>
      <top/>
      <bottom/>
    </border>
    <border>
      <left/>
      <right/>
      <top style="medium"/>
      <bottom/>
    </border>
    <border>
      <left/>
      <right/>
      <top/>
      <bottom style="medium"/>
    </border>
    <border>
      <left style="medium"/>
      <right/>
      <top style="medium"/>
      <bottom/>
    </border>
    <border>
      <left style="medium"/>
      <right/>
      <top/>
      <bottom style="medium"/>
    </border>
    <border>
      <left style="thin"/>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51">
    <xf numFmtId="0" fontId="0" fillId="0" borderId="0" xfId="0" applyAlignment="1">
      <alignment/>
    </xf>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left"/>
    </xf>
    <xf numFmtId="0" fontId="0" fillId="33" borderId="0" xfId="0" applyFill="1" applyAlignment="1">
      <alignment/>
    </xf>
    <xf numFmtId="0" fontId="0" fillId="0" borderId="0" xfId="0" applyAlignment="1">
      <alignment horizontal="left"/>
    </xf>
    <xf numFmtId="165" fontId="0" fillId="0" borderId="0" xfId="0" applyNumberFormat="1" applyAlignment="1">
      <alignment horizontal="center"/>
    </xf>
    <xf numFmtId="2" fontId="0" fillId="0" borderId="0" xfId="0" applyNumberFormat="1" applyAlignment="1">
      <alignment horizontal="center"/>
    </xf>
    <xf numFmtId="166" fontId="0" fillId="0" borderId="0" xfId="0" applyNumberFormat="1" applyAlignment="1">
      <alignment horizontal="center"/>
    </xf>
    <xf numFmtId="166" fontId="0" fillId="0" borderId="0" xfId="0" applyNumberFormat="1" applyAlignment="1">
      <alignment horizontal="left"/>
    </xf>
    <xf numFmtId="166" fontId="0" fillId="0" borderId="0" xfId="0" applyNumberFormat="1" applyAlignment="1">
      <alignment/>
    </xf>
    <xf numFmtId="0" fontId="3" fillId="0" borderId="0" xfId="0" applyFont="1" applyAlignment="1">
      <alignment/>
    </xf>
    <xf numFmtId="0" fontId="5" fillId="0" borderId="0" xfId="61" applyAlignment="1">
      <alignment horizontal="center"/>
      <protection/>
    </xf>
    <xf numFmtId="0" fontId="5" fillId="0" borderId="0" xfId="61" applyFill="1" applyAlignment="1">
      <alignment horizontal="center"/>
      <protection/>
    </xf>
    <xf numFmtId="0" fontId="5" fillId="0" borderId="0" xfId="61">
      <alignment/>
      <protection/>
    </xf>
    <xf numFmtId="0" fontId="4" fillId="0" borderId="0" xfId="53" applyAlignment="1" applyProtection="1">
      <alignment/>
      <protection/>
    </xf>
    <xf numFmtId="165" fontId="5" fillId="34" borderId="10" xfId="61" applyNumberFormat="1" applyFill="1" applyBorder="1" applyAlignment="1">
      <alignment horizontal="center"/>
      <protection/>
    </xf>
    <xf numFmtId="0" fontId="5" fillId="0" borderId="0" xfId="61" applyFill="1" applyBorder="1" applyAlignment="1">
      <alignment horizontal="center"/>
      <protection/>
    </xf>
    <xf numFmtId="0" fontId="5" fillId="35" borderId="11" xfId="61" applyFill="1" applyBorder="1" applyAlignment="1">
      <alignment horizontal="center"/>
      <protection/>
    </xf>
    <xf numFmtId="0" fontId="5" fillId="35" borderId="0" xfId="61" applyFill="1" applyBorder="1" applyAlignment="1">
      <alignment horizontal="center"/>
      <protection/>
    </xf>
    <xf numFmtId="0" fontId="5" fillId="35" borderId="12" xfId="61" applyFill="1" applyBorder="1" applyAlignment="1">
      <alignment horizontal="center"/>
      <protection/>
    </xf>
    <xf numFmtId="0" fontId="5" fillId="36" borderId="0" xfId="61" applyFill="1">
      <alignment/>
      <protection/>
    </xf>
    <xf numFmtId="0" fontId="0" fillId="0" borderId="0" xfId="61" applyFont="1">
      <alignment/>
      <protection/>
    </xf>
    <xf numFmtId="0" fontId="8" fillId="0" borderId="0" xfId="61" applyFont="1">
      <alignment/>
      <protection/>
    </xf>
    <xf numFmtId="0" fontId="5" fillId="35" borderId="13" xfId="61" applyFill="1" applyBorder="1" applyAlignment="1">
      <alignment horizontal="center"/>
      <protection/>
    </xf>
    <xf numFmtId="0" fontId="5" fillId="35" borderId="14" xfId="61" applyFill="1" applyBorder="1" applyAlignment="1">
      <alignment horizontal="center"/>
      <protection/>
    </xf>
    <xf numFmtId="0" fontId="5" fillId="35" borderId="15" xfId="61" applyFill="1" applyBorder="1" applyAlignment="1">
      <alignment horizontal="center"/>
      <protection/>
    </xf>
    <xf numFmtId="0" fontId="9" fillId="0" borderId="0" xfId="0" applyFont="1" applyAlignment="1">
      <alignment/>
    </xf>
    <xf numFmtId="0" fontId="0" fillId="0" borderId="0" xfId="0" applyAlignment="1">
      <alignment horizontal="right"/>
    </xf>
    <xf numFmtId="0" fontId="0" fillId="0" borderId="0" xfId="0" applyFont="1" applyAlignment="1">
      <alignment/>
    </xf>
    <xf numFmtId="0" fontId="5" fillId="0" borderId="0" xfId="61" applyFont="1">
      <alignment/>
      <protection/>
    </xf>
    <xf numFmtId="165" fontId="5" fillId="0" borderId="0" xfId="61" applyNumberFormat="1" applyFill="1" applyBorder="1" applyAlignment="1">
      <alignment horizontal="center"/>
      <protection/>
    </xf>
    <xf numFmtId="0" fontId="0" fillId="37" borderId="0" xfId="0" applyFill="1" applyAlignment="1">
      <alignment/>
    </xf>
    <xf numFmtId="0" fontId="7" fillId="38" borderId="16" xfId="61" applyFont="1" applyFill="1" applyBorder="1" applyAlignment="1">
      <alignment horizontal="center"/>
      <protection/>
    </xf>
    <xf numFmtId="165" fontId="5" fillId="38" borderId="17" xfId="61" applyNumberFormat="1" applyFill="1" applyBorder="1" applyAlignment="1">
      <alignment horizontal="center"/>
      <protection/>
    </xf>
    <xf numFmtId="0" fontId="0" fillId="36" borderId="0" xfId="0" applyFill="1" applyAlignment="1">
      <alignment/>
    </xf>
    <xf numFmtId="0" fontId="0" fillId="38" borderId="0" xfId="0" applyFill="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8" fillId="0" borderId="0" xfId="0" applyFont="1" applyAlignment="1">
      <alignment horizontal="right"/>
    </xf>
    <xf numFmtId="0" fontId="11" fillId="0" borderId="0" xfId="61" applyFont="1">
      <alignment/>
      <protection/>
    </xf>
    <xf numFmtId="0" fontId="3" fillId="0" borderId="0" xfId="0" applyFont="1" applyAlignment="1">
      <alignment horizontal="right"/>
    </xf>
    <xf numFmtId="0" fontId="5" fillId="0" borderId="0" xfId="61" applyFont="1" applyAlignment="1">
      <alignment horizontal="center"/>
      <protection/>
    </xf>
    <xf numFmtId="0" fontId="3" fillId="0" borderId="0" xfId="61" applyFont="1" applyAlignment="1">
      <alignment horizontal="center"/>
      <protection/>
    </xf>
    <xf numFmtId="0" fontId="0" fillId="42" borderId="0" xfId="0" applyFill="1" applyAlignment="1">
      <alignment/>
    </xf>
    <xf numFmtId="0" fontId="0" fillId="42" borderId="0" xfId="0" applyFont="1" applyFill="1" applyAlignment="1">
      <alignment/>
    </xf>
    <xf numFmtId="0" fontId="8" fillId="0" borderId="0" xfId="0" applyFont="1" applyAlignment="1">
      <alignment horizontal="center"/>
    </xf>
    <xf numFmtId="0" fontId="0" fillId="0" borderId="0" xfId="0" applyFill="1" applyAlignment="1">
      <alignment/>
    </xf>
    <xf numFmtId="0" fontId="0" fillId="0" borderId="0" xfId="0" applyFont="1" applyAlignment="1">
      <alignment horizontal="center"/>
    </xf>
    <xf numFmtId="0" fontId="8" fillId="43" borderId="0" xfId="0" applyFont="1" applyFill="1" applyAlignment="1" applyProtection="1">
      <alignment horizontal="center"/>
      <protection/>
    </xf>
    <xf numFmtId="0" fontId="8" fillId="36" borderId="0" xfId="0" applyFont="1" applyFill="1" applyAlignment="1" applyProtection="1">
      <alignment horizontal="center"/>
      <protection/>
    </xf>
    <xf numFmtId="0" fontId="8" fillId="37" borderId="0" xfId="0" applyFont="1" applyFill="1" applyAlignment="1" applyProtection="1">
      <alignment horizontal="center"/>
      <protection/>
    </xf>
    <xf numFmtId="0" fontId="8" fillId="33" borderId="0" xfId="0" applyFont="1" applyFill="1" applyAlignment="1" applyProtection="1">
      <alignment horizontal="center"/>
      <protection/>
    </xf>
    <xf numFmtId="0" fontId="8" fillId="38" borderId="0" xfId="0" applyFont="1" applyFill="1" applyAlignment="1" applyProtection="1">
      <alignment horizontal="center"/>
      <protection/>
    </xf>
    <xf numFmtId="0" fontId="8" fillId="39" borderId="0" xfId="0" applyFont="1" applyFill="1" applyAlignment="1" applyProtection="1">
      <alignment horizontal="center"/>
      <protection/>
    </xf>
    <xf numFmtId="0" fontId="8" fillId="40" borderId="0" xfId="0" applyFont="1" applyFill="1" applyAlignment="1" applyProtection="1">
      <alignment horizontal="center"/>
      <protection/>
    </xf>
    <xf numFmtId="0" fontId="8" fillId="41" borderId="0" xfId="0" applyFont="1" applyFill="1" applyAlignment="1" applyProtection="1">
      <alignment horizontal="center"/>
      <protection/>
    </xf>
    <xf numFmtId="0" fontId="3" fillId="0" borderId="0" xfId="0" applyFont="1" applyAlignment="1">
      <alignment horizontal="center" wrapText="1"/>
    </xf>
    <xf numFmtId="0" fontId="3" fillId="43" borderId="0" xfId="0" applyFont="1" applyFill="1" applyAlignment="1" applyProtection="1">
      <alignment horizontal="center"/>
      <protection/>
    </xf>
    <xf numFmtId="0" fontId="0" fillId="43" borderId="0" xfId="0" applyFill="1" applyAlignment="1" applyProtection="1">
      <alignment horizontal="center"/>
      <protection/>
    </xf>
    <xf numFmtId="164" fontId="0" fillId="43" borderId="0" xfId="0" applyNumberFormat="1" applyFill="1" applyAlignment="1" applyProtection="1">
      <alignment horizontal="center"/>
      <protection/>
    </xf>
    <xf numFmtId="165" fontId="0" fillId="43" borderId="0" xfId="0" applyNumberFormat="1" applyFill="1" applyAlignment="1" applyProtection="1">
      <alignment horizontal="center"/>
      <protection/>
    </xf>
    <xf numFmtId="0" fontId="0" fillId="36" borderId="0" xfId="0" applyFill="1" applyAlignment="1" applyProtection="1">
      <alignment horizontal="center"/>
      <protection/>
    </xf>
    <xf numFmtId="164" fontId="0" fillId="36" borderId="0" xfId="0" applyNumberFormat="1" applyFill="1" applyAlignment="1" applyProtection="1">
      <alignment horizontal="center"/>
      <protection/>
    </xf>
    <xf numFmtId="0" fontId="0" fillId="37" borderId="0" xfId="0" applyFill="1" applyAlignment="1" applyProtection="1">
      <alignment horizontal="left"/>
      <protection/>
    </xf>
    <xf numFmtId="164" fontId="0" fillId="37" borderId="0" xfId="0" applyNumberFormat="1" applyFill="1" applyAlignment="1" applyProtection="1">
      <alignment horizontal="center"/>
      <protection/>
    </xf>
    <xf numFmtId="0" fontId="0" fillId="33" borderId="0" xfId="0" applyFill="1" applyAlignment="1" applyProtection="1">
      <alignment horizontal="center"/>
      <protection/>
    </xf>
    <xf numFmtId="164" fontId="0" fillId="33" borderId="0" xfId="0" applyNumberFormat="1" applyFill="1" applyAlignment="1" applyProtection="1">
      <alignment horizontal="center"/>
      <protection/>
    </xf>
    <xf numFmtId="0" fontId="0" fillId="38" borderId="0" xfId="0" applyFill="1" applyAlignment="1" applyProtection="1">
      <alignment horizontal="center"/>
      <protection/>
    </xf>
    <xf numFmtId="164" fontId="0" fillId="38" borderId="0" xfId="0" applyNumberFormat="1" applyFill="1" applyAlignment="1" applyProtection="1">
      <alignment horizontal="center"/>
      <protection/>
    </xf>
    <xf numFmtId="0" fontId="0" fillId="39" borderId="0" xfId="0" applyFill="1" applyAlignment="1" applyProtection="1">
      <alignment horizontal="center"/>
      <protection/>
    </xf>
    <xf numFmtId="164" fontId="0" fillId="39" borderId="0" xfId="0" applyNumberFormat="1" applyFill="1" applyAlignment="1" applyProtection="1">
      <alignment horizontal="center"/>
      <protection/>
    </xf>
    <xf numFmtId="0" fontId="0" fillId="40" borderId="0" xfId="0" applyFill="1" applyAlignment="1" applyProtection="1">
      <alignment horizontal="center"/>
      <protection/>
    </xf>
    <xf numFmtId="164" fontId="0" fillId="40" borderId="0" xfId="0" applyNumberFormat="1" applyFill="1" applyAlignment="1" applyProtection="1">
      <alignment horizontal="center"/>
      <protection/>
    </xf>
    <xf numFmtId="0" fontId="0" fillId="37" borderId="0" xfId="0" applyFill="1" applyAlignment="1" applyProtection="1">
      <alignment horizontal="center"/>
      <protection/>
    </xf>
    <xf numFmtId="0" fontId="0" fillId="41" borderId="0" xfId="0" applyFill="1" applyAlignment="1" applyProtection="1">
      <alignment horizontal="center"/>
      <protection/>
    </xf>
    <xf numFmtId="164" fontId="0" fillId="41" borderId="0" xfId="0" applyNumberFormat="1" applyFill="1" applyAlignment="1" applyProtection="1">
      <alignment horizontal="center"/>
      <protection/>
    </xf>
    <xf numFmtId="0" fontId="0" fillId="0" borderId="0" xfId="0" applyFont="1" applyAlignment="1">
      <alignment horizontal="right"/>
    </xf>
    <xf numFmtId="0" fontId="0" fillId="36" borderId="0" xfId="0" applyFill="1" applyAlignment="1" applyProtection="1">
      <alignment/>
      <protection locked="0"/>
    </xf>
    <xf numFmtId="0" fontId="0" fillId="37"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horizontal="center"/>
      <protection/>
    </xf>
    <xf numFmtId="0" fontId="0" fillId="33" borderId="0" xfId="0" applyFill="1" applyAlignment="1" applyProtection="1">
      <alignment/>
      <protection/>
    </xf>
    <xf numFmtId="0" fontId="0" fillId="38" borderId="0" xfId="0" applyFill="1" applyAlignment="1" applyProtection="1">
      <alignment/>
      <protection/>
    </xf>
    <xf numFmtId="0" fontId="0" fillId="39" borderId="0" xfId="0" applyFill="1" applyAlignment="1" applyProtection="1">
      <alignment/>
      <protection/>
    </xf>
    <xf numFmtId="0" fontId="0" fillId="40" borderId="0" xfId="0" applyFill="1" applyAlignment="1" applyProtection="1">
      <alignment/>
      <protection/>
    </xf>
    <xf numFmtId="0" fontId="0" fillId="36" borderId="0" xfId="0" applyFill="1" applyAlignment="1" applyProtection="1">
      <alignment/>
      <protection/>
    </xf>
    <xf numFmtId="0" fontId="0" fillId="41" borderId="0" xfId="0" applyFill="1" applyAlignment="1" applyProtection="1">
      <alignment/>
      <protection/>
    </xf>
    <xf numFmtId="167" fontId="0" fillId="43" borderId="0" xfId="0" applyNumberFormat="1" applyFill="1" applyAlignment="1">
      <alignment horizontal="right"/>
    </xf>
    <xf numFmtId="168" fontId="8" fillId="43" borderId="0" xfId="0" applyNumberFormat="1" applyFont="1" applyFill="1" applyAlignment="1">
      <alignment horizontal="right"/>
    </xf>
    <xf numFmtId="167" fontId="0" fillId="36" borderId="0" xfId="0" applyNumberFormat="1" applyFill="1" applyAlignment="1">
      <alignment horizontal="right"/>
    </xf>
    <xf numFmtId="168" fontId="8" fillId="36" borderId="0" xfId="0" applyNumberFormat="1" applyFont="1" applyFill="1" applyAlignment="1">
      <alignment horizontal="right"/>
    </xf>
    <xf numFmtId="167" fontId="0" fillId="37" borderId="0" xfId="0" applyNumberFormat="1" applyFill="1" applyAlignment="1">
      <alignment horizontal="right"/>
    </xf>
    <xf numFmtId="168" fontId="8" fillId="37" borderId="0" xfId="0" applyNumberFormat="1" applyFont="1" applyFill="1" applyAlignment="1">
      <alignment horizontal="right"/>
    </xf>
    <xf numFmtId="167" fontId="0" fillId="33" borderId="0" xfId="0" applyNumberFormat="1" applyFill="1" applyAlignment="1">
      <alignment horizontal="right"/>
    </xf>
    <xf numFmtId="168" fontId="8" fillId="33" borderId="0" xfId="0" applyNumberFormat="1" applyFont="1" applyFill="1" applyAlignment="1">
      <alignment horizontal="right"/>
    </xf>
    <xf numFmtId="167" fontId="0" fillId="38" borderId="0" xfId="0" applyNumberFormat="1" applyFill="1" applyAlignment="1">
      <alignment horizontal="right"/>
    </xf>
    <xf numFmtId="168" fontId="8" fillId="38" borderId="0" xfId="0" applyNumberFormat="1" applyFont="1" applyFill="1" applyAlignment="1">
      <alignment horizontal="right"/>
    </xf>
    <xf numFmtId="167" fontId="0" fillId="39" borderId="0" xfId="0" applyNumberFormat="1" applyFill="1" applyAlignment="1">
      <alignment horizontal="right"/>
    </xf>
    <xf numFmtId="168" fontId="8" fillId="39" borderId="0" xfId="0" applyNumberFormat="1" applyFont="1" applyFill="1" applyAlignment="1">
      <alignment horizontal="right"/>
    </xf>
    <xf numFmtId="167" fontId="0" fillId="40" borderId="0" xfId="0" applyNumberFormat="1" applyFill="1" applyAlignment="1">
      <alignment horizontal="right"/>
    </xf>
    <xf numFmtId="168" fontId="8" fillId="40" borderId="0" xfId="0" applyNumberFormat="1" applyFont="1" applyFill="1" applyAlignment="1">
      <alignment horizontal="right"/>
    </xf>
    <xf numFmtId="167" fontId="0" fillId="41" borderId="0" xfId="0" applyNumberFormat="1" applyFill="1" applyAlignment="1">
      <alignment horizontal="right"/>
    </xf>
    <xf numFmtId="168" fontId="8" fillId="41" borderId="0" xfId="0" applyNumberFormat="1" applyFont="1" applyFill="1" applyAlignment="1">
      <alignment horizontal="right"/>
    </xf>
    <xf numFmtId="169" fontId="3" fillId="43" borderId="0" xfId="0" applyNumberFormat="1" applyFont="1" applyFill="1" applyAlignment="1" applyProtection="1">
      <alignment horizontal="right"/>
      <protection locked="0"/>
    </xf>
    <xf numFmtId="0" fontId="0" fillId="0" borderId="18" xfId="0" applyBorder="1" applyAlignment="1" applyProtection="1">
      <alignment/>
      <protection locked="0"/>
    </xf>
    <xf numFmtId="0" fontId="16" fillId="44" borderId="19" xfId="0" applyFont="1" applyFill="1" applyBorder="1" applyAlignment="1">
      <alignment/>
    </xf>
    <xf numFmtId="0" fontId="0" fillId="44" borderId="20" xfId="0" applyFill="1" applyBorder="1" applyAlignment="1">
      <alignment/>
    </xf>
    <xf numFmtId="0" fontId="0" fillId="44" borderId="21" xfId="0" applyFill="1" applyBorder="1" applyAlignment="1">
      <alignment/>
    </xf>
    <xf numFmtId="0" fontId="0" fillId="0" borderId="16" xfId="0" applyFont="1" applyBorder="1" applyAlignment="1">
      <alignment/>
    </xf>
    <xf numFmtId="0" fontId="0" fillId="0" borderId="16" xfId="0" applyBorder="1" applyAlignment="1">
      <alignment/>
    </xf>
    <xf numFmtId="0" fontId="0" fillId="0" borderId="16" xfId="0" applyFont="1" applyFill="1" applyBorder="1" applyAlignment="1">
      <alignment/>
    </xf>
    <xf numFmtId="0" fontId="3" fillId="0" borderId="16" xfId="0" applyFont="1" applyBorder="1" applyAlignment="1">
      <alignment horizontal="center"/>
    </xf>
    <xf numFmtId="0" fontId="0" fillId="0" borderId="16" xfId="0" applyFont="1" applyBorder="1" applyAlignment="1">
      <alignment horizontal="center"/>
    </xf>
    <xf numFmtId="0" fontId="0" fillId="0" borderId="16" xfId="0" applyFont="1" applyFill="1" applyBorder="1" applyAlignment="1">
      <alignment horizontal="center"/>
    </xf>
    <xf numFmtId="0" fontId="65" fillId="0" borderId="0" xfId="0" applyFont="1" applyAlignment="1">
      <alignment horizontal="center"/>
    </xf>
    <xf numFmtId="0" fontId="0" fillId="0" borderId="0" xfId="0" applyAlignment="1" applyProtection="1">
      <alignment horizontal="center"/>
      <protection locked="0"/>
    </xf>
    <xf numFmtId="0" fontId="0" fillId="43" borderId="0" xfId="0" applyFont="1" applyFill="1" applyAlignment="1" applyProtection="1">
      <alignment horizontal="center"/>
      <protection/>
    </xf>
    <xf numFmtId="0" fontId="0" fillId="43" borderId="0" xfId="57" applyFill="1" applyAlignment="1" applyProtection="1">
      <alignment horizontal="center"/>
      <protection locked="0"/>
    </xf>
    <xf numFmtId="169" fontId="3" fillId="43" borderId="0" xfId="57" applyNumberFormat="1" applyFont="1" applyFill="1" applyAlignment="1" applyProtection="1">
      <alignment horizontal="right"/>
      <protection locked="0"/>
    </xf>
    <xf numFmtId="169" fontId="3" fillId="36" borderId="0" xfId="57" applyNumberFormat="1" applyFont="1" applyFill="1" applyAlignment="1" applyProtection="1">
      <alignment horizontal="right"/>
      <protection locked="0"/>
    </xf>
    <xf numFmtId="0" fontId="0" fillId="36" borderId="0" xfId="57" applyFill="1" applyAlignment="1" applyProtection="1">
      <alignment horizontal="center"/>
      <protection locked="0"/>
    </xf>
    <xf numFmtId="169" fontId="3" fillId="37" borderId="0" xfId="57" applyNumberFormat="1" applyFont="1" applyFill="1" applyAlignment="1" applyProtection="1">
      <alignment horizontal="right"/>
      <protection locked="0"/>
    </xf>
    <xf numFmtId="0" fontId="0" fillId="37" borderId="0" xfId="57" applyFill="1" applyAlignment="1" applyProtection="1">
      <alignment horizontal="center"/>
      <protection locked="0"/>
    </xf>
    <xf numFmtId="169" fontId="3" fillId="33" borderId="0" xfId="57" applyNumberFormat="1" applyFont="1" applyFill="1" applyAlignment="1" applyProtection="1">
      <alignment horizontal="right"/>
      <protection locked="0"/>
    </xf>
    <xf numFmtId="0" fontId="0" fillId="33" borderId="0" xfId="57" applyFill="1" applyAlignment="1" applyProtection="1">
      <alignment horizontal="center"/>
      <protection locked="0"/>
    </xf>
    <xf numFmtId="169" fontId="3" fillId="38" borderId="0" xfId="57" applyNumberFormat="1" applyFont="1" applyFill="1" applyAlignment="1" applyProtection="1">
      <alignment horizontal="right"/>
      <protection locked="0"/>
    </xf>
    <xf numFmtId="0" fontId="0" fillId="38" borderId="0" xfId="57" applyFill="1" applyAlignment="1" applyProtection="1">
      <alignment horizontal="center"/>
      <protection locked="0"/>
    </xf>
    <xf numFmtId="169" fontId="10" fillId="39" borderId="0" xfId="57" applyNumberFormat="1" applyFont="1" applyFill="1" applyAlignment="1" applyProtection="1">
      <alignment horizontal="right"/>
      <protection locked="0"/>
    </xf>
    <xf numFmtId="0" fontId="0" fillId="39" borderId="0" xfId="57" applyFill="1" applyAlignment="1" applyProtection="1">
      <alignment horizontal="center"/>
      <protection locked="0"/>
    </xf>
    <xf numFmtId="169" fontId="3" fillId="40" borderId="0" xfId="57" applyNumberFormat="1" applyFont="1" applyFill="1" applyAlignment="1" applyProtection="1">
      <alignment horizontal="right"/>
      <protection locked="0"/>
    </xf>
    <xf numFmtId="0" fontId="0" fillId="40" borderId="0" xfId="57" applyFill="1" applyAlignment="1" applyProtection="1">
      <alignment horizontal="center"/>
      <protection locked="0"/>
    </xf>
    <xf numFmtId="0" fontId="0" fillId="40" borderId="0" xfId="57" applyFont="1" applyFill="1" applyAlignment="1" applyProtection="1">
      <alignment horizontal="center"/>
      <protection locked="0"/>
    </xf>
    <xf numFmtId="169" fontId="3" fillId="41" borderId="0" xfId="57" applyNumberFormat="1" applyFont="1" applyFill="1" applyAlignment="1" applyProtection="1">
      <alignment horizontal="right"/>
      <protection locked="0"/>
    </xf>
    <xf numFmtId="0" fontId="0" fillId="41" borderId="0" xfId="57" applyFill="1" applyAlignment="1" applyProtection="1">
      <alignment horizontal="center"/>
      <protection locked="0"/>
    </xf>
    <xf numFmtId="169" fontId="3" fillId="39" borderId="0" xfId="57" applyNumberFormat="1" applyFont="1" applyFill="1" applyAlignment="1" applyProtection="1">
      <alignment horizontal="right"/>
      <protection locked="0"/>
    </xf>
    <xf numFmtId="0" fontId="0" fillId="37" borderId="0" xfId="57" applyFont="1" applyFill="1" applyAlignment="1" applyProtection="1">
      <alignment horizontal="center"/>
      <protection locked="0"/>
    </xf>
    <xf numFmtId="0" fontId="0" fillId="0" borderId="0" xfId="0" applyFont="1" applyAlignment="1">
      <alignment horizontal="left"/>
    </xf>
    <xf numFmtId="0" fontId="0" fillId="0" borderId="20" xfId="0" applyBorder="1" applyAlignment="1">
      <alignment/>
    </xf>
    <xf numFmtId="0" fontId="0" fillId="0" borderId="21" xfId="0" applyBorder="1" applyAlignment="1">
      <alignment/>
    </xf>
    <xf numFmtId="0" fontId="0" fillId="42" borderId="0" xfId="57" applyFill="1">
      <alignment/>
      <protection/>
    </xf>
    <xf numFmtId="0" fontId="16" fillId="44" borderId="19" xfId="58" applyFont="1" applyFill="1" applyBorder="1">
      <alignment/>
      <protection/>
    </xf>
    <xf numFmtId="0" fontId="0" fillId="44" borderId="20" xfId="58" applyFill="1" applyBorder="1">
      <alignment/>
      <protection/>
    </xf>
    <xf numFmtId="0" fontId="0" fillId="44" borderId="21" xfId="58" applyFill="1" applyBorder="1">
      <alignment/>
      <protection/>
    </xf>
    <xf numFmtId="0" fontId="0" fillId="0" borderId="0" xfId="58">
      <alignment/>
      <protection/>
    </xf>
    <xf numFmtId="0" fontId="0" fillId="0" borderId="0" xfId="58" applyFont="1">
      <alignment/>
      <protection/>
    </xf>
    <xf numFmtId="0" fontId="66" fillId="0" borderId="0" xfId="58" applyFont="1">
      <alignment/>
      <protection/>
    </xf>
    <xf numFmtId="0" fontId="0" fillId="0" borderId="0" xfId="58" applyAlignment="1">
      <alignment horizontal="right"/>
      <protection/>
    </xf>
    <xf numFmtId="0" fontId="0" fillId="0" borderId="22" xfId="58" applyBorder="1">
      <alignment/>
      <protection/>
    </xf>
    <xf numFmtId="0" fontId="0" fillId="0" borderId="0" xfId="58" applyBorder="1">
      <alignment/>
      <protection/>
    </xf>
    <xf numFmtId="2" fontId="0" fillId="0" borderId="23" xfId="58" applyNumberFormat="1" applyBorder="1">
      <alignment/>
      <protection/>
    </xf>
    <xf numFmtId="2" fontId="0" fillId="0" borderId="0" xfId="58" applyNumberFormat="1" applyBorder="1">
      <alignment/>
      <protection/>
    </xf>
    <xf numFmtId="0" fontId="0" fillId="0" borderId="23" xfId="58" applyBorder="1">
      <alignment/>
      <protection/>
    </xf>
    <xf numFmtId="0" fontId="0" fillId="0" borderId="24" xfId="58" applyBorder="1">
      <alignment/>
      <protection/>
    </xf>
    <xf numFmtId="0" fontId="0" fillId="0" borderId="0" xfId="58" applyAlignment="1">
      <alignment horizontal="left"/>
      <protection/>
    </xf>
    <xf numFmtId="2" fontId="0" fillId="0" borderId="0" xfId="58" applyNumberFormat="1">
      <alignment/>
      <protection/>
    </xf>
    <xf numFmtId="0" fontId="0" fillId="0" borderId="0" xfId="58" applyFill="1" applyBorder="1" applyAlignment="1">
      <alignment horizontal="right"/>
      <protection/>
    </xf>
    <xf numFmtId="165" fontId="0" fillId="0" borderId="0" xfId="58" applyNumberFormat="1">
      <alignment/>
      <protection/>
    </xf>
    <xf numFmtId="0" fontId="0" fillId="42" borderId="0" xfId="57" applyFont="1" applyFill="1">
      <alignment/>
      <protection/>
    </xf>
    <xf numFmtId="0" fontId="0" fillId="42" borderId="0" xfId="58" applyFill="1">
      <alignment/>
      <protection/>
    </xf>
    <xf numFmtId="166" fontId="0" fillId="0" borderId="0" xfId="58" applyNumberFormat="1">
      <alignment/>
      <protection/>
    </xf>
    <xf numFmtId="0" fontId="0" fillId="0" borderId="19" xfId="0" applyFont="1" applyBorder="1" applyAlignment="1">
      <alignment/>
    </xf>
    <xf numFmtId="0" fontId="0" fillId="0" borderId="0" xfId="0" applyFill="1" applyBorder="1" applyAlignment="1">
      <alignment/>
    </xf>
    <xf numFmtId="0" fontId="0" fillId="0" borderId="0" xfId="0" applyFill="1" applyAlignment="1">
      <alignment vertical="top"/>
    </xf>
    <xf numFmtId="0" fontId="3" fillId="0" borderId="0" xfId="0" applyFont="1" applyAlignment="1">
      <alignment horizontal="right" vertical="top"/>
    </xf>
    <xf numFmtId="0" fontId="0" fillId="0" borderId="16" xfId="0" applyFont="1" applyBorder="1" applyAlignment="1" applyProtection="1">
      <alignment/>
      <protection locked="0"/>
    </xf>
    <xf numFmtId="0" fontId="3" fillId="0" borderId="16" xfId="0" applyFont="1" applyBorder="1" applyAlignment="1">
      <alignment horizontal="center" wrapText="1"/>
    </xf>
    <xf numFmtId="0" fontId="3" fillId="43" borderId="10" xfId="0" applyFont="1" applyFill="1" applyBorder="1" applyAlignment="1">
      <alignment horizontal="center"/>
    </xf>
    <xf numFmtId="9" fontId="3" fillId="43" borderId="10" xfId="64" applyFont="1" applyFill="1" applyBorder="1" applyAlignment="1">
      <alignment horizontal="center"/>
    </xf>
    <xf numFmtId="0" fontId="0" fillId="43" borderId="25" xfId="0" applyFill="1" applyBorder="1" applyAlignment="1">
      <alignment horizontal="center"/>
    </xf>
    <xf numFmtId="9" fontId="0" fillId="43" borderId="25" xfId="64" applyFont="1" applyFill="1" applyBorder="1" applyAlignment="1">
      <alignment horizontal="center"/>
    </xf>
    <xf numFmtId="164" fontId="0" fillId="43" borderId="25" xfId="0" applyNumberFormat="1" applyFill="1" applyBorder="1" applyAlignment="1">
      <alignment horizontal="center"/>
    </xf>
    <xf numFmtId="0" fontId="0" fillId="36" borderId="25" xfId="0" applyFill="1" applyBorder="1" applyAlignment="1">
      <alignment horizontal="center"/>
    </xf>
    <xf numFmtId="9" fontId="0" fillId="36" borderId="25" xfId="64" applyFont="1" applyFill="1" applyBorder="1" applyAlignment="1">
      <alignment horizontal="center"/>
    </xf>
    <xf numFmtId="164" fontId="0" fillId="36" borderId="25" xfId="0" applyNumberFormat="1" applyFill="1" applyBorder="1" applyAlignment="1">
      <alignment horizontal="center"/>
    </xf>
    <xf numFmtId="0" fontId="0" fillId="37" borderId="25" xfId="0" applyFill="1" applyBorder="1" applyAlignment="1">
      <alignment horizontal="left"/>
    </xf>
    <xf numFmtId="9" fontId="0" fillId="37" borderId="25" xfId="64" applyFont="1" applyFill="1" applyBorder="1" applyAlignment="1">
      <alignment horizontal="left"/>
    </xf>
    <xf numFmtId="0" fontId="0" fillId="37" borderId="25" xfId="0" applyFill="1" applyBorder="1" applyAlignment="1">
      <alignment horizontal="center"/>
    </xf>
    <xf numFmtId="9" fontId="0" fillId="37" borderId="25" xfId="64" applyFont="1" applyFill="1" applyBorder="1" applyAlignment="1">
      <alignment horizontal="center"/>
    </xf>
    <xf numFmtId="164" fontId="0" fillId="37" borderId="25" xfId="0" applyNumberFormat="1" applyFill="1" applyBorder="1" applyAlignment="1">
      <alignment horizontal="center"/>
    </xf>
    <xf numFmtId="0" fontId="0" fillId="33" borderId="25" xfId="0" applyFill="1" applyBorder="1" applyAlignment="1">
      <alignment horizontal="center"/>
    </xf>
    <xf numFmtId="9" fontId="0" fillId="33" borderId="25" xfId="64" applyFont="1" applyFill="1" applyBorder="1" applyAlignment="1">
      <alignment horizontal="center"/>
    </xf>
    <xf numFmtId="164" fontId="0" fillId="33" borderId="25" xfId="0" applyNumberFormat="1" applyFill="1" applyBorder="1" applyAlignment="1">
      <alignment horizontal="center"/>
    </xf>
    <xf numFmtId="0" fontId="0" fillId="38" borderId="25" xfId="0" applyFill="1" applyBorder="1" applyAlignment="1">
      <alignment horizontal="center"/>
    </xf>
    <xf numFmtId="9" fontId="0" fillId="38" borderId="25" xfId="64" applyFont="1" applyFill="1" applyBorder="1" applyAlignment="1">
      <alignment horizontal="center"/>
    </xf>
    <xf numFmtId="164" fontId="0" fillId="38" borderId="25" xfId="0" applyNumberFormat="1" applyFill="1" applyBorder="1" applyAlignment="1">
      <alignment horizontal="center"/>
    </xf>
    <xf numFmtId="0" fontId="0" fillId="39" borderId="25" xfId="0" applyFill="1" applyBorder="1" applyAlignment="1">
      <alignment horizontal="center"/>
    </xf>
    <xf numFmtId="9" fontId="0" fillId="39" borderId="25" xfId="64" applyFont="1" applyFill="1" applyBorder="1" applyAlignment="1">
      <alignment horizontal="center"/>
    </xf>
    <xf numFmtId="164" fontId="0" fillId="39" borderId="25" xfId="0" applyNumberFormat="1" applyFill="1" applyBorder="1" applyAlignment="1">
      <alignment horizontal="center"/>
    </xf>
    <xf numFmtId="0" fontId="0" fillId="40" borderId="25" xfId="0" applyFill="1" applyBorder="1" applyAlignment="1">
      <alignment horizontal="center"/>
    </xf>
    <xf numFmtId="9" fontId="0" fillId="40" borderId="25" xfId="64" applyFont="1" applyFill="1" applyBorder="1" applyAlignment="1">
      <alignment horizontal="center"/>
    </xf>
    <xf numFmtId="164" fontId="0" fillId="40" borderId="25" xfId="0" applyNumberFormat="1" applyFill="1" applyBorder="1" applyAlignment="1">
      <alignment horizontal="center"/>
    </xf>
    <xf numFmtId="0" fontId="0" fillId="41" borderId="25" xfId="0" applyFill="1" applyBorder="1" applyAlignment="1">
      <alignment horizontal="center"/>
    </xf>
    <xf numFmtId="9" fontId="0" fillId="41" borderId="25" xfId="64" applyFont="1" applyFill="1" applyBorder="1" applyAlignment="1">
      <alignment horizontal="center"/>
    </xf>
    <xf numFmtId="164" fontId="0" fillId="41" borderId="25" xfId="0" applyNumberFormat="1" applyFill="1" applyBorder="1" applyAlignment="1">
      <alignment horizontal="center"/>
    </xf>
    <xf numFmtId="164" fontId="0" fillId="39" borderId="17" xfId="0" applyNumberFormat="1" applyFill="1" applyBorder="1" applyAlignment="1">
      <alignment horizontal="center"/>
    </xf>
    <xf numFmtId="9" fontId="0" fillId="39" borderId="17" xfId="64" applyFont="1" applyFill="1" applyBorder="1" applyAlignment="1">
      <alignment horizontal="center"/>
    </xf>
    <xf numFmtId="0" fontId="0" fillId="0" borderId="16" xfId="0" applyBorder="1" applyAlignment="1">
      <alignment horizontal="center"/>
    </xf>
    <xf numFmtId="0" fontId="0" fillId="0" borderId="16" xfId="0" applyFont="1" applyBorder="1" applyAlignment="1">
      <alignment horizontal="right"/>
    </xf>
    <xf numFmtId="0" fontId="17" fillId="0" borderId="0" xfId="0" applyFont="1" applyFill="1" applyAlignment="1">
      <alignment/>
    </xf>
    <xf numFmtId="0" fontId="0" fillId="0" borderId="0" xfId="0" applyFont="1" applyFill="1" applyAlignment="1">
      <alignment vertical="top"/>
    </xf>
    <xf numFmtId="0" fontId="5" fillId="35" borderId="26" xfId="61" applyFill="1" applyBorder="1" applyAlignment="1">
      <alignment horizontal="center"/>
      <protection/>
    </xf>
    <xf numFmtId="0" fontId="5" fillId="35" borderId="27" xfId="61" applyFill="1" applyBorder="1" applyAlignment="1">
      <alignment horizontal="center"/>
      <protection/>
    </xf>
    <xf numFmtId="0" fontId="0" fillId="0" borderId="0" xfId="58" applyFont="1" applyFill="1" applyAlignment="1">
      <alignment vertical="top"/>
      <protection/>
    </xf>
    <xf numFmtId="0" fontId="0" fillId="0" borderId="0" xfId="58" applyFill="1" applyAlignment="1">
      <alignment vertical="top"/>
      <protection/>
    </xf>
    <xf numFmtId="0" fontId="3" fillId="44" borderId="16" xfId="0" applyFont="1" applyFill="1" applyBorder="1" applyAlignment="1">
      <alignment/>
    </xf>
    <xf numFmtId="0" fontId="3" fillId="44" borderId="16" xfId="0" applyFont="1" applyFill="1" applyBorder="1" applyAlignment="1">
      <alignment horizontal="center"/>
    </xf>
    <xf numFmtId="0" fontId="0" fillId="44" borderId="19" xfId="58" applyFill="1" applyBorder="1">
      <alignment/>
      <protection/>
    </xf>
    <xf numFmtId="0" fontId="0" fillId="0" borderId="0" xfId="58" applyFont="1">
      <alignment/>
      <protection/>
    </xf>
    <xf numFmtId="0" fontId="0" fillId="0" borderId="0" xfId="0" applyFont="1" applyFill="1" applyAlignment="1">
      <alignment vertical="center" wrapText="1"/>
    </xf>
    <xf numFmtId="0" fontId="21" fillId="0" borderId="0" xfId="60" applyFont="1" applyFill="1" applyBorder="1">
      <alignment/>
      <protection/>
    </xf>
    <xf numFmtId="0" fontId="0" fillId="0" borderId="0" xfId="60" applyFill="1" applyBorder="1">
      <alignment/>
      <protection/>
    </xf>
    <xf numFmtId="0" fontId="0" fillId="0" borderId="0" xfId="60">
      <alignment/>
      <protection/>
    </xf>
    <xf numFmtId="0" fontId="0" fillId="0" borderId="0" xfId="60" applyFont="1">
      <alignment/>
      <protection/>
    </xf>
    <xf numFmtId="0" fontId="0" fillId="0" borderId="23" xfId="0" applyFont="1" applyFill="1" applyBorder="1" applyAlignment="1">
      <alignment vertical="center" wrapText="1"/>
    </xf>
    <xf numFmtId="0" fontId="0" fillId="0" borderId="0" xfId="0" applyFill="1" applyAlignment="1">
      <alignment vertical="center"/>
    </xf>
    <xf numFmtId="0" fontId="0" fillId="0" borderId="28" xfId="0" applyFont="1" applyFill="1" applyBorder="1" applyAlignment="1">
      <alignment vertical="center" wrapText="1"/>
    </xf>
    <xf numFmtId="0" fontId="0" fillId="0" borderId="24"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30" xfId="60" applyFont="1" applyFill="1" applyBorder="1" applyAlignment="1">
      <alignment vertical="center" wrapText="1"/>
      <protection/>
    </xf>
    <xf numFmtId="0" fontId="0" fillId="0" borderId="0" xfId="60" applyFont="1" applyFill="1" applyAlignment="1">
      <alignment vertical="center" wrapText="1"/>
      <protection/>
    </xf>
    <xf numFmtId="0" fontId="0" fillId="0" borderId="0" xfId="60" applyFill="1" applyAlignment="1">
      <alignment horizontal="center" vertical="center" wrapText="1"/>
      <protection/>
    </xf>
    <xf numFmtId="0" fontId="0" fillId="0" borderId="29" xfId="60" applyFont="1" applyFill="1" applyBorder="1" applyAlignment="1">
      <alignment vertical="center" wrapText="1"/>
      <protection/>
    </xf>
    <xf numFmtId="0" fontId="0" fillId="0" borderId="23" xfId="60" applyFont="1" applyFill="1" applyBorder="1" applyAlignment="1">
      <alignment vertical="center" wrapText="1"/>
      <protection/>
    </xf>
    <xf numFmtId="0" fontId="25" fillId="0" borderId="23" xfId="60" applyFont="1" applyFill="1" applyBorder="1" applyAlignment="1">
      <alignment horizontal="center" vertical="center" wrapText="1"/>
      <protection/>
    </xf>
    <xf numFmtId="0" fontId="0" fillId="0" borderId="23" xfId="60" applyFont="1" applyFill="1" applyBorder="1" applyAlignment="1">
      <alignment horizontal="left" vertical="center" wrapText="1"/>
      <protection/>
    </xf>
    <xf numFmtId="0" fontId="0" fillId="0" borderId="28" xfId="60" applyFont="1" applyFill="1" applyBorder="1" applyAlignment="1">
      <alignment vertical="center" wrapText="1"/>
      <protection/>
    </xf>
    <xf numFmtId="0" fontId="0" fillId="0" borderId="24" xfId="60" applyFont="1" applyFill="1" applyBorder="1" applyAlignment="1">
      <alignment horizontal="left" vertical="center" wrapText="1"/>
      <protection/>
    </xf>
    <xf numFmtId="0" fontId="0" fillId="0" borderId="0" xfId="0" applyFont="1" applyAlignment="1">
      <alignment horizontal="left"/>
    </xf>
    <xf numFmtId="0" fontId="3" fillId="0" borderId="0" xfId="0" applyFont="1" applyAlignment="1">
      <alignment horizontal="left" vertical="center"/>
    </xf>
    <xf numFmtId="0" fontId="3" fillId="0" borderId="0" xfId="58" applyFont="1">
      <alignment/>
      <protection/>
    </xf>
    <xf numFmtId="0" fontId="16" fillId="45" borderId="19" xfId="60" applyFont="1" applyFill="1" applyBorder="1">
      <alignment/>
      <protection/>
    </xf>
    <xf numFmtId="0" fontId="0" fillId="45" borderId="21" xfId="60" applyFill="1" applyBorder="1" applyAlignment="1">
      <alignment vertical="center"/>
      <protection/>
    </xf>
    <xf numFmtId="0" fontId="0" fillId="0" borderId="31" xfId="60" applyFill="1" applyBorder="1">
      <alignment/>
      <protection/>
    </xf>
    <xf numFmtId="0" fontId="0" fillId="0" borderId="0" xfId="60" applyFill="1">
      <alignment/>
      <protection/>
    </xf>
    <xf numFmtId="0" fontId="0" fillId="0" borderId="0" xfId="60" applyFill="1" applyAlignment="1">
      <alignment vertical="center"/>
      <protection/>
    </xf>
    <xf numFmtId="0" fontId="3" fillId="44" borderId="19" xfId="60" applyFont="1" applyFill="1" applyBorder="1">
      <alignment/>
      <protection/>
    </xf>
    <xf numFmtId="0" fontId="0" fillId="44" borderId="21" xfId="60" applyFill="1" applyBorder="1" applyAlignment="1">
      <alignment vertical="center"/>
      <protection/>
    </xf>
    <xf numFmtId="0" fontId="0" fillId="42" borderId="19" xfId="60" applyFont="1" applyFill="1" applyBorder="1" applyAlignment="1">
      <alignment horizontal="left"/>
      <protection/>
    </xf>
    <xf numFmtId="0" fontId="0" fillId="42" borderId="20" xfId="60" applyFill="1" applyBorder="1">
      <alignment/>
      <protection/>
    </xf>
    <xf numFmtId="0" fontId="0" fillId="42" borderId="21" xfId="60" applyFill="1" applyBorder="1">
      <alignment/>
      <protection/>
    </xf>
    <xf numFmtId="0" fontId="19" fillId="0" borderId="32" xfId="60" applyFont="1" applyFill="1" applyBorder="1" applyAlignment="1">
      <alignment vertical="center" wrapText="1"/>
      <protection/>
    </xf>
    <xf numFmtId="0" fontId="21" fillId="16" borderId="33" xfId="60" applyFont="1" applyFill="1" applyBorder="1" applyAlignment="1" applyProtection="1">
      <alignment vertical="center" wrapText="1"/>
      <protection/>
    </xf>
    <xf numFmtId="0" fontId="21" fillId="0" borderId="0" xfId="60" applyFont="1" applyFill="1" applyBorder="1" applyAlignment="1" applyProtection="1">
      <alignment vertical="center" wrapText="1"/>
      <protection/>
    </xf>
    <xf numFmtId="0" fontId="19" fillId="0" borderId="0" xfId="60" applyFont="1" applyFill="1" applyAlignment="1">
      <alignment horizontal="center" wrapText="1"/>
      <protection/>
    </xf>
    <xf numFmtId="0" fontId="19" fillId="7" borderId="34" xfId="60" applyFont="1" applyFill="1" applyBorder="1" applyAlignment="1">
      <alignment horizontal="center" vertical="center" wrapText="1"/>
      <protection/>
    </xf>
    <xf numFmtId="0" fontId="24" fillId="7" borderId="30" xfId="60" applyFont="1" applyFill="1" applyBorder="1" applyAlignment="1" applyProtection="1">
      <alignment vertical="center" wrapText="1"/>
      <protection/>
    </xf>
    <xf numFmtId="0" fontId="24" fillId="0" borderId="31" xfId="60" applyFont="1" applyFill="1" applyBorder="1" applyAlignment="1" applyProtection="1">
      <alignment vertical="center" wrapText="1"/>
      <protection/>
    </xf>
    <xf numFmtId="0" fontId="24" fillId="0" borderId="0" xfId="60" applyFont="1" applyFill="1" applyBorder="1" applyAlignment="1" applyProtection="1">
      <alignment vertical="center" wrapText="1"/>
      <protection/>
    </xf>
    <xf numFmtId="0" fontId="0" fillId="7" borderId="35" xfId="60" applyFont="1" applyFill="1" applyBorder="1" applyAlignment="1">
      <alignment vertical="center" wrapText="1"/>
      <protection/>
    </xf>
    <xf numFmtId="0" fontId="24" fillId="7" borderId="28" xfId="60" applyFont="1" applyFill="1" applyBorder="1" applyAlignment="1" applyProtection="1">
      <alignment vertical="center" wrapText="1"/>
      <protection/>
    </xf>
    <xf numFmtId="0" fontId="3" fillId="9" borderId="0" xfId="60" applyFont="1" applyFill="1" applyAlignment="1">
      <alignment horizontal="center" vertical="center" wrapText="1"/>
      <protection/>
    </xf>
    <xf numFmtId="0" fontId="0" fillId="9" borderId="0" xfId="60" applyFont="1" applyFill="1" applyAlignment="1" applyProtection="1">
      <alignment vertical="center" wrapText="1"/>
      <protection/>
    </xf>
    <xf numFmtId="0" fontId="0" fillId="0" borderId="0" xfId="60" applyFont="1" applyFill="1" applyAlignment="1">
      <alignment horizontal="left" vertical="center" wrapText="1"/>
      <protection/>
    </xf>
    <xf numFmtId="0" fontId="0" fillId="0" borderId="0" xfId="60" applyFont="1" applyFill="1" applyAlignment="1">
      <alignment horizontal="center" vertical="center" wrapText="1"/>
      <protection/>
    </xf>
    <xf numFmtId="0" fontId="0" fillId="0" borderId="0" xfId="60" applyFont="1" applyAlignment="1">
      <alignment horizontal="center" vertical="center" wrapText="1"/>
      <protection/>
    </xf>
    <xf numFmtId="0" fontId="3" fillId="0" borderId="24" xfId="60" applyFont="1" applyFill="1" applyBorder="1" applyAlignment="1">
      <alignment horizontal="center"/>
      <protection/>
    </xf>
    <xf numFmtId="0" fontId="3" fillId="0" borderId="28" xfId="60" applyFont="1" applyFill="1" applyBorder="1" applyAlignment="1">
      <alignment vertical="center"/>
      <protection/>
    </xf>
    <xf numFmtId="0" fontId="0" fillId="0" borderId="22" xfId="60" applyFont="1" applyFill="1" applyBorder="1" applyAlignment="1">
      <alignment horizontal="center" vertical="center" wrapText="1"/>
      <protection/>
    </xf>
    <xf numFmtId="0" fontId="3" fillId="0" borderId="29" xfId="60" applyFont="1" applyFill="1" applyBorder="1" applyAlignment="1">
      <alignment vertical="center" wrapText="1"/>
      <protection/>
    </xf>
    <xf numFmtId="0" fontId="13" fillId="0" borderId="24" xfId="60" applyFont="1" applyFill="1" applyBorder="1" applyAlignment="1">
      <alignment horizontal="center" vertical="center" wrapText="1"/>
      <protection/>
    </xf>
    <xf numFmtId="0" fontId="0" fillId="0" borderId="28" xfId="60" applyFont="1" applyFill="1" applyBorder="1" applyAlignment="1">
      <alignment vertical="center"/>
      <protection/>
    </xf>
    <xf numFmtId="0" fontId="0" fillId="0" borderId="24" xfId="60" applyFont="1" applyFill="1" applyBorder="1" applyAlignment="1">
      <alignment horizontal="center" vertical="center"/>
      <protection/>
    </xf>
    <xf numFmtId="0" fontId="0" fillId="0" borderId="22" xfId="60" applyFont="1" applyFill="1" applyBorder="1" applyAlignment="1">
      <alignment horizontal="center" vertical="top"/>
      <protection/>
    </xf>
    <xf numFmtId="0" fontId="0" fillId="0" borderId="23" xfId="60" applyFont="1" applyFill="1" applyBorder="1" applyAlignment="1">
      <alignment horizontal="center" vertical="center" wrapText="1"/>
      <protection/>
    </xf>
    <xf numFmtId="0" fontId="0" fillId="0" borderId="23" xfId="60" applyFont="1" applyFill="1" applyBorder="1" applyAlignment="1">
      <alignment vertical="top"/>
      <protection/>
    </xf>
    <xf numFmtId="0" fontId="0" fillId="0" borderId="22" xfId="60" applyFont="1" applyFill="1" applyBorder="1" applyAlignment="1">
      <alignment horizontal="center" vertical="top" wrapText="1"/>
      <protection/>
    </xf>
    <xf numFmtId="0" fontId="0" fillId="0" borderId="23" xfId="60" applyFont="1" applyFill="1" applyBorder="1" applyAlignment="1">
      <alignment horizontal="center" vertical="top" wrapText="1"/>
      <protection/>
    </xf>
    <xf numFmtId="0" fontId="0" fillId="0" borderId="23" xfId="60" applyFont="1" applyFill="1" applyBorder="1" applyAlignment="1" applyProtection="1">
      <alignment horizontal="left" vertical="center" wrapText="1"/>
      <protection/>
    </xf>
    <xf numFmtId="0" fontId="0" fillId="0" borderId="24" xfId="60" applyFont="1" applyFill="1" applyBorder="1" applyAlignment="1">
      <alignment horizontal="center" vertical="center" wrapText="1"/>
      <protection/>
    </xf>
    <xf numFmtId="0" fontId="0" fillId="0" borderId="22" xfId="60" applyFont="1" applyFill="1" applyBorder="1" applyAlignment="1">
      <alignment horizontal="center" vertical="center"/>
      <protection/>
    </xf>
    <xf numFmtId="0" fontId="67" fillId="0" borderId="29" xfId="60" applyFont="1" applyFill="1" applyBorder="1" applyAlignment="1">
      <alignment vertical="center" wrapText="1"/>
      <protection/>
    </xf>
    <xf numFmtId="0" fontId="12" fillId="0" borderId="29" xfId="60" applyFont="1" applyFill="1" applyBorder="1" applyAlignment="1">
      <alignment horizontal="left" vertical="center" wrapText="1"/>
      <protection/>
    </xf>
    <xf numFmtId="0" fontId="0" fillId="0" borderId="29" xfId="60" applyFont="1" applyFill="1" applyBorder="1" applyAlignment="1">
      <alignment horizontal="left" vertical="center" wrapText="1"/>
      <protection/>
    </xf>
    <xf numFmtId="0" fontId="15" fillId="0" borderId="29" xfId="60" applyFont="1" applyFill="1" applyBorder="1" applyAlignment="1">
      <alignment horizontal="left" vertical="center" wrapText="1"/>
      <protection/>
    </xf>
    <xf numFmtId="0" fontId="0" fillId="0" borderId="0" xfId="60" applyAlignment="1">
      <alignment horizontal="left" wrapText="1" indent="1"/>
      <protection/>
    </xf>
    <xf numFmtId="0" fontId="0" fillId="0" borderId="24" xfId="60" applyFont="1" applyFill="1" applyBorder="1" applyAlignment="1">
      <alignment vertical="top"/>
      <protection/>
    </xf>
    <xf numFmtId="0" fontId="0" fillId="0" borderId="22" xfId="60" applyFont="1" applyFill="1" applyBorder="1" applyAlignment="1">
      <alignment vertical="center" wrapText="1"/>
      <protection/>
    </xf>
    <xf numFmtId="0" fontId="0" fillId="0" borderId="23" xfId="60" applyFont="1" applyFill="1" applyBorder="1" applyAlignment="1">
      <alignment horizontal="center" vertical="top"/>
      <protection/>
    </xf>
    <xf numFmtId="0" fontId="0" fillId="0" borderId="24" xfId="60" applyFont="1" applyFill="1" applyBorder="1" applyAlignment="1">
      <alignment horizontal="center" vertical="top"/>
      <protection/>
    </xf>
    <xf numFmtId="0" fontId="0" fillId="0" borderId="0" xfId="60" applyFont="1" applyFill="1">
      <alignment/>
      <protection/>
    </xf>
    <xf numFmtId="0" fontId="13" fillId="0" borderId="0" xfId="60" applyFont="1" applyFill="1">
      <alignment/>
      <protection/>
    </xf>
    <xf numFmtId="0" fontId="13" fillId="0" borderId="0" xfId="60" applyFont="1" applyFill="1" applyAlignment="1">
      <alignment horizontal="left" indent="1"/>
      <protection/>
    </xf>
    <xf numFmtId="0" fontId="0" fillId="9" borderId="22" xfId="60" applyFont="1" applyFill="1" applyBorder="1" applyAlignment="1">
      <alignment horizontal="center"/>
      <protection/>
    </xf>
    <xf numFmtId="0" fontId="0" fillId="9" borderId="22" xfId="60" applyFont="1" applyFill="1" applyBorder="1" applyAlignment="1">
      <alignment vertical="center" wrapText="1"/>
      <protection/>
    </xf>
    <xf numFmtId="0" fontId="0" fillId="0" borderId="23" xfId="60" applyFont="1" applyBorder="1" applyAlignment="1">
      <alignment horizontal="center" vertical="center" wrapText="1"/>
      <protection/>
    </xf>
    <xf numFmtId="0" fontId="0" fillId="0" borderId="24" xfId="60" applyFill="1" applyBorder="1" applyAlignment="1">
      <alignment horizontal="center"/>
      <protection/>
    </xf>
    <xf numFmtId="0" fontId="0" fillId="9" borderId="32" xfId="60" applyFont="1" applyFill="1" applyBorder="1" applyAlignment="1">
      <alignment horizontal="center"/>
      <protection/>
    </xf>
    <xf numFmtId="0" fontId="0" fillId="9" borderId="22" xfId="60" applyFont="1" applyFill="1" applyBorder="1" applyAlignment="1">
      <alignment horizontal="left" vertical="center" wrapText="1"/>
      <protection/>
    </xf>
    <xf numFmtId="0" fontId="0" fillId="0" borderId="33" xfId="60" applyFont="1" applyFill="1" applyBorder="1" applyAlignment="1">
      <alignment horizontal="center"/>
      <protection/>
    </xf>
    <xf numFmtId="0" fontId="0" fillId="9" borderId="0" xfId="60" applyFont="1" applyFill="1" applyAlignment="1" applyProtection="1">
      <alignment horizontal="center"/>
      <protection/>
    </xf>
    <xf numFmtId="0" fontId="0" fillId="9" borderId="23" xfId="60" applyFont="1" applyFill="1" applyBorder="1" applyAlignment="1" applyProtection="1">
      <alignment horizontal="left" vertical="center" wrapText="1"/>
      <protection/>
    </xf>
    <xf numFmtId="0" fontId="25" fillId="0" borderId="33" xfId="60" applyFont="1" applyFill="1" applyBorder="1" applyAlignment="1" applyProtection="1">
      <alignment horizontal="center" vertical="center" wrapText="1"/>
      <protection/>
    </xf>
    <xf numFmtId="0" fontId="0" fillId="0" borderId="24" xfId="60" applyFont="1" applyFill="1" applyBorder="1" applyAlignment="1" applyProtection="1">
      <alignment horizontal="left" vertical="center" wrapText="1"/>
      <protection/>
    </xf>
    <xf numFmtId="0" fontId="3" fillId="0" borderId="0" xfId="60" applyFont="1" applyAlignment="1">
      <alignment horizontal="center"/>
      <protection/>
    </xf>
    <xf numFmtId="0" fontId="0" fillId="0" borderId="16" xfId="0" applyFont="1" applyFill="1" applyBorder="1" applyAlignment="1">
      <alignment horizontal="center"/>
    </xf>
    <xf numFmtId="0" fontId="0" fillId="0" borderId="0" xfId="58" applyFont="1" applyFill="1" applyAlignment="1">
      <alignment vertical="top"/>
      <protection/>
    </xf>
    <xf numFmtId="0" fontId="0" fillId="0" borderId="0" xfId="0" applyFont="1" applyFill="1" applyAlignment="1">
      <alignment vertical="top"/>
    </xf>
    <xf numFmtId="0" fontId="0" fillId="0" borderId="23" xfId="60" applyFont="1" applyFill="1" applyBorder="1" applyAlignment="1">
      <alignment horizontal="center" vertical="center"/>
      <protection/>
    </xf>
    <xf numFmtId="0" fontId="0" fillId="0" borderId="24" xfId="0" applyFont="1" applyFill="1" applyBorder="1" applyAlignment="1" applyProtection="1">
      <alignment vertical="center" wrapText="1"/>
      <protection/>
    </xf>
    <xf numFmtId="0" fontId="0" fillId="0" borderId="22" xfId="60" applyFont="1" applyFill="1" applyBorder="1" applyAlignment="1" applyProtection="1">
      <alignment vertical="center" wrapText="1"/>
      <protection/>
    </xf>
    <xf numFmtId="0" fontId="0" fillId="0" borderId="18" xfId="0" applyFont="1" applyFill="1" applyBorder="1" applyAlignment="1">
      <alignment horizontal="center" vertical="center" wrapText="1"/>
    </xf>
    <xf numFmtId="0" fontId="0" fillId="0" borderId="0" xfId="58" applyFont="1" applyFill="1" applyAlignment="1">
      <alignment vertical="top" wrapText="1"/>
      <protection/>
    </xf>
    <xf numFmtId="0" fontId="25" fillId="0" borderId="0" xfId="60" applyFont="1" applyFill="1" applyBorder="1" applyAlignment="1" applyProtection="1">
      <alignment horizontal="center" vertical="center" wrapText="1"/>
      <protection/>
    </xf>
    <xf numFmtId="0" fontId="0" fillId="0" borderId="0" xfId="60" applyFont="1" applyFill="1" applyBorder="1" applyAlignment="1" applyProtection="1">
      <alignment horizontal="left" vertical="center" wrapText="1"/>
      <protection/>
    </xf>
    <xf numFmtId="0" fontId="0" fillId="9" borderId="0" xfId="0" applyFont="1" applyFill="1" applyAlignment="1" applyProtection="1">
      <alignment horizontal="center" vertical="center"/>
      <protection/>
    </xf>
    <xf numFmtId="0" fontId="0" fillId="9" borderId="34" xfId="0" applyFont="1" applyFill="1" applyBorder="1" applyAlignment="1" applyProtection="1">
      <alignment horizontal="left" vertical="center" wrapText="1"/>
      <protection/>
    </xf>
    <xf numFmtId="0" fontId="2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0" xfId="0" applyAlignment="1">
      <alignment horizontal="center" vertical="center"/>
    </xf>
    <xf numFmtId="0" fontId="0" fillId="0" borderId="0" xfId="0" applyAlignment="1">
      <alignment vertical="center"/>
    </xf>
    <xf numFmtId="0" fontId="25" fillId="0" borderId="33" xfId="0" applyFont="1" applyFill="1" applyBorder="1" applyAlignment="1" applyProtection="1">
      <alignment horizontal="center" vertical="center" wrapText="1"/>
      <protection/>
    </xf>
    <xf numFmtId="0" fontId="0" fillId="0" borderId="33" xfId="0" applyFont="1" applyFill="1" applyBorder="1" applyAlignment="1" applyProtection="1">
      <alignment horizontal="left" vertical="center" wrapText="1"/>
      <protection/>
    </xf>
    <xf numFmtId="0" fontId="0" fillId="0" borderId="35" xfId="60" applyBorder="1">
      <alignment/>
      <protection/>
    </xf>
    <xf numFmtId="0" fontId="0" fillId="0" borderId="33" xfId="60" applyBorder="1">
      <alignment/>
      <protection/>
    </xf>
    <xf numFmtId="0" fontId="3" fillId="0" borderId="33" xfId="60" applyFont="1" applyBorder="1" applyAlignment="1">
      <alignment horizontal="center"/>
      <protection/>
    </xf>
    <xf numFmtId="0" fontId="0" fillId="0" borderId="31" xfId="60" applyBorder="1">
      <alignment/>
      <protection/>
    </xf>
    <xf numFmtId="0" fontId="0" fillId="0" borderId="0" xfId="60" applyBorder="1">
      <alignment/>
      <protection/>
    </xf>
    <xf numFmtId="0" fontId="3" fillId="0" borderId="0" xfId="60" applyFont="1" applyBorder="1" applyAlignment="1">
      <alignment horizontal="center"/>
      <protection/>
    </xf>
    <xf numFmtId="0" fontId="0" fillId="0" borderId="0" xfId="60" applyFill="1" applyAlignment="1">
      <alignment horizontal="left" vertical="center"/>
      <protection/>
    </xf>
    <xf numFmtId="0" fontId="0" fillId="0" borderId="0" xfId="60" applyFill="1" applyAlignment="1">
      <alignment horizontal="left" wrapText="1"/>
      <protection/>
    </xf>
    <xf numFmtId="0" fontId="19" fillId="0" borderId="32" xfId="60" applyFont="1" applyFill="1" applyBorder="1" applyAlignment="1">
      <alignment horizontal="left" vertical="center" wrapText="1"/>
      <protection/>
    </xf>
    <xf numFmtId="0" fontId="3" fillId="0" borderId="0" xfId="0" applyFont="1" applyFill="1" applyAlignment="1">
      <alignment horizontal="left" wrapText="1"/>
    </xf>
    <xf numFmtId="0" fontId="3" fillId="44" borderId="19" xfId="60" applyFont="1" applyFill="1" applyBorder="1" applyAlignment="1">
      <alignment horizontal="left" vertical="top"/>
      <protection/>
    </xf>
    <xf numFmtId="0" fontId="3" fillId="44" borderId="21" xfId="60" applyFont="1" applyFill="1" applyBorder="1" applyAlignment="1">
      <alignment horizontal="left" vertical="top"/>
      <protection/>
    </xf>
    <xf numFmtId="0" fontId="3" fillId="44" borderId="19" xfId="60" applyFont="1" applyFill="1" applyBorder="1" applyAlignment="1">
      <alignment horizontal="center"/>
      <protection/>
    </xf>
    <xf numFmtId="0" fontId="3" fillId="44" borderId="21" xfId="60" applyFont="1" applyFill="1" applyBorder="1" applyAlignment="1">
      <alignment horizontal="center"/>
      <protection/>
    </xf>
    <xf numFmtId="0" fontId="3" fillId="44" borderId="19" xfId="60" applyFont="1" applyFill="1" applyBorder="1">
      <alignment/>
      <protection/>
    </xf>
    <xf numFmtId="0" fontId="3" fillId="44" borderId="21" xfId="60" applyFont="1" applyFill="1" applyBorder="1">
      <alignment/>
      <protection/>
    </xf>
    <xf numFmtId="0" fontId="0" fillId="0" borderId="22" xfId="60" applyFont="1" applyFill="1" applyBorder="1" applyAlignment="1">
      <alignment horizontal="center" vertical="center"/>
      <protection/>
    </xf>
    <xf numFmtId="0" fontId="0" fillId="0" borderId="24" xfId="60" applyFont="1" applyFill="1" applyBorder="1" applyAlignment="1">
      <alignment horizontal="center" vertical="center"/>
      <protection/>
    </xf>
    <xf numFmtId="0" fontId="0" fillId="0" borderId="0" xfId="60" applyFill="1" applyAlignment="1">
      <alignment horizontal="left" vertical="center" wrapText="1"/>
      <protection/>
    </xf>
    <xf numFmtId="0" fontId="16" fillId="44" borderId="34" xfId="0" applyFont="1" applyFill="1" applyBorder="1" applyAlignment="1">
      <alignment horizontal="left" wrapText="1"/>
    </xf>
    <xf numFmtId="0" fontId="16" fillId="44" borderId="30" xfId="0" applyFont="1" applyFill="1" applyBorder="1" applyAlignment="1">
      <alignment horizontal="left" wrapText="1"/>
    </xf>
    <xf numFmtId="0" fontId="16" fillId="44" borderId="31" xfId="0" applyFont="1" applyFill="1" applyBorder="1" applyAlignment="1">
      <alignment horizontal="left" wrapText="1"/>
    </xf>
    <xf numFmtId="0" fontId="16" fillId="44" borderId="29" xfId="0" applyFont="1" applyFill="1" applyBorder="1" applyAlignment="1">
      <alignment horizontal="left" wrapText="1"/>
    </xf>
    <xf numFmtId="0" fontId="16" fillId="44" borderId="35" xfId="0" applyFont="1" applyFill="1" applyBorder="1" applyAlignment="1">
      <alignment horizontal="left" wrapText="1"/>
    </xf>
    <xf numFmtId="0" fontId="16" fillId="44" borderId="28" xfId="0" applyFont="1" applyFill="1" applyBorder="1" applyAlignment="1">
      <alignment horizontal="left" wrapText="1"/>
    </xf>
    <xf numFmtId="0" fontId="17" fillId="46" borderId="0" xfId="0" applyFont="1" applyFill="1" applyAlignment="1">
      <alignment horizontal="center"/>
    </xf>
    <xf numFmtId="0" fontId="3" fillId="0" borderId="0" xfId="0" applyFont="1" applyAlignment="1">
      <alignment horizontal="left" wrapText="1"/>
    </xf>
    <xf numFmtId="0" fontId="3" fillId="0" borderId="14" xfId="0" applyFont="1" applyBorder="1" applyAlignment="1">
      <alignment horizontal="left" wrapText="1"/>
    </xf>
    <xf numFmtId="0" fontId="3" fillId="0" borderId="36" xfId="0" applyFont="1" applyBorder="1" applyAlignment="1" quotePrefix="1">
      <alignment horizontal="center"/>
    </xf>
    <xf numFmtId="0" fontId="3" fillId="0" borderId="37" xfId="0" applyFont="1" applyBorder="1" applyAlignment="1" quotePrefix="1">
      <alignment horizontal="center"/>
    </xf>
    <xf numFmtId="0" fontId="3" fillId="0" borderId="38" xfId="0" applyFont="1" applyBorder="1" applyAlignment="1" quotePrefix="1">
      <alignment horizontal="center"/>
    </xf>
    <xf numFmtId="0" fontId="0" fillId="0" borderId="16" xfId="0" applyBorder="1" applyAlignment="1" applyProtection="1">
      <alignment horizontal="left"/>
      <protection locked="0"/>
    </xf>
    <xf numFmtId="0" fontId="0" fillId="0" borderId="16" xfId="0" applyFont="1" applyBorder="1" applyAlignment="1" applyProtection="1">
      <alignment horizontal="center"/>
      <protection locked="0"/>
    </xf>
    <xf numFmtId="0" fontId="3" fillId="47" borderId="0" xfId="0" applyFont="1" applyFill="1" applyAlignment="1">
      <alignment horizontal="center" wrapText="1"/>
    </xf>
    <xf numFmtId="0" fontId="5" fillId="0" borderId="0" xfId="61" applyAlignment="1">
      <alignment horizontal="left" wrapText="1"/>
      <protection/>
    </xf>
    <xf numFmtId="0" fontId="3" fillId="44" borderId="19" xfId="0" applyFont="1" applyFill="1" applyBorder="1" applyAlignment="1">
      <alignment horizontal="left" vertical="top" wrapText="1"/>
    </xf>
    <xf numFmtId="0" fontId="3" fillId="44" borderId="21"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_KMStats spreadsheet v1.4" xfId="61"/>
    <cellStyle name="Note" xfId="62"/>
    <cellStyle name="Output" xfId="63"/>
    <cellStyle name="Percent" xfId="64"/>
    <cellStyle name="Percent 2" xfId="65"/>
    <cellStyle name="Percent 2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96</xdr:row>
      <xdr:rowOff>47625</xdr:rowOff>
    </xdr:from>
    <xdr:to>
      <xdr:col>1</xdr:col>
      <xdr:colOff>4457700</xdr:colOff>
      <xdr:row>118</xdr:row>
      <xdr:rowOff>85725</xdr:rowOff>
    </xdr:to>
    <xdr:pic>
      <xdr:nvPicPr>
        <xdr:cNvPr id="1" name="Picture 26"/>
        <xdr:cNvPicPr preferRelativeResize="1">
          <a:picLocks noChangeAspect="1"/>
        </xdr:cNvPicPr>
      </xdr:nvPicPr>
      <xdr:blipFill>
        <a:blip r:embed="rId1"/>
        <a:stretch>
          <a:fillRect/>
        </a:stretch>
      </xdr:blipFill>
      <xdr:spPr>
        <a:xfrm>
          <a:off x="838200" y="45300900"/>
          <a:ext cx="4429125" cy="3600450"/>
        </a:xfrm>
        <a:prstGeom prst="rect">
          <a:avLst/>
        </a:prstGeom>
        <a:noFill/>
        <a:ln w="1" cmpd="sng">
          <a:noFill/>
        </a:ln>
      </xdr:spPr>
    </xdr:pic>
    <xdr:clientData/>
  </xdr:twoCellAnchor>
  <xdr:twoCellAnchor editAs="oneCell">
    <xdr:from>
      <xdr:col>2</xdr:col>
      <xdr:colOff>38100</xdr:colOff>
      <xdr:row>76</xdr:row>
      <xdr:rowOff>38100</xdr:rowOff>
    </xdr:from>
    <xdr:to>
      <xdr:col>9</xdr:col>
      <xdr:colOff>123825</xdr:colOff>
      <xdr:row>88</xdr:row>
      <xdr:rowOff>47625</xdr:rowOff>
    </xdr:to>
    <xdr:pic>
      <xdr:nvPicPr>
        <xdr:cNvPr id="2" name="Picture 21"/>
        <xdr:cNvPicPr preferRelativeResize="1">
          <a:picLocks noChangeAspect="1"/>
        </xdr:cNvPicPr>
      </xdr:nvPicPr>
      <xdr:blipFill>
        <a:blip r:embed="rId2"/>
        <a:stretch>
          <a:fillRect/>
        </a:stretch>
      </xdr:blipFill>
      <xdr:spPr>
        <a:xfrm>
          <a:off x="6972300" y="40490775"/>
          <a:ext cx="4352925" cy="2276475"/>
        </a:xfrm>
        <a:prstGeom prst="rect">
          <a:avLst/>
        </a:prstGeom>
        <a:noFill/>
        <a:ln w="1" cmpd="sng">
          <a:noFill/>
        </a:ln>
      </xdr:spPr>
    </xdr:pic>
    <xdr:clientData/>
  </xdr:twoCellAnchor>
  <xdr:twoCellAnchor editAs="oneCell">
    <xdr:from>
      <xdr:col>1</xdr:col>
      <xdr:colOff>4524375</xdr:colOff>
      <xdr:row>90</xdr:row>
      <xdr:rowOff>400050</xdr:rowOff>
    </xdr:from>
    <xdr:to>
      <xdr:col>6</xdr:col>
      <xdr:colOff>409575</xdr:colOff>
      <xdr:row>108</xdr:row>
      <xdr:rowOff>104775</xdr:rowOff>
    </xdr:to>
    <xdr:pic>
      <xdr:nvPicPr>
        <xdr:cNvPr id="3" name="Picture 23"/>
        <xdr:cNvPicPr preferRelativeResize="1">
          <a:picLocks noChangeAspect="1"/>
        </xdr:cNvPicPr>
      </xdr:nvPicPr>
      <xdr:blipFill>
        <a:blip r:embed="rId3"/>
        <a:stretch>
          <a:fillRect/>
        </a:stretch>
      </xdr:blipFill>
      <xdr:spPr>
        <a:xfrm>
          <a:off x="5334000" y="44043600"/>
          <a:ext cx="4448175" cy="32575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133350</xdr:rowOff>
    </xdr:from>
    <xdr:to>
      <xdr:col>18</xdr:col>
      <xdr:colOff>390525</xdr:colOff>
      <xdr:row>47</xdr:row>
      <xdr:rowOff>104775</xdr:rowOff>
    </xdr:to>
    <xdr:pic>
      <xdr:nvPicPr>
        <xdr:cNvPr id="1" name="Picture 126"/>
        <xdr:cNvPicPr preferRelativeResize="1">
          <a:picLocks noChangeAspect="1"/>
        </xdr:cNvPicPr>
      </xdr:nvPicPr>
      <xdr:blipFill>
        <a:blip r:embed="rId1"/>
        <a:stretch>
          <a:fillRect/>
        </a:stretch>
      </xdr:blipFill>
      <xdr:spPr>
        <a:xfrm>
          <a:off x="0" y="390525"/>
          <a:ext cx="11363325" cy="7591425"/>
        </a:xfrm>
        <a:prstGeom prst="rect">
          <a:avLst/>
        </a:prstGeom>
        <a:noFill/>
        <a:ln w="1" cmpd="sng">
          <a:noFill/>
        </a:ln>
      </xdr:spPr>
    </xdr:pic>
    <xdr:clientData/>
  </xdr:twoCellAnchor>
  <xdr:twoCellAnchor editAs="oneCell">
    <xdr:from>
      <xdr:col>0</xdr:col>
      <xdr:colOff>38100</xdr:colOff>
      <xdr:row>48</xdr:row>
      <xdr:rowOff>0</xdr:rowOff>
    </xdr:from>
    <xdr:to>
      <xdr:col>18</xdr:col>
      <xdr:colOff>400050</xdr:colOff>
      <xdr:row>94</xdr:row>
      <xdr:rowOff>123825</xdr:rowOff>
    </xdr:to>
    <xdr:pic>
      <xdr:nvPicPr>
        <xdr:cNvPr id="2" name="Picture 127"/>
        <xdr:cNvPicPr preferRelativeResize="1">
          <a:picLocks noChangeAspect="1"/>
        </xdr:cNvPicPr>
      </xdr:nvPicPr>
      <xdr:blipFill>
        <a:blip r:embed="rId2"/>
        <a:stretch>
          <a:fillRect/>
        </a:stretch>
      </xdr:blipFill>
      <xdr:spPr>
        <a:xfrm>
          <a:off x="38100" y="8039100"/>
          <a:ext cx="11334750" cy="7572375"/>
        </a:xfrm>
        <a:prstGeom prst="rect">
          <a:avLst/>
        </a:prstGeom>
        <a:noFill/>
        <a:ln w="1" cmpd="sng">
          <a:noFill/>
        </a:ln>
      </xdr:spPr>
    </xdr:pic>
    <xdr:clientData/>
  </xdr:twoCellAnchor>
  <xdr:twoCellAnchor editAs="oneCell">
    <xdr:from>
      <xdr:col>0</xdr:col>
      <xdr:colOff>47625</xdr:colOff>
      <xdr:row>95</xdr:row>
      <xdr:rowOff>57150</xdr:rowOff>
    </xdr:from>
    <xdr:to>
      <xdr:col>18</xdr:col>
      <xdr:colOff>333375</xdr:colOff>
      <xdr:row>142</xdr:row>
      <xdr:rowOff>57150</xdr:rowOff>
    </xdr:to>
    <xdr:pic>
      <xdr:nvPicPr>
        <xdr:cNvPr id="3" name="Picture 130"/>
        <xdr:cNvPicPr preferRelativeResize="1">
          <a:picLocks noChangeAspect="1"/>
        </xdr:cNvPicPr>
      </xdr:nvPicPr>
      <xdr:blipFill>
        <a:blip r:embed="rId3"/>
        <a:stretch>
          <a:fillRect/>
        </a:stretch>
      </xdr:blipFill>
      <xdr:spPr>
        <a:xfrm>
          <a:off x="47625" y="15706725"/>
          <a:ext cx="11258550" cy="76104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30</xdr:row>
      <xdr:rowOff>28575</xdr:rowOff>
    </xdr:from>
    <xdr:to>
      <xdr:col>10</xdr:col>
      <xdr:colOff>552450</xdr:colOff>
      <xdr:row>73</xdr:row>
      <xdr:rowOff>47625</xdr:rowOff>
    </xdr:to>
    <xdr:grpSp>
      <xdr:nvGrpSpPr>
        <xdr:cNvPr id="1" name="Group 3"/>
        <xdr:cNvGrpSpPr>
          <a:grpSpLocks/>
        </xdr:cNvGrpSpPr>
      </xdr:nvGrpSpPr>
      <xdr:grpSpPr>
        <a:xfrm>
          <a:off x="76200" y="5057775"/>
          <a:ext cx="6838950" cy="6981825"/>
          <a:chOff x="76200" y="5076825"/>
          <a:chExt cx="7315200" cy="6981825"/>
        </a:xfrm>
        <a:solidFill>
          <a:srgbClr val="FFFFFF"/>
        </a:solidFill>
      </xdr:grpSpPr>
      <xdr:pic>
        <xdr:nvPicPr>
          <xdr:cNvPr id="2" name="Picture 1"/>
          <xdr:cNvPicPr preferRelativeResize="1">
            <a:picLocks noChangeAspect="1"/>
          </xdr:cNvPicPr>
        </xdr:nvPicPr>
        <xdr:blipFill>
          <a:blip r:embed="rId1"/>
          <a:srcRect l="1046" t="2510"/>
          <a:stretch>
            <a:fillRect/>
          </a:stretch>
        </xdr:blipFill>
        <xdr:spPr>
          <a:xfrm>
            <a:off x="76200" y="5076825"/>
            <a:ext cx="7315200" cy="5714624"/>
          </a:xfrm>
          <a:prstGeom prst="rect">
            <a:avLst/>
          </a:prstGeom>
          <a:noFill/>
          <a:ln w="1" cmpd="sng">
            <a:noFill/>
          </a:ln>
        </xdr:spPr>
      </xdr:pic>
      <xdr:pic>
        <xdr:nvPicPr>
          <xdr:cNvPr id="3" name="Picture 6"/>
          <xdr:cNvPicPr preferRelativeResize="1">
            <a:picLocks noChangeAspect="1"/>
          </xdr:cNvPicPr>
        </xdr:nvPicPr>
        <xdr:blipFill>
          <a:blip r:embed="rId2"/>
          <a:stretch>
            <a:fillRect/>
          </a:stretch>
        </xdr:blipFill>
        <xdr:spPr>
          <a:xfrm>
            <a:off x="780288" y="10896176"/>
            <a:ext cx="5486400" cy="1162474"/>
          </a:xfrm>
          <a:prstGeom prst="rect">
            <a:avLst/>
          </a:prstGeom>
          <a:noFill/>
          <a:ln w="1" cmpd="sng">
            <a:noFill/>
          </a:ln>
        </xdr:spPr>
      </xdr:pic>
    </xdr:grpSp>
    <xdr:clientData/>
  </xdr:twoCellAnchor>
  <xdr:twoCellAnchor editAs="oneCell">
    <xdr:from>
      <xdr:col>0</xdr:col>
      <xdr:colOff>381000</xdr:colOff>
      <xdr:row>74</xdr:row>
      <xdr:rowOff>76200</xdr:rowOff>
    </xdr:from>
    <xdr:to>
      <xdr:col>10</xdr:col>
      <xdr:colOff>66675</xdr:colOff>
      <xdr:row>102</xdr:row>
      <xdr:rowOff>76200</xdr:rowOff>
    </xdr:to>
    <xdr:pic>
      <xdr:nvPicPr>
        <xdr:cNvPr id="4" name="Picture 139"/>
        <xdr:cNvPicPr preferRelativeResize="1">
          <a:picLocks noChangeAspect="1"/>
        </xdr:cNvPicPr>
      </xdr:nvPicPr>
      <xdr:blipFill>
        <a:blip r:embed="rId3"/>
        <a:stretch>
          <a:fillRect/>
        </a:stretch>
      </xdr:blipFill>
      <xdr:spPr>
        <a:xfrm>
          <a:off x="381000" y="12230100"/>
          <a:ext cx="6048375" cy="45339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BERG\AppData\Local\Microsoft\Windows\Temporary%20Internet%20Files\Content.Outlook\M9JJIRSC\Adv%20Calc%20for%2050%20template%2008Feb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ND&amp;R discussion"/>
      <sheetName val="Data entry&amp;SensAnaly-site data"/>
      <sheetName val="KM congener intermediate"/>
      <sheetName val="Congener Abbreviations"/>
      <sheetName val="Acronym List"/>
    </sheetNames>
    <sheetDataSet>
      <sheetData sheetId="2">
        <row r="3">
          <cell r="BJ3" t="str">
            <v>Section 1</v>
          </cell>
        </row>
        <row r="4">
          <cell r="BJ4" t="str">
            <v>Section 2, Treatment 1</v>
          </cell>
        </row>
        <row r="5">
          <cell r="BJ5" t="str">
            <v>Section 2, Treatment 2</v>
          </cell>
        </row>
        <row r="6">
          <cell r="BJ6" t="str">
            <v>Section 3, Treatment 1</v>
          </cell>
        </row>
        <row r="7">
          <cell r="BJ7" t="str">
            <v>Section 3, Treatment 2</v>
          </cell>
        </row>
        <row r="8">
          <cell r="BJ8" t="str">
            <v>Section 3, Treatment 3</v>
          </cell>
        </row>
        <row r="9">
          <cell r="BJ9" t="str">
            <v>Section 3, Treatment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133"/>
  <sheetViews>
    <sheetView tabSelected="1" zoomScalePageLayoutView="0" workbookViewId="0" topLeftCell="A1">
      <pane ySplit="1" topLeftCell="A105" activePane="bottomLeft" state="frozen"/>
      <selection pane="topLeft" activeCell="A1" sqref="A1"/>
      <selection pane="bottomLeft" activeCell="A128" sqref="A128:B128"/>
    </sheetView>
  </sheetViews>
  <sheetFormatPr defaultColWidth="9.140625" defaultRowHeight="12.75"/>
  <cols>
    <col min="1" max="1" width="12.140625" style="235" customWidth="1"/>
    <col min="2" max="2" width="91.8515625" style="236" customWidth="1"/>
    <col min="3" max="9" width="9.140625" style="213" customWidth="1"/>
    <col min="10" max="10" width="9.8515625" style="213" customWidth="1"/>
    <col min="11" max="13" width="9.140625" style="213" customWidth="1"/>
    <col min="14" max="16384" width="9.140625" style="213" customWidth="1"/>
  </cols>
  <sheetData>
    <row r="1" spans="1:6" ht="24.75" thickBot="1">
      <c r="A1" s="232" t="s">
        <v>337</v>
      </c>
      <c r="B1" s="233"/>
      <c r="C1" s="234"/>
      <c r="D1" s="212"/>
      <c r="E1" s="212"/>
      <c r="F1" s="212"/>
    </row>
    <row r="2" ht="13.5" thickBot="1"/>
    <row r="3" spans="1:7" ht="13.5" thickBot="1">
      <c r="A3" s="237" t="s">
        <v>125</v>
      </c>
      <c r="B3" s="238"/>
      <c r="C3" s="239" t="s">
        <v>130</v>
      </c>
      <c r="D3" s="240"/>
      <c r="E3" s="240"/>
      <c r="F3" s="240"/>
      <c r="G3" s="241"/>
    </row>
    <row r="4" spans="1:6" ht="122.25" customHeight="1">
      <c r="A4" s="322" t="s">
        <v>433</v>
      </c>
      <c r="B4" s="322"/>
      <c r="C4" s="242"/>
      <c r="D4" s="242"/>
      <c r="E4" s="242"/>
      <c r="F4" s="242"/>
    </row>
    <row r="5" spans="1:6" ht="89.25" customHeight="1" thickBot="1">
      <c r="A5" s="243"/>
      <c r="B5" s="243" t="s">
        <v>386</v>
      </c>
      <c r="C5" s="244"/>
      <c r="D5" s="245"/>
      <c r="E5" s="245"/>
      <c r="F5" s="245"/>
    </row>
    <row r="6" spans="1:8" ht="66" customHeight="1">
      <c r="A6" s="246" t="s">
        <v>362</v>
      </c>
      <c r="B6" s="247" t="s">
        <v>434</v>
      </c>
      <c r="C6" s="248"/>
      <c r="D6" s="249"/>
      <c r="E6" s="249"/>
      <c r="F6" s="249"/>
      <c r="G6" s="249"/>
      <c r="H6" s="249"/>
    </row>
    <row r="7" spans="1:8" ht="36.75" customHeight="1" thickBot="1">
      <c r="A7" s="250"/>
      <c r="B7" s="251" t="s">
        <v>364</v>
      </c>
      <c r="C7" s="248"/>
      <c r="D7" s="249"/>
      <c r="E7" s="249"/>
      <c r="F7" s="249"/>
      <c r="G7" s="249"/>
      <c r="H7" s="249"/>
    </row>
    <row r="8" spans="1:2" ht="92.25" customHeight="1">
      <c r="A8" s="252" t="s">
        <v>349</v>
      </c>
      <c r="B8" s="253" t="s">
        <v>397</v>
      </c>
    </row>
    <row r="9" ht="27.75" customHeight="1">
      <c r="B9" s="221" t="s">
        <v>398</v>
      </c>
    </row>
    <row r="10" ht="108.75" customHeight="1">
      <c r="B10" s="221" t="s">
        <v>421</v>
      </c>
    </row>
    <row r="11" ht="52.5">
      <c r="B11" s="254" t="s">
        <v>435</v>
      </c>
    </row>
    <row r="12" spans="1:2" ht="28.5" customHeight="1">
      <c r="A12" s="255" t="s">
        <v>356</v>
      </c>
      <c r="B12" s="254" t="s">
        <v>357</v>
      </c>
    </row>
    <row r="13" spans="1:2" ht="58.5" customHeight="1">
      <c r="A13" s="255" t="s">
        <v>399</v>
      </c>
      <c r="B13" s="221" t="s">
        <v>367</v>
      </c>
    </row>
    <row r="14" spans="1:2" ht="96.75" customHeight="1">
      <c r="A14" s="222" t="s">
        <v>369</v>
      </c>
      <c r="B14" s="210" t="s">
        <v>370</v>
      </c>
    </row>
    <row r="15" spans="1:2" ht="125.25" customHeight="1">
      <c r="A15" s="255" t="s">
        <v>352</v>
      </c>
      <c r="B15" s="221" t="s">
        <v>368</v>
      </c>
    </row>
    <row r="16" spans="1:2" ht="56.25" customHeight="1">
      <c r="A16" s="255" t="s">
        <v>350</v>
      </c>
      <c r="B16" s="210" t="s">
        <v>428</v>
      </c>
    </row>
    <row r="17" spans="1:2" ht="66" thickBot="1">
      <c r="A17" s="256" t="s">
        <v>429</v>
      </c>
      <c r="B17" s="221" t="s">
        <v>345</v>
      </c>
    </row>
    <row r="18" spans="1:2" ht="13.5" thickBot="1">
      <c r="A18" s="326" t="s">
        <v>322</v>
      </c>
      <c r="B18" s="327"/>
    </row>
    <row r="19" spans="1:2" ht="13.5" thickBot="1">
      <c r="A19" s="257" t="s">
        <v>59</v>
      </c>
      <c r="B19" s="258" t="s">
        <v>126</v>
      </c>
    </row>
    <row r="20" spans="1:2" ht="54" customHeight="1">
      <c r="A20" s="259" t="s">
        <v>400</v>
      </c>
      <c r="B20" s="260" t="s">
        <v>323</v>
      </c>
    </row>
    <row r="21" spans="1:2" ht="13.5" customHeight="1" thickBot="1">
      <c r="A21" s="261"/>
      <c r="B21" s="262" t="s">
        <v>324</v>
      </c>
    </row>
    <row r="22" spans="1:2" ht="52.5">
      <c r="A22" s="271">
        <v>1</v>
      </c>
      <c r="B22" s="220" t="s">
        <v>373</v>
      </c>
    </row>
    <row r="23" spans="1:2" ht="57.75" customHeight="1" thickBot="1">
      <c r="A23" s="299"/>
      <c r="B23" s="300" t="s">
        <v>426</v>
      </c>
    </row>
    <row r="24" spans="1:2" ht="13.5" customHeight="1">
      <c r="A24" s="264">
        <v>2</v>
      </c>
      <c r="B24" s="220" t="s">
        <v>430</v>
      </c>
    </row>
    <row r="25" spans="1:2" ht="116.25" customHeight="1">
      <c r="A25" s="265" t="s">
        <v>387</v>
      </c>
      <c r="B25" s="223" t="s">
        <v>371</v>
      </c>
    </row>
    <row r="26" spans="1:2" ht="27" thickBot="1">
      <c r="A26" s="266"/>
      <c r="B26" s="223" t="s">
        <v>372</v>
      </c>
    </row>
    <row r="27" spans="1:2" ht="52.5">
      <c r="A27" s="267" t="s">
        <v>431</v>
      </c>
      <c r="B27" s="301" t="s">
        <v>432</v>
      </c>
    </row>
    <row r="28" spans="1:2" ht="15.75" customHeight="1">
      <c r="A28" s="268"/>
      <c r="B28" s="269" t="s">
        <v>359</v>
      </c>
    </row>
    <row r="29" spans="1:2" ht="15" customHeight="1">
      <c r="A29" s="268"/>
      <c r="B29" s="269" t="s">
        <v>360</v>
      </c>
    </row>
    <row r="30" spans="1:2" ht="27" customHeight="1">
      <c r="A30" s="268"/>
      <c r="B30" s="269" t="s">
        <v>361</v>
      </c>
    </row>
    <row r="31" spans="1:2" ht="45" customHeight="1">
      <c r="A31" s="265" t="s">
        <v>385</v>
      </c>
      <c r="B31" s="224" t="s">
        <v>374</v>
      </c>
    </row>
    <row r="32" spans="1:2" ht="44.25" customHeight="1">
      <c r="A32" s="265" t="s">
        <v>401</v>
      </c>
      <c r="B32" s="215" t="s">
        <v>375</v>
      </c>
    </row>
    <row r="33" spans="1:2" ht="84.75" customHeight="1">
      <c r="A33" s="225" t="s">
        <v>402</v>
      </c>
      <c r="B33" s="226" t="s">
        <v>376</v>
      </c>
    </row>
    <row r="34" spans="1:2" ht="55.5" customHeight="1" thickBot="1">
      <c r="A34" s="270" t="s">
        <v>422</v>
      </c>
      <c r="B34" s="300" t="s">
        <v>423</v>
      </c>
    </row>
    <row r="35" spans="1:2" ht="90" customHeight="1" thickBot="1">
      <c r="A35" s="302" t="s">
        <v>424</v>
      </c>
      <c r="B35" s="300" t="s">
        <v>427</v>
      </c>
    </row>
    <row r="36" spans="1:2" ht="27" thickBot="1">
      <c r="A36" s="263">
        <v>4</v>
      </c>
      <c r="B36" s="227" t="s">
        <v>325</v>
      </c>
    </row>
    <row r="37" spans="1:2" ht="33.75" customHeight="1">
      <c r="A37" s="271">
        <v>5</v>
      </c>
      <c r="B37" s="219" t="s">
        <v>366</v>
      </c>
    </row>
    <row r="38" spans="1:2" ht="26.25">
      <c r="A38" s="266"/>
      <c r="B38" s="223" t="s">
        <v>128</v>
      </c>
    </row>
    <row r="39" spans="1:2" ht="39">
      <c r="A39" s="266"/>
      <c r="B39" s="272" t="s">
        <v>326</v>
      </c>
    </row>
    <row r="40" spans="1:2" ht="26.25">
      <c r="A40" s="266"/>
      <c r="B40" s="273" t="s">
        <v>327</v>
      </c>
    </row>
    <row r="41" spans="1:2" ht="39">
      <c r="A41" s="265" t="s">
        <v>353</v>
      </c>
      <c r="B41" s="274" t="s">
        <v>328</v>
      </c>
    </row>
    <row r="42" spans="1:2" ht="55.5" customHeight="1">
      <c r="A42" s="266"/>
      <c r="B42" s="274" t="s">
        <v>329</v>
      </c>
    </row>
    <row r="43" spans="1:2" ht="43.5" customHeight="1">
      <c r="A43" s="266"/>
      <c r="B43" s="274" t="s">
        <v>330</v>
      </c>
    </row>
    <row r="44" spans="1:2" s="276" customFormat="1" ht="30.75" customHeight="1">
      <c r="A44" s="266"/>
      <c r="B44" s="275" t="s">
        <v>331</v>
      </c>
    </row>
    <row r="45" spans="1:2" ht="26.25">
      <c r="A45" s="266"/>
      <c r="B45" s="274" t="s">
        <v>332</v>
      </c>
    </row>
    <row r="46" spans="1:2" ht="13.5" thickBot="1">
      <c r="A46" s="277"/>
      <c r="B46" s="227" t="s">
        <v>104</v>
      </c>
    </row>
    <row r="47" spans="1:2" ht="39.75" thickBot="1">
      <c r="A47" s="271">
        <v>6</v>
      </c>
      <c r="B47" s="220" t="s">
        <v>365</v>
      </c>
    </row>
    <row r="48" spans="1:2" ht="39">
      <c r="A48" s="271">
        <v>7</v>
      </c>
      <c r="B48" s="278" t="s">
        <v>346</v>
      </c>
    </row>
    <row r="49" spans="1:2" ht="64.5" customHeight="1" thickBot="1">
      <c r="A49" s="263"/>
      <c r="B49" s="227" t="s">
        <v>403</v>
      </c>
    </row>
    <row r="50" spans="1:2" ht="39.75" thickBot="1">
      <c r="A50" s="263">
        <v>8</v>
      </c>
      <c r="B50" s="227" t="s">
        <v>384</v>
      </c>
    </row>
    <row r="51" spans="1:2" ht="54" customHeight="1">
      <c r="A51" s="271">
        <v>9</v>
      </c>
      <c r="B51" s="223" t="s">
        <v>333</v>
      </c>
    </row>
    <row r="52" spans="1:2" ht="25.5" customHeight="1">
      <c r="A52" s="279"/>
      <c r="B52" s="260" t="s">
        <v>92</v>
      </c>
    </row>
    <row r="53" spans="1:2" ht="13.5" thickBot="1">
      <c r="A53" s="280"/>
      <c r="B53" s="227" t="s">
        <v>129</v>
      </c>
    </row>
    <row r="54" ht="13.5" thickBot="1">
      <c r="A54" s="281"/>
    </row>
    <row r="55" spans="1:2" ht="13.5" thickBot="1">
      <c r="A55" s="328" t="s">
        <v>363</v>
      </c>
      <c r="B55" s="329"/>
    </row>
    <row r="56" spans="1:2" ht="25.5" customHeight="1">
      <c r="A56" s="330">
        <v>1</v>
      </c>
      <c r="B56" s="223" t="s">
        <v>90</v>
      </c>
    </row>
    <row r="57" spans="1:2" ht="28.5" customHeight="1" thickBot="1">
      <c r="A57" s="331"/>
      <c r="B57" s="227" t="s">
        <v>91</v>
      </c>
    </row>
    <row r="58" spans="1:2" ht="30" customHeight="1" thickBot="1">
      <c r="A58" s="263">
        <v>2</v>
      </c>
      <c r="B58" s="217" t="s">
        <v>377</v>
      </c>
    </row>
    <row r="59" spans="1:2" ht="79.5" thickBot="1">
      <c r="A59" s="263">
        <v>3</v>
      </c>
      <c r="B59" s="227" t="s">
        <v>378</v>
      </c>
    </row>
    <row r="60" spans="1:2" ht="27" thickBot="1">
      <c r="A60" s="263">
        <v>4</v>
      </c>
      <c r="B60" s="227" t="s">
        <v>347</v>
      </c>
    </row>
    <row r="61" spans="1:2" ht="39.75" thickBot="1">
      <c r="A61" s="263">
        <v>5</v>
      </c>
      <c r="B61" s="227" t="s">
        <v>334</v>
      </c>
    </row>
    <row r="62" ht="15" thickBot="1">
      <c r="A62" s="282"/>
    </row>
    <row r="63" spans="1:2" ht="13.5" thickBot="1">
      <c r="A63" s="324" t="s">
        <v>127</v>
      </c>
      <c r="B63" s="325"/>
    </row>
    <row r="64" spans="1:2" ht="39.75" thickBot="1">
      <c r="A64" s="263">
        <v>1</v>
      </c>
      <c r="B64" s="217" t="s">
        <v>379</v>
      </c>
    </row>
    <row r="65" spans="1:2" ht="27" thickBot="1">
      <c r="A65" s="263">
        <v>2</v>
      </c>
      <c r="B65" s="227" t="s">
        <v>380</v>
      </c>
    </row>
    <row r="66" ht="15" thickBot="1">
      <c r="A66" s="283"/>
    </row>
    <row r="67" spans="1:2" ht="13.5" customHeight="1">
      <c r="A67" s="284" t="s">
        <v>338</v>
      </c>
      <c r="B67" s="285" t="s">
        <v>339</v>
      </c>
    </row>
    <row r="68" spans="1:2" ht="39">
      <c r="A68" s="286" t="s">
        <v>404</v>
      </c>
      <c r="B68" s="226" t="s">
        <v>354</v>
      </c>
    </row>
    <row r="69" spans="1:2" ht="38.25" customHeight="1" thickBot="1">
      <c r="A69" s="287"/>
      <c r="B69" s="218" t="s">
        <v>381</v>
      </c>
    </row>
    <row r="70" spans="1:2" ht="12.75">
      <c r="A70" s="284" t="s">
        <v>340</v>
      </c>
      <c r="B70" s="285" t="s">
        <v>420</v>
      </c>
    </row>
    <row r="71" spans="1:2" ht="41.25" customHeight="1">
      <c r="A71" s="286" t="s">
        <v>388</v>
      </c>
      <c r="B71" s="226" t="s">
        <v>405</v>
      </c>
    </row>
    <row r="72" spans="1:2" ht="27" thickBot="1">
      <c r="A72" s="287"/>
      <c r="B72" s="228" t="s">
        <v>382</v>
      </c>
    </row>
    <row r="73" spans="1:2" ht="12.75">
      <c r="A73" s="288" t="s">
        <v>341</v>
      </c>
      <c r="B73" s="289" t="s">
        <v>342</v>
      </c>
    </row>
    <row r="74" spans="1:2" ht="79.5" customHeight="1" thickBot="1">
      <c r="A74" s="290"/>
      <c r="B74" s="218" t="s">
        <v>406</v>
      </c>
    </row>
    <row r="75" spans="1:2" ht="12.75">
      <c r="A75" s="291" t="s">
        <v>343</v>
      </c>
      <c r="B75" s="292" t="s">
        <v>344</v>
      </c>
    </row>
    <row r="76" spans="1:10" ht="34.5" thickBot="1">
      <c r="A76" s="293" t="s">
        <v>355</v>
      </c>
      <c r="B76" s="294" t="s">
        <v>348</v>
      </c>
      <c r="C76" s="314"/>
      <c r="D76" s="315"/>
      <c r="E76" s="315"/>
      <c r="F76" s="315"/>
      <c r="G76" s="315"/>
      <c r="H76" s="315"/>
      <c r="I76" s="315"/>
      <c r="J76" s="315"/>
    </row>
    <row r="77" spans="1:11" ht="12.75">
      <c r="A77" s="306" t="s">
        <v>436</v>
      </c>
      <c r="B77" s="307" t="s">
        <v>437</v>
      </c>
      <c r="K77" s="317"/>
    </row>
    <row r="78" spans="1:11" ht="25.5">
      <c r="A78" s="308" t="s">
        <v>438</v>
      </c>
      <c r="B78" s="309" t="s">
        <v>439</v>
      </c>
      <c r="K78" s="317"/>
    </row>
    <row r="79" spans="1:11" ht="25.5">
      <c r="A79" s="308"/>
      <c r="B79" s="309" t="s">
        <v>440</v>
      </c>
      <c r="K79" s="317"/>
    </row>
    <row r="80" spans="1:11" ht="12.75">
      <c r="A80" s="304"/>
      <c r="B80" s="305"/>
      <c r="K80" s="317"/>
    </row>
    <row r="81" spans="1:11" ht="12.75">
      <c r="A81" s="304"/>
      <c r="B81" s="305"/>
      <c r="K81" s="317"/>
    </row>
    <row r="82" spans="1:11" ht="12.75">
      <c r="A82" s="304"/>
      <c r="B82" s="305"/>
      <c r="K82" s="317"/>
    </row>
    <row r="83" spans="1:11" ht="12.75">
      <c r="A83" s="304"/>
      <c r="B83" s="305"/>
      <c r="K83" s="317"/>
    </row>
    <row r="84" spans="1:11" ht="12.75">
      <c r="A84" s="304"/>
      <c r="B84" s="305"/>
      <c r="K84" s="317"/>
    </row>
    <row r="85" spans="1:11" ht="12.75">
      <c r="A85" s="304"/>
      <c r="B85" s="305"/>
      <c r="K85" s="317"/>
    </row>
    <row r="86" spans="1:11" ht="12.75">
      <c r="A86" s="304"/>
      <c r="B86" s="305"/>
      <c r="K86" s="317"/>
    </row>
    <row r="87" spans="1:11" ht="12.75">
      <c r="A87" s="304"/>
      <c r="B87" s="305"/>
      <c r="K87" s="317"/>
    </row>
    <row r="88" spans="1:11" ht="12.75">
      <c r="A88" s="304"/>
      <c r="B88" s="305"/>
      <c r="K88" s="317"/>
    </row>
    <row r="89" spans="1:11" ht="12.75">
      <c r="A89" s="304"/>
      <c r="B89" s="305"/>
      <c r="K89" s="317"/>
    </row>
    <row r="90" spans="1:11" ht="60" customHeight="1">
      <c r="A90" s="308" t="s">
        <v>441</v>
      </c>
      <c r="B90" s="309" t="s">
        <v>442</v>
      </c>
      <c r="K90" s="317"/>
    </row>
    <row r="91" spans="1:11" ht="46.5" customHeight="1">
      <c r="A91" s="308" t="s">
        <v>443</v>
      </c>
      <c r="B91" s="309" t="s">
        <v>444</v>
      </c>
      <c r="K91" s="317"/>
    </row>
    <row r="92" spans="1:11" ht="18.75" customHeight="1">
      <c r="A92" s="308" t="s">
        <v>445</v>
      </c>
      <c r="B92" s="309" t="s">
        <v>446</v>
      </c>
      <c r="K92" s="317"/>
    </row>
    <row r="93" spans="1:11" ht="18" customHeight="1">
      <c r="A93" s="308" t="s">
        <v>447</v>
      </c>
      <c r="B93" s="309" t="s">
        <v>448</v>
      </c>
      <c r="K93" s="317"/>
    </row>
    <row r="94" spans="1:11" ht="12.75">
      <c r="A94" s="310" t="s">
        <v>449</v>
      </c>
      <c r="B94" s="311" t="s">
        <v>450</v>
      </c>
      <c r="K94" s="317"/>
    </row>
    <row r="95" spans="1:11" ht="18" customHeight="1">
      <c r="A95" s="308" t="s">
        <v>451</v>
      </c>
      <c r="B95" s="309" t="s">
        <v>452</v>
      </c>
      <c r="K95" s="317"/>
    </row>
    <row r="96" spans="1:11" ht="12.75">
      <c r="A96" s="308" t="s">
        <v>453</v>
      </c>
      <c r="B96" s="309" t="s">
        <v>454</v>
      </c>
      <c r="K96" s="317"/>
    </row>
    <row r="97" spans="1:11" ht="12.75">
      <c r="A97" s="304"/>
      <c r="B97" s="305"/>
      <c r="K97" s="317"/>
    </row>
    <row r="98" spans="1:11" ht="12.75">
      <c r="A98" s="304"/>
      <c r="B98" s="305"/>
      <c r="K98" s="317"/>
    </row>
    <row r="99" spans="1:11" ht="12.75">
      <c r="A99" s="304"/>
      <c r="B99" s="305"/>
      <c r="K99" s="317"/>
    </row>
    <row r="100" spans="1:11" ht="12.75">
      <c r="A100" s="304"/>
      <c r="B100" s="305"/>
      <c r="K100" s="317"/>
    </row>
    <row r="101" spans="1:11" ht="12.75">
      <c r="A101" s="304"/>
      <c r="B101" s="305"/>
      <c r="K101" s="317"/>
    </row>
    <row r="102" spans="1:11" ht="12.75">
      <c r="A102" s="304"/>
      <c r="B102" s="305"/>
      <c r="K102" s="317"/>
    </row>
    <row r="103" spans="1:11" ht="12.75">
      <c r="A103" s="304"/>
      <c r="B103" s="305"/>
      <c r="K103" s="317"/>
    </row>
    <row r="104" spans="1:11" ht="12.75">
      <c r="A104" s="304"/>
      <c r="B104" s="305"/>
      <c r="K104" s="317"/>
    </row>
    <row r="105" spans="1:11" ht="12.75">
      <c r="A105" s="304"/>
      <c r="B105" s="305"/>
      <c r="K105" s="317"/>
    </row>
    <row r="106" spans="1:11" ht="12.75">
      <c r="A106" s="304"/>
      <c r="B106" s="305"/>
      <c r="K106" s="317"/>
    </row>
    <row r="107" spans="1:11" ht="12.75">
      <c r="A107" s="304"/>
      <c r="B107" s="305"/>
      <c r="K107" s="317"/>
    </row>
    <row r="108" spans="1:11" ht="12.75">
      <c r="A108" s="304"/>
      <c r="B108" s="305"/>
      <c r="K108" s="317"/>
    </row>
    <row r="109" spans="1:11" ht="12.75">
      <c r="A109" s="304"/>
      <c r="B109" s="305"/>
      <c r="K109" s="317"/>
    </row>
    <row r="110" spans="1:11" ht="12.75">
      <c r="A110" s="304"/>
      <c r="B110" s="305"/>
      <c r="K110" s="317"/>
    </row>
    <row r="111" spans="1:11" ht="12.75">
      <c r="A111" s="304"/>
      <c r="B111" s="305"/>
      <c r="K111" s="317"/>
    </row>
    <row r="112" spans="1:11" ht="12.75">
      <c r="A112" s="304"/>
      <c r="B112" s="305"/>
      <c r="K112" s="317"/>
    </row>
    <row r="113" spans="1:11" ht="12.75">
      <c r="A113" s="304"/>
      <c r="B113" s="305"/>
      <c r="K113" s="317"/>
    </row>
    <row r="114" spans="1:11" ht="12.75">
      <c r="A114" s="304"/>
      <c r="B114" s="305"/>
      <c r="K114" s="317"/>
    </row>
    <row r="115" spans="1:11" ht="12.75">
      <c r="A115" s="304"/>
      <c r="B115" s="305"/>
      <c r="K115" s="317"/>
    </row>
    <row r="116" spans="1:11" ht="12.75">
      <c r="A116" s="304"/>
      <c r="B116" s="305"/>
      <c r="K116" s="317"/>
    </row>
    <row r="117" spans="1:11" ht="12.75">
      <c r="A117" s="304"/>
      <c r="B117" s="305"/>
      <c r="K117" s="317"/>
    </row>
    <row r="118" spans="1:11" ht="12.75">
      <c r="A118" s="304"/>
      <c r="B118" s="305"/>
      <c r="K118" s="317"/>
    </row>
    <row r="119" spans="1:11" ht="12.75">
      <c r="A119" s="304"/>
      <c r="B119" s="305"/>
      <c r="K119" s="317"/>
    </row>
    <row r="120" spans="1:11" ht="12.75">
      <c r="A120" s="304"/>
      <c r="B120" s="305"/>
      <c r="K120" s="317"/>
    </row>
    <row r="121" spans="1:11" ht="31.5" customHeight="1">
      <c r="A121" s="308" t="s">
        <v>455</v>
      </c>
      <c r="B121" s="309" t="s">
        <v>456</v>
      </c>
      <c r="K121" s="317"/>
    </row>
    <row r="122" spans="1:11" ht="29.25" customHeight="1">
      <c r="A122" s="308" t="s">
        <v>457</v>
      </c>
      <c r="B122" s="309" t="s">
        <v>458</v>
      </c>
      <c r="K122" s="317"/>
    </row>
    <row r="123" spans="1:11" ht="27.75" customHeight="1">
      <c r="A123" s="308" t="s">
        <v>459</v>
      </c>
      <c r="B123" s="309" t="s">
        <v>460</v>
      </c>
      <c r="K123" s="317"/>
    </row>
    <row r="124" spans="1:11" ht="33.75" customHeight="1" thickBot="1">
      <c r="A124" s="312" t="s">
        <v>461</v>
      </c>
      <c r="B124" s="313" t="s">
        <v>462</v>
      </c>
      <c r="C124" s="315"/>
      <c r="D124" s="315"/>
      <c r="E124" s="315"/>
      <c r="F124" s="315"/>
      <c r="G124" s="315"/>
      <c r="H124" s="316"/>
      <c r="I124" s="315"/>
      <c r="J124" s="315"/>
      <c r="K124" s="317"/>
    </row>
    <row r="125" spans="1:11" ht="15.75" customHeight="1">
      <c r="A125" s="308"/>
      <c r="B125" s="309"/>
      <c r="C125" s="318"/>
      <c r="D125" s="318"/>
      <c r="E125" s="318"/>
      <c r="F125" s="318"/>
      <c r="G125" s="318"/>
      <c r="H125" s="319"/>
      <c r="I125" s="318"/>
      <c r="J125" s="318"/>
      <c r="K125" s="318"/>
    </row>
    <row r="126" spans="1:11" ht="24.75" customHeight="1">
      <c r="A126" s="230" t="s">
        <v>395</v>
      </c>
      <c r="B126" s="216"/>
      <c r="C126" s="318"/>
      <c r="D126" s="318"/>
      <c r="E126" s="318"/>
      <c r="F126" s="318"/>
      <c r="G126" s="318"/>
      <c r="H126" s="319"/>
      <c r="I126" s="318"/>
      <c r="J126" s="318"/>
      <c r="K126" s="318"/>
    </row>
    <row r="127" spans="1:11" ht="33.75" customHeight="1">
      <c r="A127" s="332" t="s">
        <v>409</v>
      </c>
      <c r="B127" s="332"/>
      <c r="C127" s="318"/>
      <c r="D127" s="318"/>
      <c r="E127" s="318"/>
      <c r="F127" s="318"/>
      <c r="G127" s="318"/>
      <c r="H127" s="319"/>
      <c r="I127" s="318"/>
      <c r="J127" s="318"/>
      <c r="K127" s="318"/>
    </row>
    <row r="128" spans="1:8" ht="15.75" customHeight="1">
      <c r="A128" s="320" t="s">
        <v>407</v>
      </c>
      <c r="B128" s="320"/>
      <c r="H128" s="295"/>
    </row>
    <row r="129" spans="1:2" ht="39" customHeight="1">
      <c r="A129" s="321" t="s">
        <v>408</v>
      </c>
      <c r="B129" s="321"/>
    </row>
    <row r="130" spans="1:2" ht="12.75">
      <c r="A130" s="48"/>
      <c r="B130" s="216"/>
    </row>
    <row r="131" spans="1:2" ht="25.5" customHeight="1">
      <c r="A131" s="323" t="s">
        <v>383</v>
      </c>
      <c r="B131" s="323"/>
    </row>
    <row r="133" spans="1:2" ht="12.75">
      <c r="A133" s="213"/>
      <c r="B133" s="213"/>
    </row>
  </sheetData>
  <sheetProtection password="DD79" sheet="1"/>
  <mergeCells count="9">
    <mergeCell ref="A128:B128"/>
    <mergeCell ref="A129:B129"/>
    <mergeCell ref="A4:B4"/>
    <mergeCell ref="A131:B131"/>
    <mergeCell ref="A63:B63"/>
    <mergeCell ref="A18:B18"/>
    <mergeCell ref="A55:B55"/>
    <mergeCell ref="A56:A57"/>
    <mergeCell ref="A127:B127"/>
  </mergeCells>
  <printOptions/>
  <pageMargins left="0.75" right="0.75" top="1" bottom="1" header="0.5" footer="0.5"/>
  <pageSetup fitToHeight="0" fitToWidth="1" horizontalDpi="600" verticalDpi="600" orientation="portrait" r:id="rId2"/>
  <headerFooter alignWithMargins="0">
    <oddFooter>&amp;CPage &amp;P of &amp;N</oddFooter>
  </headerFooter>
  <rowBreaks count="5" manualBreakCount="5">
    <brk id="21" max="1" man="1"/>
    <brk id="51" max="255" man="1"/>
    <brk id="58" max="255" man="1"/>
    <brk id="133" max="255" man="1"/>
    <brk id="152" max="1" man="1"/>
  </rowBreaks>
  <drawing r:id="rId1"/>
</worksheet>
</file>

<file path=xl/worksheets/sheet2.xml><?xml version="1.0" encoding="utf-8"?>
<worksheet xmlns="http://schemas.openxmlformats.org/spreadsheetml/2006/main" xmlns:r="http://schemas.openxmlformats.org/officeDocument/2006/relationships">
  <sheetPr codeName="Sheet7"/>
  <dimension ref="A1:G2"/>
  <sheetViews>
    <sheetView zoomScalePageLayoutView="0" workbookViewId="0" topLeftCell="A1">
      <selection activeCell="V11" sqref="V11"/>
    </sheetView>
  </sheetViews>
  <sheetFormatPr defaultColWidth="9.140625" defaultRowHeight="12.75"/>
  <cols>
    <col min="1" max="16384" width="9.140625" style="213" customWidth="1"/>
  </cols>
  <sheetData>
    <row r="1" spans="1:7" ht="20.25">
      <c r="A1" s="211" t="s">
        <v>351</v>
      </c>
      <c r="B1" s="212"/>
      <c r="C1" s="212"/>
      <c r="D1" s="212"/>
      <c r="E1" s="212"/>
      <c r="F1" s="212"/>
      <c r="G1" s="212"/>
    </row>
    <row r="2" ht="26.25" customHeight="1">
      <c r="B2" s="214"/>
    </row>
  </sheetData>
  <sheetProtection password="DD79" sheet="1"/>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A1:BY105"/>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M72" sqref="M72"/>
    </sheetView>
  </sheetViews>
  <sheetFormatPr defaultColWidth="9.140625" defaultRowHeight="12.75"/>
  <cols>
    <col min="1" max="1" width="18.7109375" style="0" customWidth="1"/>
    <col min="2" max="2" width="25.7109375" style="0" customWidth="1"/>
    <col min="3" max="31" width="7.7109375" style="0" customWidth="1"/>
    <col min="32" max="32" width="7.8515625" style="0" hidden="1" customWidth="1"/>
    <col min="33" max="33" width="16.7109375" style="0" customWidth="1"/>
    <col min="34" max="34" width="12.8515625" style="0" bestFit="1" customWidth="1"/>
    <col min="35" max="35" width="17.57421875" style="0" customWidth="1"/>
    <col min="36" max="37" width="16.421875" style="0" customWidth="1"/>
    <col min="39" max="39" width="8.421875" style="0" customWidth="1"/>
    <col min="40" max="40" width="9.57421875" style="0" customWidth="1"/>
    <col min="41" max="41" width="11.7109375" style="0" customWidth="1"/>
    <col min="45" max="45" width="12.140625" style="0" customWidth="1"/>
  </cols>
  <sheetData>
    <row r="1" spans="1:49" ht="12.75" customHeight="1">
      <c r="A1" s="333" t="s">
        <v>337</v>
      </c>
      <c r="B1" s="334"/>
      <c r="C1" s="163"/>
      <c r="D1" s="42" t="s">
        <v>218</v>
      </c>
      <c r="E1" s="345"/>
      <c r="F1" s="345"/>
      <c r="G1" s="345"/>
      <c r="H1" s="345"/>
      <c r="I1" s="345"/>
      <c r="J1" s="345"/>
      <c r="S1" s="46" t="s">
        <v>99</v>
      </c>
      <c r="T1" s="45"/>
      <c r="U1" s="45"/>
      <c r="V1" s="45"/>
      <c r="W1" s="45"/>
      <c r="AW1" s="29"/>
    </row>
    <row r="2" spans="1:49" ht="12.75" customHeight="1">
      <c r="A2" s="335"/>
      <c r="B2" s="336"/>
      <c r="D2" s="165" t="s">
        <v>219</v>
      </c>
      <c r="E2" s="166"/>
      <c r="H2" s="42" t="s">
        <v>220</v>
      </c>
      <c r="I2" s="346"/>
      <c r="J2" s="346"/>
      <c r="AW2" s="29"/>
    </row>
    <row r="3" spans="1:49" ht="13.5" customHeight="1">
      <c r="A3" s="335"/>
      <c r="B3" s="336"/>
      <c r="D3" s="42" t="s">
        <v>221</v>
      </c>
      <c r="E3" s="166"/>
      <c r="H3" s="42" t="s">
        <v>222</v>
      </c>
      <c r="I3" s="346"/>
      <c r="J3" s="346"/>
      <c r="AW3" s="29"/>
    </row>
    <row r="4" spans="1:49" ht="13.5" thickBot="1">
      <c r="A4" s="337"/>
      <c r="B4" s="338"/>
      <c r="C4" s="116" t="b">
        <v>1</v>
      </c>
      <c r="D4" s="116" t="b">
        <v>1</v>
      </c>
      <c r="E4" s="116" t="b">
        <v>1</v>
      </c>
      <c r="F4" s="116" t="b">
        <v>1</v>
      </c>
      <c r="G4" s="116" t="b">
        <v>1</v>
      </c>
      <c r="H4" s="116" t="b">
        <v>1</v>
      </c>
      <c r="I4" s="116" t="b">
        <v>1</v>
      </c>
      <c r="J4" s="116" t="b">
        <v>1</v>
      </c>
      <c r="K4" s="116" t="b">
        <v>1</v>
      </c>
      <c r="L4" s="116" t="b">
        <v>1</v>
      </c>
      <c r="M4" s="116" t="b">
        <v>1</v>
      </c>
      <c r="N4" s="116" t="b">
        <v>1</v>
      </c>
      <c r="O4" s="116" t="b">
        <v>1</v>
      </c>
      <c r="P4" s="116" t="b">
        <v>1</v>
      </c>
      <c r="Q4" s="116" t="b">
        <v>1</v>
      </c>
      <c r="R4" s="116" t="b">
        <v>1</v>
      </c>
      <c r="S4" s="116" t="b">
        <v>1</v>
      </c>
      <c r="T4" s="116" t="b">
        <v>0</v>
      </c>
      <c r="U4" s="116" t="b">
        <v>0</v>
      </c>
      <c r="V4" s="116" t="b">
        <v>0</v>
      </c>
      <c r="W4" s="116" t="b">
        <v>0</v>
      </c>
      <c r="X4" s="116" t="b">
        <v>0</v>
      </c>
      <c r="Y4" s="116" t="b">
        <v>0</v>
      </c>
      <c r="Z4" s="116" t="b">
        <v>0</v>
      </c>
      <c r="AA4" s="116" t="b">
        <v>0</v>
      </c>
      <c r="AB4" s="116" t="b">
        <v>0</v>
      </c>
      <c r="AC4" s="116" t="b">
        <v>0</v>
      </c>
      <c r="AD4" s="116" t="b">
        <v>0</v>
      </c>
      <c r="AE4" s="116" t="b">
        <v>0</v>
      </c>
      <c r="AW4" s="29"/>
    </row>
    <row r="5" spans="2:31" ht="12.75">
      <c r="B5" s="78" t="s">
        <v>200</v>
      </c>
      <c r="C5" s="117">
        <v>1</v>
      </c>
      <c r="D5" s="117">
        <v>2</v>
      </c>
      <c r="E5" s="117">
        <v>3</v>
      </c>
      <c r="F5" s="117">
        <v>4</v>
      </c>
      <c r="G5" s="117">
        <v>5</v>
      </c>
      <c r="H5" s="117">
        <v>6</v>
      </c>
      <c r="I5" s="117">
        <v>7</v>
      </c>
      <c r="J5" s="117">
        <v>8</v>
      </c>
      <c r="K5" s="117">
        <v>9</v>
      </c>
      <c r="L5" s="117">
        <v>10</v>
      </c>
      <c r="M5" s="117">
        <v>11</v>
      </c>
      <c r="N5" s="117">
        <v>12</v>
      </c>
      <c r="O5" s="117">
        <v>13</v>
      </c>
      <c r="P5" s="117">
        <v>14</v>
      </c>
      <c r="Q5" s="117">
        <v>15</v>
      </c>
      <c r="R5" s="117">
        <v>16</v>
      </c>
      <c r="S5" s="117">
        <v>17</v>
      </c>
      <c r="T5" s="117">
        <v>18</v>
      </c>
      <c r="U5" s="117">
        <v>19</v>
      </c>
      <c r="V5" s="117">
        <v>20</v>
      </c>
      <c r="W5" s="117">
        <v>21</v>
      </c>
      <c r="X5" s="117">
        <v>22</v>
      </c>
      <c r="Y5" s="117">
        <v>23</v>
      </c>
      <c r="Z5" s="117">
        <v>24</v>
      </c>
      <c r="AA5" s="117">
        <v>25</v>
      </c>
      <c r="AB5" s="117">
        <v>26</v>
      </c>
      <c r="AC5" s="117">
        <v>27</v>
      </c>
      <c r="AD5" s="117">
        <v>28</v>
      </c>
      <c r="AE5" s="117">
        <v>29</v>
      </c>
    </row>
    <row r="6" spans="2:37" ht="12.75">
      <c r="B6" s="40" t="s">
        <v>86</v>
      </c>
      <c r="C6" s="47">
        <v>1</v>
      </c>
      <c r="D6" s="47">
        <v>1</v>
      </c>
      <c r="E6" s="47">
        <v>0.1</v>
      </c>
      <c r="F6" s="47">
        <v>0.1</v>
      </c>
      <c r="G6" s="47">
        <v>0.1</v>
      </c>
      <c r="H6" s="47">
        <v>0.01</v>
      </c>
      <c r="I6" s="47">
        <v>0.0003</v>
      </c>
      <c r="J6" s="47">
        <v>0.1</v>
      </c>
      <c r="K6" s="47">
        <v>0.03</v>
      </c>
      <c r="L6" s="47">
        <v>0.3</v>
      </c>
      <c r="M6" s="47">
        <v>0.1</v>
      </c>
      <c r="N6" s="47">
        <v>0.1</v>
      </c>
      <c r="O6" s="47">
        <v>0.1</v>
      </c>
      <c r="P6" s="47">
        <v>0.1</v>
      </c>
      <c r="Q6" s="47">
        <v>0.01</v>
      </c>
      <c r="R6" s="47">
        <v>0.01</v>
      </c>
      <c r="S6" s="47">
        <v>0.0003</v>
      </c>
      <c r="T6" s="47">
        <v>0.0001</v>
      </c>
      <c r="U6" s="47">
        <v>0.0003</v>
      </c>
      <c r="V6" s="47">
        <v>3E-05</v>
      </c>
      <c r="W6" s="47">
        <v>3E-05</v>
      </c>
      <c r="X6" s="47">
        <v>3E-05</v>
      </c>
      <c r="Y6" s="47">
        <v>3E-05</v>
      </c>
      <c r="Z6" s="47">
        <v>0.1</v>
      </c>
      <c r="AA6" s="47">
        <v>3E-05</v>
      </c>
      <c r="AB6" s="47">
        <v>3E-05</v>
      </c>
      <c r="AC6" s="47">
        <v>3E-05</v>
      </c>
      <c r="AD6" s="47">
        <v>0.03</v>
      </c>
      <c r="AE6" s="47">
        <v>3E-05</v>
      </c>
      <c r="AG6" s="113" t="s">
        <v>224</v>
      </c>
      <c r="AH6" s="342" t="s">
        <v>223</v>
      </c>
      <c r="AI6" s="343"/>
      <c r="AJ6" s="343"/>
      <c r="AK6" s="344"/>
    </row>
    <row r="7" spans="1:37" ht="39">
      <c r="A7" t="s">
        <v>61</v>
      </c>
      <c r="B7" s="58" t="s">
        <v>131</v>
      </c>
      <c r="C7" s="58" t="s">
        <v>0</v>
      </c>
      <c r="D7" s="58" t="s">
        <v>1</v>
      </c>
      <c r="E7" s="58" t="s">
        <v>2</v>
      </c>
      <c r="F7" s="58" t="s">
        <v>3</v>
      </c>
      <c r="G7" s="58" t="s">
        <v>4</v>
      </c>
      <c r="H7" s="58" t="s">
        <v>12</v>
      </c>
      <c r="I7" s="58" t="s">
        <v>5</v>
      </c>
      <c r="J7" s="58" t="s">
        <v>6</v>
      </c>
      <c r="K7" s="58" t="s">
        <v>9</v>
      </c>
      <c r="L7" s="58" t="s">
        <v>134</v>
      </c>
      <c r="M7" s="58" t="s">
        <v>8</v>
      </c>
      <c r="N7" s="58" t="s">
        <v>7</v>
      </c>
      <c r="O7" s="58" t="s">
        <v>10</v>
      </c>
      <c r="P7" s="58" t="s">
        <v>11</v>
      </c>
      <c r="Q7" s="58" t="s">
        <v>13</v>
      </c>
      <c r="R7" s="58" t="s">
        <v>14</v>
      </c>
      <c r="S7" s="58" t="s">
        <v>15</v>
      </c>
      <c r="T7" s="58" t="s">
        <v>67</v>
      </c>
      <c r="U7" s="58" t="s">
        <v>68</v>
      </c>
      <c r="V7" s="58" t="s">
        <v>70</v>
      </c>
      <c r="W7" s="58" t="s">
        <v>71</v>
      </c>
      <c r="X7" s="58" t="s">
        <v>72</v>
      </c>
      <c r="Y7" s="58" t="s">
        <v>73</v>
      </c>
      <c r="Z7" s="58" t="s">
        <v>69</v>
      </c>
      <c r="AA7" s="58" t="s">
        <v>74</v>
      </c>
      <c r="AB7" s="58" t="s">
        <v>75</v>
      </c>
      <c r="AC7" s="58" t="s">
        <v>76</v>
      </c>
      <c r="AD7" s="58" t="s">
        <v>77</v>
      </c>
      <c r="AE7" s="58" t="s">
        <v>78</v>
      </c>
      <c r="AF7" s="113" t="s">
        <v>98</v>
      </c>
      <c r="AG7" s="113" t="s">
        <v>89</v>
      </c>
      <c r="AH7" s="113" t="s">
        <v>105</v>
      </c>
      <c r="AI7" s="167" t="s">
        <v>106</v>
      </c>
      <c r="AJ7" s="167" t="s">
        <v>198</v>
      </c>
      <c r="AK7" s="167" t="s">
        <v>199</v>
      </c>
    </row>
    <row r="8" spans="1:38" ht="15" customHeight="1">
      <c r="A8" s="2" t="s">
        <v>79</v>
      </c>
      <c r="B8" s="105"/>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59"/>
      <c r="AG8" s="168"/>
      <c r="AH8" s="168"/>
      <c r="AI8" s="169"/>
      <c r="AJ8" s="169"/>
      <c r="AK8" s="169"/>
      <c r="AL8" s="3"/>
    </row>
    <row r="9" spans="1:37" ht="15" customHeight="1">
      <c r="A9" s="2" t="s">
        <v>80</v>
      </c>
      <c r="B9" s="89" t="s">
        <v>18</v>
      </c>
      <c r="C9" s="118"/>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170"/>
      <c r="AH9" s="170"/>
      <c r="AI9" s="171"/>
      <c r="AJ9" s="171"/>
      <c r="AK9" s="171"/>
    </row>
    <row r="10" spans="1:45" ht="15" customHeight="1">
      <c r="A10" s="2" t="s">
        <v>83</v>
      </c>
      <c r="B10" s="90" t="s">
        <v>17</v>
      </c>
      <c r="C10" s="50">
        <f aca="true" t="shared" si="0" ref="C10:AE10">C$6*C9</f>
        <v>0</v>
      </c>
      <c r="D10" s="50">
        <f t="shared" si="0"/>
        <v>0</v>
      </c>
      <c r="E10" s="50">
        <f t="shared" si="0"/>
        <v>0</v>
      </c>
      <c r="F10" s="50">
        <f t="shared" si="0"/>
        <v>0</v>
      </c>
      <c r="G10" s="50">
        <f t="shared" si="0"/>
        <v>0</v>
      </c>
      <c r="H10" s="50">
        <f t="shared" si="0"/>
        <v>0</v>
      </c>
      <c r="I10" s="50">
        <f t="shared" si="0"/>
        <v>0</v>
      </c>
      <c r="J10" s="50">
        <f t="shared" si="0"/>
        <v>0</v>
      </c>
      <c r="K10" s="50">
        <f t="shared" si="0"/>
        <v>0</v>
      </c>
      <c r="L10" s="50">
        <f t="shared" si="0"/>
        <v>0</v>
      </c>
      <c r="M10" s="50">
        <f t="shared" si="0"/>
        <v>0</v>
      </c>
      <c r="N10" s="50">
        <f t="shared" si="0"/>
        <v>0</v>
      </c>
      <c r="O10" s="50">
        <f t="shared" si="0"/>
        <v>0</v>
      </c>
      <c r="P10" s="50">
        <f t="shared" si="0"/>
        <v>0</v>
      </c>
      <c r="Q10" s="50">
        <f t="shared" si="0"/>
        <v>0</v>
      </c>
      <c r="R10" s="50">
        <f t="shared" si="0"/>
        <v>0</v>
      </c>
      <c r="S10" s="50">
        <f t="shared" si="0"/>
        <v>0</v>
      </c>
      <c r="T10" s="50">
        <f t="shared" si="0"/>
        <v>0</v>
      </c>
      <c r="U10" s="50">
        <f t="shared" si="0"/>
        <v>0</v>
      </c>
      <c r="V10" s="50">
        <f t="shared" si="0"/>
        <v>0</v>
      </c>
      <c r="W10" s="50">
        <f t="shared" si="0"/>
        <v>0</v>
      </c>
      <c r="X10" s="50">
        <f t="shared" si="0"/>
        <v>0</v>
      </c>
      <c r="Y10" s="50">
        <f t="shared" si="0"/>
        <v>0</v>
      </c>
      <c r="Z10" s="50">
        <f t="shared" si="0"/>
        <v>0</v>
      </c>
      <c r="AA10" s="50">
        <f t="shared" si="0"/>
        <v>0</v>
      </c>
      <c r="AB10" s="50">
        <f t="shared" si="0"/>
        <v>0</v>
      </c>
      <c r="AC10" s="50">
        <f t="shared" si="0"/>
        <v>0</v>
      </c>
      <c r="AD10" s="50">
        <f t="shared" si="0"/>
        <v>0</v>
      </c>
      <c r="AE10" s="50">
        <f t="shared" si="0"/>
        <v>0</v>
      </c>
      <c r="AF10" s="61">
        <v>0.7</v>
      </c>
      <c r="AG10" s="172">
        <f>IF(ISNUMBER(AF10),AF10*COUNTIF(C10:AE10,"&gt;0"),AF10)</f>
        <v>0</v>
      </c>
      <c r="AH10" s="172"/>
      <c r="AI10" s="171"/>
      <c r="AJ10" s="171"/>
      <c r="AK10" s="171"/>
      <c r="AL10" s="2"/>
      <c r="AM10" s="2" t="s">
        <v>64</v>
      </c>
      <c r="AN10" s="2" t="s">
        <v>63</v>
      </c>
      <c r="AO10" s="5" t="s">
        <v>62</v>
      </c>
      <c r="AQ10" s="2" t="s">
        <v>65</v>
      </c>
      <c r="AS10" s="2"/>
    </row>
    <row r="11" spans="1:43" ht="15" customHeight="1">
      <c r="A11" s="2" t="s">
        <v>81</v>
      </c>
      <c r="B11" s="120"/>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60"/>
      <c r="AG11" s="170"/>
      <c r="AH11" s="170"/>
      <c r="AI11" s="171"/>
      <c r="AJ11" s="171"/>
      <c r="AK11" s="171"/>
      <c r="AL11" s="8">
        <f>IF(AND(ISNUMBER(AG10),ISNUMBER(AG13),ISNUMBER(AG16)),AVERAGE(AG10,AG13,AG16),"NC")</f>
        <v>0</v>
      </c>
      <c r="AM11" s="8">
        <f>IF(ISNUMBER(AL11),STDEV(AG8:AG16),"NC")</f>
        <v>0</v>
      </c>
      <c r="AN11" s="6" t="e">
        <f>IF(ISNUMBER(AL11),AM11/AL11,"NC")</f>
        <v>#DIV/0!</v>
      </c>
      <c r="AO11" s="8">
        <f>IF(ISNUMBER(AL11),AL11+(TINV(0.1,2))*(AM11/SQRT(3)),"NC")</f>
        <v>0</v>
      </c>
      <c r="AQ11">
        <f>IF(ISNUMBER(AL11),AL11+(SQRT(19)*AM11/SQRT(3)),"NC")</f>
        <v>0</v>
      </c>
    </row>
    <row r="12" spans="1:38" ht="15" customHeight="1">
      <c r="A12" s="2" t="s">
        <v>84</v>
      </c>
      <c r="B12" s="89" t="s">
        <v>18</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170"/>
      <c r="AH12" s="170"/>
      <c r="AI12" s="171"/>
      <c r="AJ12" s="171"/>
      <c r="AK12" s="171"/>
      <c r="AL12" s="2"/>
    </row>
    <row r="13" spans="1:49" ht="15" customHeight="1">
      <c r="A13" s="2" t="s">
        <v>85</v>
      </c>
      <c r="B13" s="90" t="s">
        <v>17</v>
      </c>
      <c r="C13" s="50">
        <f>C$6*C12</f>
        <v>0</v>
      </c>
      <c r="D13" s="50">
        <f aca="true" t="shared" si="1" ref="D13:AE13">D$6*D12</f>
        <v>0</v>
      </c>
      <c r="E13" s="50">
        <f t="shared" si="1"/>
        <v>0</v>
      </c>
      <c r="F13" s="50">
        <f t="shared" si="1"/>
        <v>0</v>
      </c>
      <c r="G13" s="50">
        <f t="shared" si="1"/>
        <v>0</v>
      </c>
      <c r="H13" s="50">
        <f t="shared" si="1"/>
        <v>0</v>
      </c>
      <c r="I13" s="50">
        <f t="shared" si="1"/>
        <v>0</v>
      </c>
      <c r="J13" s="50">
        <f t="shared" si="1"/>
        <v>0</v>
      </c>
      <c r="K13" s="50">
        <f t="shared" si="1"/>
        <v>0</v>
      </c>
      <c r="L13" s="50">
        <f t="shared" si="1"/>
        <v>0</v>
      </c>
      <c r="M13" s="50">
        <f t="shared" si="1"/>
        <v>0</v>
      </c>
      <c r="N13" s="50">
        <f t="shared" si="1"/>
        <v>0</v>
      </c>
      <c r="O13" s="50">
        <f t="shared" si="1"/>
        <v>0</v>
      </c>
      <c r="P13" s="50">
        <f t="shared" si="1"/>
        <v>0</v>
      </c>
      <c r="Q13" s="50">
        <f t="shared" si="1"/>
        <v>0</v>
      </c>
      <c r="R13" s="50">
        <f t="shared" si="1"/>
        <v>0</v>
      </c>
      <c r="S13" s="50">
        <f t="shared" si="1"/>
        <v>0</v>
      </c>
      <c r="T13" s="50">
        <f t="shared" si="1"/>
        <v>0</v>
      </c>
      <c r="U13" s="50">
        <f t="shared" si="1"/>
        <v>0</v>
      </c>
      <c r="V13" s="50">
        <f t="shared" si="1"/>
        <v>0</v>
      </c>
      <c r="W13" s="50">
        <f t="shared" si="1"/>
        <v>0</v>
      </c>
      <c r="X13" s="50">
        <f t="shared" si="1"/>
        <v>0</v>
      </c>
      <c r="Y13" s="50">
        <f t="shared" si="1"/>
        <v>0</v>
      </c>
      <c r="Z13" s="50">
        <f t="shared" si="1"/>
        <v>0</v>
      </c>
      <c r="AA13" s="50">
        <f t="shared" si="1"/>
        <v>0</v>
      </c>
      <c r="AB13" s="50">
        <f t="shared" si="1"/>
        <v>0</v>
      </c>
      <c r="AC13" s="50">
        <f t="shared" si="1"/>
        <v>0</v>
      </c>
      <c r="AD13" s="50">
        <f t="shared" si="1"/>
        <v>0</v>
      </c>
      <c r="AE13" s="50">
        <f t="shared" si="1"/>
        <v>0</v>
      </c>
      <c r="AF13" s="61"/>
      <c r="AG13" s="172">
        <f>IF(ISNUMBER(AF13),AF13*COUNTIF(C13:AE13,"&gt;0"),AF13)</f>
        <v>0</v>
      </c>
      <c r="AH13" s="172"/>
      <c r="AI13" s="171"/>
      <c r="AJ13" s="171"/>
      <c r="AK13" s="171"/>
      <c r="AL13" s="2"/>
      <c r="AO13" s="29" t="s">
        <v>215</v>
      </c>
      <c r="AU13" s="8"/>
      <c r="AW13" s="10"/>
    </row>
    <row r="14" spans="1:38" ht="15" customHeight="1">
      <c r="A14" s="2" t="s">
        <v>82</v>
      </c>
      <c r="B14" s="120"/>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60"/>
      <c r="AG14" s="170"/>
      <c r="AH14" s="170"/>
      <c r="AI14" s="171"/>
      <c r="AJ14" s="171"/>
      <c r="AK14" s="171"/>
      <c r="AL14" s="2"/>
    </row>
    <row r="15" spans="2:37" ht="15" customHeight="1" thickBot="1">
      <c r="B15" s="89" t="s">
        <v>18</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170"/>
      <c r="AH15" s="170"/>
      <c r="AI15" s="171"/>
      <c r="AJ15" s="171"/>
      <c r="AK15" s="171"/>
    </row>
    <row r="16" spans="2:49" ht="15" customHeight="1" thickBot="1">
      <c r="B16" s="90" t="s">
        <v>17</v>
      </c>
      <c r="C16" s="50">
        <f>C$6*C15</f>
        <v>0</v>
      </c>
      <c r="D16" s="50">
        <f aca="true" t="shared" si="2" ref="D16:AE16">D$6*D15</f>
        <v>0</v>
      </c>
      <c r="E16" s="50">
        <f t="shared" si="2"/>
        <v>0</v>
      </c>
      <c r="F16" s="50">
        <f t="shared" si="2"/>
        <v>0</v>
      </c>
      <c r="G16" s="50">
        <f t="shared" si="2"/>
        <v>0</v>
      </c>
      <c r="H16" s="50">
        <f t="shared" si="2"/>
        <v>0</v>
      </c>
      <c r="I16" s="50">
        <f t="shared" si="2"/>
        <v>0</v>
      </c>
      <c r="J16" s="50">
        <f t="shared" si="2"/>
        <v>0</v>
      </c>
      <c r="K16" s="50">
        <f t="shared" si="2"/>
        <v>0</v>
      </c>
      <c r="L16" s="50">
        <f t="shared" si="2"/>
        <v>0</v>
      </c>
      <c r="M16" s="50">
        <f t="shared" si="2"/>
        <v>0</v>
      </c>
      <c r="N16" s="50">
        <f t="shared" si="2"/>
        <v>0</v>
      </c>
      <c r="O16" s="50">
        <f t="shared" si="2"/>
        <v>0</v>
      </c>
      <c r="P16" s="50">
        <f t="shared" si="2"/>
        <v>0</v>
      </c>
      <c r="Q16" s="50">
        <f t="shared" si="2"/>
        <v>0</v>
      </c>
      <c r="R16" s="50">
        <f t="shared" si="2"/>
        <v>0</v>
      </c>
      <c r="S16" s="50">
        <f t="shared" si="2"/>
        <v>0</v>
      </c>
      <c r="T16" s="50">
        <f t="shared" si="2"/>
        <v>0</v>
      </c>
      <c r="U16" s="50">
        <f t="shared" si="2"/>
        <v>0</v>
      </c>
      <c r="V16" s="50">
        <f t="shared" si="2"/>
        <v>0</v>
      </c>
      <c r="W16" s="50">
        <f t="shared" si="2"/>
        <v>0</v>
      </c>
      <c r="X16" s="50">
        <f t="shared" si="2"/>
        <v>0</v>
      </c>
      <c r="Y16" s="50">
        <f t="shared" si="2"/>
        <v>0</v>
      </c>
      <c r="Z16" s="50">
        <f t="shared" si="2"/>
        <v>0</v>
      </c>
      <c r="AA16" s="50">
        <f t="shared" si="2"/>
        <v>0</v>
      </c>
      <c r="AB16" s="50">
        <f t="shared" si="2"/>
        <v>0</v>
      </c>
      <c r="AC16" s="50">
        <f t="shared" si="2"/>
        <v>0</v>
      </c>
      <c r="AD16" s="50">
        <f t="shared" si="2"/>
        <v>0</v>
      </c>
      <c r="AE16" s="50">
        <f t="shared" si="2"/>
        <v>0</v>
      </c>
      <c r="AF16" s="62"/>
      <c r="AG16" s="172">
        <f>IF(ISNUMBER(AF16),AF16*COUNTIF(C16:AE16,"&gt;0"),AF16)</f>
        <v>0</v>
      </c>
      <c r="AH16" s="172"/>
      <c r="AI16" s="171"/>
      <c r="AJ16" s="171"/>
      <c r="AK16" s="171"/>
      <c r="AM16" s="42" t="s">
        <v>93</v>
      </c>
      <c r="AN16" s="106">
        <v>34.272275540507636</v>
      </c>
      <c r="AO16" s="42" t="s">
        <v>94</v>
      </c>
      <c r="AP16" s="106">
        <v>20</v>
      </c>
      <c r="AQ16" s="29" t="s">
        <v>203</v>
      </c>
      <c r="AT16" s="162" t="s">
        <v>216</v>
      </c>
      <c r="AU16" s="139"/>
      <c r="AV16" s="139"/>
      <c r="AW16" s="140"/>
    </row>
    <row r="17" spans="2:46" ht="15" customHeight="1">
      <c r="B17" s="12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63"/>
      <c r="AG17" s="173"/>
      <c r="AH17" s="173"/>
      <c r="AI17" s="174"/>
      <c r="AJ17" s="174"/>
      <c r="AK17" s="174"/>
      <c r="AL17" s="5" t="s">
        <v>304</v>
      </c>
      <c r="AN17" t="s">
        <v>66</v>
      </c>
      <c r="AP17" s="5"/>
      <c r="AQ17" s="2"/>
      <c r="AS17" s="138" t="s">
        <v>202</v>
      </c>
      <c r="AT17" s="49"/>
    </row>
    <row r="18" spans="2:46" ht="15" customHeight="1">
      <c r="B18" s="91" t="s">
        <v>18</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173"/>
      <c r="AH18" s="173"/>
      <c r="AI18" s="174"/>
      <c r="AJ18" s="174"/>
      <c r="AK18" s="174"/>
      <c r="AL18" s="8">
        <f>IF(ISNUMBER(AG19),AG19+(TINV(0.1,($AP$16-1)))*($AN$16/SQRT($AP$16)),"NC")</f>
        <v>13.251233137566501</v>
      </c>
      <c r="AN18" s="10">
        <f>IF(ISNUMBER(AL18),AG19+(SQRT(19)*$AN$16/SQRT($AP$16)),"NC")</f>
        <v>33.40448214219544</v>
      </c>
      <c r="AP18" s="10"/>
      <c r="AS18" s="79" t="s">
        <v>201</v>
      </c>
      <c r="AT18" s="35">
        <f>IF(AS18="UCL95(t)",AL18,IF(AS18="UCL95(Cheb)",AN18,"Error"))</f>
        <v>13.251233137566501</v>
      </c>
    </row>
    <row r="19" spans="2:37" ht="15" customHeight="1">
      <c r="B19" s="92" t="s">
        <v>17</v>
      </c>
      <c r="C19" s="51">
        <f>C$6*C18</f>
        <v>0</v>
      </c>
      <c r="D19" s="51">
        <f aca="true" t="shared" si="3" ref="D19:AE19">D$6*D18</f>
        <v>0</v>
      </c>
      <c r="E19" s="51">
        <f t="shared" si="3"/>
        <v>0</v>
      </c>
      <c r="F19" s="51">
        <f t="shared" si="3"/>
        <v>0</v>
      </c>
      <c r="G19" s="51">
        <f t="shared" si="3"/>
        <v>0</v>
      </c>
      <c r="H19" s="51">
        <f t="shared" si="3"/>
        <v>0</v>
      </c>
      <c r="I19" s="51">
        <f t="shared" si="3"/>
        <v>0</v>
      </c>
      <c r="J19" s="51">
        <f t="shared" si="3"/>
        <v>0</v>
      </c>
      <c r="K19" s="51">
        <f t="shared" si="3"/>
        <v>0</v>
      </c>
      <c r="L19" s="51">
        <f t="shared" si="3"/>
        <v>0</v>
      </c>
      <c r="M19" s="51">
        <f t="shared" si="3"/>
        <v>0</v>
      </c>
      <c r="N19" s="51">
        <f t="shared" si="3"/>
        <v>0</v>
      </c>
      <c r="O19" s="51">
        <f t="shared" si="3"/>
        <v>0</v>
      </c>
      <c r="P19" s="51">
        <f t="shared" si="3"/>
        <v>0</v>
      </c>
      <c r="Q19" s="51">
        <f t="shared" si="3"/>
        <v>0</v>
      </c>
      <c r="R19" s="51">
        <f t="shared" si="3"/>
        <v>0</v>
      </c>
      <c r="S19" s="51">
        <f t="shared" si="3"/>
        <v>0</v>
      </c>
      <c r="T19" s="51">
        <f t="shared" si="3"/>
        <v>0</v>
      </c>
      <c r="U19" s="51">
        <f t="shared" si="3"/>
        <v>0</v>
      </c>
      <c r="V19" s="51">
        <f t="shared" si="3"/>
        <v>0</v>
      </c>
      <c r="W19" s="51">
        <f t="shared" si="3"/>
        <v>0</v>
      </c>
      <c r="X19" s="51">
        <f t="shared" si="3"/>
        <v>0</v>
      </c>
      <c r="Y19" s="51">
        <f t="shared" si="3"/>
        <v>0</v>
      </c>
      <c r="Z19" s="51">
        <f t="shared" si="3"/>
        <v>0</v>
      </c>
      <c r="AA19" s="51">
        <f t="shared" si="3"/>
        <v>0</v>
      </c>
      <c r="AB19" s="51">
        <f t="shared" si="3"/>
        <v>0</v>
      </c>
      <c r="AC19" s="51">
        <f t="shared" si="3"/>
        <v>0</v>
      </c>
      <c r="AD19" s="51">
        <f t="shared" si="3"/>
        <v>0</v>
      </c>
      <c r="AE19" s="51">
        <f t="shared" si="3"/>
        <v>0</v>
      </c>
      <c r="AF19" s="64"/>
      <c r="AG19" s="175">
        <f>IF(ISNUMBER(AF19),AF19*COUNTIF(C19:AE19,"&gt;0"),AF19)</f>
        <v>0</v>
      </c>
      <c r="AH19" s="175"/>
      <c r="AI19" s="174"/>
      <c r="AJ19" s="174"/>
      <c r="AK19" s="174"/>
    </row>
    <row r="20" spans="1:46" ht="15" customHeight="1">
      <c r="A20" s="2"/>
      <c r="B20" s="123"/>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65"/>
      <c r="AG20" s="176"/>
      <c r="AH20" s="176"/>
      <c r="AI20" s="177"/>
      <c r="AJ20" s="177"/>
      <c r="AK20" s="177"/>
      <c r="AL20" s="5" t="s">
        <v>304</v>
      </c>
      <c r="AN20" t="s">
        <v>66</v>
      </c>
      <c r="AP20" s="5"/>
      <c r="AQ20" s="2"/>
      <c r="AS20" s="49"/>
      <c r="AT20" s="49"/>
    </row>
    <row r="21" spans="1:46" ht="15" customHeight="1">
      <c r="A21" s="2"/>
      <c r="B21" s="93" t="s">
        <v>18</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65"/>
      <c r="AG21" s="178"/>
      <c r="AH21" s="178"/>
      <c r="AI21" s="179"/>
      <c r="AJ21" s="179"/>
      <c r="AK21" s="179"/>
      <c r="AL21" s="8">
        <f>IF(ISNUMBER(AG22),AG22+(TINV(0.1,($AP$16-1)))*($AN$16/SQRT($AP$16)),"NC")</f>
        <v>13.251233137566501</v>
      </c>
      <c r="AN21" s="10">
        <f>IF(ISNUMBER(AL21),AG22+(SQRT(19)*$AN$16/SQRT($AP$16)),"NC")</f>
        <v>33.40448214219544</v>
      </c>
      <c r="AP21" s="10"/>
      <c r="AS21" s="80" t="str">
        <f>IF(AS18="","",AS18)</f>
        <v>UCL95(t)</v>
      </c>
      <c r="AT21" s="32">
        <f>IF(AS21="UCL95(t)",AL21,IF(AS21="UCL95(Cheb)",AN21,"Error"))</f>
        <v>13.251233137566501</v>
      </c>
    </row>
    <row r="22" spans="1:45" ht="15" customHeight="1">
      <c r="A22" s="2"/>
      <c r="B22" s="94" t="s">
        <v>17</v>
      </c>
      <c r="C22" s="52">
        <f>C$6*C21</f>
        <v>0</v>
      </c>
      <c r="D22" s="52">
        <f aca="true" t="shared" si="4" ref="D22:AE22">D$6*D21</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52">
        <f t="shared" si="4"/>
        <v>0</v>
      </c>
      <c r="O22" s="52">
        <f t="shared" si="4"/>
        <v>0</v>
      </c>
      <c r="P22" s="52">
        <f t="shared" si="4"/>
        <v>0</v>
      </c>
      <c r="Q22" s="52">
        <f t="shared" si="4"/>
        <v>0</v>
      </c>
      <c r="R22" s="52">
        <f t="shared" si="4"/>
        <v>0</v>
      </c>
      <c r="S22" s="52">
        <f t="shared" si="4"/>
        <v>0</v>
      </c>
      <c r="T22" s="52">
        <f t="shared" si="4"/>
        <v>0</v>
      </c>
      <c r="U22" s="52">
        <f t="shared" si="4"/>
        <v>0</v>
      </c>
      <c r="V22" s="52">
        <f t="shared" si="4"/>
        <v>0</v>
      </c>
      <c r="W22" s="52">
        <f t="shared" si="4"/>
        <v>0</v>
      </c>
      <c r="X22" s="52">
        <f t="shared" si="4"/>
        <v>0</v>
      </c>
      <c r="Y22" s="52">
        <f t="shared" si="4"/>
        <v>0</v>
      </c>
      <c r="Z22" s="52">
        <f t="shared" si="4"/>
        <v>0</v>
      </c>
      <c r="AA22" s="52">
        <f t="shared" si="4"/>
        <v>0</v>
      </c>
      <c r="AB22" s="52">
        <f t="shared" si="4"/>
        <v>0</v>
      </c>
      <c r="AC22" s="52">
        <f t="shared" si="4"/>
        <v>0</v>
      </c>
      <c r="AD22" s="52">
        <f t="shared" si="4"/>
        <v>0</v>
      </c>
      <c r="AE22" s="52">
        <f t="shared" si="4"/>
        <v>0</v>
      </c>
      <c r="AF22" s="66"/>
      <c r="AG22" s="180">
        <f>IF(ISNUMBER(AF22),AF22*COUNTIF(C22:AE22,"&gt;0"),AF22)</f>
        <v>0</v>
      </c>
      <c r="AH22" s="180"/>
      <c r="AI22" s="179"/>
      <c r="AJ22" s="179"/>
      <c r="AK22" s="179"/>
      <c r="AL22" s="5"/>
      <c r="AS22" s="81"/>
    </row>
    <row r="23" spans="2:46" ht="15" customHeight="1">
      <c r="B23" s="125"/>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67"/>
      <c r="AG23" s="181"/>
      <c r="AH23" s="181"/>
      <c r="AI23" s="182"/>
      <c r="AJ23" s="182"/>
      <c r="AK23" s="182"/>
      <c r="AL23" s="5" t="s">
        <v>304</v>
      </c>
      <c r="AN23" t="s">
        <v>66</v>
      </c>
      <c r="AP23" s="5"/>
      <c r="AQ23" s="2"/>
      <c r="AS23" s="82"/>
      <c r="AT23" s="49"/>
    </row>
    <row r="24" spans="2:46" ht="15" customHeight="1">
      <c r="B24" s="95" t="s">
        <v>18</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181"/>
      <c r="AH24" s="181"/>
      <c r="AI24" s="182"/>
      <c r="AJ24" s="182"/>
      <c r="AK24" s="182"/>
      <c r="AL24" s="8">
        <f>IF(ISNUMBER(AG25),AG25+(TINV(0.1,($AP$16-1)))*($AN$16/SQRT($AP$16)),"NC")</f>
        <v>13.251233137566501</v>
      </c>
      <c r="AN24" s="10">
        <f>IF(ISNUMBER(AL24),AG25+(SQRT(19)*$AN$16/SQRT($AP$16)),"NC")</f>
        <v>33.40448214219544</v>
      </c>
      <c r="AP24" s="10"/>
      <c r="AS24" s="83" t="str">
        <f>IF(AS21="","",AS21)</f>
        <v>UCL95(t)</v>
      </c>
      <c r="AT24" s="4">
        <f>IF(AS24="UCL95(t)",AL24,IF(AS24="UCL95(Cheb)",AN24,"Error"))</f>
        <v>13.251233137566501</v>
      </c>
    </row>
    <row r="25" spans="2:45" ht="15" customHeight="1">
      <c r="B25" s="96" t="s">
        <v>17</v>
      </c>
      <c r="C25" s="53">
        <f>C$6*C24</f>
        <v>0</v>
      </c>
      <c r="D25" s="53">
        <f aca="true" t="shared" si="5" ref="D25:AE25">D$6*D24</f>
        <v>0</v>
      </c>
      <c r="E25" s="53">
        <f t="shared" si="5"/>
        <v>0</v>
      </c>
      <c r="F25" s="53">
        <f t="shared" si="5"/>
        <v>0</v>
      </c>
      <c r="G25" s="53">
        <f t="shared" si="5"/>
        <v>0</v>
      </c>
      <c r="H25" s="53">
        <f t="shared" si="5"/>
        <v>0</v>
      </c>
      <c r="I25" s="53">
        <f t="shared" si="5"/>
        <v>0</v>
      </c>
      <c r="J25" s="53">
        <f t="shared" si="5"/>
        <v>0</v>
      </c>
      <c r="K25" s="53">
        <f t="shared" si="5"/>
        <v>0</v>
      </c>
      <c r="L25" s="53">
        <f t="shared" si="5"/>
        <v>0</v>
      </c>
      <c r="M25" s="53">
        <f t="shared" si="5"/>
        <v>0</v>
      </c>
      <c r="N25" s="53">
        <f t="shared" si="5"/>
        <v>0</v>
      </c>
      <c r="O25" s="53">
        <f t="shared" si="5"/>
        <v>0</v>
      </c>
      <c r="P25" s="53">
        <f t="shared" si="5"/>
        <v>0</v>
      </c>
      <c r="Q25" s="53">
        <f t="shared" si="5"/>
        <v>0</v>
      </c>
      <c r="R25" s="53">
        <f t="shared" si="5"/>
        <v>0</v>
      </c>
      <c r="S25" s="53">
        <f t="shared" si="5"/>
        <v>0</v>
      </c>
      <c r="T25" s="53">
        <f t="shared" si="5"/>
        <v>0</v>
      </c>
      <c r="U25" s="53">
        <f t="shared" si="5"/>
        <v>0</v>
      </c>
      <c r="V25" s="53">
        <f t="shared" si="5"/>
        <v>0</v>
      </c>
      <c r="W25" s="53">
        <f t="shared" si="5"/>
        <v>0</v>
      </c>
      <c r="X25" s="53">
        <f t="shared" si="5"/>
        <v>0</v>
      </c>
      <c r="Y25" s="53">
        <f t="shared" si="5"/>
        <v>0</v>
      </c>
      <c r="Z25" s="53">
        <f t="shared" si="5"/>
        <v>0</v>
      </c>
      <c r="AA25" s="53">
        <f t="shared" si="5"/>
        <v>0</v>
      </c>
      <c r="AB25" s="53">
        <f t="shared" si="5"/>
        <v>0</v>
      </c>
      <c r="AC25" s="53">
        <f t="shared" si="5"/>
        <v>0</v>
      </c>
      <c r="AD25" s="53">
        <f t="shared" si="5"/>
        <v>0</v>
      </c>
      <c r="AE25" s="53">
        <f t="shared" si="5"/>
        <v>0</v>
      </c>
      <c r="AF25" s="68"/>
      <c r="AG25" s="183">
        <f>IF(ISNUMBER(AF25),AF25*COUNTIF(C25:AE25,"&gt;0"),AF25)</f>
        <v>0</v>
      </c>
      <c r="AH25" s="183"/>
      <c r="AI25" s="182"/>
      <c r="AJ25" s="182"/>
      <c r="AK25" s="182"/>
      <c r="AL25" s="8"/>
      <c r="AS25" s="81"/>
    </row>
    <row r="26" spans="2:46" ht="15" customHeight="1">
      <c r="B26" s="127"/>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69"/>
      <c r="AG26" s="184"/>
      <c r="AH26" s="184"/>
      <c r="AI26" s="185"/>
      <c r="AJ26" s="185"/>
      <c r="AK26" s="185"/>
      <c r="AL26" s="5" t="s">
        <v>304</v>
      </c>
      <c r="AN26" t="s">
        <v>66</v>
      </c>
      <c r="AP26" s="5"/>
      <c r="AQ26" s="2"/>
      <c r="AS26" s="82"/>
      <c r="AT26" s="49"/>
    </row>
    <row r="27" spans="2:46" ht="15" customHeight="1">
      <c r="B27" s="97" t="s">
        <v>18</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184"/>
      <c r="AH27" s="184"/>
      <c r="AI27" s="185"/>
      <c r="AJ27" s="185"/>
      <c r="AK27" s="185"/>
      <c r="AL27" s="8">
        <f>IF(ISNUMBER(AG28),AG28+(TINV(0.1,($AP$16-1)))*($AN$16/SQRT($AP$16)),"NC")</f>
        <v>13.251233137566501</v>
      </c>
      <c r="AN27" s="10">
        <f>IF(ISNUMBER(AL27),AG28+(SQRT(19)*$AN$16/SQRT($AP$16)),"NC")</f>
        <v>33.40448214219544</v>
      </c>
      <c r="AP27" s="10"/>
      <c r="AS27" s="84" t="str">
        <f>IF(AS24="","",AS24)</f>
        <v>UCL95(t)</v>
      </c>
      <c r="AT27" s="36">
        <f>IF(AS27="UCL95(t)",AL27,IF(AS27="UCL95(Cheb)",AN27,"Error"))</f>
        <v>13.251233137566501</v>
      </c>
    </row>
    <row r="28" spans="2:45" ht="15" customHeight="1">
      <c r="B28" s="98" t="s">
        <v>17</v>
      </c>
      <c r="C28" s="54">
        <f>C$6*C27</f>
        <v>0</v>
      </c>
      <c r="D28" s="54">
        <f aca="true" t="shared" si="6" ref="D28:AE28">D$6*D27</f>
        <v>0</v>
      </c>
      <c r="E28" s="54">
        <f t="shared" si="6"/>
        <v>0</v>
      </c>
      <c r="F28" s="54">
        <f t="shared" si="6"/>
        <v>0</v>
      </c>
      <c r="G28" s="54">
        <f t="shared" si="6"/>
        <v>0</v>
      </c>
      <c r="H28" s="54">
        <f t="shared" si="6"/>
        <v>0</v>
      </c>
      <c r="I28" s="54">
        <f t="shared" si="6"/>
        <v>0</v>
      </c>
      <c r="J28" s="54">
        <f t="shared" si="6"/>
        <v>0</v>
      </c>
      <c r="K28" s="54">
        <f t="shared" si="6"/>
        <v>0</v>
      </c>
      <c r="L28" s="54">
        <f t="shared" si="6"/>
        <v>0</v>
      </c>
      <c r="M28" s="54">
        <f t="shared" si="6"/>
        <v>0</v>
      </c>
      <c r="N28" s="54">
        <f t="shared" si="6"/>
        <v>0</v>
      </c>
      <c r="O28" s="54">
        <f t="shared" si="6"/>
        <v>0</v>
      </c>
      <c r="P28" s="54">
        <f t="shared" si="6"/>
        <v>0</v>
      </c>
      <c r="Q28" s="54">
        <f t="shared" si="6"/>
        <v>0</v>
      </c>
      <c r="R28" s="54">
        <f t="shared" si="6"/>
        <v>0</v>
      </c>
      <c r="S28" s="54">
        <f t="shared" si="6"/>
        <v>0</v>
      </c>
      <c r="T28" s="54">
        <f t="shared" si="6"/>
        <v>0</v>
      </c>
      <c r="U28" s="54">
        <f t="shared" si="6"/>
        <v>0</v>
      </c>
      <c r="V28" s="54">
        <f t="shared" si="6"/>
        <v>0</v>
      </c>
      <c r="W28" s="54">
        <f t="shared" si="6"/>
        <v>0</v>
      </c>
      <c r="X28" s="54">
        <f t="shared" si="6"/>
        <v>0</v>
      </c>
      <c r="Y28" s="54">
        <f t="shared" si="6"/>
        <v>0</v>
      </c>
      <c r="Z28" s="54">
        <f t="shared" si="6"/>
        <v>0</v>
      </c>
      <c r="AA28" s="54">
        <f t="shared" si="6"/>
        <v>0</v>
      </c>
      <c r="AB28" s="54">
        <f t="shared" si="6"/>
        <v>0</v>
      </c>
      <c r="AC28" s="54">
        <f t="shared" si="6"/>
        <v>0</v>
      </c>
      <c r="AD28" s="54">
        <f t="shared" si="6"/>
        <v>0</v>
      </c>
      <c r="AE28" s="54">
        <f t="shared" si="6"/>
        <v>0</v>
      </c>
      <c r="AF28" s="70"/>
      <c r="AG28" s="186">
        <f>IF(ISNUMBER(AF28),AF28*COUNTIF(C28:AE28,"&gt;0"),AF28)</f>
        <v>0</v>
      </c>
      <c r="AH28" s="186"/>
      <c r="AI28" s="185"/>
      <c r="AJ28" s="185"/>
      <c r="AK28" s="185"/>
      <c r="AL28" s="8"/>
      <c r="AS28" s="81"/>
    </row>
    <row r="29" spans="2:46" ht="15" customHeight="1">
      <c r="B29" s="129"/>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71"/>
      <c r="AG29" s="187"/>
      <c r="AH29" s="187"/>
      <c r="AI29" s="188"/>
      <c r="AJ29" s="188"/>
      <c r="AK29" s="188"/>
      <c r="AL29" s="5" t="s">
        <v>304</v>
      </c>
      <c r="AN29" t="s">
        <v>66</v>
      </c>
      <c r="AP29" s="5"/>
      <c r="AQ29" s="2"/>
      <c r="AS29" s="82"/>
      <c r="AT29" s="49"/>
    </row>
    <row r="30" spans="2:46" ht="15" customHeight="1">
      <c r="B30" s="99" t="s">
        <v>18</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187"/>
      <c r="AH30" s="187"/>
      <c r="AI30" s="188"/>
      <c r="AJ30" s="188"/>
      <c r="AK30" s="188"/>
      <c r="AL30" s="8">
        <f>IF(ISNUMBER(AG31),AG31+(TINV(0.1,($AP$16-1)))*($AN$16/SQRT($AP$16)),"NC")</f>
        <v>13.251233137566501</v>
      </c>
      <c r="AN30" s="10">
        <f>IF(ISNUMBER(AL30),AG31+(SQRT(19)*$AN$16/SQRT($AP$16)),"NC")</f>
        <v>33.40448214219544</v>
      </c>
      <c r="AP30" s="10"/>
      <c r="AS30" s="85" t="str">
        <f>IF(AS27="","",AS27)</f>
        <v>UCL95(t)</v>
      </c>
      <c r="AT30" s="37">
        <f>IF(AS30="UCL95(t)",AL30,IF(AS30="UCL95(Cheb)",AN30,"Error"))</f>
        <v>13.251233137566501</v>
      </c>
    </row>
    <row r="31" spans="2:45" ht="15" customHeight="1">
      <c r="B31" s="100" t="s">
        <v>17</v>
      </c>
      <c r="C31" s="55">
        <f aca="true" t="shared" si="7" ref="C31:AE31">C$6*C30</f>
        <v>0</v>
      </c>
      <c r="D31" s="55">
        <f t="shared" si="7"/>
        <v>0</v>
      </c>
      <c r="E31" s="55">
        <f t="shared" si="7"/>
        <v>0</v>
      </c>
      <c r="F31" s="55">
        <f t="shared" si="7"/>
        <v>0</v>
      </c>
      <c r="G31" s="55">
        <f t="shared" si="7"/>
        <v>0</v>
      </c>
      <c r="H31" s="55">
        <f t="shared" si="7"/>
        <v>0</v>
      </c>
      <c r="I31" s="55">
        <f t="shared" si="7"/>
        <v>0</v>
      </c>
      <c r="J31" s="55">
        <f t="shared" si="7"/>
        <v>0</v>
      </c>
      <c r="K31" s="55">
        <f t="shared" si="7"/>
        <v>0</v>
      </c>
      <c r="L31" s="55">
        <f t="shared" si="7"/>
        <v>0</v>
      </c>
      <c r="M31" s="55">
        <f t="shared" si="7"/>
        <v>0</v>
      </c>
      <c r="N31" s="55">
        <f t="shared" si="7"/>
        <v>0</v>
      </c>
      <c r="O31" s="55">
        <f t="shared" si="7"/>
        <v>0</v>
      </c>
      <c r="P31" s="55">
        <f t="shared" si="7"/>
        <v>0</v>
      </c>
      <c r="Q31" s="55">
        <f t="shared" si="7"/>
        <v>0</v>
      </c>
      <c r="R31" s="55">
        <f t="shared" si="7"/>
        <v>0</v>
      </c>
      <c r="S31" s="55">
        <f t="shared" si="7"/>
        <v>0</v>
      </c>
      <c r="T31" s="55">
        <f t="shared" si="7"/>
        <v>0</v>
      </c>
      <c r="U31" s="55">
        <f t="shared" si="7"/>
        <v>0</v>
      </c>
      <c r="V31" s="55">
        <f t="shared" si="7"/>
        <v>0</v>
      </c>
      <c r="W31" s="55">
        <f t="shared" si="7"/>
        <v>0</v>
      </c>
      <c r="X31" s="55">
        <f t="shared" si="7"/>
        <v>0</v>
      </c>
      <c r="Y31" s="55">
        <f t="shared" si="7"/>
        <v>0</v>
      </c>
      <c r="Z31" s="55">
        <f t="shared" si="7"/>
        <v>0</v>
      </c>
      <c r="AA31" s="55">
        <f t="shared" si="7"/>
        <v>0</v>
      </c>
      <c r="AB31" s="55">
        <f t="shared" si="7"/>
        <v>0</v>
      </c>
      <c r="AC31" s="55">
        <f t="shared" si="7"/>
        <v>0</v>
      </c>
      <c r="AD31" s="55">
        <f t="shared" si="7"/>
        <v>0</v>
      </c>
      <c r="AE31" s="55">
        <f t="shared" si="7"/>
        <v>0</v>
      </c>
      <c r="AF31" s="72"/>
      <c r="AG31" s="189">
        <f>IF(ISNUMBER(AF31),AF31*COUNTIF(C31:AE31,"&gt;0"),AF31)</f>
        <v>0</v>
      </c>
      <c r="AH31" s="189"/>
      <c r="AI31" s="188"/>
      <c r="AJ31" s="188"/>
      <c r="AK31" s="188"/>
      <c r="AL31" s="9"/>
      <c r="AS31" s="81"/>
    </row>
    <row r="32" spans="2:46" ht="15" customHeight="1">
      <c r="B32" s="131"/>
      <c r="C32" s="132"/>
      <c r="D32" s="133"/>
      <c r="E32" s="132"/>
      <c r="F32" s="132"/>
      <c r="G32" s="132"/>
      <c r="H32" s="132"/>
      <c r="I32" s="132"/>
      <c r="J32" s="132"/>
      <c r="K32" s="132"/>
      <c r="L32" s="132"/>
      <c r="M32" s="132"/>
      <c r="N32" s="132"/>
      <c r="O32" s="132"/>
      <c r="P32" s="132"/>
      <c r="Q32" s="132"/>
      <c r="R32" s="132"/>
      <c r="S32" s="132"/>
      <c r="T32" s="132"/>
      <c r="U32" s="132"/>
      <c r="V32" s="132"/>
      <c r="W32" s="132"/>
      <c r="X32" s="132"/>
      <c r="Y32" s="132"/>
      <c r="Z32" s="133"/>
      <c r="AA32" s="132"/>
      <c r="AB32" s="132"/>
      <c r="AC32" s="132"/>
      <c r="AD32" s="133"/>
      <c r="AE32" s="132"/>
      <c r="AF32" s="73"/>
      <c r="AG32" s="190"/>
      <c r="AH32" s="190"/>
      <c r="AI32" s="191"/>
      <c r="AJ32" s="191"/>
      <c r="AK32" s="191"/>
      <c r="AL32" s="5" t="s">
        <v>304</v>
      </c>
      <c r="AN32" t="s">
        <v>66</v>
      </c>
      <c r="AP32" s="5"/>
      <c r="AQ32" s="2"/>
      <c r="AS32" s="82"/>
      <c r="AT32" s="49"/>
    </row>
    <row r="33" spans="2:46" ht="15" customHeight="1">
      <c r="B33" s="101" t="s">
        <v>18</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190"/>
      <c r="AH33" s="190"/>
      <c r="AI33" s="191"/>
      <c r="AJ33" s="191"/>
      <c r="AK33" s="191"/>
      <c r="AL33" s="8">
        <f>IF(ISNUMBER(AG34),AG34+(TINV(0.1,($AP$16-1)))*($AN$16/SQRT($AP$16)),"NC")</f>
        <v>13.251233137566501</v>
      </c>
      <c r="AN33" s="10">
        <f>IF(ISNUMBER(AL33),AG34+(SQRT(19)*$AN$16/SQRT($AP$16)),"NC")</f>
        <v>33.40448214219544</v>
      </c>
      <c r="AP33" s="10"/>
      <c r="AS33" s="86" t="str">
        <f>IF(AS30="","",AS30)</f>
        <v>UCL95(t)</v>
      </c>
      <c r="AT33" s="38">
        <f>IF(AS33="UCL95(t)",AL33,IF(AS33="UCL95(Cheb)",AN33,"Error"))</f>
        <v>13.251233137566501</v>
      </c>
    </row>
    <row r="34" spans="2:45" ht="15" customHeight="1">
      <c r="B34" s="102" t="s">
        <v>17</v>
      </c>
      <c r="C34" s="56">
        <f>C$6*C33</f>
        <v>0</v>
      </c>
      <c r="D34" s="56">
        <f aca="true" t="shared" si="8" ref="D34:AE34">D$6*D33</f>
        <v>0</v>
      </c>
      <c r="E34" s="56">
        <f t="shared" si="8"/>
        <v>0</v>
      </c>
      <c r="F34" s="56">
        <f t="shared" si="8"/>
        <v>0</v>
      </c>
      <c r="G34" s="56">
        <f t="shared" si="8"/>
        <v>0</v>
      </c>
      <c r="H34" s="56">
        <f t="shared" si="8"/>
        <v>0</v>
      </c>
      <c r="I34" s="56">
        <f t="shared" si="8"/>
        <v>0</v>
      </c>
      <c r="J34" s="56">
        <f t="shared" si="8"/>
        <v>0</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0</v>
      </c>
      <c r="V34" s="56">
        <f t="shared" si="8"/>
        <v>0</v>
      </c>
      <c r="W34" s="56">
        <f t="shared" si="8"/>
        <v>0</v>
      </c>
      <c r="X34" s="56">
        <f t="shared" si="8"/>
        <v>0</v>
      </c>
      <c r="Y34" s="56">
        <f t="shared" si="8"/>
        <v>0</v>
      </c>
      <c r="Z34" s="56">
        <f t="shared" si="8"/>
        <v>0</v>
      </c>
      <c r="AA34" s="56">
        <f t="shared" si="8"/>
        <v>0</v>
      </c>
      <c r="AB34" s="56">
        <f t="shared" si="8"/>
        <v>0</v>
      </c>
      <c r="AC34" s="56">
        <f t="shared" si="8"/>
        <v>0</v>
      </c>
      <c r="AD34" s="56">
        <f t="shared" si="8"/>
        <v>0</v>
      </c>
      <c r="AE34" s="56">
        <f t="shared" si="8"/>
        <v>0</v>
      </c>
      <c r="AF34" s="74"/>
      <c r="AG34" s="192">
        <f>IF(ISNUMBER(AF34),AF34*COUNTIF(C34:AE34,"&gt;0"),AF34)</f>
        <v>0</v>
      </c>
      <c r="AH34" s="192"/>
      <c r="AI34" s="191"/>
      <c r="AJ34" s="191"/>
      <c r="AK34" s="191"/>
      <c r="AL34" s="8"/>
      <c r="AS34" s="81"/>
    </row>
    <row r="35" spans="2:77" ht="15" customHeight="1">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67"/>
      <c r="AG35" s="181"/>
      <c r="AH35" s="181"/>
      <c r="AI35" s="182"/>
      <c r="AJ35" s="182"/>
      <c r="AK35" s="182"/>
      <c r="AL35" s="5" t="s">
        <v>304</v>
      </c>
      <c r="AN35" t="s">
        <v>66</v>
      </c>
      <c r="AP35" s="5"/>
      <c r="AQ35" s="2"/>
      <c r="AS35" s="82"/>
      <c r="AT35" s="49"/>
      <c r="BY35" s="2"/>
    </row>
    <row r="36" spans="2:46" ht="15" customHeight="1">
      <c r="B36" s="95" t="s">
        <v>18</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181"/>
      <c r="AH36" s="181"/>
      <c r="AI36" s="182"/>
      <c r="AJ36" s="182"/>
      <c r="AK36" s="182"/>
      <c r="AL36" s="8">
        <f>IF(ISNUMBER(AG37),AG37+(TINV(0.1,($AP$16-1)))*($AN$16/SQRT($AP$16)),"NC")</f>
        <v>13.251233137566501</v>
      </c>
      <c r="AN36" s="10">
        <f>IF(ISNUMBER(AL36),AG37+(SQRT(19)*$AN$16/SQRT($AP$16)),"NC")</f>
        <v>33.40448214219544</v>
      </c>
      <c r="AP36" s="10"/>
      <c r="AS36" s="83" t="str">
        <f>IF(AS33="","",AS33)</f>
        <v>UCL95(t)</v>
      </c>
      <c r="AT36" s="4">
        <f>IF(AS36="UCL95(t)",AL36,IF(AS36="UCL95(Cheb)",AN36,"Error"))</f>
        <v>13.251233137566501</v>
      </c>
    </row>
    <row r="37" spans="2:45" ht="15" customHeight="1">
      <c r="B37" s="96" t="s">
        <v>17</v>
      </c>
      <c r="C37" s="53">
        <f>C$6*C36</f>
        <v>0</v>
      </c>
      <c r="D37" s="53">
        <f aca="true" t="shared" si="9" ref="D37:AE37">D$6*D36</f>
        <v>0</v>
      </c>
      <c r="E37" s="53">
        <f t="shared" si="9"/>
        <v>0</v>
      </c>
      <c r="F37" s="53">
        <f t="shared" si="9"/>
        <v>0</v>
      </c>
      <c r="G37" s="53">
        <f t="shared" si="9"/>
        <v>0</v>
      </c>
      <c r="H37" s="53">
        <f t="shared" si="9"/>
        <v>0</v>
      </c>
      <c r="I37" s="53">
        <f t="shared" si="9"/>
        <v>0</v>
      </c>
      <c r="J37" s="53">
        <f t="shared" si="9"/>
        <v>0</v>
      </c>
      <c r="K37" s="53">
        <f t="shared" si="9"/>
        <v>0</v>
      </c>
      <c r="L37" s="53">
        <f t="shared" si="9"/>
        <v>0</v>
      </c>
      <c r="M37" s="53">
        <f t="shared" si="9"/>
        <v>0</v>
      </c>
      <c r="N37" s="53">
        <f t="shared" si="9"/>
        <v>0</v>
      </c>
      <c r="O37" s="53">
        <f t="shared" si="9"/>
        <v>0</v>
      </c>
      <c r="P37" s="53">
        <f t="shared" si="9"/>
        <v>0</v>
      </c>
      <c r="Q37" s="53">
        <f t="shared" si="9"/>
        <v>0</v>
      </c>
      <c r="R37" s="53">
        <f t="shared" si="9"/>
        <v>0</v>
      </c>
      <c r="S37" s="53">
        <f t="shared" si="9"/>
        <v>0</v>
      </c>
      <c r="T37" s="53">
        <f t="shared" si="9"/>
        <v>0</v>
      </c>
      <c r="U37" s="53">
        <f t="shared" si="9"/>
        <v>0</v>
      </c>
      <c r="V37" s="53">
        <f t="shared" si="9"/>
        <v>0</v>
      </c>
      <c r="W37" s="53">
        <f t="shared" si="9"/>
        <v>0</v>
      </c>
      <c r="X37" s="53">
        <f t="shared" si="9"/>
        <v>0</v>
      </c>
      <c r="Y37" s="53">
        <f t="shared" si="9"/>
        <v>0</v>
      </c>
      <c r="Z37" s="53">
        <f t="shared" si="9"/>
        <v>0</v>
      </c>
      <c r="AA37" s="53">
        <f t="shared" si="9"/>
        <v>0</v>
      </c>
      <c r="AB37" s="53">
        <f t="shared" si="9"/>
        <v>0</v>
      </c>
      <c r="AC37" s="53">
        <f t="shared" si="9"/>
        <v>0</v>
      </c>
      <c r="AD37" s="53">
        <f t="shared" si="9"/>
        <v>0</v>
      </c>
      <c r="AE37" s="53">
        <f t="shared" si="9"/>
        <v>0</v>
      </c>
      <c r="AF37" s="68"/>
      <c r="AG37" s="183">
        <f>IF(ISNUMBER(AF37),AF37*COUNTIF(C37:AE37,"&gt;0"),AF37)</f>
        <v>0</v>
      </c>
      <c r="AH37" s="183"/>
      <c r="AI37" s="182"/>
      <c r="AJ37" s="182"/>
      <c r="AK37" s="182"/>
      <c r="AL37" s="8"/>
      <c r="AS37" s="81"/>
    </row>
    <row r="38" spans="2:46" ht="15" customHeight="1">
      <c r="B38" s="121"/>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63"/>
      <c r="AG38" s="173"/>
      <c r="AH38" s="173"/>
      <c r="AI38" s="174"/>
      <c r="AJ38" s="174"/>
      <c r="AK38" s="174"/>
      <c r="AL38" s="5" t="s">
        <v>304</v>
      </c>
      <c r="AN38" t="s">
        <v>66</v>
      </c>
      <c r="AP38" s="5"/>
      <c r="AQ38" s="2"/>
      <c r="AS38" s="82"/>
      <c r="AT38" s="49"/>
    </row>
    <row r="39" spans="2:46" ht="15" customHeight="1">
      <c r="B39" s="91" t="s">
        <v>18</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173"/>
      <c r="AH39" s="173"/>
      <c r="AI39" s="174"/>
      <c r="AJ39" s="174"/>
      <c r="AK39" s="174"/>
      <c r="AL39" s="8">
        <f>IF(ISNUMBER(AG40),AG40+(TINV(0.1,($AP$16-1)))*($AN$16/SQRT($AP$16)),"NC")</f>
        <v>13.251233137566501</v>
      </c>
      <c r="AN39" s="10">
        <f>IF(ISNUMBER(AL39),AG40+(SQRT(19)*$AN$16/SQRT($AP$16)),"NC")</f>
        <v>33.40448214219544</v>
      </c>
      <c r="AP39" s="10"/>
      <c r="AS39" s="87" t="str">
        <f>IF(AS36="","",AS36)</f>
        <v>UCL95(t)</v>
      </c>
      <c r="AT39" s="35">
        <f>IF(AS39="UCL95(t)",AL39,IF(AS39="UCL95(Cheb)",AN39,"Error"))</f>
        <v>13.251233137566501</v>
      </c>
    </row>
    <row r="40" spans="2:45" ht="15" customHeight="1">
      <c r="B40" s="92" t="s">
        <v>17</v>
      </c>
      <c r="C40" s="51">
        <f>C$6*C39</f>
        <v>0</v>
      </c>
      <c r="D40" s="51">
        <f aca="true" t="shared" si="10" ref="D40:AE40">D$6*D39</f>
        <v>0</v>
      </c>
      <c r="E40" s="51">
        <f t="shared" si="10"/>
        <v>0</v>
      </c>
      <c r="F40" s="51">
        <f t="shared" si="10"/>
        <v>0</v>
      </c>
      <c r="G40" s="51">
        <f t="shared" si="10"/>
        <v>0</v>
      </c>
      <c r="H40" s="51">
        <f t="shared" si="10"/>
        <v>0</v>
      </c>
      <c r="I40" s="51">
        <f t="shared" si="10"/>
        <v>0</v>
      </c>
      <c r="J40" s="51">
        <f t="shared" si="10"/>
        <v>0</v>
      </c>
      <c r="K40" s="51">
        <f t="shared" si="10"/>
        <v>0</v>
      </c>
      <c r="L40" s="51">
        <f t="shared" si="10"/>
        <v>0</v>
      </c>
      <c r="M40" s="51">
        <f t="shared" si="10"/>
        <v>0</v>
      </c>
      <c r="N40" s="51">
        <f t="shared" si="10"/>
        <v>0</v>
      </c>
      <c r="O40" s="51">
        <f t="shared" si="10"/>
        <v>0</v>
      </c>
      <c r="P40" s="51">
        <f t="shared" si="10"/>
        <v>0</v>
      </c>
      <c r="Q40" s="51">
        <f t="shared" si="10"/>
        <v>0</v>
      </c>
      <c r="R40" s="51">
        <f t="shared" si="10"/>
        <v>0</v>
      </c>
      <c r="S40" s="51">
        <f t="shared" si="10"/>
        <v>0</v>
      </c>
      <c r="T40" s="51">
        <f t="shared" si="10"/>
        <v>0</v>
      </c>
      <c r="U40" s="51">
        <f t="shared" si="10"/>
        <v>0</v>
      </c>
      <c r="V40" s="51">
        <f t="shared" si="10"/>
        <v>0</v>
      </c>
      <c r="W40" s="51">
        <f t="shared" si="10"/>
        <v>0</v>
      </c>
      <c r="X40" s="51">
        <f t="shared" si="10"/>
        <v>0</v>
      </c>
      <c r="Y40" s="51">
        <f t="shared" si="10"/>
        <v>0</v>
      </c>
      <c r="Z40" s="51">
        <f t="shared" si="10"/>
        <v>0</v>
      </c>
      <c r="AA40" s="51">
        <f t="shared" si="10"/>
        <v>0</v>
      </c>
      <c r="AB40" s="51">
        <f t="shared" si="10"/>
        <v>0</v>
      </c>
      <c r="AC40" s="51">
        <f t="shared" si="10"/>
        <v>0</v>
      </c>
      <c r="AD40" s="51">
        <f t="shared" si="10"/>
        <v>0</v>
      </c>
      <c r="AE40" s="51">
        <f t="shared" si="10"/>
        <v>0</v>
      </c>
      <c r="AF40" s="64"/>
      <c r="AG40" s="175">
        <f>IF(ISNUMBER(AF40),AF40*COUNTIF(C40:AE40,"&gt;0"),AF40)</f>
        <v>0</v>
      </c>
      <c r="AH40" s="175"/>
      <c r="AI40" s="174"/>
      <c r="AJ40" s="174"/>
      <c r="AK40" s="174"/>
      <c r="AL40" s="8"/>
      <c r="AS40" s="81"/>
    </row>
    <row r="41" spans="2:46" ht="15" customHeight="1">
      <c r="B41" s="123"/>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75"/>
      <c r="AG41" s="178"/>
      <c r="AH41" s="178"/>
      <c r="AI41" s="179"/>
      <c r="AJ41" s="179"/>
      <c r="AK41" s="179"/>
      <c r="AL41" s="5" t="s">
        <v>304</v>
      </c>
      <c r="AN41" t="s">
        <v>66</v>
      </c>
      <c r="AP41" s="5"/>
      <c r="AQ41" s="2"/>
      <c r="AS41" s="82"/>
      <c r="AT41" s="49"/>
    </row>
    <row r="42" spans="2:46" ht="15" customHeight="1">
      <c r="B42" s="93" t="s">
        <v>18</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178"/>
      <c r="AH42" s="178"/>
      <c r="AI42" s="179"/>
      <c r="AJ42" s="179"/>
      <c r="AK42" s="179"/>
      <c r="AL42" s="8">
        <f>IF(ISNUMBER(AG43),AG43+(TINV(0.1,($AP$16-1)))*($AN$16/SQRT($AP$16)),"NC")</f>
        <v>13.251233137566501</v>
      </c>
      <c r="AN42" s="10">
        <f>IF(ISNUMBER(AL42),AG43+(SQRT(19)*$AN$16/SQRT($AP$16)),"NC")</f>
        <v>33.40448214219544</v>
      </c>
      <c r="AP42" s="10"/>
      <c r="AS42" s="80" t="str">
        <f>IF(AS39="","",AS39)</f>
        <v>UCL95(t)</v>
      </c>
      <c r="AT42" s="32">
        <f>IF(AS42="UCL95(t)",AL42,IF(AS42="UCL95(Cheb)",AN42,"Error"))</f>
        <v>13.251233137566501</v>
      </c>
    </row>
    <row r="43" spans="2:45" ht="15" customHeight="1">
      <c r="B43" s="94" t="s">
        <v>17</v>
      </c>
      <c r="C43" s="52">
        <f>C$6*C42</f>
        <v>0</v>
      </c>
      <c r="D43" s="52">
        <f aca="true" t="shared" si="11" ref="D43:AE43">D$6*D42</f>
        <v>0</v>
      </c>
      <c r="E43" s="52">
        <f t="shared" si="11"/>
        <v>0</v>
      </c>
      <c r="F43" s="52">
        <f t="shared" si="11"/>
        <v>0</v>
      </c>
      <c r="G43" s="52">
        <f t="shared" si="11"/>
        <v>0</v>
      </c>
      <c r="H43" s="52">
        <f t="shared" si="11"/>
        <v>0</v>
      </c>
      <c r="I43" s="52">
        <f t="shared" si="11"/>
        <v>0</v>
      </c>
      <c r="J43" s="52">
        <f t="shared" si="11"/>
        <v>0</v>
      </c>
      <c r="K43" s="52">
        <f t="shared" si="11"/>
        <v>0</v>
      </c>
      <c r="L43" s="52">
        <f t="shared" si="11"/>
        <v>0</v>
      </c>
      <c r="M43" s="52">
        <f t="shared" si="11"/>
        <v>0</v>
      </c>
      <c r="N43" s="52">
        <f t="shared" si="11"/>
        <v>0</v>
      </c>
      <c r="O43" s="52">
        <f t="shared" si="11"/>
        <v>0</v>
      </c>
      <c r="P43" s="52">
        <f t="shared" si="11"/>
        <v>0</v>
      </c>
      <c r="Q43" s="52">
        <f t="shared" si="11"/>
        <v>0</v>
      </c>
      <c r="R43" s="52">
        <f t="shared" si="11"/>
        <v>0</v>
      </c>
      <c r="S43" s="52">
        <f t="shared" si="11"/>
        <v>0</v>
      </c>
      <c r="T43" s="52">
        <f t="shared" si="11"/>
        <v>0</v>
      </c>
      <c r="U43" s="52">
        <f t="shared" si="11"/>
        <v>0</v>
      </c>
      <c r="V43" s="52">
        <f t="shared" si="11"/>
        <v>0</v>
      </c>
      <c r="W43" s="52">
        <f t="shared" si="11"/>
        <v>0</v>
      </c>
      <c r="X43" s="52">
        <f t="shared" si="11"/>
        <v>0</v>
      </c>
      <c r="Y43" s="52">
        <f t="shared" si="11"/>
        <v>0</v>
      </c>
      <c r="Z43" s="52">
        <f t="shared" si="11"/>
        <v>0</v>
      </c>
      <c r="AA43" s="52">
        <f t="shared" si="11"/>
        <v>0</v>
      </c>
      <c r="AB43" s="52">
        <f t="shared" si="11"/>
        <v>0</v>
      </c>
      <c r="AC43" s="52">
        <f t="shared" si="11"/>
        <v>0</v>
      </c>
      <c r="AD43" s="52">
        <f t="shared" si="11"/>
        <v>0</v>
      </c>
      <c r="AE43" s="52">
        <f t="shared" si="11"/>
        <v>0</v>
      </c>
      <c r="AF43" s="66"/>
      <c r="AG43" s="180">
        <f>IF(ISNUMBER(AF43),AF43*COUNTIF(C43:AE43,"&gt;0"),AF43)</f>
        <v>0</v>
      </c>
      <c r="AH43" s="180"/>
      <c r="AI43" s="179"/>
      <c r="AJ43" s="179"/>
      <c r="AK43" s="179"/>
      <c r="AL43" s="8"/>
      <c r="AS43" s="81"/>
    </row>
    <row r="44" spans="2:46" ht="15" customHeight="1">
      <c r="B44" s="134"/>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76"/>
      <c r="AG44" s="193"/>
      <c r="AH44" s="193"/>
      <c r="AI44" s="194"/>
      <c r="AJ44" s="194"/>
      <c r="AK44" s="194"/>
      <c r="AL44" s="5" t="s">
        <v>304</v>
      </c>
      <c r="AN44" t="s">
        <v>66</v>
      </c>
      <c r="AP44" s="5"/>
      <c r="AQ44" s="2"/>
      <c r="AS44" s="82"/>
      <c r="AT44" s="49"/>
    </row>
    <row r="45" spans="2:46" ht="15" customHeight="1">
      <c r="B45" s="103" t="s">
        <v>18</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193"/>
      <c r="AH45" s="193"/>
      <c r="AI45" s="194"/>
      <c r="AJ45" s="194"/>
      <c r="AK45" s="194"/>
      <c r="AL45" s="8">
        <f>IF(ISNUMBER(AG46),AG46+(TINV(0.1,($AP$16-1)))*($AN$16/SQRT($AP$16)),"NC")</f>
        <v>13.251233137566501</v>
      </c>
      <c r="AN45" s="10">
        <f>IF(ISNUMBER(AL45),AG46+(SQRT(19)*$AN$16/SQRT($AP$16)),"NC")</f>
        <v>33.40448214219544</v>
      </c>
      <c r="AP45" s="10"/>
      <c r="AS45" s="88" t="str">
        <f>IF(AS42="","",AS42)</f>
        <v>UCL95(t)</v>
      </c>
      <c r="AT45" s="39">
        <f>IF(AS45="UCL95(t)",AL45,IF(AS45="UCL95(Cheb)",AN45,"Error"))</f>
        <v>13.251233137566501</v>
      </c>
    </row>
    <row r="46" spans="2:45" ht="15" customHeight="1">
      <c r="B46" s="104" t="s">
        <v>17</v>
      </c>
      <c r="C46" s="57">
        <f>C$6*C45</f>
        <v>0</v>
      </c>
      <c r="D46" s="57">
        <f aca="true" t="shared" si="12" ref="D46:AE46">D$6*D45</f>
        <v>0</v>
      </c>
      <c r="E46" s="57">
        <f t="shared" si="12"/>
        <v>0</v>
      </c>
      <c r="F46" s="57">
        <f t="shared" si="12"/>
        <v>0</v>
      </c>
      <c r="G46" s="57">
        <f t="shared" si="12"/>
        <v>0</v>
      </c>
      <c r="H46" s="57">
        <f t="shared" si="12"/>
        <v>0</v>
      </c>
      <c r="I46" s="57">
        <f t="shared" si="12"/>
        <v>0</v>
      </c>
      <c r="J46" s="57">
        <f t="shared" si="12"/>
        <v>0</v>
      </c>
      <c r="K46" s="57">
        <f t="shared" si="12"/>
        <v>0</v>
      </c>
      <c r="L46" s="57">
        <f t="shared" si="12"/>
        <v>0</v>
      </c>
      <c r="M46" s="57">
        <f t="shared" si="12"/>
        <v>0</v>
      </c>
      <c r="N46" s="57">
        <f t="shared" si="12"/>
        <v>0</v>
      </c>
      <c r="O46" s="57">
        <f t="shared" si="12"/>
        <v>0</v>
      </c>
      <c r="P46" s="57">
        <f t="shared" si="12"/>
        <v>0</v>
      </c>
      <c r="Q46" s="57">
        <f t="shared" si="12"/>
        <v>0</v>
      </c>
      <c r="R46" s="57">
        <f t="shared" si="12"/>
        <v>0</v>
      </c>
      <c r="S46" s="57">
        <f t="shared" si="12"/>
        <v>0</v>
      </c>
      <c r="T46" s="57">
        <f t="shared" si="12"/>
        <v>0</v>
      </c>
      <c r="U46" s="57">
        <f t="shared" si="12"/>
        <v>0</v>
      </c>
      <c r="V46" s="57">
        <f t="shared" si="12"/>
        <v>0</v>
      </c>
      <c r="W46" s="57">
        <f t="shared" si="12"/>
        <v>0</v>
      </c>
      <c r="X46" s="57">
        <f t="shared" si="12"/>
        <v>0</v>
      </c>
      <c r="Y46" s="57">
        <f t="shared" si="12"/>
        <v>0</v>
      </c>
      <c r="Z46" s="57">
        <f t="shared" si="12"/>
        <v>0</v>
      </c>
      <c r="AA46" s="57">
        <f t="shared" si="12"/>
        <v>0</v>
      </c>
      <c r="AB46" s="57">
        <f t="shared" si="12"/>
        <v>0</v>
      </c>
      <c r="AC46" s="57">
        <f t="shared" si="12"/>
        <v>0</v>
      </c>
      <c r="AD46" s="57">
        <f t="shared" si="12"/>
        <v>0</v>
      </c>
      <c r="AE46" s="57">
        <f t="shared" si="12"/>
        <v>0</v>
      </c>
      <c r="AF46" s="77"/>
      <c r="AG46" s="195">
        <f>IF(ISNUMBER(AF46),AF46*COUNTIF(C46:AE46,"&gt;0"),AF46)</f>
        <v>0</v>
      </c>
      <c r="AH46" s="195"/>
      <c r="AI46" s="194"/>
      <c r="AJ46" s="194"/>
      <c r="AK46" s="194"/>
      <c r="AL46" s="8"/>
      <c r="AS46" s="81"/>
    </row>
    <row r="47" spans="2:46" ht="15" customHeight="1">
      <c r="B47" s="136"/>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71"/>
      <c r="AG47" s="187"/>
      <c r="AH47" s="187"/>
      <c r="AI47" s="188"/>
      <c r="AJ47" s="188"/>
      <c r="AK47" s="188"/>
      <c r="AL47" s="5" t="s">
        <v>304</v>
      </c>
      <c r="AN47" t="s">
        <v>66</v>
      </c>
      <c r="AP47" s="5"/>
      <c r="AQ47" s="2"/>
      <c r="AS47" s="82"/>
      <c r="AT47" s="49"/>
    </row>
    <row r="48" spans="2:46" ht="15" customHeight="1">
      <c r="B48" s="99" t="s">
        <v>18</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187"/>
      <c r="AH48" s="187"/>
      <c r="AI48" s="188"/>
      <c r="AJ48" s="188"/>
      <c r="AK48" s="188"/>
      <c r="AL48" s="8">
        <f>IF(ISNUMBER(AG49),AG49+(TINV(0.1,($AP$16-1)))*($AN$16/SQRT($AP$16)),"NC")</f>
        <v>13.251233137566501</v>
      </c>
      <c r="AN48" s="10">
        <f>IF(ISNUMBER(AL48),AG49+(SQRT(19)*$AN$16/SQRT($AP$16)),"NC")</f>
        <v>33.40448214219544</v>
      </c>
      <c r="AP48" s="10"/>
      <c r="AS48" s="85" t="str">
        <f>IF(AS45="","",AS45)</f>
        <v>UCL95(t)</v>
      </c>
      <c r="AT48" s="37">
        <f>IF(AS48="UCL95(t)",AL48,IF(AS48="UCL95(Cheb)",AN48,"Error"))</f>
        <v>13.251233137566501</v>
      </c>
    </row>
    <row r="49" spans="2:45" ht="15" customHeight="1">
      <c r="B49" s="100" t="s">
        <v>17</v>
      </c>
      <c r="C49" s="55">
        <f>C$6*C48</f>
        <v>0</v>
      </c>
      <c r="D49" s="55">
        <f aca="true" t="shared" si="13" ref="D49:AE49">D$6*D48</f>
        <v>0</v>
      </c>
      <c r="E49" s="55">
        <f t="shared" si="13"/>
        <v>0</v>
      </c>
      <c r="F49" s="55">
        <f t="shared" si="13"/>
        <v>0</v>
      </c>
      <c r="G49" s="55">
        <f t="shared" si="13"/>
        <v>0</v>
      </c>
      <c r="H49" s="55">
        <f t="shared" si="13"/>
        <v>0</v>
      </c>
      <c r="I49" s="55">
        <f t="shared" si="13"/>
        <v>0</v>
      </c>
      <c r="J49" s="55">
        <f t="shared" si="13"/>
        <v>0</v>
      </c>
      <c r="K49" s="55">
        <f t="shared" si="13"/>
        <v>0</v>
      </c>
      <c r="L49" s="55">
        <f t="shared" si="13"/>
        <v>0</v>
      </c>
      <c r="M49" s="55">
        <f t="shared" si="13"/>
        <v>0</v>
      </c>
      <c r="N49" s="55">
        <f t="shared" si="13"/>
        <v>0</v>
      </c>
      <c r="O49" s="55">
        <f t="shared" si="13"/>
        <v>0</v>
      </c>
      <c r="P49" s="55">
        <f t="shared" si="13"/>
        <v>0</v>
      </c>
      <c r="Q49" s="55">
        <f t="shared" si="13"/>
        <v>0</v>
      </c>
      <c r="R49" s="55">
        <f t="shared" si="13"/>
        <v>0</v>
      </c>
      <c r="S49" s="55">
        <f t="shared" si="13"/>
        <v>0</v>
      </c>
      <c r="T49" s="55">
        <f t="shared" si="13"/>
        <v>0</v>
      </c>
      <c r="U49" s="55">
        <f t="shared" si="13"/>
        <v>0</v>
      </c>
      <c r="V49" s="55">
        <f t="shared" si="13"/>
        <v>0</v>
      </c>
      <c r="W49" s="55">
        <f t="shared" si="13"/>
        <v>0</v>
      </c>
      <c r="X49" s="55">
        <f t="shared" si="13"/>
        <v>0</v>
      </c>
      <c r="Y49" s="55">
        <f t="shared" si="13"/>
        <v>0</v>
      </c>
      <c r="Z49" s="55">
        <f t="shared" si="13"/>
        <v>0</v>
      </c>
      <c r="AA49" s="55">
        <f t="shared" si="13"/>
        <v>0</v>
      </c>
      <c r="AB49" s="55">
        <f t="shared" si="13"/>
        <v>0</v>
      </c>
      <c r="AC49" s="55">
        <f t="shared" si="13"/>
        <v>0</v>
      </c>
      <c r="AD49" s="55">
        <f t="shared" si="13"/>
        <v>0</v>
      </c>
      <c r="AE49" s="55">
        <f t="shared" si="13"/>
        <v>0</v>
      </c>
      <c r="AF49" s="72"/>
      <c r="AG49" s="189">
        <f>IF(ISNUMBER(AF49),AF49*COUNTIF(C49:AE49,"&gt;0"),AF49)</f>
        <v>0</v>
      </c>
      <c r="AH49" s="189"/>
      <c r="AI49" s="188"/>
      <c r="AJ49" s="188"/>
      <c r="AK49" s="188"/>
      <c r="AL49" s="8"/>
      <c r="AS49" s="81"/>
    </row>
    <row r="50" spans="2:46" ht="15" customHeight="1">
      <c r="B50" s="127"/>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69"/>
      <c r="AG50" s="184"/>
      <c r="AH50" s="184"/>
      <c r="AI50" s="185"/>
      <c r="AJ50" s="185"/>
      <c r="AK50" s="185"/>
      <c r="AL50" s="5" t="s">
        <v>304</v>
      </c>
      <c r="AN50" t="s">
        <v>66</v>
      </c>
      <c r="AP50" s="5"/>
      <c r="AQ50" s="2"/>
      <c r="AS50" s="82"/>
      <c r="AT50" s="49"/>
    </row>
    <row r="51" spans="2:46" ht="15" customHeight="1">
      <c r="B51" s="97" t="s">
        <v>18</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184"/>
      <c r="AH51" s="184"/>
      <c r="AI51" s="185"/>
      <c r="AJ51" s="185"/>
      <c r="AK51" s="185"/>
      <c r="AL51" s="8">
        <f>IF(ISNUMBER(AG52),AG52+(TINV(0.1,($AP$16-1)))*($AN$16/SQRT($AP$16)),"NC")</f>
        <v>13.251233137566501</v>
      </c>
      <c r="AN51" s="10">
        <f>IF(ISNUMBER(AL51),AG52+(SQRT(19)*$AN$16/SQRT($AP$16)),"NC")</f>
        <v>33.40448214219544</v>
      </c>
      <c r="AP51" s="10"/>
      <c r="AS51" s="84" t="str">
        <f>IF(AS48="","",AS48)</f>
        <v>UCL95(t)</v>
      </c>
      <c r="AT51" s="36">
        <f>IF(AS51="UCL95(t)",AL51,IF(AS51="UCL95(Cheb)",AN51,"Error"))</f>
        <v>13.251233137566501</v>
      </c>
    </row>
    <row r="52" spans="2:45" ht="15" customHeight="1">
      <c r="B52" s="98" t="s">
        <v>17</v>
      </c>
      <c r="C52" s="54">
        <f>C$6*C51</f>
        <v>0</v>
      </c>
      <c r="D52" s="54">
        <f aca="true" t="shared" si="14" ref="D52:AE52">D$6*D51</f>
        <v>0</v>
      </c>
      <c r="E52" s="54">
        <f t="shared" si="14"/>
        <v>0</v>
      </c>
      <c r="F52" s="54">
        <f t="shared" si="14"/>
        <v>0</v>
      </c>
      <c r="G52" s="54">
        <f t="shared" si="14"/>
        <v>0</v>
      </c>
      <c r="H52" s="54">
        <f t="shared" si="14"/>
        <v>0</v>
      </c>
      <c r="I52" s="54">
        <f t="shared" si="14"/>
        <v>0</v>
      </c>
      <c r="J52" s="54">
        <f t="shared" si="14"/>
        <v>0</v>
      </c>
      <c r="K52" s="54">
        <f t="shared" si="14"/>
        <v>0</v>
      </c>
      <c r="L52" s="54">
        <f t="shared" si="14"/>
        <v>0</v>
      </c>
      <c r="M52" s="54">
        <f t="shared" si="14"/>
        <v>0</v>
      </c>
      <c r="N52" s="54">
        <f t="shared" si="14"/>
        <v>0</v>
      </c>
      <c r="O52" s="54">
        <f t="shared" si="14"/>
        <v>0</v>
      </c>
      <c r="P52" s="54">
        <f t="shared" si="14"/>
        <v>0</v>
      </c>
      <c r="Q52" s="54">
        <f t="shared" si="14"/>
        <v>0</v>
      </c>
      <c r="R52" s="54">
        <f t="shared" si="14"/>
        <v>0</v>
      </c>
      <c r="S52" s="54">
        <f t="shared" si="14"/>
        <v>0</v>
      </c>
      <c r="T52" s="54">
        <f t="shared" si="14"/>
        <v>0</v>
      </c>
      <c r="U52" s="54">
        <f t="shared" si="14"/>
        <v>0</v>
      </c>
      <c r="V52" s="54">
        <f t="shared" si="14"/>
        <v>0</v>
      </c>
      <c r="W52" s="54">
        <f t="shared" si="14"/>
        <v>0</v>
      </c>
      <c r="X52" s="54">
        <f t="shared" si="14"/>
        <v>0</v>
      </c>
      <c r="Y52" s="54">
        <f t="shared" si="14"/>
        <v>0</v>
      </c>
      <c r="Z52" s="54">
        <f t="shared" si="14"/>
        <v>0</v>
      </c>
      <c r="AA52" s="54">
        <f t="shared" si="14"/>
        <v>0</v>
      </c>
      <c r="AB52" s="54">
        <f t="shared" si="14"/>
        <v>0</v>
      </c>
      <c r="AC52" s="54">
        <f t="shared" si="14"/>
        <v>0</v>
      </c>
      <c r="AD52" s="54">
        <f t="shared" si="14"/>
        <v>0</v>
      </c>
      <c r="AE52" s="54">
        <f t="shared" si="14"/>
        <v>0</v>
      </c>
      <c r="AF52" s="70"/>
      <c r="AG52" s="186">
        <f>IF(ISNUMBER(AF52),AF52*COUNTIF(C52:AE52,"&gt;0"),AF52)</f>
        <v>0</v>
      </c>
      <c r="AH52" s="186"/>
      <c r="AI52" s="185"/>
      <c r="AJ52" s="185"/>
      <c r="AK52" s="185"/>
      <c r="AL52" s="8"/>
      <c r="AS52" s="81"/>
    </row>
    <row r="53" spans="2:46" ht="15" customHeight="1">
      <c r="B53" s="131"/>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73"/>
      <c r="AG53" s="190"/>
      <c r="AH53" s="190"/>
      <c r="AI53" s="191"/>
      <c r="AJ53" s="191"/>
      <c r="AK53" s="191"/>
      <c r="AL53" s="5" t="s">
        <v>304</v>
      </c>
      <c r="AN53" t="s">
        <v>66</v>
      </c>
      <c r="AP53" s="5"/>
      <c r="AQ53" s="2"/>
      <c r="AS53" s="82"/>
      <c r="AT53" s="49"/>
    </row>
    <row r="54" spans="2:46" ht="15" customHeight="1">
      <c r="B54" s="101" t="s">
        <v>18</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190"/>
      <c r="AH54" s="190"/>
      <c r="AI54" s="191"/>
      <c r="AJ54" s="191"/>
      <c r="AK54" s="191"/>
      <c r="AL54" s="8">
        <f>IF(ISNUMBER(AG55),AG55+(TINV(0.1,($AP$16-1)))*($AN$16/SQRT($AP$16)),"NC")</f>
        <v>13.251233137566501</v>
      </c>
      <c r="AN54" s="10">
        <f>IF(ISNUMBER(AL54),AG55+(SQRT(19)*$AN$16/SQRT($AP$16)),"NC")</f>
        <v>33.40448214219544</v>
      </c>
      <c r="AP54" s="10"/>
      <c r="AS54" s="86" t="str">
        <f>IF(AS51="","",AS51)</f>
        <v>UCL95(t)</v>
      </c>
      <c r="AT54" s="38">
        <f>IF(AS54="UCL95(t)",AL54,IF(AS54="UCL95(Cheb)",AN54,"Error"))</f>
        <v>13.251233137566501</v>
      </c>
    </row>
    <row r="55" spans="2:45" ht="15" customHeight="1">
      <c r="B55" s="102" t="s">
        <v>17</v>
      </c>
      <c r="C55" s="56">
        <f>C$6*C54</f>
        <v>0</v>
      </c>
      <c r="D55" s="56">
        <f aca="true" t="shared" si="15" ref="D55:AE55">D$6*D54</f>
        <v>0</v>
      </c>
      <c r="E55" s="56">
        <f t="shared" si="15"/>
        <v>0</v>
      </c>
      <c r="F55" s="56">
        <f t="shared" si="15"/>
        <v>0</v>
      </c>
      <c r="G55" s="56">
        <f t="shared" si="15"/>
        <v>0</v>
      </c>
      <c r="H55" s="56">
        <f t="shared" si="15"/>
        <v>0</v>
      </c>
      <c r="I55" s="56">
        <f t="shared" si="15"/>
        <v>0</v>
      </c>
      <c r="J55" s="56">
        <f t="shared" si="15"/>
        <v>0</v>
      </c>
      <c r="K55" s="56">
        <f t="shared" si="15"/>
        <v>0</v>
      </c>
      <c r="L55" s="56">
        <f t="shared" si="15"/>
        <v>0</v>
      </c>
      <c r="M55" s="56">
        <f t="shared" si="15"/>
        <v>0</v>
      </c>
      <c r="N55" s="56">
        <f t="shared" si="15"/>
        <v>0</v>
      </c>
      <c r="O55" s="56">
        <f t="shared" si="15"/>
        <v>0</v>
      </c>
      <c r="P55" s="56">
        <f t="shared" si="15"/>
        <v>0</v>
      </c>
      <c r="Q55" s="56">
        <f t="shared" si="15"/>
        <v>0</v>
      </c>
      <c r="R55" s="56">
        <f t="shared" si="15"/>
        <v>0</v>
      </c>
      <c r="S55" s="56">
        <f t="shared" si="15"/>
        <v>0</v>
      </c>
      <c r="T55" s="56">
        <f t="shared" si="15"/>
        <v>0</v>
      </c>
      <c r="U55" s="56">
        <f t="shared" si="15"/>
        <v>0</v>
      </c>
      <c r="V55" s="56">
        <f t="shared" si="15"/>
        <v>0</v>
      </c>
      <c r="W55" s="56">
        <f t="shared" si="15"/>
        <v>0</v>
      </c>
      <c r="X55" s="56">
        <f t="shared" si="15"/>
        <v>0</v>
      </c>
      <c r="Y55" s="56">
        <f t="shared" si="15"/>
        <v>0</v>
      </c>
      <c r="Z55" s="56">
        <f t="shared" si="15"/>
        <v>0</v>
      </c>
      <c r="AA55" s="56">
        <f t="shared" si="15"/>
        <v>0</v>
      </c>
      <c r="AB55" s="56">
        <f t="shared" si="15"/>
        <v>0</v>
      </c>
      <c r="AC55" s="56">
        <f t="shared" si="15"/>
        <v>0</v>
      </c>
      <c r="AD55" s="56">
        <f t="shared" si="15"/>
        <v>0</v>
      </c>
      <c r="AE55" s="56">
        <f t="shared" si="15"/>
        <v>0</v>
      </c>
      <c r="AF55" s="74"/>
      <c r="AG55" s="192">
        <f>IF(ISNUMBER(AF55),AF55*COUNTIF(C55:AE55,"&gt;0"),AF55)</f>
        <v>0</v>
      </c>
      <c r="AH55" s="192"/>
      <c r="AI55" s="191"/>
      <c r="AJ55" s="191"/>
      <c r="AK55" s="191"/>
      <c r="AL55" s="8"/>
      <c r="AS55" s="81"/>
    </row>
    <row r="56" spans="1:46" ht="15" customHeight="1">
      <c r="A56" s="2"/>
      <c r="B56" s="125"/>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67"/>
      <c r="AG56" s="183"/>
      <c r="AH56" s="183"/>
      <c r="AI56" s="182"/>
      <c r="AJ56" s="182"/>
      <c r="AK56" s="182"/>
      <c r="AL56" s="5" t="s">
        <v>304</v>
      </c>
      <c r="AN56" t="s">
        <v>66</v>
      </c>
      <c r="AP56" s="5"/>
      <c r="AQ56" s="2"/>
      <c r="AS56" s="82"/>
      <c r="AT56" s="49"/>
    </row>
    <row r="57" spans="1:46" ht="15" customHeight="1">
      <c r="A57" s="2"/>
      <c r="B57" s="95" t="s">
        <v>18</v>
      </c>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183"/>
      <c r="AH57" s="183"/>
      <c r="AI57" s="182"/>
      <c r="AJ57" s="182"/>
      <c r="AK57" s="182"/>
      <c r="AL57" s="8">
        <f>IF(ISNUMBER(AG58),AG58+(TINV(0.1,($AP$16-1)))*($AN$16/SQRT($AP$16)),"NC")</f>
        <v>13.251233137566501</v>
      </c>
      <c r="AN57" s="10">
        <f>IF(ISNUMBER(AL57),AG58+(SQRT(19)*$AN$16/SQRT($AP$16)),"NC")</f>
        <v>33.40448214219544</v>
      </c>
      <c r="AP57" s="10"/>
      <c r="AS57" s="83" t="str">
        <f>IF(AS54="","",AS54)</f>
        <v>UCL95(t)</v>
      </c>
      <c r="AT57" s="4">
        <f>IF(AS57="UCL95(t)",AL57,IF(AS57="UCL95(Cheb)",AN57,"Error"))</f>
        <v>13.251233137566501</v>
      </c>
    </row>
    <row r="58" spans="1:45" ht="15" customHeight="1">
      <c r="A58" s="2"/>
      <c r="B58" s="96" t="s">
        <v>17</v>
      </c>
      <c r="C58" s="53">
        <f>C$6*C57</f>
        <v>0</v>
      </c>
      <c r="D58" s="53">
        <f aca="true" t="shared" si="16" ref="D58:AE58">D$6*D57</f>
        <v>0</v>
      </c>
      <c r="E58" s="53">
        <f t="shared" si="16"/>
        <v>0</v>
      </c>
      <c r="F58" s="53">
        <f t="shared" si="16"/>
        <v>0</v>
      </c>
      <c r="G58" s="53">
        <f t="shared" si="16"/>
        <v>0</v>
      </c>
      <c r="H58" s="53">
        <f t="shared" si="16"/>
        <v>0</v>
      </c>
      <c r="I58" s="53">
        <f t="shared" si="16"/>
        <v>0</v>
      </c>
      <c r="J58" s="53">
        <f t="shared" si="16"/>
        <v>0</v>
      </c>
      <c r="K58" s="53">
        <f t="shared" si="16"/>
        <v>0</v>
      </c>
      <c r="L58" s="53">
        <f t="shared" si="16"/>
        <v>0</v>
      </c>
      <c r="M58" s="53">
        <f t="shared" si="16"/>
        <v>0</v>
      </c>
      <c r="N58" s="53">
        <f t="shared" si="16"/>
        <v>0</v>
      </c>
      <c r="O58" s="53">
        <f t="shared" si="16"/>
        <v>0</v>
      </c>
      <c r="P58" s="53">
        <f t="shared" si="16"/>
        <v>0</v>
      </c>
      <c r="Q58" s="53">
        <f t="shared" si="16"/>
        <v>0</v>
      </c>
      <c r="R58" s="53">
        <f t="shared" si="16"/>
        <v>0</v>
      </c>
      <c r="S58" s="53">
        <f t="shared" si="16"/>
        <v>0</v>
      </c>
      <c r="T58" s="53">
        <f t="shared" si="16"/>
        <v>0</v>
      </c>
      <c r="U58" s="53">
        <f t="shared" si="16"/>
        <v>0</v>
      </c>
      <c r="V58" s="53">
        <f t="shared" si="16"/>
        <v>0</v>
      </c>
      <c r="W58" s="53">
        <f t="shared" si="16"/>
        <v>0</v>
      </c>
      <c r="X58" s="53">
        <f t="shared" si="16"/>
        <v>0</v>
      </c>
      <c r="Y58" s="53">
        <f t="shared" si="16"/>
        <v>0</v>
      </c>
      <c r="Z58" s="53">
        <f t="shared" si="16"/>
        <v>0</v>
      </c>
      <c r="AA58" s="53">
        <f t="shared" si="16"/>
        <v>0</v>
      </c>
      <c r="AB58" s="53">
        <f t="shared" si="16"/>
        <v>0</v>
      </c>
      <c r="AC58" s="53">
        <f t="shared" si="16"/>
        <v>0</v>
      </c>
      <c r="AD58" s="53">
        <f t="shared" si="16"/>
        <v>0</v>
      </c>
      <c r="AE58" s="53">
        <f t="shared" si="16"/>
        <v>0</v>
      </c>
      <c r="AF58" s="68"/>
      <c r="AG58" s="183">
        <f>IF(ISNUMBER(AF58),AF58*COUNTIF(C58:AE58,"&gt;0"),AF58)</f>
        <v>0</v>
      </c>
      <c r="AH58" s="183"/>
      <c r="AI58" s="182"/>
      <c r="AJ58" s="182"/>
      <c r="AK58" s="182"/>
      <c r="AL58" s="2"/>
      <c r="AS58" s="81"/>
    </row>
    <row r="59" spans="2:46" ht="15" customHeight="1">
      <c r="B59" s="123"/>
      <c r="C59" s="124"/>
      <c r="D59" s="124"/>
      <c r="E59" s="124"/>
      <c r="F59" s="124"/>
      <c r="G59" s="124"/>
      <c r="H59" s="124"/>
      <c r="I59" s="124"/>
      <c r="J59" s="124"/>
      <c r="K59" s="124"/>
      <c r="L59" s="124"/>
      <c r="M59" s="124"/>
      <c r="N59" s="124"/>
      <c r="O59" s="124"/>
      <c r="P59" s="124"/>
      <c r="Q59" s="124"/>
      <c r="R59" s="124"/>
      <c r="S59" s="137"/>
      <c r="T59" s="137"/>
      <c r="U59" s="137"/>
      <c r="V59" s="137"/>
      <c r="W59" s="137"/>
      <c r="X59" s="137"/>
      <c r="Y59" s="137"/>
      <c r="Z59" s="137"/>
      <c r="AA59" s="137"/>
      <c r="AB59" s="137"/>
      <c r="AC59" s="137"/>
      <c r="AD59" s="137"/>
      <c r="AE59" s="137"/>
      <c r="AF59" s="75"/>
      <c r="AG59" s="180"/>
      <c r="AH59" s="180"/>
      <c r="AI59" s="179"/>
      <c r="AJ59" s="179"/>
      <c r="AK59" s="179"/>
      <c r="AL59" s="5" t="s">
        <v>304</v>
      </c>
      <c r="AN59" t="s">
        <v>66</v>
      </c>
      <c r="AP59" s="5"/>
      <c r="AQ59" s="2"/>
      <c r="AS59" s="81"/>
      <c r="AT59" s="49"/>
    </row>
    <row r="60" spans="2:46" ht="15" customHeight="1">
      <c r="B60" s="93" t="s">
        <v>18</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180"/>
      <c r="AH60" s="180"/>
      <c r="AI60" s="179"/>
      <c r="AJ60" s="179"/>
      <c r="AK60" s="179"/>
      <c r="AL60" s="8">
        <f>IF(ISNUMBER(AG61),AG61+(TINV(0.1,($AP$16-1)))*($AN$16/SQRT($AP$16)),"NC")</f>
        <v>13.251233137566501</v>
      </c>
      <c r="AN60" s="10">
        <f>IF(ISNUMBER(AL60),AG61+(SQRT(19)*$AN$16/SQRT($AP$16)),"NC")</f>
        <v>33.40448214219544</v>
      </c>
      <c r="AP60" s="10"/>
      <c r="AS60" s="80" t="str">
        <f>IF(AS57="","",AS57)</f>
        <v>UCL95(t)</v>
      </c>
      <c r="AT60" s="32">
        <f>IF(AS60="UCL95(t)",AL60,IF(AS60="UCL95(Cheb)",AN60,"Error"))</f>
        <v>13.251233137566501</v>
      </c>
    </row>
    <row r="61" spans="2:45" ht="15" customHeight="1">
      <c r="B61" s="94" t="s">
        <v>17</v>
      </c>
      <c r="C61" s="52">
        <f>C$6*C60</f>
        <v>0</v>
      </c>
      <c r="D61" s="52">
        <f aca="true" t="shared" si="17" ref="D61:AE61">D$6*D60</f>
        <v>0</v>
      </c>
      <c r="E61" s="52">
        <f t="shared" si="17"/>
        <v>0</v>
      </c>
      <c r="F61" s="52">
        <f t="shared" si="17"/>
        <v>0</v>
      </c>
      <c r="G61" s="52">
        <f t="shared" si="17"/>
        <v>0</v>
      </c>
      <c r="H61" s="52">
        <f t="shared" si="17"/>
        <v>0</v>
      </c>
      <c r="I61" s="52">
        <f t="shared" si="17"/>
        <v>0</v>
      </c>
      <c r="J61" s="52">
        <f t="shared" si="17"/>
        <v>0</v>
      </c>
      <c r="K61" s="52">
        <f t="shared" si="17"/>
        <v>0</v>
      </c>
      <c r="L61" s="52">
        <f t="shared" si="17"/>
        <v>0</v>
      </c>
      <c r="M61" s="52">
        <f t="shared" si="17"/>
        <v>0</v>
      </c>
      <c r="N61" s="52">
        <f t="shared" si="17"/>
        <v>0</v>
      </c>
      <c r="O61" s="52">
        <f t="shared" si="17"/>
        <v>0</v>
      </c>
      <c r="P61" s="52">
        <f t="shared" si="17"/>
        <v>0</v>
      </c>
      <c r="Q61" s="52">
        <f t="shared" si="17"/>
        <v>0</v>
      </c>
      <c r="R61" s="52">
        <f t="shared" si="17"/>
        <v>0</v>
      </c>
      <c r="S61" s="52">
        <f t="shared" si="17"/>
        <v>0</v>
      </c>
      <c r="T61" s="52">
        <f t="shared" si="17"/>
        <v>0</v>
      </c>
      <c r="U61" s="52">
        <f t="shared" si="17"/>
        <v>0</v>
      </c>
      <c r="V61" s="52">
        <f t="shared" si="17"/>
        <v>0</v>
      </c>
      <c r="W61" s="52">
        <f t="shared" si="17"/>
        <v>0</v>
      </c>
      <c r="X61" s="52">
        <f t="shared" si="17"/>
        <v>0</v>
      </c>
      <c r="Y61" s="52">
        <f t="shared" si="17"/>
        <v>0</v>
      </c>
      <c r="Z61" s="52">
        <f t="shared" si="17"/>
        <v>0</v>
      </c>
      <c r="AA61" s="52">
        <f t="shared" si="17"/>
        <v>0</v>
      </c>
      <c r="AB61" s="52">
        <f t="shared" si="17"/>
        <v>0</v>
      </c>
      <c r="AC61" s="52">
        <f t="shared" si="17"/>
        <v>0</v>
      </c>
      <c r="AD61" s="52">
        <f t="shared" si="17"/>
        <v>0</v>
      </c>
      <c r="AE61" s="52">
        <f t="shared" si="17"/>
        <v>0</v>
      </c>
      <c r="AF61" s="66"/>
      <c r="AG61" s="180">
        <f>IF(ISNUMBER(AF61),AF61*COUNTIF(C61:AE61,"&gt;0"),AF61)</f>
        <v>0</v>
      </c>
      <c r="AH61" s="180"/>
      <c r="AI61" s="179"/>
      <c r="AJ61" s="179"/>
      <c r="AK61" s="179"/>
      <c r="AL61" s="8"/>
      <c r="AS61" s="81"/>
    </row>
    <row r="62" spans="2:46" ht="15" customHeight="1">
      <c r="B62" s="134"/>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76"/>
      <c r="AG62" s="193"/>
      <c r="AH62" s="193"/>
      <c r="AI62" s="194"/>
      <c r="AJ62" s="194"/>
      <c r="AK62" s="194"/>
      <c r="AL62" s="5" t="s">
        <v>304</v>
      </c>
      <c r="AN62" t="s">
        <v>66</v>
      </c>
      <c r="AP62" s="5"/>
      <c r="AQ62" s="2"/>
      <c r="AS62" s="82"/>
      <c r="AT62" s="49"/>
    </row>
    <row r="63" spans="2:46" ht="15" customHeight="1">
      <c r="B63" s="103" t="s">
        <v>18</v>
      </c>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193"/>
      <c r="AH63" s="193"/>
      <c r="AI63" s="194"/>
      <c r="AJ63" s="194"/>
      <c r="AK63" s="194"/>
      <c r="AL63" s="8">
        <f>IF(ISNUMBER(AG64),AG64+(TINV(0.1,($AP$16-1)))*($AN$16/SQRT($AP$16)),"NC")</f>
        <v>13.251233137566501</v>
      </c>
      <c r="AN63" s="10">
        <f>IF(ISNUMBER(AL63),AG64+(SQRT(19)*$AN$16/SQRT($AP$16)),"NC")</f>
        <v>33.40448214219544</v>
      </c>
      <c r="AP63" s="10"/>
      <c r="AS63" s="88" t="str">
        <f>IF(AS60="","",AS60)</f>
        <v>UCL95(t)</v>
      </c>
      <c r="AT63" s="39">
        <f>IF(AS63="UCL95(t)",AL63,IF(AS63="UCL95(Cheb)",AN63,"Error"))</f>
        <v>13.251233137566501</v>
      </c>
    </row>
    <row r="64" spans="2:45" ht="15" customHeight="1">
      <c r="B64" s="104" t="s">
        <v>17</v>
      </c>
      <c r="C64" s="57">
        <f>C$6*C63</f>
        <v>0</v>
      </c>
      <c r="D64" s="57">
        <f aca="true" t="shared" si="18" ref="D64:AE64">D$6*D63</f>
        <v>0</v>
      </c>
      <c r="E64" s="57">
        <f t="shared" si="18"/>
        <v>0</v>
      </c>
      <c r="F64" s="57">
        <f t="shared" si="18"/>
        <v>0</v>
      </c>
      <c r="G64" s="57">
        <f t="shared" si="18"/>
        <v>0</v>
      </c>
      <c r="H64" s="57">
        <f t="shared" si="18"/>
        <v>0</v>
      </c>
      <c r="I64" s="57">
        <f t="shared" si="18"/>
        <v>0</v>
      </c>
      <c r="J64" s="57">
        <f t="shared" si="18"/>
        <v>0</v>
      </c>
      <c r="K64" s="57">
        <f t="shared" si="18"/>
        <v>0</v>
      </c>
      <c r="L64" s="57">
        <f t="shared" si="18"/>
        <v>0</v>
      </c>
      <c r="M64" s="57">
        <f t="shared" si="18"/>
        <v>0</v>
      </c>
      <c r="N64" s="57">
        <f t="shared" si="18"/>
        <v>0</v>
      </c>
      <c r="O64" s="57">
        <f t="shared" si="18"/>
        <v>0</v>
      </c>
      <c r="P64" s="57">
        <f t="shared" si="18"/>
        <v>0</v>
      </c>
      <c r="Q64" s="57">
        <f t="shared" si="18"/>
        <v>0</v>
      </c>
      <c r="R64" s="57">
        <f t="shared" si="18"/>
        <v>0</v>
      </c>
      <c r="S64" s="57">
        <f t="shared" si="18"/>
        <v>0</v>
      </c>
      <c r="T64" s="57">
        <f t="shared" si="18"/>
        <v>0</v>
      </c>
      <c r="U64" s="57">
        <f t="shared" si="18"/>
        <v>0</v>
      </c>
      <c r="V64" s="57">
        <f t="shared" si="18"/>
        <v>0</v>
      </c>
      <c r="W64" s="57">
        <f t="shared" si="18"/>
        <v>0</v>
      </c>
      <c r="X64" s="57">
        <f t="shared" si="18"/>
        <v>0</v>
      </c>
      <c r="Y64" s="57">
        <f t="shared" si="18"/>
        <v>0</v>
      </c>
      <c r="Z64" s="57">
        <f t="shared" si="18"/>
        <v>0</v>
      </c>
      <c r="AA64" s="57">
        <f t="shared" si="18"/>
        <v>0</v>
      </c>
      <c r="AB64" s="57">
        <f t="shared" si="18"/>
        <v>0</v>
      </c>
      <c r="AC64" s="57">
        <f t="shared" si="18"/>
        <v>0</v>
      </c>
      <c r="AD64" s="57">
        <f t="shared" si="18"/>
        <v>0</v>
      </c>
      <c r="AE64" s="57">
        <f t="shared" si="18"/>
        <v>0</v>
      </c>
      <c r="AF64" s="77"/>
      <c r="AG64" s="195">
        <f>IF(ISNUMBER(AF64),AF64*COUNTIF(C64:AE64,"&gt;0"),AF64)</f>
        <v>0</v>
      </c>
      <c r="AH64" s="195"/>
      <c r="AI64" s="194"/>
      <c r="AJ64" s="194"/>
      <c r="AK64" s="194"/>
      <c r="AL64" s="8"/>
      <c r="AS64" s="81"/>
    </row>
    <row r="65" spans="2:46" ht="15" customHeight="1">
      <c r="B65" s="136"/>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71"/>
      <c r="AG65" s="187"/>
      <c r="AH65" s="187"/>
      <c r="AI65" s="188"/>
      <c r="AJ65" s="188"/>
      <c r="AK65" s="188"/>
      <c r="AL65" s="5" t="s">
        <v>304</v>
      </c>
      <c r="AN65" t="s">
        <v>66</v>
      </c>
      <c r="AP65" s="5"/>
      <c r="AQ65" s="2"/>
      <c r="AS65" s="82"/>
      <c r="AT65" s="49"/>
    </row>
    <row r="66" spans="2:46" ht="15" customHeight="1">
      <c r="B66" s="99" t="s">
        <v>18</v>
      </c>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187"/>
      <c r="AH66" s="187"/>
      <c r="AI66" s="188"/>
      <c r="AJ66" s="188"/>
      <c r="AK66" s="188"/>
      <c r="AL66" s="8">
        <f>IF(ISNUMBER(AG67),AG67+(TINV(0.1,($AP$16-1)))*($AN$16/SQRT($AP$16)),"NC")</f>
        <v>13.251233137566501</v>
      </c>
      <c r="AN66" s="10">
        <f>IF(ISNUMBER(AL66),AG67+(SQRT(19)*$AN$16/SQRT($AP$16)),"NC")</f>
        <v>33.40448214219544</v>
      </c>
      <c r="AP66" s="10"/>
      <c r="AS66" s="85" t="str">
        <f>IF(AS63="","",AS63)</f>
        <v>UCL95(t)</v>
      </c>
      <c r="AT66" s="37">
        <f>IF(AS66="UCL95(t)",AL66,IF(AS66="UCL95(Cheb)",AN66,"Error"))</f>
        <v>13.251233137566501</v>
      </c>
    </row>
    <row r="67" spans="2:45" ht="15" customHeight="1">
      <c r="B67" s="100" t="s">
        <v>17</v>
      </c>
      <c r="C67" s="55">
        <f>C$6*C66</f>
        <v>0</v>
      </c>
      <c r="D67" s="55">
        <f aca="true" t="shared" si="19" ref="D67:AE67">D$6*D66</f>
        <v>0</v>
      </c>
      <c r="E67" s="55">
        <f t="shared" si="19"/>
        <v>0</v>
      </c>
      <c r="F67" s="55">
        <f t="shared" si="19"/>
        <v>0</v>
      </c>
      <c r="G67" s="55">
        <f t="shared" si="19"/>
        <v>0</v>
      </c>
      <c r="H67" s="55">
        <f t="shared" si="19"/>
        <v>0</v>
      </c>
      <c r="I67" s="55">
        <f t="shared" si="19"/>
        <v>0</v>
      </c>
      <c r="J67" s="55">
        <f t="shared" si="19"/>
        <v>0</v>
      </c>
      <c r="K67" s="55">
        <f t="shared" si="19"/>
        <v>0</v>
      </c>
      <c r="L67" s="55">
        <f t="shared" si="19"/>
        <v>0</v>
      </c>
      <c r="M67" s="55">
        <f t="shared" si="19"/>
        <v>0</v>
      </c>
      <c r="N67" s="55">
        <f t="shared" si="19"/>
        <v>0</v>
      </c>
      <c r="O67" s="55">
        <f t="shared" si="19"/>
        <v>0</v>
      </c>
      <c r="P67" s="55">
        <f t="shared" si="19"/>
        <v>0</v>
      </c>
      <c r="Q67" s="55">
        <f t="shared" si="19"/>
        <v>0</v>
      </c>
      <c r="R67" s="55">
        <f t="shared" si="19"/>
        <v>0</v>
      </c>
      <c r="S67" s="55">
        <f t="shared" si="19"/>
        <v>0</v>
      </c>
      <c r="T67" s="55">
        <f t="shared" si="19"/>
        <v>0</v>
      </c>
      <c r="U67" s="55">
        <f t="shared" si="19"/>
        <v>0</v>
      </c>
      <c r="V67" s="55">
        <f t="shared" si="19"/>
        <v>0</v>
      </c>
      <c r="W67" s="55">
        <f t="shared" si="19"/>
        <v>0</v>
      </c>
      <c r="X67" s="55">
        <f t="shared" si="19"/>
        <v>0</v>
      </c>
      <c r="Y67" s="55">
        <f t="shared" si="19"/>
        <v>0</v>
      </c>
      <c r="Z67" s="55">
        <f t="shared" si="19"/>
        <v>0</v>
      </c>
      <c r="AA67" s="55">
        <f t="shared" si="19"/>
        <v>0</v>
      </c>
      <c r="AB67" s="55">
        <f t="shared" si="19"/>
        <v>0</v>
      </c>
      <c r="AC67" s="55">
        <f t="shared" si="19"/>
        <v>0</v>
      </c>
      <c r="AD67" s="55">
        <f t="shared" si="19"/>
        <v>0</v>
      </c>
      <c r="AE67" s="55">
        <f t="shared" si="19"/>
        <v>0</v>
      </c>
      <c r="AF67" s="72"/>
      <c r="AG67" s="196">
        <f>IF(ISNUMBER(AF67),AF67*COUNTIF(C67:AE67,"&gt;0"),AF67)</f>
        <v>0</v>
      </c>
      <c r="AH67" s="196"/>
      <c r="AI67" s="197"/>
      <c r="AJ67" s="197"/>
      <c r="AK67" s="197"/>
      <c r="AL67" s="8"/>
      <c r="AS67" s="81"/>
    </row>
    <row r="68" spans="1:38" ht="12.75">
      <c r="A68" s="347" t="s">
        <v>358</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1:38" ht="12.75" customHeight="1">
      <c r="A69" s="347"/>
      <c r="C69" s="2"/>
      <c r="D69" s="2"/>
      <c r="E69" s="2"/>
      <c r="F69" s="2"/>
      <c r="G69" s="1"/>
      <c r="H69" s="2"/>
      <c r="J69" s="2"/>
      <c r="K69" s="2"/>
      <c r="L69" s="2"/>
      <c r="M69" s="2"/>
      <c r="R69" s="2"/>
      <c r="S69" s="3"/>
      <c r="AB69" s="2"/>
      <c r="AD69" s="11"/>
      <c r="AE69" s="339" t="s">
        <v>260</v>
      </c>
      <c r="AF69" s="339"/>
      <c r="AG69" s="339"/>
      <c r="AH69" s="339"/>
      <c r="AI69" s="339"/>
      <c r="AJ69" s="200"/>
      <c r="AK69" s="2"/>
      <c r="AL69" s="2"/>
    </row>
    <row r="70" spans="1:38" ht="12.75" customHeight="1">
      <c r="A70" s="347"/>
      <c r="C70" s="2"/>
      <c r="D70" s="2"/>
      <c r="E70" s="2"/>
      <c r="F70" s="2"/>
      <c r="G70" s="2"/>
      <c r="H70" s="2"/>
      <c r="I70" s="5"/>
      <c r="J70" s="2"/>
      <c r="K70" s="2"/>
      <c r="L70" s="2"/>
      <c r="M70" s="2"/>
      <c r="R70" s="2"/>
      <c r="S70" s="28"/>
      <c r="T70" s="2"/>
      <c r="U70" s="2"/>
      <c r="AB70" s="2"/>
      <c r="AE70" s="339"/>
      <c r="AF70" s="339"/>
      <c r="AG70" s="339"/>
      <c r="AH70" s="339"/>
      <c r="AI70" s="339"/>
      <c r="AJ70" s="200"/>
      <c r="AK70" s="2"/>
      <c r="AL70" s="2"/>
    </row>
    <row r="71" spans="1:38" ht="12.75" customHeight="1">
      <c r="A71" s="347"/>
      <c r="C71" s="2"/>
      <c r="D71" s="2"/>
      <c r="E71" s="2"/>
      <c r="F71" s="2"/>
      <c r="G71" s="2"/>
      <c r="H71" s="2"/>
      <c r="I71" s="8"/>
      <c r="J71" s="2"/>
      <c r="K71" s="2"/>
      <c r="L71" s="2"/>
      <c r="M71" s="2"/>
      <c r="R71" s="2"/>
      <c r="S71" s="8"/>
      <c r="T71" s="8"/>
      <c r="U71" s="7"/>
      <c r="AB71" s="2"/>
      <c r="AE71" s="339"/>
      <c r="AF71" s="339"/>
      <c r="AG71" s="339"/>
      <c r="AH71" s="339"/>
      <c r="AI71" s="339"/>
      <c r="AJ71" s="200"/>
      <c r="AK71" s="2"/>
      <c r="AL71" s="2"/>
    </row>
    <row r="72" spans="3:37" ht="12.75">
      <c r="C72" s="2"/>
      <c r="D72" s="2"/>
      <c r="E72" s="2"/>
      <c r="F72" s="2"/>
      <c r="G72" s="2"/>
      <c r="H72" s="2"/>
      <c r="I72" s="8"/>
      <c r="J72" s="2"/>
      <c r="K72" s="2"/>
      <c r="L72" s="2"/>
      <c r="M72" s="2"/>
      <c r="R72" s="2"/>
      <c r="S72" s="8"/>
      <c r="T72" s="8"/>
      <c r="U72" s="7"/>
      <c r="AB72" s="2"/>
      <c r="AE72" s="340" t="s">
        <v>261</v>
      </c>
      <c r="AF72" s="340"/>
      <c r="AG72" s="340"/>
      <c r="AH72" s="340"/>
      <c r="AI72" s="340"/>
      <c r="AJ72" s="2"/>
      <c r="AK72" s="58"/>
    </row>
    <row r="73" spans="3:38" ht="12.75">
      <c r="C73" s="2"/>
      <c r="D73" s="2"/>
      <c r="E73" s="2"/>
      <c r="F73" s="2"/>
      <c r="G73" s="2"/>
      <c r="H73" s="2"/>
      <c r="I73" s="2"/>
      <c r="J73" s="2"/>
      <c r="K73" s="2"/>
      <c r="L73" s="2"/>
      <c r="M73" s="2"/>
      <c r="R73" s="2"/>
      <c r="S73" s="2"/>
      <c r="T73" s="2"/>
      <c r="U73" s="3"/>
      <c r="V73" s="2"/>
      <c r="AA73" s="2"/>
      <c r="AB73" s="2"/>
      <c r="AC73" s="2"/>
      <c r="AE73" s="340"/>
      <c r="AF73" s="340"/>
      <c r="AG73" s="340"/>
      <c r="AH73" s="340"/>
      <c r="AI73" s="340"/>
      <c r="AJ73" s="2"/>
      <c r="AL73" s="2"/>
    </row>
    <row r="74" spans="31:36" ht="12.75">
      <c r="AE74" s="340"/>
      <c r="AF74" s="340"/>
      <c r="AG74" s="340"/>
      <c r="AH74" s="340"/>
      <c r="AI74" s="340"/>
      <c r="AJ74" s="2"/>
    </row>
    <row r="75" spans="3:37" ht="12.75">
      <c r="C75" s="11" t="s">
        <v>204</v>
      </c>
      <c r="AE75" s="340" t="s">
        <v>262</v>
      </c>
      <c r="AF75" s="340"/>
      <c r="AG75" s="340"/>
      <c r="AH75" s="340"/>
      <c r="AI75" s="340"/>
      <c r="AK75" s="11"/>
    </row>
    <row r="76" spans="3:37" ht="12.75">
      <c r="C76" t="s">
        <v>390</v>
      </c>
      <c r="AE76" s="341"/>
      <c r="AF76" s="341"/>
      <c r="AG76" s="341"/>
      <c r="AH76" s="341"/>
      <c r="AI76" s="341"/>
      <c r="AK76" s="11"/>
    </row>
    <row r="77" spans="3:35" ht="12.75">
      <c r="C77" t="s">
        <v>391</v>
      </c>
      <c r="AE77" s="113" t="s">
        <v>256</v>
      </c>
      <c r="AF77" s="198"/>
      <c r="AG77" s="167" t="s">
        <v>259</v>
      </c>
      <c r="AH77" s="167" t="s">
        <v>257</v>
      </c>
      <c r="AI77" s="113" t="s">
        <v>258</v>
      </c>
    </row>
    <row r="78" spans="3:36" ht="12.75">
      <c r="C78" s="1" t="s">
        <v>16</v>
      </c>
      <c r="AE78" s="199" t="s">
        <v>107</v>
      </c>
      <c r="AF78" s="198"/>
      <c r="AG78" s="198"/>
      <c r="AH78" s="110"/>
      <c r="AI78" s="114"/>
      <c r="AJ78" s="11"/>
    </row>
    <row r="79" spans="3:36" ht="12.75">
      <c r="C79" s="5" t="s">
        <v>51</v>
      </c>
      <c r="AE79" s="199" t="s">
        <v>108</v>
      </c>
      <c r="AF79" s="111"/>
      <c r="AG79" s="198"/>
      <c r="AH79" s="110"/>
      <c r="AI79" s="114"/>
      <c r="AJ79" s="11"/>
    </row>
    <row r="80" spans="3:35" ht="12.75">
      <c r="C80" t="s">
        <v>392</v>
      </c>
      <c r="AE80" s="199" t="s">
        <v>109</v>
      </c>
      <c r="AF80" s="111"/>
      <c r="AG80" s="114"/>
      <c r="AH80" s="110"/>
      <c r="AI80" s="114"/>
    </row>
    <row r="81" spans="3:35" ht="12.75">
      <c r="C81" s="1" t="s">
        <v>16</v>
      </c>
      <c r="AE81" s="199" t="s">
        <v>110</v>
      </c>
      <c r="AF81" s="111"/>
      <c r="AG81" s="114"/>
      <c r="AH81" s="110"/>
      <c r="AI81" s="114"/>
    </row>
    <row r="82" spans="3:35" ht="12.75">
      <c r="C82" t="s">
        <v>52</v>
      </c>
      <c r="AE82" s="199" t="s">
        <v>111</v>
      </c>
      <c r="AF82" s="111"/>
      <c r="AG82" s="114"/>
      <c r="AH82" s="110"/>
      <c r="AI82" s="114"/>
    </row>
    <row r="83" spans="3:35" ht="12.75">
      <c r="C83" t="s">
        <v>393</v>
      </c>
      <c r="AE83" s="199" t="s">
        <v>112</v>
      </c>
      <c r="AF83" s="111"/>
      <c r="AG83" s="114"/>
      <c r="AH83" s="110"/>
      <c r="AI83" s="114"/>
    </row>
    <row r="84" spans="3:35" ht="12.75">
      <c r="C84" s="1" t="s">
        <v>16</v>
      </c>
      <c r="AE84" s="199" t="s">
        <v>113</v>
      </c>
      <c r="AF84" s="111"/>
      <c r="AG84" s="114"/>
      <c r="AH84" s="110"/>
      <c r="AI84" s="114"/>
    </row>
    <row r="85" spans="3:35" ht="12.75">
      <c r="C85" s="229" t="s">
        <v>394</v>
      </c>
      <c r="AE85" s="199" t="s">
        <v>114</v>
      </c>
      <c r="AF85" s="111"/>
      <c r="AG85" s="114"/>
      <c r="AH85" s="110"/>
      <c r="AI85" s="114"/>
    </row>
    <row r="86" spans="31:35" ht="12.75">
      <c r="AE86" s="199" t="s">
        <v>115</v>
      </c>
      <c r="AF86" s="111"/>
      <c r="AG86" s="114"/>
      <c r="AH86" s="110"/>
      <c r="AI86" s="114"/>
    </row>
    <row r="87" spans="3:35" ht="12.75">
      <c r="C87" s="27" t="s">
        <v>60</v>
      </c>
      <c r="AE87" s="199" t="s">
        <v>116</v>
      </c>
      <c r="AF87" s="111"/>
      <c r="AG87" s="114"/>
      <c r="AH87" s="110"/>
      <c r="AI87" s="114"/>
    </row>
    <row r="88" spans="31:35" ht="12.75">
      <c r="AE88" s="199" t="s">
        <v>117</v>
      </c>
      <c r="AF88" s="111"/>
      <c r="AG88" s="114"/>
      <c r="AH88" s="110"/>
      <c r="AI88" s="114"/>
    </row>
    <row r="89" spans="31:35" ht="12.75">
      <c r="AE89" s="199" t="s">
        <v>118</v>
      </c>
      <c r="AF89" s="111"/>
      <c r="AG89" s="114"/>
      <c r="AH89" s="110"/>
      <c r="AI89" s="114"/>
    </row>
    <row r="90" spans="31:35" ht="12.75">
      <c r="AE90" s="199" t="s">
        <v>119</v>
      </c>
      <c r="AF90" s="111"/>
      <c r="AG90" s="114"/>
      <c r="AH90" s="110"/>
      <c r="AI90" s="114"/>
    </row>
    <row r="91" spans="31:35" ht="12.75">
      <c r="AE91" s="199" t="s">
        <v>120</v>
      </c>
      <c r="AF91" s="111"/>
      <c r="AG91" s="114"/>
      <c r="AH91" s="110"/>
      <c r="AI91" s="114"/>
    </row>
    <row r="92" spans="31:35" ht="12.75">
      <c r="AE92" s="199" t="s">
        <v>121</v>
      </c>
      <c r="AF92" s="111"/>
      <c r="AG92" s="114"/>
      <c r="AH92" s="110"/>
      <c r="AI92" s="114"/>
    </row>
    <row r="93" spans="31:35" ht="12.75">
      <c r="AE93" s="199" t="s">
        <v>122</v>
      </c>
      <c r="AF93" s="111"/>
      <c r="AG93" s="114"/>
      <c r="AH93" s="110"/>
      <c r="AI93" s="114"/>
    </row>
    <row r="94" spans="31:41" ht="12.75">
      <c r="AE94" s="199" t="s">
        <v>123</v>
      </c>
      <c r="AF94" s="111"/>
      <c r="AG94" s="114"/>
      <c r="AH94" s="110"/>
      <c r="AI94" s="114"/>
      <c r="AO94" s="11"/>
    </row>
    <row r="95" spans="31:35" ht="12.75">
      <c r="AE95" s="199" t="s">
        <v>124</v>
      </c>
      <c r="AF95" s="111"/>
      <c r="AG95" s="114"/>
      <c r="AH95" s="110"/>
      <c r="AI95" s="114"/>
    </row>
    <row r="96" spans="31:35" ht="12.75">
      <c r="AE96" s="199" t="s">
        <v>132</v>
      </c>
      <c r="AF96" s="111"/>
      <c r="AG96" s="114"/>
      <c r="AH96" s="110"/>
      <c r="AI96" s="114"/>
    </row>
    <row r="97" spans="31:35" ht="12.75">
      <c r="AE97" s="199" t="s">
        <v>133</v>
      </c>
      <c r="AF97" s="111"/>
      <c r="AG97" s="114"/>
      <c r="AH97" s="110"/>
      <c r="AI97" s="114"/>
    </row>
    <row r="98" ht="12.75">
      <c r="AH98" s="29"/>
    </row>
    <row r="105" ht="12.75">
      <c r="AW105" s="11"/>
    </row>
  </sheetData>
  <sheetProtection password="DD79" sheet="1"/>
  <mergeCells count="9">
    <mergeCell ref="A1:B4"/>
    <mergeCell ref="AE69:AI71"/>
    <mergeCell ref="AE72:AI74"/>
    <mergeCell ref="AE75:AI76"/>
    <mergeCell ref="AH6:AK6"/>
    <mergeCell ref="E1:J1"/>
    <mergeCell ref="I2:J2"/>
    <mergeCell ref="I3:J3"/>
    <mergeCell ref="A68:A71"/>
  </mergeCells>
  <dataValidations count="1">
    <dataValidation type="list" allowBlank="1" showInputMessage="1" showErrorMessage="1" sqref="AS18">
      <formula1>"UCL95(t),UCL95(Cheb)"</formula1>
    </dataValidation>
  </dataValidations>
  <printOptions/>
  <pageMargins left="0.75" right="0.75" top="1" bottom="1" header="0.5" footer="0.5"/>
  <pageSetup horizontalDpi="600" verticalDpi="600" orientation="landscape" paperSize="17" r:id="rId2"/>
  <legacyDrawing r:id="rId1"/>
</worksheet>
</file>

<file path=xl/worksheets/sheet4.xml><?xml version="1.0" encoding="utf-8"?>
<worksheet xmlns="http://schemas.openxmlformats.org/spreadsheetml/2006/main" xmlns:r="http://schemas.openxmlformats.org/officeDocument/2006/relationships">
  <sheetPr codeName="Sheet3"/>
  <dimension ref="A1:AM102"/>
  <sheetViews>
    <sheetView zoomScalePageLayoutView="0" workbookViewId="0" topLeftCell="A1">
      <pane ySplit="1" topLeftCell="A2" activePane="bottomLeft" state="frozen"/>
      <selection pane="topLeft" activeCell="A1" sqref="A1"/>
      <selection pane="bottomLeft" activeCell="H16" sqref="H16"/>
    </sheetView>
  </sheetViews>
  <sheetFormatPr defaultColWidth="12.57421875" defaultRowHeight="12.75"/>
  <cols>
    <col min="1" max="1" width="13.8515625" style="14" customWidth="1"/>
    <col min="2" max="2" width="10.28125" style="14" customWidth="1"/>
    <col min="3" max="3" width="13.7109375" style="14" customWidth="1"/>
    <col min="4" max="4" width="12.57421875" style="14" customWidth="1"/>
    <col min="5" max="5" width="23.28125" style="14" customWidth="1"/>
    <col min="6" max="16384" width="12.57421875" style="14" customWidth="1"/>
  </cols>
  <sheetData>
    <row r="1" spans="1:6" ht="24.75" thickBot="1">
      <c r="A1" s="107" t="s">
        <v>337</v>
      </c>
      <c r="B1" s="108"/>
      <c r="C1" s="108"/>
      <c r="D1" s="108"/>
      <c r="E1" s="108"/>
      <c r="F1" s="109"/>
    </row>
    <row r="3" spans="1:39" ht="12.75">
      <c r="A3" s="43" t="s">
        <v>95</v>
      </c>
      <c r="B3" s="12" t="s">
        <v>308</v>
      </c>
      <c r="C3" s="12" t="s">
        <v>19</v>
      </c>
      <c r="D3" s="12" t="s">
        <v>20</v>
      </c>
      <c r="E3" s="13"/>
      <c r="F3" s="44" t="s">
        <v>96</v>
      </c>
      <c r="H3" s="15" t="str">
        <f>HYPERLINK("http://www.practicalstats.com","Practical Stats")</f>
        <v>Practical Stats</v>
      </c>
      <c r="P3" s="14" t="s">
        <v>21</v>
      </c>
      <c r="Q3" s="14" t="s">
        <v>22</v>
      </c>
      <c r="R3" s="14" t="s">
        <v>23</v>
      </c>
      <c r="S3" s="14" t="s">
        <v>24</v>
      </c>
      <c r="T3" s="14" t="s">
        <v>25</v>
      </c>
      <c r="U3" s="14" t="s">
        <v>26</v>
      </c>
      <c r="V3" s="14" t="s">
        <v>27</v>
      </c>
      <c r="X3" s="14" t="s">
        <v>28</v>
      </c>
      <c r="Y3" s="14" t="s">
        <v>29</v>
      </c>
      <c r="Z3" s="14" t="s">
        <v>30</v>
      </c>
      <c r="AA3" s="14" t="s">
        <v>31</v>
      </c>
      <c r="AB3" s="14" t="s">
        <v>32</v>
      </c>
      <c r="AC3" s="14" t="s">
        <v>33</v>
      </c>
      <c r="AD3" s="14" t="s">
        <v>34</v>
      </c>
      <c r="AE3" s="14" t="s">
        <v>35</v>
      </c>
      <c r="AF3" s="14" t="s">
        <v>36</v>
      </c>
      <c r="AG3" s="14" t="s">
        <v>37</v>
      </c>
      <c r="AH3" s="14" t="s">
        <v>38</v>
      </c>
      <c r="AI3" s="14" t="s">
        <v>39</v>
      </c>
      <c r="AJ3" s="14" t="s">
        <v>40</v>
      </c>
      <c r="AK3" s="14" t="s">
        <v>41</v>
      </c>
      <c r="AL3" s="14" t="s">
        <v>42</v>
      </c>
      <c r="AM3" s="14" t="s">
        <v>43</v>
      </c>
    </row>
    <row r="4" spans="1:39" ht="12">
      <c r="A4" s="202">
        <v>1</v>
      </c>
      <c r="B4" s="203">
        <v>1</v>
      </c>
      <c r="C4" s="203">
        <f>1-B4</f>
        <v>0</v>
      </c>
      <c r="D4" s="16">
        <f aca="true" t="shared" si="0" ref="D4:D35">$V4*SIGN($B4)</f>
        <v>0.6666666666666666</v>
      </c>
      <c r="E4" s="17"/>
      <c r="F4" s="14" t="s">
        <v>44</v>
      </c>
      <c r="N4" s="14">
        <f>IF(B4=0,,A4)</f>
        <v>1</v>
      </c>
      <c r="O4" s="14">
        <f>N4</f>
        <v>1</v>
      </c>
      <c r="P4" s="14">
        <f>MAX($O$4:$O$102)+1</f>
        <v>2</v>
      </c>
      <c r="Q4" s="14">
        <f>($P$4-$O4)*SIGN($O4)</f>
        <v>1</v>
      </c>
      <c r="R4" s="14">
        <f>B4</f>
        <v>1</v>
      </c>
      <c r="S4" s="14">
        <f>$R4*SIGN($B4)</f>
        <v>1</v>
      </c>
      <c r="T4" s="14">
        <f>(SUM($B$4:$C$102)-$S4+1)*SIGN($S4)</f>
        <v>3</v>
      </c>
      <c r="U4" s="14">
        <f aca="true" t="shared" si="1" ref="U4:U35">($T4-$B4)/($T4*SIGN($B4)+(1-SIGN($B4)))</f>
        <v>0.6666666666666666</v>
      </c>
      <c r="V4" s="14">
        <f>(1-B4)+U4</f>
        <v>0.6666666666666666</v>
      </c>
      <c r="X4" s="14">
        <f aca="true" t="shared" si="2" ref="X4:X35">SIGN(MAX(SIGN($U4)*(0.5-$V4),0))*(ROW()-$P$11)</f>
        <v>0</v>
      </c>
      <c r="Y4" s="14">
        <f aca="true" t="shared" si="3" ref="Y4:Y35">(MAX($T$4:$T$102)-$X4)*SIGN($X4)</f>
        <v>0</v>
      </c>
      <c r="Z4" s="14">
        <f>MAX($T$4:$T$102)-(MAX($Y$4:$Y$102))+P11</f>
        <v>3</v>
      </c>
      <c r="AA4" s="14">
        <f aca="true" t="shared" si="4" ref="AA4:AA35">SIGN(MAX(SIGN($U4)*(0.25-$V4),0))*ROW()</f>
        <v>0</v>
      </c>
      <c r="AB4" s="14">
        <f aca="true" t="shared" si="5" ref="AB4:AB35">(MAX($T$4:$T$102)-$AA4)*SIGN($AA4)</f>
        <v>0</v>
      </c>
      <c r="AC4" s="14">
        <f>MAX($T$4:$T$102)-(MAX($AB$4:$AB$102))+P11</f>
        <v>3</v>
      </c>
      <c r="AD4" s="14">
        <f aca="true" t="shared" si="6" ref="AD4:AD35">SIGN(MAX(SIGN($U4)*(0.75-$V4),0))*(ROW()-$P$11)</f>
        <v>4</v>
      </c>
      <c r="AE4" s="14">
        <f aca="true" t="shared" si="7" ref="AE4:AE35">(MAX($T$4:$T$102)-$AD4)*SIGN($AD4)</f>
        <v>-1</v>
      </c>
      <c r="AF4" s="14">
        <f>(MAX($T$4:$T$102)-(MAX($AE$4:$AE$102)))+P11</f>
        <v>3</v>
      </c>
      <c r="AG4" s="14">
        <f aca="true" t="shared" si="8" ref="AG4:AG35">$A4*$B4</f>
        <v>1</v>
      </c>
      <c r="AH4" s="14">
        <f aca="true" t="shared" si="9" ref="AH4:AH35">$AI4*$AJ4</f>
        <v>1</v>
      </c>
      <c r="AI4" s="14">
        <f>$P$4-$A$4</f>
        <v>1</v>
      </c>
      <c r="AJ4" s="14">
        <v>1</v>
      </c>
      <c r="AK4" s="14">
        <f aca="true" t="shared" si="10" ref="AK4:AK35">$AH4+$AK5</f>
        <v>1.3</v>
      </c>
      <c r="AL4" s="14">
        <f aca="true" t="shared" si="11" ref="AL4:AL35">$AK5*SIGN($AG4)</f>
        <v>0.3</v>
      </c>
      <c r="AM4" s="14">
        <f aca="true" t="shared" si="12" ref="AM4:AM35">($B4*$AL4^2)/((1-(SIGN($AL4)))+($T4*($T4-$B4)))</f>
        <v>0.015</v>
      </c>
    </row>
    <row r="5" spans="1:39" ht="12">
      <c r="A5" s="18">
        <v>1</v>
      </c>
      <c r="B5" s="19">
        <v>1</v>
      </c>
      <c r="C5" s="19">
        <f>1-B5</f>
        <v>0</v>
      </c>
      <c r="D5" s="16">
        <f t="shared" si="0"/>
        <v>0.3333333333333333</v>
      </c>
      <c r="E5" s="17"/>
      <c r="F5" s="14" t="s">
        <v>45</v>
      </c>
      <c r="N5" s="14">
        <f aca="true" t="shared" si="13" ref="N5:N36">A5</f>
        <v>1</v>
      </c>
      <c r="O5" s="14">
        <f>IF(B5=0,IF(B4=0,,A5),A5)</f>
        <v>1</v>
      </c>
      <c r="Q5" s="14">
        <f aca="true" t="shared" si="14" ref="Q5:Q36">($P$4-$A5)*SIGN($A5)</f>
        <v>1</v>
      </c>
      <c r="R5" s="14">
        <f>($R4+$B5+$C4*$B4)</f>
        <v>2</v>
      </c>
      <c r="S5" s="14">
        <f aca="true" t="shared" si="15" ref="S5:S36">$R5*SIGN($B5)-($B5-SIGN($B5))</f>
        <v>2</v>
      </c>
      <c r="T5" s="14">
        <f aca="true" t="shared" si="16" ref="T5:T36">(MAX($R$4:$R$102)-$S5+1)*SIGN($S5)</f>
        <v>2</v>
      </c>
      <c r="U5" s="14">
        <f t="shared" si="1"/>
        <v>0.5</v>
      </c>
      <c r="V5" s="14">
        <f aca="true" t="shared" si="17" ref="V5:V36">$U5*$V4+(1-SIGN($B5))*$V4</f>
        <v>0.3333333333333333</v>
      </c>
      <c r="X5" s="14">
        <f t="shared" si="2"/>
        <v>5</v>
      </c>
      <c r="Y5" s="14">
        <f t="shared" si="3"/>
        <v>-2</v>
      </c>
      <c r="AA5" s="14">
        <f t="shared" si="4"/>
        <v>0</v>
      </c>
      <c r="AB5" s="14">
        <f t="shared" si="5"/>
        <v>0</v>
      </c>
      <c r="AD5" s="14">
        <f t="shared" si="6"/>
        <v>5</v>
      </c>
      <c r="AE5" s="14">
        <f t="shared" si="7"/>
        <v>-2</v>
      </c>
      <c r="AG5" s="14">
        <f t="shared" si="8"/>
        <v>1</v>
      </c>
      <c r="AH5" s="14">
        <f t="shared" si="9"/>
        <v>0</v>
      </c>
      <c r="AI5" s="14">
        <f aca="true" t="shared" si="18" ref="AI5:AI36">$A4-$A5</f>
        <v>0</v>
      </c>
      <c r="AJ5" s="14">
        <f aca="true" t="shared" si="19" ref="AJ5:AJ36">$V4</f>
        <v>0.6666666666666666</v>
      </c>
      <c r="AK5" s="14">
        <f t="shared" si="10"/>
        <v>0.3</v>
      </c>
      <c r="AL5" s="14">
        <f t="shared" si="11"/>
        <v>0.3</v>
      </c>
      <c r="AM5" s="14">
        <f t="shared" si="12"/>
        <v>0.045</v>
      </c>
    </row>
    <row r="6" spans="1:39" ht="12">
      <c r="A6" s="18">
        <v>0.1</v>
      </c>
      <c r="B6" s="19">
        <v>1</v>
      </c>
      <c r="C6" s="19">
        <f>1-B6</f>
        <v>0</v>
      </c>
      <c r="D6" s="16">
        <f t="shared" si="0"/>
        <v>0</v>
      </c>
      <c r="E6" s="17"/>
      <c r="F6" s="14" t="s">
        <v>46</v>
      </c>
      <c r="N6" s="14">
        <f t="shared" si="13"/>
        <v>0.1</v>
      </c>
      <c r="O6" s="14">
        <f aca="true" t="shared" si="20" ref="O6:O37">N6</f>
        <v>0.1</v>
      </c>
      <c r="Q6" s="14">
        <f t="shared" si="14"/>
        <v>1.9</v>
      </c>
      <c r="R6" s="14">
        <f aca="true" t="shared" si="21" ref="R6:R37">($R5+$B6+$C5)</f>
        <v>3</v>
      </c>
      <c r="S6" s="14">
        <f t="shared" si="15"/>
        <v>3</v>
      </c>
      <c r="T6" s="14">
        <f t="shared" si="16"/>
        <v>1</v>
      </c>
      <c r="U6" s="14">
        <f t="shared" si="1"/>
        <v>0</v>
      </c>
      <c r="V6" s="14">
        <f t="shared" si="17"/>
        <v>0</v>
      </c>
      <c r="X6" s="14">
        <f t="shared" si="2"/>
        <v>0</v>
      </c>
      <c r="Y6" s="14">
        <f t="shared" si="3"/>
        <v>0</v>
      </c>
      <c r="AA6" s="14">
        <f t="shared" si="4"/>
        <v>0</v>
      </c>
      <c r="AB6" s="14">
        <f t="shared" si="5"/>
        <v>0</v>
      </c>
      <c r="AD6" s="14">
        <f t="shared" si="6"/>
        <v>0</v>
      </c>
      <c r="AE6" s="14">
        <f t="shared" si="7"/>
        <v>0</v>
      </c>
      <c r="AG6" s="14">
        <f t="shared" si="8"/>
        <v>0.1</v>
      </c>
      <c r="AH6" s="14">
        <f t="shared" si="9"/>
        <v>0.3</v>
      </c>
      <c r="AI6" s="14">
        <f t="shared" si="18"/>
        <v>0.9</v>
      </c>
      <c r="AJ6" s="14">
        <f t="shared" si="19"/>
        <v>0.3333333333333333</v>
      </c>
      <c r="AK6" s="14">
        <f t="shared" si="10"/>
        <v>0.3</v>
      </c>
      <c r="AL6" s="14">
        <f t="shared" si="11"/>
        <v>0</v>
      </c>
      <c r="AM6" s="14">
        <f t="shared" si="12"/>
        <v>0</v>
      </c>
    </row>
    <row r="7" spans="1:39" ht="12">
      <c r="A7" s="18"/>
      <c r="B7" s="19"/>
      <c r="C7" s="19"/>
      <c r="D7" s="16">
        <f t="shared" si="0"/>
        <v>0</v>
      </c>
      <c r="E7" s="17"/>
      <c r="F7" s="14" t="s">
        <v>47</v>
      </c>
      <c r="N7" s="14">
        <f t="shared" si="13"/>
        <v>0</v>
      </c>
      <c r="O7" s="14">
        <f t="shared" si="20"/>
        <v>0</v>
      </c>
      <c r="Q7" s="14">
        <f t="shared" si="14"/>
        <v>0</v>
      </c>
      <c r="R7" s="14">
        <f t="shared" si="21"/>
        <v>3</v>
      </c>
      <c r="S7" s="14">
        <f t="shared" si="15"/>
        <v>0</v>
      </c>
      <c r="T7" s="14">
        <f t="shared" si="16"/>
        <v>0</v>
      </c>
      <c r="U7" s="14">
        <f t="shared" si="1"/>
        <v>0</v>
      </c>
      <c r="V7" s="14">
        <f t="shared" si="17"/>
        <v>0</v>
      </c>
      <c r="X7" s="14">
        <f t="shared" si="2"/>
        <v>0</v>
      </c>
      <c r="Y7" s="14">
        <f t="shared" si="3"/>
        <v>0</v>
      </c>
      <c r="AA7" s="14">
        <f t="shared" si="4"/>
        <v>0</v>
      </c>
      <c r="AB7" s="14">
        <f t="shared" si="5"/>
        <v>0</v>
      </c>
      <c r="AD7" s="14">
        <f t="shared" si="6"/>
        <v>0</v>
      </c>
      <c r="AE7" s="14">
        <f t="shared" si="7"/>
        <v>0</v>
      </c>
      <c r="AG7" s="14">
        <f t="shared" si="8"/>
        <v>0</v>
      </c>
      <c r="AH7" s="14">
        <f t="shared" si="9"/>
        <v>0</v>
      </c>
      <c r="AI7" s="14">
        <f t="shared" si="18"/>
        <v>0.1</v>
      </c>
      <c r="AJ7" s="14">
        <f t="shared" si="19"/>
        <v>0</v>
      </c>
      <c r="AK7" s="14">
        <f t="shared" si="10"/>
        <v>0</v>
      </c>
      <c r="AL7" s="14">
        <f t="shared" si="11"/>
        <v>0</v>
      </c>
      <c r="AM7" s="14">
        <f t="shared" si="12"/>
        <v>0</v>
      </c>
    </row>
    <row r="8" spans="1:39" ht="12">
      <c r="A8" s="18"/>
      <c r="B8" s="19"/>
      <c r="C8" s="19"/>
      <c r="D8" s="16">
        <f t="shared" si="0"/>
        <v>0</v>
      </c>
      <c r="E8" s="17"/>
      <c r="N8" s="14">
        <f t="shared" si="13"/>
        <v>0</v>
      </c>
      <c r="O8" s="14">
        <f t="shared" si="20"/>
        <v>0</v>
      </c>
      <c r="P8" s="21" t="s">
        <v>49</v>
      </c>
      <c r="Q8" s="14">
        <f t="shared" si="14"/>
        <v>0</v>
      </c>
      <c r="R8" s="14">
        <f t="shared" si="21"/>
        <v>3</v>
      </c>
      <c r="S8" s="14">
        <f t="shared" si="15"/>
        <v>0</v>
      </c>
      <c r="T8" s="14">
        <f t="shared" si="16"/>
        <v>0</v>
      </c>
      <c r="U8" s="14">
        <f t="shared" si="1"/>
        <v>0</v>
      </c>
      <c r="V8" s="14">
        <f t="shared" si="17"/>
        <v>0</v>
      </c>
      <c r="X8" s="14">
        <f t="shared" si="2"/>
        <v>0</v>
      </c>
      <c r="Y8" s="14">
        <f t="shared" si="3"/>
        <v>0</v>
      </c>
      <c r="AA8" s="14">
        <f t="shared" si="4"/>
        <v>0</v>
      </c>
      <c r="AB8" s="14">
        <f t="shared" si="5"/>
        <v>0</v>
      </c>
      <c r="AD8" s="14">
        <f t="shared" si="6"/>
        <v>0</v>
      </c>
      <c r="AE8" s="14">
        <f t="shared" si="7"/>
        <v>0</v>
      </c>
      <c r="AG8" s="14">
        <f t="shared" si="8"/>
        <v>0</v>
      </c>
      <c r="AH8" s="14">
        <f t="shared" si="9"/>
        <v>0</v>
      </c>
      <c r="AI8" s="14">
        <f t="shared" si="18"/>
        <v>0</v>
      </c>
      <c r="AJ8" s="14">
        <f t="shared" si="19"/>
        <v>0</v>
      </c>
      <c r="AK8" s="14">
        <f t="shared" si="10"/>
        <v>0</v>
      </c>
      <c r="AL8" s="14">
        <f t="shared" si="11"/>
        <v>0</v>
      </c>
      <c r="AM8" s="14">
        <f t="shared" si="12"/>
        <v>0</v>
      </c>
    </row>
    <row r="9" spans="1:39" ht="12">
      <c r="A9" s="18"/>
      <c r="B9" s="19"/>
      <c r="C9" s="19"/>
      <c r="D9" s="16">
        <f t="shared" si="0"/>
        <v>0</v>
      </c>
      <c r="E9" s="17"/>
      <c r="N9" s="14">
        <f t="shared" si="13"/>
        <v>0</v>
      </c>
      <c r="O9" s="14">
        <f t="shared" si="20"/>
        <v>0</v>
      </c>
      <c r="P9" s="14">
        <f>IF(SIGN(C4-B4)&gt;0,1,0)</f>
        <v>0</v>
      </c>
      <c r="Q9" s="14">
        <f t="shared" si="14"/>
        <v>0</v>
      </c>
      <c r="R9" s="14">
        <f t="shared" si="21"/>
        <v>3</v>
      </c>
      <c r="S9" s="14">
        <f t="shared" si="15"/>
        <v>0</v>
      </c>
      <c r="T9" s="14">
        <f t="shared" si="16"/>
        <v>0</v>
      </c>
      <c r="U9" s="14">
        <f t="shared" si="1"/>
        <v>0</v>
      </c>
      <c r="V9" s="14">
        <f t="shared" si="17"/>
        <v>0</v>
      </c>
      <c r="X9" s="14">
        <f t="shared" si="2"/>
        <v>0</v>
      </c>
      <c r="Y9" s="14">
        <f t="shared" si="3"/>
        <v>0</v>
      </c>
      <c r="AA9" s="14">
        <f t="shared" si="4"/>
        <v>0</v>
      </c>
      <c r="AB9" s="14">
        <f t="shared" si="5"/>
        <v>0</v>
      </c>
      <c r="AD9" s="14">
        <f t="shared" si="6"/>
        <v>0</v>
      </c>
      <c r="AE9" s="14">
        <f t="shared" si="7"/>
        <v>0</v>
      </c>
      <c r="AG9" s="14">
        <f t="shared" si="8"/>
        <v>0</v>
      </c>
      <c r="AH9" s="14">
        <f t="shared" si="9"/>
        <v>0</v>
      </c>
      <c r="AI9" s="14">
        <f t="shared" si="18"/>
        <v>0</v>
      </c>
      <c r="AJ9" s="14">
        <f t="shared" si="19"/>
        <v>0</v>
      </c>
      <c r="AK9" s="14">
        <f t="shared" si="10"/>
        <v>0</v>
      </c>
      <c r="AL9" s="14">
        <f t="shared" si="11"/>
        <v>0</v>
      </c>
      <c r="AM9" s="14">
        <f t="shared" si="12"/>
        <v>0</v>
      </c>
    </row>
    <row r="10" spans="1:39" ht="12">
      <c r="A10" s="18"/>
      <c r="B10" s="19"/>
      <c r="C10" s="19"/>
      <c r="D10" s="16">
        <f t="shared" si="0"/>
        <v>0</v>
      </c>
      <c r="E10" s="17"/>
      <c r="F10" s="41" t="s">
        <v>87</v>
      </c>
      <c r="N10" s="14">
        <f t="shared" si="13"/>
        <v>0</v>
      </c>
      <c r="O10" s="14">
        <f t="shared" si="20"/>
        <v>0</v>
      </c>
      <c r="P10" s="14">
        <f>IF(SIGN(C5-B5)&gt;0,1,0)</f>
        <v>0</v>
      </c>
      <c r="Q10" s="14">
        <f t="shared" si="14"/>
        <v>0</v>
      </c>
      <c r="R10" s="14">
        <f t="shared" si="21"/>
        <v>3</v>
      </c>
      <c r="S10" s="14">
        <f t="shared" si="15"/>
        <v>0</v>
      </c>
      <c r="T10" s="14">
        <f t="shared" si="16"/>
        <v>0</v>
      </c>
      <c r="U10" s="14">
        <f t="shared" si="1"/>
        <v>0</v>
      </c>
      <c r="V10" s="14">
        <f t="shared" si="17"/>
        <v>0</v>
      </c>
      <c r="X10" s="14">
        <f t="shared" si="2"/>
        <v>0</v>
      </c>
      <c r="Y10" s="14">
        <f t="shared" si="3"/>
        <v>0</v>
      </c>
      <c r="AA10" s="14">
        <f t="shared" si="4"/>
        <v>0</v>
      </c>
      <c r="AB10" s="14">
        <f t="shared" si="5"/>
        <v>0</v>
      </c>
      <c r="AD10" s="14">
        <f t="shared" si="6"/>
        <v>0</v>
      </c>
      <c r="AE10" s="14">
        <f t="shared" si="7"/>
        <v>0</v>
      </c>
      <c r="AG10" s="14">
        <f t="shared" si="8"/>
        <v>0</v>
      </c>
      <c r="AH10" s="14">
        <f t="shared" si="9"/>
        <v>0</v>
      </c>
      <c r="AI10" s="14">
        <f t="shared" si="18"/>
        <v>0</v>
      </c>
      <c r="AJ10" s="14">
        <f t="shared" si="19"/>
        <v>0</v>
      </c>
      <c r="AK10" s="14">
        <f t="shared" si="10"/>
        <v>0</v>
      </c>
      <c r="AL10" s="14">
        <f t="shared" si="11"/>
        <v>0</v>
      </c>
      <c r="AM10" s="14">
        <f t="shared" si="12"/>
        <v>0</v>
      </c>
    </row>
    <row r="11" spans="1:39" ht="12">
      <c r="A11" s="18"/>
      <c r="B11" s="19"/>
      <c r="C11" s="19"/>
      <c r="D11" s="16">
        <f t="shared" si="0"/>
        <v>0</v>
      </c>
      <c r="E11" s="17"/>
      <c r="F11" s="41" t="s">
        <v>88</v>
      </c>
      <c r="N11" s="14">
        <f t="shared" si="13"/>
        <v>0</v>
      </c>
      <c r="O11" s="14">
        <f t="shared" si="20"/>
        <v>0</v>
      </c>
      <c r="P11" s="21">
        <f>SUM(P9+P10)</f>
        <v>0</v>
      </c>
      <c r="Q11" s="14">
        <f t="shared" si="14"/>
        <v>0</v>
      </c>
      <c r="R11" s="14">
        <f t="shared" si="21"/>
        <v>3</v>
      </c>
      <c r="S11" s="14">
        <f t="shared" si="15"/>
        <v>0</v>
      </c>
      <c r="T11" s="14">
        <f t="shared" si="16"/>
        <v>0</v>
      </c>
      <c r="U11" s="14">
        <f t="shared" si="1"/>
        <v>0</v>
      </c>
      <c r="V11" s="14">
        <f t="shared" si="17"/>
        <v>0</v>
      </c>
      <c r="X11" s="14">
        <f t="shared" si="2"/>
        <v>0</v>
      </c>
      <c r="Y11" s="14">
        <f t="shared" si="3"/>
        <v>0</v>
      </c>
      <c r="AA11" s="14">
        <f t="shared" si="4"/>
        <v>0</v>
      </c>
      <c r="AB11" s="14">
        <f t="shared" si="5"/>
        <v>0</v>
      </c>
      <c r="AD11" s="14">
        <f t="shared" si="6"/>
        <v>0</v>
      </c>
      <c r="AE11" s="14">
        <f t="shared" si="7"/>
        <v>0</v>
      </c>
      <c r="AG11" s="14">
        <f t="shared" si="8"/>
        <v>0</v>
      </c>
      <c r="AH11" s="14">
        <f t="shared" si="9"/>
        <v>0</v>
      </c>
      <c r="AI11" s="14">
        <f t="shared" si="18"/>
        <v>0</v>
      </c>
      <c r="AJ11" s="14">
        <f t="shared" si="19"/>
        <v>0</v>
      </c>
      <c r="AK11" s="14">
        <f t="shared" si="10"/>
        <v>0</v>
      </c>
      <c r="AL11" s="14">
        <f t="shared" si="11"/>
        <v>0</v>
      </c>
      <c r="AM11" s="14">
        <f t="shared" si="12"/>
        <v>0</v>
      </c>
    </row>
    <row r="12" spans="1:39" ht="12.75">
      <c r="A12" s="18"/>
      <c r="B12" s="19"/>
      <c r="C12" s="19"/>
      <c r="D12" s="16">
        <f t="shared" si="0"/>
        <v>0</v>
      </c>
      <c r="E12" s="17"/>
      <c r="F12" s="22"/>
      <c r="N12" s="14">
        <f t="shared" si="13"/>
        <v>0</v>
      </c>
      <c r="O12" s="14">
        <f t="shared" si="20"/>
        <v>0</v>
      </c>
      <c r="Q12" s="14">
        <f t="shared" si="14"/>
        <v>0</v>
      </c>
      <c r="R12" s="14">
        <f t="shared" si="21"/>
        <v>3</v>
      </c>
      <c r="S12" s="14">
        <f t="shared" si="15"/>
        <v>0</v>
      </c>
      <c r="T12" s="14">
        <f t="shared" si="16"/>
        <v>0</v>
      </c>
      <c r="U12" s="14">
        <f t="shared" si="1"/>
        <v>0</v>
      </c>
      <c r="V12" s="14">
        <f t="shared" si="17"/>
        <v>0</v>
      </c>
      <c r="X12" s="14">
        <f t="shared" si="2"/>
        <v>0</v>
      </c>
      <c r="Y12" s="14">
        <f t="shared" si="3"/>
        <v>0</v>
      </c>
      <c r="AA12" s="14">
        <f t="shared" si="4"/>
        <v>0</v>
      </c>
      <c r="AB12" s="14">
        <f t="shared" si="5"/>
        <v>0</v>
      </c>
      <c r="AD12" s="14">
        <f t="shared" si="6"/>
        <v>0</v>
      </c>
      <c r="AE12" s="14">
        <f t="shared" si="7"/>
        <v>0</v>
      </c>
      <c r="AG12" s="14">
        <f t="shared" si="8"/>
        <v>0</v>
      </c>
      <c r="AH12" s="14">
        <f t="shared" si="9"/>
        <v>0</v>
      </c>
      <c r="AI12" s="14">
        <f t="shared" si="18"/>
        <v>0</v>
      </c>
      <c r="AJ12" s="14">
        <f t="shared" si="19"/>
        <v>0</v>
      </c>
      <c r="AK12" s="14">
        <f t="shared" si="10"/>
        <v>0</v>
      </c>
      <c r="AL12" s="14">
        <f t="shared" si="11"/>
        <v>0</v>
      </c>
      <c r="AM12" s="14">
        <f t="shared" si="12"/>
        <v>0</v>
      </c>
    </row>
    <row r="13" spans="1:39" ht="12">
      <c r="A13" s="18"/>
      <c r="B13" s="19"/>
      <c r="C13" s="19"/>
      <c r="D13" s="16">
        <f t="shared" si="0"/>
        <v>0</v>
      </c>
      <c r="E13" s="17"/>
      <c r="F13" s="30"/>
      <c r="N13" s="14">
        <f t="shared" si="13"/>
        <v>0</v>
      </c>
      <c r="O13" s="14">
        <f t="shared" si="20"/>
        <v>0</v>
      </c>
      <c r="Q13" s="14">
        <f t="shared" si="14"/>
        <v>0</v>
      </c>
      <c r="R13" s="14">
        <f t="shared" si="21"/>
        <v>3</v>
      </c>
      <c r="S13" s="14">
        <f t="shared" si="15"/>
        <v>0</v>
      </c>
      <c r="T13" s="14">
        <f t="shared" si="16"/>
        <v>0</v>
      </c>
      <c r="U13" s="14">
        <f t="shared" si="1"/>
        <v>0</v>
      </c>
      <c r="V13" s="14">
        <f t="shared" si="17"/>
        <v>0</v>
      </c>
      <c r="X13" s="14">
        <f t="shared" si="2"/>
        <v>0</v>
      </c>
      <c r="Y13" s="14">
        <f t="shared" si="3"/>
        <v>0</v>
      </c>
      <c r="AA13" s="14">
        <f t="shared" si="4"/>
        <v>0</v>
      </c>
      <c r="AB13" s="14">
        <f t="shared" si="5"/>
        <v>0</v>
      </c>
      <c r="AD13" s="14">
        <f t="shared" si="6"/>
        <v>0</v>
      </c>
      <c r="AE13" s="14">
        <f t="shared" si="7"/>
        <v>0</v>
      </c>
      <c r="AG13" s="14">
        <f t="shared" si="8"/>
        <v>0</v>
      </c>
      <c r="AH13" s="14">
        <f t="shared" si="9"/>
        <v>0</v>
      </c>
      <c r="AI13" s="14">
        <f t="shared" si="18"/>
        <v>0</v>
      </c>
      <c r="AJ13" s="14">
        <f t="shared" si="19"/>
        <v>0</v>
      </c>
      <c r="AK13" s="14">
        <f t="shared" si="10"/>
        <v>0</v>
      </c>
      <c r="AL13" s="14">
        <f t="shared" si="11"/>
        <v>0</v>
      </c>
      <c r="AM13" s="14">
        <f t="shared" si="12"/>
        <v>0</v>
      </c>
    </row>
    <row r="14" spans="1:39" ht="12">
      <c r="A14" s="18"/>
      <c r="B14" s="19"/>
      <c r="C14" s="19"/>
      <c r="D14" s="16">
        <f t="shared" si="0"/>
        <v>0</v>
      </c>
      <c r="E14" s="17"/>
      <c r="F14" s="30"/>
      <c r="N14" s="14">
        <f t="shared" si="13"/>
        <v>0</v>
      </c>
      <c r="O14" s="14">
        <f t="shared" si="20"/>
        <v>0</v>
      </c>
      <c r="Q14" s="14">
        <f t="shared" si="14"/>
        <v>0</v>
      </c>
      <c r="R14" s="14">
        <f t="shared" si="21"/>
        <v>3</v>
      </c>
      <c r="S14" s="14">
        <f t="shared" si="15"/>
        <v>0</v>
      </c>
      <c r="T14" s="14">
        <f t="shared" si="16"/>
        <v>0</v>
      </c>
      <c r="U14" s="14">
        <f t="shared" si="1"/>
        <v>0</v>
      </c>
      <c r="V14" s="14">
        <f t="shared" si="17"/>
        <v>0</v>
      </c>
      <c r="X14" s="14">
        <f t="shared" si="2"/>
        <v>0</v>
      </c>
      <c r="Y14" s="14">
        <f t="shared" si="3"/>
        <v>0</v>
      </c>
      <c r="AA14" s="14">
        <f t="shared" si="4"/>
        <v>0</v>
      </c>
      <c r="AB14" s="14">
        <f t="shared" si="5"/>
        <v>0</v>
      </c>
      <c r="AD14" s="14">
        <f t="shared" si="6"/>
        <v>0</v>
      </c>
      <c r="AE14" s="14">
        <f t="shared" si="7"/>
        <v>0</v>
      </c>
      <c r="AG14" s="14">
        <f t="shared" si="8"/>
        <v>0</v>
      </c>
      <c r="AH14" s="14">
        <f t="shared" si="9"/>
        <v>0</v>
      </c>
      <c r="AI14" s="14">
        <f t="shared" si="18"/>
        <v>0</v>
      </c>
      <c r="AJ14" s="14">
        <f t="shared" si="19"/>
        <v>0</v>
      </c>
      <c r="AK14" s="14">
        <f t="shared" si="10"/>
        <v>0</v>
      </c>
      <c r="AL14" s="14">
        <f t="shared" si="11"/>
        <v>0</v>
      </c>
      <c r="AM14" s="14">
        <f t="shared" si="12"/>
        <v>0</v>
      </c>
    </row>
    <row r="15" spans="1:39" ht="12">
      <c r="A15" s="18"/>
      <c r="B15" s="19"/>
      <c r="C15" s="19"/>
      <c r="D15" s="16">
        <f t="shared" si="0"/>
        <v>0</v>
      </c>
      <c r="E15" s="17"/>
      <c r="N15" s="14">
        <f t="shared" si="13"/>
        <v>0</v>
      </c>
      <c r="O15" s="14">
        <f t="shared" si="20"/>
        <v>0</v>
      </c>
      <c r="Q15" s="14">
        <f t="shared" si="14"/>
        <v>0</v>
      </c>
      <c r="R15" s="14">
        <f t="shared" si="21"/>
        <v>3</v>
      </c>
      <c r="S15" s="14">
        <f t="shared" si="15"/>
        <v>0</v>
      </c>
      <c r="T15" s="14">
        <f t="shared" si="16"/>
        <v>0</v>
      </c>
      <c r="U15" s="14">
        <f t="shared" si="1"/>
        <v>0</v>
      </c>
      <c r="V15" s="14">
        <f t="shared" si="17"/>
        <v>0</v>
      </c>
      <c r="X15" s="14">
        <f t="shared" si="2"/>
        <v>0</v>
      </c>
      <c r="Y15" s="14">
        <f t="shared" si="3"/>
        <v>0</v>
      </c>
      <c r="AA15" s="14">
        <f t="shared" si="4"/>
        <v>0</v>
      </c>
      <c r="AB15" s="14">
        <f t="shared" si="5"/>
        <v>0</v>
      </c>
      <c r="AD15" s="14">
        <f t="shared" si="6"/>
        <v>0</v>
      </c>
      <c r="AE15" s="14">
        <f t="shared" si="7"/>
        <v>0</v>
      </c>
      <c r="AG15" s="14">
        <f t="shared" si="8"/>
        <v>0</v>
      </c>
      <c r="AH15" s="14">
        <f t="shared" si="9"/>
        <v>0</v>
      </c>
      <c r="AI15" s="14">
        <f t="shared" si="18"/>
        <v>0</v>
      </c>
      <c r="AJ15" s="14">
        <f t="shared" si="19"/>
        <v>0</v>
      </c>
      <c r="AK15" s="14">
        <f t="shared" si="10"/>
        <v>0</v>
      </c>
      <c r="AL15" s="14">
        <f t="shared" si="11"/>
        <v>0</v>
      </c>
      <c r="AM15" s="14">
        <f t="shared" si="12"/>
        <v>0</v>
      </c>
    </row>
    <row r="16" spans="1:39" ht="12">
      <c r="A16" s="18"/>
      <c r="B16" s="19"/>
      <c r="C16" s="19"/>
      <c r="D16" s="16">
        <f t="shared" si="0"/>
        <v>0</v>
      </c>
      <c r="E16" s="33" t="s">
        <v>97</v>
      </c>
      <c r="F16" s="17"/>
      <c r="G16" s="17"/>
      <c r="H16" s="17"/>
      <c r="I16" s="17"/>
      <c r="J16" s="17"/>
      <c r="K16" s="17"/>
      <c r="N16" s="14">
        <f t="shared" si="13"/>
        <v>0</v>
      </c>
      <c r="O16" s="14">
        <f t="shared" si="20"/>
        <v>0</v>
      </c>
      <c r="Q16" s="14">
        <f t="shared" si="14"/>
        <v>0</v>
      </c>
      <c r="R16" s="14">
        <f t="shared" si="21"/>
        <v>3</v>
      </c>
      <c r="S16" s="14">
        <f t="shared" si="15"/>
        <v>0</v>
      </c>
      <c r="T16" s="14">
        <f t="shared" si="16"/>
        <v>0</v>
      </c>
      <c r="U16" s="14">
        <f t="shared" si="1"/>
        <v>0</v>
      </c>
      <c r="V16" s="14">
        <f t="shared" si="17"/>
        <v>0</v>
      </c>
      <c r="X16" s="14">
        <f t="shared" si="2"/>
        <v>0</v>
      </c>
      <c r="Y16" s="14">
        <f t="shared" si="3"/>
        <v>0</v>
      </c>
      <c r="AA16" s="14">
        <f t="shared" si="4"/>
        <v>0</v>
      </c>
      <c r="AB16" s="14">
        <f t="shared" si="5"/>
        <v>0</v>
      </c>
      <c r="AD16" s="14">
        <f t="shared" si="6"/>
        <v>0</v>
      </c>
      <c r="AE16" s="14">
        <f t="shared" si="7"/>
        <v>0</v>
      </c>
      <c r="AG16" s="14">
        <f t="shared" si="8"/>
        <v>0</v>
      </c>
      <c r="AH16" s="14">
        <f t="shared" si="9"/>
        <v>0</v>
      </c>
      <c r="AI16" s="14">
        <f t="shared" si="18"/>
        <v>0</v>
      </c>
      <c r="AJ16" s="14">
        <f t="shared" si="19"/>
        <v>0</v>
      </c>
      <c r="AK16" s="14">
        <f t="shared" si="10"/>
        <v>0</v>
      </c>
      <c r="AL16" s="14">
        <f t="shared" si="11"/>
        <v>0</v>
      </c>
      <c r="AM16" s="14">
        <f t="shared" si="12"/>
        <v>0</v>
      </c>
    </row>
    <row r="17" spans="1:39" ht="12">
      <c r="A17" s="18"/>
      <c r="B17" s="19"/>
      <c r="C17" s="19"/>
      <c r="D17" s="16">
        <f>$V17*SIGN($B17)</f>
        <v>0</v>
      </c>
      <c r="E17" s="34">
        <f>$P$4-SUM($AH$4:$AH$102)</f>
        <v>0.7</v>
      </c>
      <c r="F17" s="31"/>
      <c r="G17" s="31"/>
      <c r="H17" s="31"/>
      <c r="I17" s="31"/>
      <c r="J17" s="31"/>
      <c r="K17" s="31"/>
      <c r="N17" s="14">
        <f>A17</f>
        <v>0</v>
      </c>
      <c r="O17" s="14">
        <f t="shared" si="20"/>
        <v>0</v>
      </c>
      <c r="Q17" s="14">
        <f>($P$4-$A17)*SIGN($A17)</f>
        <v>0</v>
      </c>
      <c r="R17" s="14">
        <f>($R16+$B17+$C16)</f>
        <v>3</v>
      </c>
      <c r="S17" s="14">
        <f>$R17*SIGN($B17)-($B17-SIGN($B17))</f>
        <v>0</v>
      </c>
      <c r="T17" s="14">
        <f t="shared" si="16"/>
        <v>0</v>
      </c>
      <c r="U17" s="14">
        <f>($T17-$B17)/($T17*SIGN($B17)+(1-SIGN($B17)))</f>
        <v>0</v>
      </c>
      <c r="V17" s="14">
        <f>$U17*$V16+(1-SIGN($B17))*$V16</f>
        <v>0</v>
      </c>
      <c r="X17" s="14">
        <f t="shared" si="2"/>
        <v>0</v>
      </c>
      <c r="Y17" s="14">
        <f t="shared" si="3"/>
        <v>0</v>
      </c>
      <c r="AA17" s="14">
        <f t="shared" si="4"/>
        <v>0</v>
      </c>
      <c r="AB17" s="14">
        <f t="shared" si="5"/>
        <v>0</v>
      </c>
      <c r="AD17" s="14">
        <f t="shared" si="6"/>
        <v>0</v>
      </c>
      <c r="AE17" s="14">
        <f t="shared" si="7"/>
        <v>0</v>
      </c>
      <c r="AG17" s="14">
        <f>$A17*$B17</f>
        <v>0</v>
      </c>
      <c r="AH17" s="14">
        <f t="shared" si="9"/>
        <v>0</v>
      </c>
      <c r="AI17" s="14">
        <f>$A16-$A17</f>
        <v>0</v>
      </c>
      <c r="AJ17" s="14">
        <f t="shared" si="19"/>
        <v>0</v>
      </c>
      <c r="AK17" s="14">
        <f t="shared" si="10"/>
        <v>0</v>
      </c>
      <c r="AL17" s="14">
        <f t="shared" si="11"/>
        <v>0</v>
      </c>
      <c r="AM17" s="14">
        <f>($B17*$AL17^2)/((1-(SIGN($AL17)))+($T17*($T17-$B17)))</f>
        <v>0</v>
      </c>
    </row>
    <row r="18" spans="1:39" ht="12">
      <c r="A18" s="18"/>
      <c r="B18" s="19"/>
      <c r="C18" s="19"/>
      <c r="D18" s="16">
        <f t="shared" si="0"/>
        <v>0</v>
      </c>
      <c r="E18" s="17"/>
      <c r="N18" s="14">
        <f t="shared" si="13"/>
        <v>0</v>
      </c>
      <c r="O18" s="14">
        <f t="shared" si="20"/>
        <v>0</v>
      </c>
      <c r="Q18" s="14">
        <f t="shared" si="14"/>
        <v>0</v>
      </c>
      <c r="R18" s="14">
        <f>($R17+$B18+$C17)</f>
        <v>3</v>
      </c>
      <c r="S18" s="14">
        <f t="shared" si="15"/>
        <v>0</v>
      </c>
      <c r="T18" s="14">
        <f t="shared" si="16"/>
        <v>0</v>
      </c>
      <c r="U18" s="14">
        <f t="shared" si="1"/>
        <v>0</v>
      </c>
      <c r="V18" s="14">
        <f t="shared" si="17"/>
        <v>0</v>
      </c>
      <c r="X18" s="14">
        <f t="shared" si="2"/>
        <v>0</v>
      </c>
      <c r="Y18" s="14">
        <f t="shared" si="3"/>
        <v>0</v>
      </c>
      <c r="AA18" s="14">
        <f t="shared" si="4"/>
        <v>0</v>
      </c>
      <c r="AB18" s="14">
        <f t="shared" si="5"/>
        <v>0</v>
      </c>
      <c r="AD18" s="14">
        <f t="shared" si="6"/>
        <v>0</v>
      </c>
      <c r="AE18" s="14">
        <f t="shared" si="7"/>
        <v>0</v>
      </c>
      <c r="AG18" s="14">
        <f t="shared" si="8"/>
        <v>0</v>
      </c>
      <c r="AH18" s="14">
        <f t="shared" si="9"/>
        <v>0</v>
      </c>
      <c r="AI18" s="14">
        <f>$A17-$A18</f>
        <v>0</v>
      </c>
      <c r="AJ18" s="14">
        <f t="shared" si="19"/>
        <v>0</v>
      </c>
      <c r="AK18" s="14">
        <f t="shared" si="10"/>
        <v>0</v>
      </c>
      <c r="AL18" s="14">
        <f t="shared" si="11"/>
        <v>0</v>
      </c>
      <c r="AM18" s="14">
        <f t="shared" si="12"/>
        <v>0</v>
      </c>
    </row>
    <row r="19" spans="1:39" ht="12">
      <c r="A19" s="18"/>
      <c r="B19" s="19"/>
      <c r="C19" s="19"/>
      <c r="D19" s="16">
        <f t="shared" si="0"/>
        <v>0</v>
      </c>
      <c r="E19" s="17"/>
      <c r="N19" s="14">
        <f t="shared" si="13"/>
        <v>0</v>
      </c>
      <c r="O19" s="14">
        <f t="shared" si="20"/>
        <v>0</v>
      </c>
      <c r="Q19" s="14">
        <f t="shared" si="14"/>
        <v>0</v>
      </c>
      <c r="R19" s="14">
        <f t="shared" si="21"/>
        <v>3</v>
      </c>
      <c r="S19" s="14">
        <f t="shared" si="15"/>
        <v>0</v>
      </c>
      <c r="T19" s="14">
        <f t="shared" si="16"/>
        <v>0</v>
      </c>
      <c r="U19" s="14">
        <f t="shared" si="1"/>
        <v>0</v>
      </c>
      <c r="V19" s="14">
        <f t="shared" si="17"/>
        <v>0</v>
      </c>
      <c r="X19" s="14">
        <f t="shared" si="2"/>
        <v>0</v>
      </c>
      <c r="Y19" s="14">
        <f t="shared" si="3"/>
        <v>0</v>
      </c>
      <c r="AA19" s="14">
        <f t="shared" si="4"/>
        <v>0</v>
      </c>
      <c r="AB19" s="14">
        <f t="shared" si="5"/>
        <v>0</v>
      </c>
      <c r="AD19" s="14">
        <f t="shared" si="6"/>
        <v>0</v>
      </c>
      <c r="AE19" s="14">
        <f t="shared" si="7"/>
        <v>0</v>
      </c>
      <c r="AG19" s="14">
        <f t="shared" si="8"/>
        <v>0</v>
      </c>
      <c r="AH19" s="14">
        <f t="shared" si="9"/>
        <v>0</v>
      </c>
      <c r="AI19" s="14">
        <f t="shared" si="18"/>
        <v>0</v>
      </c>
      <c r="AJ19" s="14">
        <f t="shared" si="19"/>
        <v>0</v>
      </c>
      <c r="AK19" s="14">
        <f t="shared" si="10"/>
        <v>0</v>
      </c>
      <c r="AL19" s="14">
        <f t="shared" si="11"/>
        <v>0</v>
      </c>
      <c r="AM19" s="14">
        <f t="shared" si="12"/>
        <v>0</v>
      </c>
    </row>
    <row r="20" spans="1:39" ht="12">
      <c r="A20" s="18"/>
      <c r="B20" s="19"/>
      <c r="C20" s="19"/>
      <c r="D20" s="16">
        <f>$V20*SIGN($B20)</f>
        <v>0</v>
      </c>
      <c r="E20" s="17"/>
      <c r="N20" s="14">
        <f>A20</f>
        <v>0</v>
      </c>
      <c r="O20" s="14">
        <f t="shared" si="20"/>
        <v>0</v>
      </c>
      <c r="Q20" s="14">
        <f>($P$4-$A20)*SIGN($A20)</f>
        <v>0</v>
      </c>
      <c r="R20" s="14">
        <f>($R19+$B20+$C19)</f>
        <v>3</v>
      </c>
      <c r="S20" s="14">
        <f>$R20*SIGN($B20)-($B20-SIGN($B20))</f>
        <v>0</v>
      </c>
      <c r="T20" s="14">
        <f t="shared" si="16"/>
        <v>0</v>
      </c>
      <c r="U20" s="14">
        <f>($T20-$B20)/($T20*SIGN($B20)+(1-SIGN($B20)))</f>
        <v>0</v>
      </c>
      <c r="V20" s="14">
        <f>$U20*$V19+(1-SIGN($B20))*$V19</f>
        <v>0</v>
      </c>
      <c r="X20" s="14">
        <f t="shared" si="2"/>
        <v>0</v>
      </c>
      <c r="Y20" s="14">
        <f t="shared" si="3"/>
        <v>0</v>
      </c>
      <c r="AA20" s="14">
        <f t="shared" si="4"/>
        <v>0</v>
      </c>
      <c r="AB20" s="14">
        <f t="shared" si="5"/>
        <v>0</v>
      </c>
      <c r="AD20" s="14">
        <f t="shared" si="6"/>
        <v>0</v>
      </c>
      <c r="AE20" s="14">
        <f t="shared" si="7"/>
        <v>0</v>
      </c>
      <c r="AG20" s="14">
        <f>$A20*$B20</f>
        <v>0</v>
      </c>
      <c r="AH20" s="14">
        <f t="shared" si="9"/>
        <v>0</v>
      </c>
      <c r="AI20" s="14">
        <f>$A19-$A20</f>
        <v>0</v>
      </c>
      <c r="AJ20" s="14">
        <f t="shared" si="19"/>
        <v>0</v>
      </c>
      <c r="AK20" s="14">
        <f t="shared" si="10"/>
        <v>0</v>
      </c>
      <c r="AL20" s="14">
        <f t="shared" si="11"/>
        <v>0</v>
      </c>
      <c r="AM20" s="14">
        <f>($B20*$AL20^2)/((1-(SIGN($AL20)))+($T20*($T20-$B20)))</f>
        <v>0</v>
      </c>
    </row>
    <row r="21" spans="1:39" ht="12">
      <c r="A21" s="18"/>
      <c r="B21" s="19"/>
      <c r="C21" s="19"/>
      <c r="D21" s="16">
        <f t="shared" si="0"/>
        <v>0</v>
      </c>
      <c r="E21" s="17"/>
      <c r="N21" s="14">
        <f t="shared" si="13"/>
        <v>0</v>
      </c>
      <c r="O21" s="14">
        <f t="shared" si="20"/>
        <v>0</v>
      </c>
      <c r="Q21" s="14">
        <f t="shared" si="14"/>
        <v>0</v>
      </c>
      <c r="R21" s="14">
        <f>($R20+$B21+$C20)</f>
        <v>3</v>
      </c>
      <c r="S21" s="14">
        <f t="shared" si="15"/>
        <v>0</v>
      </c>
      <c r="T21" s="14">
        <f t="shared" si="16"/>
        <v>0</v>
      </c>
      <c r="U21" s="14">
        <f t="shared" si="1"/>
        <v>0</v>
      </c>
      <c r="V21" s="14">
        <f t="shared" si="17"/>
        <v>0</v>
      </c>
      <c r="X21" s="14">
        <f t="shared" si="2"/>
        <v>0</v>
      </c>
      <c r="Y21" s="14">
        <f t="shared" si="3"/>
        <v>0</v>
      </c>
      <c r="AA21" s="14">
        <f t="shared" si="4"/>
        <v>0</v>
      </c>
      <c r="AB21" s="14">
        <f t="shared" si="5"/>
        <v>0</v>
      </c>
      <c r="AD21" s="14">
        <f t="shared" si="6"/>
        <v>0</v>
      </c>
      <c r="AE21" s="14">
        <f t="shared" si="7"/>
        <v>0</v>
      </c>
      <c r="AG21" s="14">
        <f t="shared" si="8"/>
        <v>0</v>
      </c>
      <c r="AH21" s="14">
        <f t="shared" si="9"/>
        <v>0</v>
      </c>
      <c r="AI21" s="14">
        <f>$A20-$A21</f>
        <v>0</v>
      </c>
      <c r="AJ21" s="14">
        <f t="shared" si="19"/>
        <v>0</v>
      </c>
      <c r="AK21" s="14">
        <f t="shared" si="10"/>
        <v>0</v>
      </c>
      <c r="AL21" s="14">
        <f t="shared" si="11"/>
        <v>0</v>
      </c>
      <c r="AM21" s="14">
        <f t="shared" si="12"/>
        <v>0</v>
      </c>
    </row>
    <row r="22" spans="1:39" ht="12">
      <c r="A22" s="18"/>
      <c r="B22" s="19"/>
      <c r="C22" s="19"/>
      <c r="D22" s="16">
        <f t="shared" si="0"/>
        <v>0</v>
      </c>
      <c r="E22" s="17"/>
      <c r="F22" s="14" t="s">
        <v>48</v>
      </c>
      <c r="N22" s="14">
        <f t="shared" si="13"/>
        <v>0</v>
      </c>
      <c r="O22" s="14">
        <f t="shared" si="20"/>
        <v>0</v>
      </c>
      <c r="Q22" s="14">
        <f t="shared" si="14"/>
        <v>0</v>
      </c>
      <c r="R22" s="14">
        <f t="shared" si="21"/>
        <v>3</v>
      </c>
      <c r="S22" s="14">
        <f t="shared" si="15"/>
        <v>0</v>
      </c>
      <c r="T22" s="14">
        <f t="shared" si="16"/>
        <v>0</v>
      </c>
      <c r="U22" s="14">
        <f t="shared" si="1"/>
        <v>0</v>
      </c>
      <c r="V22" s="14">
        <f t="shared" si="17"/>
        <v>0</v>
      </c>
      <c r="X22" s="14">
        <f t="shared" si="2"/>
        <v>0</v>
      </c>
      <c r="Y22" s="14">
        <f t="shared" si="3"/>
        <v>0</v>
      </c>
      <c r="AA22" s="14">
        <f t="shared" si="4"/>
        <v>0</v>
      </c>
      <c r="AB22" s="14">
        <f t="shared" si="5"/>
        <v>0</v>
      </c>
      <c r="AD22" s="14">
        <f t="shared" si="6"/>
        <v>0</v>
      </c>
      <c r="AE22" s="14">
        <f t="shared" si="7"/>
        <v>0</v>
      </c>
      <c r="AG22" s="14">
        <f t="shared" si="8"/>
        <v>0</v>
      </c>
      <c r="AH22" s="14">
        <f t="shared" si="9"/>
        <v>0</v>
      </c>
      <c r="AI22" s="14">
        <f t="shared" si="18"/>
        <v>0</v>
      </c>
      <c r="AJ22" s="14">
        <f t="shared" si="19"/>
        <v>0</v>
      </c>
      <c r="AK22" s="14">
        <f t="shared" si="10"/>
        <v>0</v>
      </c>
      <c r="AL22" s="14">
        <f t="shared" si="11"/>
        <v>0</v>
      </c>
      <c r="AM22" s="14">
        <f t="shared" si="12"/>
        <v>0</v>
      </c>
    </row>
    <row r="23" spans="1:39" ht="12">
      <c r="A23" s="18"/>
      <c r="B23" s="19"/>
      <c r="C23" s="19"/>
      <c r="D23" s="16">
        <f t="shared" si="0"/>
        <v>0</v>
      </c>
      <c r="E23" s="17"/>
      <c r="F23" s="348" t="s">
        <v>217</v>
      </c>
      <c r="G23" s="348"/>
      <c r="H23" s="348"/>
      <c r="I23" s="348"/>
      <c r="J23" s="348"/>
      <c r="K23" s="348"/>
      <c r="L23" s="348"/>
      <c r="M23" s="348"/>
      <c r="N23" s="14">
        <f t="shared" si="13"/>
        <v>0</v>
      </c>
      <c r="O23" s="14">
        <f t="shared" si="20"/>
        <v>0</v>
      </c>
      <c r="Q23" s="14">
        <f t="shared" si="14"/>
        <v>0</v>
      </c>
      <c r="R23" s="14">
        <f t="shared" si="21"/>
        <v>3</v>
      </c>
      <c r="S23" s="14">
        <f t="shared" si="15"/>
        <v>0</v>
      </c>
      <c r="T23" s="14">
        <f t="shared" si="16"/>
        <v>0</v>
      </c>
      <c r="U23" s="14">
        <f t="shared" si="1"/>
        <v>0</v>
      </c>
      <c r="V23" s="14">
        <f t="shared" si="17"/>
        <v>0</v>
      </c>
      <c r="X23" s="14">
        <f t="shared" si="2"/>
        <v>0</v>
      </c>
      <c r="Y23" s="14">
        <f t="shared" si="3"/>
        <v>0</v>
      </c>
      <c r="AA23" s="14">
        <f t="shared" si="4"/>
        <v>0</v>
      </c>
      <c r="AB23" s="14">
        <f t="shared" si="5"/>
        <v>0</v>
      </c>
      <c r="AD23" s="14">
        <f t="shared" si="6"/>
        <v>0</v>
      </c>
      <c r="AE23" s="14">
        <f t="shared" si="7"/>
        <v>0</v>
      </c>
      <c r="AG23" s="14">
        <f t="shared" si="8"/>
        <v>0</v>
      </c>
      <c r="AH23" s="14">
        <f t="shared" si="9"/>
        <v>0</v>
      </c>
      <c r="AI23" s="14">
        <f t="shared" si="18"/>
        <v>0</v>
      </c>
      <c r="AJ23" s="14">
        <f t="shared" si="19"/>
        <v>0</v>
      </c>
      <c r="AK23" s="14">
        <f t="shared" si="10"/>
        <v>0</v>
      </c>
      <c r="AL23" s="14">
        <f t="shared" si="11"/>
        <v>0</v>
      </c>
      <c r="AM23" s="14">
        <f t="shared" si="12"/>
        <v>0</v>
      </c>
    </row>
    <row r="24" spans="1:39" ht="12">
      <c r="A24" s="18"/>
      <c r="B24" s="19"/>
      <c r="C24" s="19"/>
      <c r="D24" s="16">
        <f t="shared" si="0"/>
        <v>0</v>
      </c>
      <c r="E24" s="17"/>
      <c r="F24" s="348"/>
      <c r="G24" s="348"/>
      <c r="H24" s="348"/>
      <c r="I24" s="348"/>
      <c r="J24" s="348"/>
      <c r="K24" s="348"/>
      <c r="L24" s="348"/>
      <c r="M24" s="348"/>
      <c r="N24" s="14">
        <f t="shared" si="13"/>
        <v>0</v>
      </c>
      <c r="O24" s="14">
        <f t="shared" si="20"/>
        <v>0</v>
      </c>
      <c r="Q24" s="14">
        <f t="shared" si="14"/>
        <v>0</v>
      </c>
      <c r="R24" s="14">
        <f t="shared" si="21"/>
        <v>3</v>
      </c>
      <c r="S24" s="14">
        <f t="shared" si="15"/>
        <v>0</v>
      </c>
      <c r="T24" s="14">
        <f t="shared" si="16"/>
        <v>0</v>
      </c>
      <c r="U24" s="14">
        <f t="shared" si="1"/>
        <v>0</v>
      </c>
      <c r="V24" s="14">
        <f t="shared" si="17"/>
        <v>0</v>
      </c>
      <c r="X24" s="14">
        <f t="shared" si="2"/>
        <v>0</v>
      </c>
      <c r="Y24" s="14">
        <f t="shared" si="3"/>
        <v>0</v>
      </c>
      <c r="AA24" s="14">
        <f t="shared" si="4"/>
        <v>0</v>
      </c>
      <c r="AB24" s="14">
        <f t="shared" si="5"/>
        <v>0</v>
      </c>
      <c r="AD24" s="14">
        <f t="shared" si="6"/>
        <v>0</v>
      </c>
      <c r="AE24" s="14">
        <f t="shared" si="7"/>
        <v>0</v>
      </c>
      <c r="AG24" s="14">
        <f t="shared" si="8"/>
        <v>0</v>
      </c>
      <c r="AH24" s="14">
        <f t="shared" si="9"/>
        <v>0</v>
      </c>
      <c r="AI24" s="14">
        <f t="shared" si="18"/>
        <v>0</v>
      </c>
      <c r="AJ24" s="14">
        <f t="shared" si="19"/>
        <v>0</v>
      </c>
      <c r="AK24" s="14">
        <f t="shared" si="10"/>
        <v>0</v>
      </c>
      <c r="AL24" s="14">
        <f t="shared" si="11"/>
        <v>0</v>
      </c>
      <c r="AM24" s="14">
        <f t="shared" si="12"/>
        <v>0</v>
      </c>
    </row>
    <row r="25" spans="1:39" ht="12.75">
      <c r="A25" s="18"/>
      <c r="B25" s="19"/>
      <c r="C25" s="19"/>
      <c r="D25" s="16">
        <f t="shared" si="0"/>
        <v>0</v>
      </c>
      <c r="E25" s="17"/>
      <c r="F25" s="15"/>
      <c r="J25" s="23"/>
      <c r="N25" s="14">
        <f t="shared" si="13"/>
        <v>0</v>
      </c>
      <c r="O25" s="14">
        <f t="shared" si="20"/>
        <v>0</v>
      </c>
      <c r="Q25" s="14">
        <f t="shared" si="14"/>
        <v>0</v>
      </c>
      <c r="R25" s="14">
        <f t="shared" si="21"/>
        <v>3</v>
      </c>
      <c r="S25" s="14">
        <f t="shared" si="15"/>
        <v>0</v>
      </c>
      <c r="T25" s="14">
        <f t="shared" si="16"/>
        <v>0</v>
      </c>
      <c r="U25" s="14">
        <f t="shared" si="1"/>
        <v>0</v>
      </c>
      <c r="V25" s="14">
        <f t="shared" si="17"/>
        <v>0</v>
      </c>
      <c r="X25" s="14">
        <f t="shared" si="2"/>
        <v>0</v>
      </c>
      <c r="Y25" s="14">
        <f t="shared" si="3"/>
        <v>0</v>
      </c>
      <c r="AA25" s="14">
        <f t="shared" si="4"/>
        <v>0</v>
      </c>
      <c r="AB25" s="14">
        <f t="shared" si="5"/>
        <v>0</v>
      </c>
      <c r="AD25" s="14">
        <f t="shared" si="6"/>
        <v>0</v>
      </c>
      <c r="AE25" s="14">
        <f t="shared" si="7"/>
        <v>0</v>
      </c>
      <c r="AG25" s="14">
        <f t="shared" si="8"/>
        <v>0</v>
      </c>
      <c r="AH25" s="14">
        <f t="shared" si="9"/>
        <v>0</v>
      </c>
      <c r="AI25" s="14">
        <f t="shared" si="18"/>
        <v>0</v>
      </c>
      <c r="AJ25" s="14">
        <f t="shared" si="19"/>
        <v>0</v>
      </c>
      <c r="AK25" s="14">
        <f t="shared" si="10"/>
        <v>0</v>
      </c>
      <c r="AL25" s="14">
        <f t="shared" si="11"/>
        <v>0</v>
      </c>
      <c r="AM25" s="14">
        <f t="shared" si="12"/>
        <v>0</v>
      </c>
    </row>
    <row r="26" spans="1:39" ht="12">
      <c r="A26" s="18"/>
      <c r="B26" s="19"/>
      <c r="C26" s="19"/>
      <c r="D26" s="16">
        <f t="shared" si="0"/>
        <v>0</v>
      </c>
      <c r="E26" s="17"/>
      <c r="N26" s="14">
        <f t="shared" si="13"/>
        <v>0</v>
      </c>
      <c r="O26" s="14">
        <f t="shared" si="20"/>
        <v>0</v>
      </c>
      <c r="Q26" s="14">
        <f t="shared" si="14"/>
        <v>0</v>
      </c>
      <c r="R26" s="14">
        <f t="shared" si="21"/>
        <v>3</v>
      </c>
      <c r="S26" s="14">
        <f t="shared" si="15"/>
        <v>0</v>
      </c>
      <c r="T26" s="14">
        <f t="shared" si="16"/>
        <v>0</v>
      </c>
      <c r="U26" s="14">
        <f t="shared" si="1"/>
        <v>0</v>
      </c>
      <c r="V26" s="14">
        <f t="shared" si="17"/>
        <v>0</v>
      </c>
      <c r="X26" s="14">
        <f t="shared" si="2"/>
        <v>0</v>
      </c>
      <c r="Y26" s="14">
        <f t="shared" si="3"/>
        <v>0</v>
      </c>
      <c r="AA26" s="14">
        <f t="shared" si="4"/>
        <v>0</v>
      </c>
      <c r="AB26" s="14">
        <f t="shared" si="5"/>
        <v>0</v>
      </c>
      <c r="AD26" s="14">
        <f t="shared" si="6"/>
        <v>0</v>
      </c>
      <c r="AE26" s="14">
        <f t="shared" si="7"/>
        <v>0</v>
      </c>
      <c r="AG26" s="14">
        <f t="shared" si="8"/>
        <v>0</v>
      </c>
      <c r="AH26" s="14">
        <f t="shared" si="9"/>
        <v>0</v>
      </c>
      <c r="AI26" s="14">
        <f t="shared" si="18"/>
        <v>0</v>
      </c>
      <c r="AJ26" s="14">
        <f t="shared" si="19"/>
        <v>0</v>
      </c>
      <c r="AK26" s="14">
        <f t="shared" si="10"/>
        <v>0</v>
      </c>
      <c r="AL26" s="14">
        <f t="shared" si="11"/>
        <v>0</v>
      </c>
      <c r="AM26" s="14">
        <f t="shared" si="12"/>
        <v>0</v>
      </c>
    </row>
    <row r="27" spans="1:39" ht="12">
      <c r="A27" s="18"/>
      <c r="B27" s="19"/>
      <c r="C27" s="19"/>
      <c r="D27" s="16">
        <f t="shared" si="0"/>
        <v>0</v>
      </c>
      <c r="E27" s="17"/>
      <c r="N27" s="14">
        <f t="shared" si="13"/>
        <v>0</v>
      </c>
      <c r="O27" s="14">
        <f t="shared" si="20"/>
        <v>0</v>
      </c>
      <c r="Q27" s="14">
        <f t="shared" si="14"/>
        <v>0</v>
      </c>
      <c r="R27" s="14">
        <f t="shared" si="21"/>
        <v>3</v>
      </c>
      <c r="S27" s="14">
        <f t="shared" si="15"/>
        <v>0</v>
      </c>
      <c r="T27" s="14">
        <f t="shared" si="16"/>
        <v>0</v>
      </c>
      <c r="U27" s="14">
        <f t="shared" si="1"/>
        <v>0</v>
      </c>
      <c r="V27" s="14">
        <f t="shared" si="17"/>
        <v>0</v>
      </c>
      <c r="X27" s="14">
        <f t="shared" si="2"/>
        <v>0</v>
      </c>
      <c r="Y27" s="14">
        <f t="shared" si="3"/>
        <v>0</v>
      </c>
      <c r="AA27" s="14">
        <f t="shared" si="4"/>
        <v>0</v>
      </c>
      <c r="AB27" s="14">
        <f t="shared" si="5"/>
        <v>0</v>
      </c>
      <c r="AD27" s="14">
        <f t="shared" si="6"/>
        <v>0</v>
      </c>
      <c r="AE27" s="14">
        <f t="shared" si="7"/>
        <v>0</v>
      </c>
      <c r="AG27" s="14">
        <f t="shared" si="8"/>
        <v>0</v>
      </c>
      <c r="AH27" s="14">
        <f t="shared" si="9"/>
        <v>0</v>
      </c>
      <c r="AI27" s="14">
        <f t="shared" si="18"/>
        <v>0</v>
      </c>
      <c r="AJ27" s="14">
        <f t="shared" si="19"/>
        <v>0</v>
      </c>
      <c r="AK27" s="14">
        <f t="shared" si="10"/>
        <v>0</v>
      </c>
      <c r="AL27" s="14">
        <f t="shared" si="11"/>
        <v>0</v>
      </c>
      <c r="AM27" s="14">
        <f t="shared" si="12"/>
        <v>0</v>
      </c>
    </row>
    <row r="28" spans="1:39" ht="12">
      <c r="A28" s="18"/>
      <c r="B28" s="19"/>
      <c r="C28" s="19"/>
      <c r="D28" s="16">
        <f t="shared" si="0"/>
        <v>0</v>
      </c>
      <c r="E28" s="17"/>
      <c r="N28" s="14">
        <f t="shared" si="13"/>
        <v>0</v>
      </c>
      <c r="O28" s="14">
        <f t="shared" si="20"/>
        <v>0</v>
      </c>
      <c r="Q28" s="14">
        <f t="shared" si="14"/>
        <v>0</v>
      </c>
      <c r="R28" s="14">
        <f t="shared" si="21"/>
        <v>3</v>
      </c>
      <c r="S28" s="14">
        <f t="shared" si="15"/>
        <v>0</v>
      </c>
      <c r="T28" s="14">
        <f t="shared" si="16"/>
        <v>0</v>
      </c>
      <c r="U28" s="14">
        <f t="shared" si="1"/>
        <v>0</v>
      </c>
      <c r="V28" s="14">
        <f t="shared" si="17"/>
        <v>0</v>
      </c>
      <c r="X28" s="14">
        <f t="shared" si="2"/>
        <v>0</v>
      </c>
      <c r="Y28" s="14">
        <f t="shared" si="3"/>
        <v>0</v>
      </c>
      <c r="AA28" s="14">
        <f t="shared" si="4"/>
        <v>0</v>
      </c>
      <c r="AB28" s="14">
        <f t="shared" si="5"/>
        <v>0</v>
      </c>
      <c r="AD28" s="14">
        <f t="shared" si="6"/>
        <v>0</v>
      </c>
      <c r="AE28" s="14">
        <f t="shared" si="7"/>
        <v>0</v>
      </c>
      <c r="AG28" s="14">
        <f t="shared" si="8"/>
        <v>0</v>
      </c>
      <c r="AH28" s="14">
        <f t="shared" si="9"/>
        <v>0</v>
      </c>
      <c r="AI28" s="14">
        <f t="shared" si="18"/>
        <v>0</v>
      </c>
      <c r="AJ28" s="14">
        <f t="shared" si="19"/>
        <v>0</v>
      </c>
      <c r="AK28" s="14">
        <f t="shared" si="10"/>
        <v>0</v>
      </c>
      <c r="AL28" s="14">
        <f t="shared" si="11"/>
        <v>0</v>
      </c>
      <c r="AM28" s="14">
        <f t="shared" si="12"/>
        <v>0</v>
      </c>
    </row>
    <row r="29" spans="1:39" ht="12.75">
      <c r="A29" s="18"/>
      <c r="B29" s="19"/>
      <c r="C29" s="19"/>
      <c r="D29" s="16">
        <f t="shared" si="0"/>
        <v>0</v>
      </c>
      <c r="E29" s="17"/>
      <c r="F29" s="46" t="s">
        <v>99</v>
      </c>
      <c r="G29" s="45"/>
      <c r="H29" s="45"/>
      <c r="I29" s="48"/>
      <c r="N29" s="14">
        <f t="shared" si="13"/>
        <v>0</v>
      </c>
      <c r="O29" s="14">
        <f t="shared" si="20"/>
        <v>0</v>
      </c>
      <c r="Q29" s="14">
        <f t="shared" si="14"/>
        <v>0</v>
      </c>
      <c r="R29" s="14">
        <f t="shared" si="21"/>
        <v>3</v>
      </c>
      <c r="S29" s="14">
        <f t="shared" si="15"/>
        <v>0</v>
      </c>
      <c r="T29" s="14">
        <f t="shared" si="16"/>
        <v>0</v>
      </c>
      <c r="U29" s="14">
        <f t="shared" si="1"/>
        <v>0</v>
      </c>
      <c r="V29" s="14">
        <f t="shared" si="17"/>
        <v>0</v>
      </c>
      <c r="X29" s="14">
        <f t="shared" si="2"/>
        <v>0</v>
      </c>
      <c r="Y29" s="14">
        <f t="shared" si="3"/>
        <v>0</v>
      </c>
      <c r="AA29" s="14">
        <f t="shared" si="4"/>
        <v>0</v>
      </c>
      <c r="AB29" s="14">
        <f t="shared" si="5"/>
        <v>0</v>
      </c>
      <c r="AD29" s="14">
        <f t="shared" si="6"/>
        <v>0</v>
      </c>
      <c r="AE29" s="14">
        <f t="shared" si="7"/>
        <v>0</v>
      </c>
      <c r="AG29" s="14">
        <f t="shared" si="8"/>
        <v>0</v>
      </c>
      <c r="AH29" s="14">
        <f t="shared" si="9"/>
        <v>0</v>
      </c>
      <c r="AI29" s="14">
        <f t="shared" si="18"/>
        <v>0</v>
      </c>
      <c r="AJ29" s="14">
        <f t="shared" si="19"/>
        <v>0</v>
      </c>
      <c r="AK29" s="14">
        <f t="shared" si="10"/>
        <v>0</v>
      </c>
      <c r="AL29" s="14">
        <f t="shared" si="11"/>
        <v>0</v>
      </c>
      <c r="AM29" s="14">
        <f t="shared" si="12"/>
        <v>0</v>
      </c>
    </row>
    <row r="30" spans="1:39" ht="12">
      <c r="A30" s="18"/>
      <c r="B30" s="19"/>
      <c r="C30" s="19"/>
      <c r="D30" s="16">
        <f t="shared" si="0"/>
        <v>0</v>
      </c>
      <c r="E30" s="17"/>
      <c r="N30" s="14">
        <f t="shared" si="13"/>
        <v>0</v>
      </c>
      <c r="O30" s="14">
        <f t="shared" si="20"/>
        <v>0</v>
      </c>
      <c r="Q30" s="14">
        <f t="shared" si="14"/>
        <v>0</v>
      </c>
      <c r="R30" s="14">
        <f t="shared" si="21"/>
        <v>3</v>
      </c>
      <c r="S30" s="14">
        <f t="shared" si="15"/>
        <v>0</v>
      </c>
      <c r="T30" s="14">
        <f t="shared" si="16"/>
        <v>0</v>
      </c>
      <c r="U30" s="14">
        <f t="shared" si="1"/>
        <v>0</v>
      </c>
      <c r="V30" s="14">
        <f t="shared" si="17"/>
        <v>0</v>
      </c>
      <c r="X30" s="14">
        <f t="shared" si="2"/>
        <v>0</v>
      </c>
      <c r="Y30" s="14">
        <f t="shared" si="3"/>
        <v>0</v>
      </c>
      <c r="AA30" s="14">
        <f t="shared" si="4"/>
        <v>0</v>
      </c>
      <c r="AB30" s="14">
        <f t="shared" si="5"/>
        <v>0</v>
      </c>
      <c r="AD30" s="14">
        <f t="shared" si="6"/>
        <v>0</v>
      </c>
      <c r="AE30" s="14">
        <f t="shared" si="7"/>
        <v>0</v>
      </c>
      <c r="AG30" s="14">
        <f t="shared" si="8"/>
        <v>0</v>
      </c>
      <c r="AH30" s="14">
        <f t="shared" si="9"/>
        <v>0</v>
      </c>
      <c r="AI30" s="14">
        <f t="shared" si="18"/>
        <v>0</v>
      </c>
      <c r="AJ30" s="14">
        <f t="shared" si="19"/>
        <v>0</v>
      </c>
      <c r="AK30" s="14">
        <f t="shared" si="10"/>
        <v>0</v>
      </c>
      <c r="AL30" s="14">
        <f t="shared" si="11"/>
        <v>0</v>
      </c>
      <c r="AM30" s="14">
        <f t="shared" si="12"/>
        <v>0</v>
      </c>
    </row>
    <row r="31" spans="1:39" ht="12">
      <c r="A31" s="18"/>
      <c r="B31" s="19"/>
      <c r="C31" s="19"/>
      <c r="D31" s="16">
        <f t="shared" si="0"/>
        <v>0</v>
      </c>
      <c r="E31" s="17"/>
      <c r="F31" s="14" t="s">
        <v>50</v>
      </c>
      <c r="N31" s="14">
        <f t="shared" si="13"/>
        <v>0</v>
      </c>
      <c r="O31" s="14">
        <f t="shared" si="20"/>
        <v>0</v>
      </c>
      <c r="Q31" s="14">
        <f t="shared" si="14"/>
        <v>0</v>
      </c>
      <c r="R31" s="14">
        <f t="shared" si="21"/>
        <v>3</v>
      </c>
      <c r="S31" s="14">
        <f t="shared" si="15"/>
        <v>0</v>
      </c>
      <c r="T31" s="14">
        <f t="shared" si="16"/>
        <v>0</v>
      </c>
      <c r="U31" s="14">
        <f t="shared" si="1"/>
        <v>0</v>
      </c>
      <c r="V31" s="14">
        <f t="shared" si="17"/>
        <v>0</v>
      </c>
      <c r="X31" s="14">
        <f t="shared" si="2"/>
        <v>0</v>
      </c>
      <c r="Y31" s="14">
        <f t="shared" si="3"/>
        <v>0</v>
      </c>
      <c r="AA31" s="14">
        <f t="shared" si="4"/>
        <v>0</v>
      </c>
      <c r="AB31" s="14">
        <f t="shared" si="5"/>
        <v>0</v>
      </c>
      <c r="AD31" s="14">
        <f t="shared" si="6"/>
        <v>0</v>
      </c>
      <c r="AE31" s="14">
        <f t="shared" si="7"/>
        <v>0</v>
      </c>
      <c r="AG31" s="14">
        <f t="shared" si="8"/>
        <v>0</v>
      </c>
      <c r="AH31" s="14">
        <f t="shared" si="9"/>
        <v>0</v>
      </c>
      <c r="AI31" s="14">
        <f t="shared" si="18"/>
        <v>0</v>
      </c>
      <c r="AJ31" s="14">
        <f t="shared" si="19"/>
        <v>0</v>
      </c>
      <c r="AK31" s="14">
        <f t="shared" si="10"/>
        <v>0</v>
      </c>
      <c r="AL31" s="14">
        <f t="shared" si="11"/>
        <v>0</v>
      </c>
      <c r="AM31" s="14">
        <f t="shared" si="12"/>
        <v>0</v>
      </c>
    </row>
    <row r="32" spans="1:39" ht="12">
      <c r="A32" s="18"/>
      <c r="B32" s="19"/>
      <c r="C32" s="19"/>
      <c r="D32" s="16">
        <f t="shared" si="0"/>
        <v>0</v>
      </c>
      <c r="E32" s="17"/>
      <c r="N32" s="14">
        <f t="shared" si="13"/>
        <v>0</v>
      </c>
      <c r="O32" s="14">
        <f t="shared" si="20"/>
        <v>0</v>
      </c>
      <c r="Q32" s="14">
        <f t="shared" si="14"/>
        <v>0</v>
      </c>
      <c r="R32" s="14">
        <f t="shared" si="21"/>
        <v>3</v>
      </c>
      <c r="S32" s="14">
        <f t="shared" si="15"/>
        <v>0</v>
      </c>
      <c r="T32" s="14">
        <f t="shared" si="16"/>
        <v>0</v>
      </c>
      <c r="U32" s="14">
        <f t="shared" si="1"/>
        <v>0</v>
      </c>
      <c r="V32" s="14">
        <f t="shared" si="17"/>
        <v>0</v>
      </c>
      <c r="X32" s="14">
        <f t="shared" si="2"/>
        <v>0</v>
      </c>
      <c r="Y32" s="14">
        <f t="shared" si="3"/>
        <v>0</v>
      </c>
      <c r="AA32" s="14">
        <f t="shared" si="4"/>
        <v>0</v>
      </c>
      <c r="AB32" s="14">
        <f t="shared" si="5"/>
        <v>0</v>
      </c>
      <c r="AD32" s="14">
        <f t="shared" si="6"/>
        <v>0</v>
      </c>
      <c r="AE32" s="14">
        <f t="shared" si="7"/>
        <v>0</v>
      </c>
      <c r="AG32" s="14">
        <f t="shared" si="8"/>
        <v>0</v>
      </c>
      <c r="AH32" s="14">
        <f t="shared" si="9"/>
        <v>0</v>
      </c>
      <c r="AI32" s="14">
        <f t="shared" si="18"/>
        <v>0</v>
      </c>
      <c r="AJ32" s="14">
        <f t="shared" si="19"/>
        <v>0</v>
      </c>
      <c r="AK32" s="14">
        <f t="shared" si="10"/>
        <v>0</v>
      </c>
      <c r="AL32" s="14">
        <f t="shared" si="11"/>
        <v>0</v>
      </c>
      <c r="AM32" s="14">
        <f t="shared" si="12"/>
        <v>0</v>
      </c>
    </row>
    <row r="33" spans="1:39" ht="12">
      <c r="A33" s="18"/>
      <c r="B33" s="19"/>
      <c r="C33" s="20"/>
      <c r="D33" s="16">
        <f t="shared" si="0"/>
        <v>0</v>
      </c>
      <c r="E33" s="17"/>
      <c r="N33" s="14">
        <f t="shared" si="13"/>
        <v>0</v>
      </c>
      <c r="O33" s="14">
        <f t="shared" si="20"/>
        <v>0</v>
      </c>
      <c r="Q33" s="14">
        <f t="shared" si="14"/>
        <v>0</v>
      </c>
      <c r="R33" s="14">
        <f t="shared" si="21"/>
        <v>3</v>
      </c>
      <c r="S33" s="14">
        <f t="shared" si="15"/>
        <v>0</v>
      </c>
      <c r="T33" s="14">
        <f t="shared" si="16"/>
        <v>0</v>
      </c>
      <c r="U33" s="14">
        <f t="shared" si="1"/>
        <v>0</v>
      </c>
      <c r="V33" s="14">
        <f t="shared" si="17"/>
        <v>0</v>
      </c>
      <c r="X33" s="14">
        <f t="shared" si="2"/>
        <v>0</v>
      </c>
      <c r="Y33" s="14">
        <f t="shared" si="3"/>
        <v>0</v>
      </c>
      <c r="AA33" s="14">
        <f t="shared" si="4"/>
        <v>0</v>
      </c>
      <c r="AB33" s="14">
        <f t="shared" si="5"/>
        <v>0</v>
      </c>
      <c r="AD33" s="14">
        <f t="shared" si="6"/>
        <v>0</v>
      </c>
      <c r="AE33" s="14">
        <f t="shared" si="7"/>
        <v>0</v>
      </c>
      <c r="AG33" s="14">
        <f t="shared" si="8"/>
        <v>0</v>
      </c>
      <c r="AH33" s="14">
        <f t="shared" si="9"/>
        <v>0</v>
      </c>
      <c r="AI33" s="14">
        <f t="shared" si="18"/>
        <v>0</v>
      </c>
      <c r="AJ33" s="14">
        <f t="shared" si="19"/>
        <v>0</v>
      </c>
      <c r="AK33" s="14">
        <f t="shared" si="10"/>
        <v>0</v>
      </c>
      <c r="AL33" s="14">
        <f t="shared" si="11"/>
        <v>0</v>
      </c>
      <c r="AM33" s="14">
        <f t="shared" si="12"/>
        <v>0</v>
      </c>
    </row>
    <row r="34" spans="1:39" ht="12">
      <c r="A34" s="18"/>
      <c r="B34" s="19"/>
      <c r="C34" s="20"/>
      <c r="D34" s="16">
        <f t="shared" si="0"/>
        <v>0</v>
      </c>
      <c r="E34" s="17"/>
      <c r="N34" s="14">
        <f t="shared" si="13"/>
        <v>0</v>
      </c>
      <c r="O34" s="14">
        <f t="shared" si="20"/>
        <v>0</v>
      </c>
      <c r="Q34" s="14">
        <f t="shared" si="14"/>
        <v>0</v>
      </c>
      <c r="R34" s="14">
        <f t="shared" si="21"/>
        <v>3</v>
      </c>
      <c r="S34" s="14">
        <f t="shared" si="15"/>
        <v>0</v>
      </c>
      <c r="T34" s="14">
        <f t="shared" si="16"/>
        <v>0</v>
      </c>
      <c r="U34" s="14">
        <f t="shared" si="1"/>
        <v>0</v>
      </c>
      <c r="V34" s="14">
        <f t="shared" si="17"/>
        <v>0</v>
      </c>
      <c r="X34" s="14">
        <f t="shared" si="2"/>
        <v>0</v>
      </c>
      <c r="Y34" s="14">
        <f t="shared" si="3"/>
        <v>0</v>
      </c>
      <c r="AA34" s="14">
        <f t="shared" si="4"/>
        <v>0</v>
      </c>
      <c r="AB34" s="14">
        <f t="shared" si="5"/>
        <v>0</v>
      </c>
      <c r="AD34" s="14">
        <f t="shared" si="6"/>
        <v>0</v>
      </c>
      <c r="AE34" s="14">
        <f t="shared" si="7"/>
        <v>0</v>
      </c>
      <c r="AG34" s="14">
        <f t="shared" si="8"/>
        <v>0</v>
      </c>
      <c r="AH34" s="14">
        <f t="shared" si="9"/>
        <v>0</v>
      </c>
      <c r="AI34" s="14">
        <f t="shared" si="18"/>
        <v>0</v>
      </c>
      <c r="AJ34" s="14">
        <f t="shared" si="19"/>
        <v>0</v>
      </c>
      <c r="AK34" s="14">
        <f t="shared" si="10"/>
        <v>0</v>
      </c>
      <c r="AL34" s="14">
        <f t="shared" si="11"/>
        <v>0</v>
      </c>
      <c r="AM34" s="14">
        <f t="shared" si="12"/>
        <v>0</v>
      </c>
    </row>
    <row r="35" spans="1:39" ht="12">
      <c r="A35" s="18"/>
      <c r="B35" s="19"/>
      <c r="C35" s="20"/>
      <c r="D35" s="16">
        <f t="shared" si="0"/>
        <v>0</v>
      </c>
      <c r="E35" s="17"/>
      <c r="N35" s="14">
        <f t="shared" si="13"/>
        <v>0</v>
      </c>
      <c r="O35" s="14">
        <f t="shared" si="20"/>
        <v>0</v>
      </c>
      <c r="Q35" s="14">
        <f t="shared" si="14"/>
        <v>0</v>
      </c>
      <c r="R35" s="14">
        <f t="shared" si="21"/>
        <v>3</v>
      </c>
      <c r="S35" s="14">
        <f t="shared" si="15"/>
        <v>0</v>
      </c>
      <c r="T35" s="14">
        <f t="shared" si="16"/>
        <v>0</v>
      </c>
      <c r="U35" s="14">
        <f t="shared" si="1"/>
        <v>0</v>
      </c>
      <c r="V35" s="14">
        <f t="shared" si="17"/>
        <v>0</v>
      </c>
      <c r="X35" s="14">
        <f t="shared" si="2"/>
        <v>0</v>
      </c>
      <c r="Y35" s="14">
        <f t="shared" si="3"/>
        <v>0</v>
      </c>
      <c r="AA35" s="14">
        <f t="shared" si="4"/>
        <v>0</v>
      </c>
      <c r="AB35" s="14">
        <f t="shared" si="5"/>
        <v>0</v>
      </c>
      <c r="AD35" s="14">
        <f t="shared" si="6"/>
        <v>0</v>
      </c>
      <c r="AE35" s="14">
        <f t="shared" si="7"/>
        <v>0</v>
      </c>
      <c r="AG35" s="14">
        <f t="shared" si="8"/>
        <v>0</v>
      </c>
      <c r="AH35" s="14">
        <f t="shared" si="9"/>
        <v>0</v>
      </c>
      <c r="AI35" s="14">
        <f t="shared" si="18"/>
        <v>0</v>
      </c>
      <c r="AJ35" s="14">
        <f t="shared" si="19"/>
        <v>0</v>
      </c>
      <c r="AK35" s="14">
        <f t="shared" si="10"/>
        <v>0</v>
      </c>
      <c r="AL35" s="14">
        <f t="shared" si="11"/>
        <v>0</v>
      </c>
      <c r="AM35" s="14">
        <f t="shared" si="12"/>
        <v>0</v>
      </c>
    </row>
    <row r="36" spans="1:39" ht="12">
      <c r="A36" s="18"/>
      <c r="B36" s="19"/>
      <c r="C36" s="20"/>
      <c r="D36" s="16">
        <f aca="true" t="shared" si="22" ref="D36:D67">$V36*SIGN($B36)</f>
        <v>0</v>
      </c>
      <c r="E36" s="17"/>
      <c r="N36" s="14">
        <f t="shared" si="13"/>
        <v>0</v>
      </c>
      <c r="O36" s="14">
        <f t="shared" si="20"/>
        <v>0</v>
      </c>
      <c r="Q36" s="14">
        <f t="shared" si="14"/>
        <v>0</v>
      </c>
      <c r="R36" s="14">
        <f t="shared" si="21"/>
        <v>3</v>
      </c>
      <c r="S36" s="14">
        <f t="shared" si="15"/>
        <v>0</v>
      </c>
      <c r="T36" s="14">
        <f t="shared" si="16"/>
        <v>0</v>
      </c>
      <c r="U36" s="14">
        <f aca="true" t="shared" si="23" ref="U36:U67">($T36-$B36)/($T36*SIGN($B36)+(1-SIGN($B36)))</f>
        <v>0</v>
      </c>
      <c r="V36" s="14">
        <f t="shared" si="17"/>
        <v>0</v>
      </c>
      <c r="X36" s="14">
        <f aca="true" t="shared" si="24" ref="X36:X67">SIGN(MAX(SIGN($U36)*(0.5-$V36),0))*(ROW()-$P$11)</f>
        <v>0</v>
      </c>
      <c r="Y36" s="14">
        <f aca="true" t="shared" si="25" ref="Y36:Y67">(MAX($T$4:$T$102)-$X36)*SIGN($X36)</f>
        <v>0</v>
      </c>
      <c r="AA36" s="14">
        <f aca="true" t="shared" si="26" ref="AA36:AA67">SIGN(MAX(SIGN($U36)*(0.25-$V36),0))*ROW()</f>
        <v>0</v>
      </c>
      <c r="AB36" s="14">
        <f aca="true" t="shared" si="27" ref="AB36:AB67">(MAX($T$4:$T$102)-$AA36)*SIGN($AA36)</f>
        <v>0</v>
      </c>
      <c r="AD36" s="14">
        <f aca="true" t="shared" si="28" ref="AD36:AD67">SIGN(MAX(SIGN($U36)*(0.75-$V36),0))*(ROW()-$P$11)</f>
        <v>0</v>
      </c>
      <c r="AE36" s="14">
        <f aca="true" t="shared" si="29" ref="AE36:AE67">(MAX($T$4:$T$102)-$AD36)*SIGN($AD36)</f>
        <v>0</v>
      </c>
      <c r="AG36" s="14">
        <f aca="true" t="shared" si="30" ref="AG36:AG67">$A36*$B36</f>
        <v>0</v>
      </c>
      <c r="AH36" s="14">
        <f aca="true" t="shared" si="31" ref="AH36:AH67">$AI36*$AJ36</f>
        <v>0</v>
      </c>
      <c r="AI36" s="14">
        <f t="shared" si="18"/>
        <v>0</v>
      </c>
      <c r="AJ36" s="14">
        <f t="shared" si="19"/>
        <v>0</v>
      </c>
      <c r="AK36" s="14">
        <f aca="true" t="shared" si="32" ref="AK36:AK67">$AH36+$AK37</f>
        <v>0</v>
      </c>
      <c r="AL36" s="14">
        <f aca="true" t="shared" si="33" ref="AL36:AL67">$AK37*SIGN($AG36)</f>
        <v>0</v>
      </c>
      <c r="AM36" s="14">
        <f aca="true" t="shared" si="34" ref="AM36:AM67">($B36*$AL36^2)/((1-(SIGN($AL36)))+($T36*($T36-$B36)))</f>
        <v>0</v>
      </c>
    </row>
    <row r="37" spans="1:39" ht="12">
      <c r="A37" s="18"/>
      <c r="B37" s="19"/>
      <c r="C37" s="20"/>
      <c r="D37" s="16">
        <f t="shared" si="22"/>
        <v>0</v>
      </c>
      <c r="E37" s="17"/>
      <c r="N37" s="14">
        <f aca="true" t="shared" si="35" ref="N37:N68">A37</f>
        <v>0</v>
      </c>
      <c r="O37" s="14">
        <f t="shared" si="20"/>
        <v>0</v>
      </c>
      <c r="Q37" s="14">
        <f aca="true" t="shared" si="36" ref="Q37:Q68">($P$4-$A37)*SIGN($A37)</f>
        <v>0</v>
      </c>
      <c r="R37" s="14">
        <f t="shared" si="21"/>
        <v>3</v>
      </c>
      <c r="S37" s="14">
        <f aca="true" t="shared" si="37" ref="S37:S68">$R37*SIGN($B37)-($B37-SIGN($B37))</f>
        <v>0</v>
      </c>
      <c r="T37" s="14">
        <f aca="true" t="shared" si="38" ref="T37:T68">(MAX($R$4:$R$102)-$S37+1)*SIGN($S37)</f>
        <v>0</v>
      </c>
      <c r="U37" s="14">
        <f t="shared" si="23"/>
        <v>0</v>
      </c>
      <c r="V37" s="14">
        <f aca="true" t="shared" si="39" ref="V37:V68">$U37*$V36+(1-SIGN($B37))*$V36</f>
        <v>0</v>
      </c>
      <c r="X37" s="14">
        <f t="shared" si="24"/>
        <v>0</v>
      </c>
      <c r="Y37" s="14">
        <f t="shared" si="25"/>
        <v>0</v>
      </c>
      <c r="AA37" s="14">
        <f t="shared" si="26"/>
        <v>0</v>
      </c>
      <c r="AB37" s="14">
        <f t="shared" si="27"/>
        <v>0</v>
      </c>
      <c r="AD37" s="14">
        <f t="shared" si="28"/>
        <v>0</v>
      </c>
      <c r="AE37" s="14">
        <f t="shared" si="29"/>
        <v>0</v>
      </c>
      <c r="AG37" s="14">
        <f t="shared" si="30"/>
        <v>0</v>
      </c>
      <c r="AH37" s="14">
        <f t="shared" si="31"/>
        <v>0</v>
      </c>
      <c r="AI37" s="14">
        <f aca="true" t="shared" si="40" ref="AI37:AI68">$A36-$A37</f>
        <v>0</v>
      </c>
      <c r="AJ37" s="14">
        <f aca="true" t="shared" si="41" ref="AJ37:AJ68">$V36</f>
        <v>0</v>
      </c>
      <c r="AK37" s="14">
        <f t="shared" si="32"/>
        <v>0</v>
      </c>
      <c r="AL37" s="14">
        <f t="shared" si="33"/>
        <v>0</v>
      </c>
      <c r="AM37" s="14">
        <f t="shared" si="34"/>
        <v>0</v>
      </c>
    </row>
    <row r="38" spans="1:39" ht="12">
      <c r="A38" s="18"/>
      <c r="B38" s="19"/>
      <c r="C38" s="20"/>
      <c r="D38" s="16">
        <f t="shared" si="22"/>
        <v>0</v>
      </c>
      <c r="E38" s="17"/>
      <c r="N38" s="14">
        <f t="shared" si="35"/>
        <v>0</v>
      </c>
      <c r="O38" s="14">
        <f aca="true" t="shared" si="42" ref="O38:O69">N38</f>
        <v>0</v>
      </c>
      <c r="Q38" s="14">
        <f t="shared" si="36"/>
        <v>0</v>
      </c>
      <c r="R38" s="14">
        <f aca="true" t="shared" si="43" ref="R38:R69">($R37+$B38+$C37)</f>
        <v>3</v>
      </c>
      <c r="S38" s="14">
        <f t="shared" si="37"/>
        <v>0</v>
      </c>
      <c r="T38" s="14">
        <f t="shared" si="38"/>
        <v>0</v>
      </c>
      <c r="U38" s="14">
        <f t="shared" si="23"/>
        <v>0</v>
      </c>
      <c r="V38" s="14">
        <f t="shared" si="39"/>
        <v>0</v>
      </c>
      <c r="X38" s="14">
        <f t="shared" si="24"/>
        <v>0</v>
      </c>
      <c r="Y38" s="14">
        <f t="shared" si="25"/>
        <v>0</v>
      </c>
      <c r="AA38" s="14">
        <f t="shared" si="26"/>
        <v>0</v>
      </c>
      <c r="AB38" s="14">
        <f t="shared" si="27"/>
        <v>0</v>
      </c>
      <c r="AD38" s="14">
        <f t="shared" si="28"/>
        <v>0</v>
      </c>
      <c r="AE38" s="14">
        <f t="shared" si="29"/>
        <v>0</v>
      </c>
      <c r="AG38" s="14">
        <f t="shared" si="30"/>
        <v>0</v>
      </c>
      <c r="AH38" s="14">
        <f t="shared" si="31"/>
        <v>0</v>
      </c>
      <c r="AI38" s="14">
        <f t="shared" si="40"/>
        <v>0</v>
      </c>
      <c r="AJ38" s="14">
        <f t="shared" si="41"/>
        <v>0</v>
      </c>
      <c r="AK38" s="14">
        <f t="shared" si="32"/>
        <v>0</v>
      </c>
      <c r="AL38" s="14">
        <f t="shared" si="33"/>
        <v>0</v>
      </c>
      <c r="AM38" s="14">
        <f t="shared" si="34"/>
        <v>0</v>
      </c>
    </row>
    <row r="39" spans="1:39" ht="12">
      <c r="A39" s="18"/>
      <c r="B39" s="19"/>
      <c r="C39" s="20"/>
      <c r="D39" s="16">
        <f t="shared" si="22"/>
        <v>0</v>
      </c>
      <c r="E39" s="17"/>
      <c r="N39" s="14">
        <f t="shared" si="35"/>
        <v>0</v>
      </c>
      <c r="O39" s="14">
        <f t="shared" si="42"/>
        <v>0</v>
      </c>
      <c r="Q39" s="14">
        <f t="shared" si="36"/>
        <v>0</v>
      </c>
      <c r="R39" s="14">
        <f t="shared" si="43"/>
        <v>3</v>
      </c>
      <c r="S39" s="14">
        <f t="shared" si="37"/>
        <v>0</v>
      </c>
      <c r="T39" s="14">
        <f t="shared" si="38"/>
        <v>0</v>
      </c>
      <c r="U39" s="14">
        <f t="shared" si="23"/>
        <v>0</v>
      </c>
      <c r="V39" s="14">
        <f t="shared" si="39"/>
        <v>0</v>
      </c>
      <c r="X39" s="14">
        <f t="shared" si="24"/>
        <v>0</v>
      </c>
      <c r="Y39" s="14">
        <f t="shared" si="25"/>
        <v>0</v>
      </c>
      <c r="AA39" s="14">
        <f t="shared" si="26"/>
        <v>0</v>
      </c>
      <c r="AB39" s="14">
        <f t="shared" si="27"/>
        <v>0</v>
      </c>
      <c r="AD39" s="14">
        <f t="shared" si="28"/>
        <v>0</v>
      </c>
      <c r="AE39" s="14">
        <f t="shared" si="29"/>
        <v>0</v>
      </c>
      <c r="AG39" s="14">
        <f t="shared" si="30"/>
        <v>0</v>
      </c>
      <c r="AH39" s="14">
        <f t="shared" si="31"/>
        <v>0</v>
      </c>
      <c r="AI39" s="14">
        <f t="shared" si="40"/>
        <v>0</v>
      </c>
      <c r="AJ39" s="14">
        <f t="shared" si="41"/>
        <v>0</v>
      </c>
      <c r="AK39" s="14">
        <f t="shared" si="32"/>
        <v>0</v>
      </c>
      <c r="AL39" s="14">
        <f t="shared" si="33"/>
        <v>0</v>
      </c>
      <c r="AM39" s="14">
        <f t="shared" si="34"/>
        <v>0</v>
      </c>
    </row>
    <row r="40" spans="1:39" ht="12">
      <c r="A40" s="18"/>
      <c r="B40" s="19"/>
      <c r="C40" s="20"/>
      <c r="D40" s="16">
        <f t="shared" si="22"/>
        <v>0</v>
      </c>
      <c r="E40" s="17"/>
      <c r="N40" s="14">
        <f t="shared" si="35"/>
        <v>0</v>
      </c>
      <c r="O40" s="14">
        <f t="shared" si="42"/>
        <v>0</v>
      </c>
      <c r="Q40" s="14">
        <f t="shared" si="36"/>
        <v>0</v>
      </c>
      <c r="R40" s="14">
        <f t="shared" si="43"/>
        <v>3</v>
      </c>
      <c r="S40" s="14">
        <f t="shared" si="37"/>
        <v>0</v>
      </c>
      <c r="T40" s="14">
        <f t="shared" si="38"/>
        <v>0</v>
      </c>
      <c r="U40" s="14">
        <f t="shared" si="23"/>
        <v>0</v>
      </c>
      <c r="V40" s="14">
        <f t="shared" si="39"/>
        <v>0</v>
      </c>
      <c r="X40" s="14">
        <f t="shared" si="24"/>
        <v>0</v>
      </c>
      <c r="Y40" s="14">
        <f t="shared" si="25"/>
        <v>0</v>
      </c>
      <c r="AA40" s="14">
        <f t="shared" si="26"/>
        <v>0</v>
      </c>
      <c r="AB40" s="14">
        <f t="shared" si="27"/>
        <v>0</v>
      </c>
      <c r="AD40" s="14">
        <f t="shared" si="28"/>
        <v>0</v>
      </c>
      <c r="AE40" s="14">
        <f t="shared" si="29"/>
        <v>0</v>
      </c>
      <c r="AG40" s="14">
        <f t="shared" si="30"/>
        <v>0</v>
      </c>
      <c r="AH40" s="14">
        <f t="shared" si="31"/>
        <v>0</v>
      </c>
      <c r="AI40" s="14">
        <f t="shared" si="40"/>
        <v>0</v>
      </c>
      <c r="AJ40" s="14">
        <f t="shared" si="41"/>
        <v>0</v>
      </c>
      <c r="AK40" s="14">
        <f t="shared" si="32"/>
        <v>0</v>
      </c>
      <c r="AL40" s="14">
        <f t="shared" si="33"/>
        <v>0</v>
      </c>
      <c r="AM40" s="14">
        <f t="shared" si="34"/>
        <v>0</v>
      </c>
    </row>
    <row r="41" spans="1:39" ht="12">
      <c r="A41" s="18"/>
      <c r="B41" s="19"/>
      <c r="C41" s="20"/>
      <c r="D41" s="16">
        <f t="shared" si="22"/>
        <v>0</v>
      </c>
      <c r="E41" s="17"/>
      <c r="N41" s="14">
        <f t="shared" si="35"/>
        <v>0</v>
      </c>
      <c r="O41" s="14">
        <f t="shared" si="42"/>
        <v>0</v>
      </c>
      <c r="Q41" s="14">
        <f t="shared" si="36"/>
        <v>0</v>
      </c>
      <c r="R41" s="14">
        <f t="shared" si="43"/>
        <v>3</v>
      </c>
      <c r="S41" s="14">
        <f t="shared" si="37"/>
        <v>0</v>
      </c>
      <c r="T41" s="14">
        <f t="shared" si="38"/>
        <v>0</v>
      </c>
      <c r="U41" s="14">
        <f t="shared" si="23"/>
        <v>0</v>
      </c>
      <c r="V41" s="14">
        <f t="shared" si="39"/>
        <v>0</v>
      </c>
      <c r="X41" s="14">
        <f t="shared" si="24"/>
        <v>0</v>
      </c>
      <c r="Y41" s="14">
        <f t="shared" si="25"/>
        <v>0</v>
      </c>
      <c r="AA41" s="14">
        <f t="shared" si="26"/>
        <v>0</v>
      </c>
      <c r="AB41" s="14">
        <f t="shared" si="27"/>
        <v>0</v>
      </c>
      <c r="AD41" s="14">
        <f t="shared" si="28"/>
        <v>0</v>
      </c>
      <c r="AE41" s="14">
        <f t="shared" si="29"/>
        <v>0</v>
      </c>
      <c r="AG41" s="14">
        <f t="shared" si="30"/>
        <v>0</v>
      </c>
      <c r="AH41" s="14">
        <f t="shared" si="31"/>
        <v>0</v>
      </c>
      <c r="AI41" s="14">
        <f t="shared" si="40"/>
        <v>0</v>
      </c>
      <c r="AJ41" s="14">
        <f t="shared" si="41"/>
        <v>0</v>
      </c>
      <c r="AK41" s="14">
        <f t="shared" si="32"/>
        <v>0</v>
      </c>
      <c r="AL41" s="14">
        <f t="shared" si="33"/>
        <v>0</v>
      </c>
      <c r="AM41" s="14">
        <f t="shared" si="34"/>
        <v>0</v>
      </c>
    </row>
    <row r="42" spans="1:39" ht="12">
      <c r="A42" s="18"/>
      <c r="B42" s="19"/>
      <c r="C42" s="20"/>
      <c r="D42" s="16">
        <f t="shared" si="22"/>
        <v>0</v>
      </c>
      <c r="E42" s="17"/>
      <c r="N42" s="14">
        <f t="shared" si="35"/>
        <v>0</v>
      </c>
      <c r="O42" s="14">
        <f t="shared" si="42"/>
        <v>0</v>
      </c>
      <c r="Q42" s="14">
        <f t="shared" si="36"/>
        <v>0</v>
      </c>
      <c r="R42" s="14">
        <f t="shared" si="43"/>
        <v>3</v>
      </c>
      <c r="S42" s="14">
        <f t="shared" si="37"/>
        <v>0</v>
      </c>
      <c r="T42" s="14">
        <f t="shared" si="38"/>
        <v>0</v>
      </c>
      <c r="U42" s="14">
        <f t="shared" si="23"/>
        <v>0</v>
      </c>
      <c r="V42" s="14">
        <f t="shared" si="39"/>
        <v>0</v>
      </c>
      <c r="X42" s="14">
        <f t="shared" si="24"/>
        <v>0</v>
      </c>
      <c r="Y42" s="14">
        <f t="shared" si="25"/>
        <v>0</v>
      </c>
      <c r="AA42" s="14">
        <f t="shared" si="26"/>
        <v>0</v>
      </c>
      <c r="AB42" s="14">
        <f t="shared" si="27"/>
        <v>0</v>
      </c>
      <c r="AD42" s="14">
        <f t="shared" si="28"/>
        <v>0</v>
      </c>
      <c r="AE42" s="14">
        <f t="shared" si="29"/>
        <v>0</v>
      </c>
      <c r="AG42" s="14">
        <f t="shared" si="30"/>
        <v>0</v>
      </c>
      <c r="AH42" s="14">
        <f t="shared" si="31"/>
        <v>0</v>
      </c>
      <c r="AI42" s="14">
        <f t="shared" si="40"/>
        <v>0</v>
      </c>
      <c r="AJ42" s="14">
        <f t="shared" si="41"/>
        <v>0</v>
      </c>
      <c r="AK42" s="14">
        <f t="shared" si="32"/>
        <v>0</v>
      </c>
      <c r="AL42" s="14">
        <f t="shared" si="33"/>
        <v>0</v>
      </c>
      <c r="AM42" s="14">
        <f t="shared" si="34"/>
        <v>0</v>
      </c>
    </row>
    <row r="43" spans="1:39" ht="12">
      <c r="A43" s="18"/>
      <c r="B43" s="19"/>
      <c r="C43" s="20"/>
      <c r="D43" s="16">
        <f t="shared" si="22"/>
        <v>0</v>
      </c>
      <c r="E43" s="17"/>
      <c r="N43" s="14">
        <f t="shared" si="35"/>
        <v>0</v>
      </c>
      <c r="O43" s="14">
        <f t="shared" si="42"/>
        <v>0</v>
      </c>
      <c r="Q43" s="14">
        <f t="shared" si="36"/>
        <v>0</v>
      </c>
      <c r="R43" s="14">
        <f t="shared" si="43"/>
        <v>3</v>
      </c>
      <c r="S43" s="14">
        <f t="shared" si="37"/>
        <v>0</v>
      </c>
      <c r="T43" s="14">
        <f t="shared" si="38"/>
        <v>0</v>
      </c>
      <c r="U43" s="14">
        <f t="shared" si="23"/>
        <v>0</v>
      </c>
      <c r="V43" s="14">
        <f t="shared" si="39"/>
        <v>0</v>
      </c>
      <c r="X43" s="14">
        <f t="shared" si="24"/>
        <v>0</v>
      </c>
      <c r="Y43" s="14">
        <f t="shared" si="25"/>
        <v>0</v>
      </c>
      <c r="AA43" s="14">
        <f t="shared" si="26"/>
        <v>0</v>
      </c>
      <c r="AB43" s="14">
        <f t="shared" si="27"/>
        <v>0</v>
      </c>
      <c r="AD43" s="14">
        <f t="shared" si="28"/>
        <v>0</v>
      </c>
      <c r="AE43" s="14">
        <f t="shared" si="29"/>
        <v>0</v>
      </c>
      <c r="AG43" s="14">
        <f t="shared" si="30"/>
        <v>0</v>
      </c>
      <c r="AH43" s="14">
        <f t="shared" si="31"/>
        <v>0</v>
      </c>
      <c r="AI43" s="14">
        <f t="shared" si="40"/>
        <v>0</v>
      </c>
      <c r="AJ43" s="14">
        <f t="shared" si="41"/>
        <v>0</v>
      </c>
      <c r="AK43" s="14">
        <f t="shared" si="32"/>
        <v>0</v>
      </c>
      <c r="AL43" s="14">
        <f t="shared" si="33"/>
        <v>0</v>
      </c>
      <c r="AM43" s="14">
        <f t="shared" si="34"/>
        <v>0</v>
      </c>
    </row>
    <row r="44" spans="1:39" ht="12">
      <c r="A44" s="18"/>
      <c r="B44" s="19"/>
      <c r="C44" s="20"/>
      <c r="D44" s="16">
        <f t="shared" si="22"/>
        <v>0</v>
      </c>
      <c r="E44" s="17"/>
      <c r="N44" s="14">
        <f t="shared" si="35"/>
        <v>0</v>
      </c>
      <c r="O44" s="14">
        <f t="shared" si="42"/>
        <v>0</v>
      </c>
      <c r="Q44" s="14">
        <f t="shared" si="36"/>
        <v>0</v>
      </c>
      <c r="R44" s="14">
        <f t="shared" si="43"/>
        <v>3</v>
      </c>
      <c r="S44" s="14">
        <f t="shared" si="37"/>
        <v>0</v>
      </c>
      <c r="T44" s="14">
        <f t="shared" si="38"/>
        <v>0</v>
      </c>
      <c r="U44" s="14">
        <f t="shared" si="23"/>
        <v>0</v>
      </c>
      <c r="V44" s="14">
        <f t="shared" si="39"/>
        <v>0</v>
      </c>
      <c r="X44" s="14">
        <f t="shared" si="24"/>
        <v>0</v>
      </c>
      <c r="Y44" s="14">
        <f t="shared" si="25"/>
        <v>0</v>
      </c>
      <c r="AA44" s="14">
        <f t="shared" si="26"/>
        <v>0</v>
      </c>
      <c r="AB44" s="14">
        <f t="shared" si="27"/>
        <v>0</v>
      </c>
      <c r="AD44" s="14">
        <f t="shared" si="28"/>
        <v>0</v>
      </c>
      <c r="AE44" s="14">
        <f t="shared" si="29"/>
        <v>0</v>
      </c>
      <c r="AG44" s="14">
        <f t="shared" si="30"/>
        <v>0</v>
      </c>
      <c r="AH44" s="14">
        <f t="shared" si="31"/>
        <v>0</v>
      </c>
      <c r="AI44" s="14">
        <f t="shared" si="40"/>
        <v>0</v>
      </c>
      <c r="AJ44" s="14">
        <f t="shared" si="41"/>
        <v>0</v>
      </c>
      <c r="AK44" s="14">
        <f t="shared" si="32"/>
        <v>0</v>
      </c>
      <c r="AL44" s="14">
        <f t="shared" si="33"/>
        <v>0</v>
      </c>
      <c r="AM44" s="14">
        <f t="shared" si="34"/>
        <v>0</v>
      </c>
    </row>
    <row r="45" spans="1:39" ht="12">
      <c r="A45" s="18"/>
      <c r="B45" s="19"/>
      <c r="C45" s="20"/>
      <c r="D45" s="16">
        <f t="shared" si="22"/>
        <v>0</v>
      </c>
      <c r="E45" s="17"/>
      <c r="N45" s="14">
        <f t="shared" si="35"/>
        <v>0</v>
      </c>
      <c r="O45" s="14">
        <f t="shared" si="42"/>
        <v>0</v>
      </c>
      <c r="Q45" s="14">
        <f t="shared" si="36"/>
        <v>0</v>
      </c>
      <c r="R45" s="14">
        <f t="shared" si="43"/>
        <v>3</v>
      </c>
      <c r="S45" s="14">
        <f t="shared" si="37"/>
        <v>0</v>
      </c>
      <c r="T45" s="14">
        <f t="shared" si="38"/>
        <v>0</v>
      </c>
      <c r="U45" s="14">
        <f t="shared" si="23"/>
        <v>0</v>
      </c>
      <c r="V45" s="14">
        <f t="shared" si="39"/>
        <v>0</v>
      </c>
      <c r="X45" s="14">
        <f t="shared" si="24"/>
        <v>0</v>
      </c>
      <c r="Y45" s="14">
        <f t="shared" si="25"/>
        <v>0</v>
      </c>
      <c r="AA45" s="14">
        <f t="shared" si="26"/>
        <v>0</v>
      </c>
      <c r="AB45" s="14">
        <f t="shared" si="27"/>
        <v>0</v>
      </c>
      <c r="AD45" s="14">
        <f t="shared" si="28"/>
        <v>0</v>
      </c>
      <c r="AE45" s="14">
        <f t="shared" si="29"/>
        <v>0</v>
      </c>
      <c r="AG45" s="14">
        <f t="shared" si="30"/>
        <v>0</v>
      </c>
      <c r="AH45" s="14">
        <f t="shared" si="31"/>
        <v>0</v>
      </c>
      <c r="AI45" s="14">
        <f t="shared" si="40"/>
        <v>0</v>
      </c>
      <c r="AJ45" s="14">
        <f t="shared" si="41"/>
        <v>0</v>
      </c>
      <c r="AK45" s="14">
        <f t="shared" si="32"/>
        <v>0</v>
      </c>
      <c r="AL45" s="14">
        <f t="shared" si="33"/>
        <v>0</v>
      </c>
      <c r="AM45" s="14">
        <f t="shared" si="34"/>
        <v>0</v>
      </c>
    </row>
    <row r="46" spans="1:39" ht="12">
      <c r="A46" s="18"/>
      <c r="B46" s="19"/>
      <c r="C46" s="20"/>
      <c r="D46" s="16">
        <f t="shared" si="22"/>
        <v>0</v>
      </c>
      <c r="E46" s="17"/>
      <c r="N46" s="14">
        <f t="shared" si="35"/>
        <v>0</v>
      </c>
      <c r="O46" s="14">
        <f t="shared" si="42"/>
        <v>0</v>
      </c>
      <c r="Q46" s="14">
        <f t="shared" si="36"/>
        <v>0</v>
      </c>
      <c r="R46" s="14">
        <f t="shared" si="43"/>
        <v>3</v>
      </c>
      <c r="S46" s="14">
        <f t="shared" si="37"/>
        <v>0</v>
      </c>
      <c r="T46" s="14">
        <f t="shared" si="38"/>
        <v>0</v>
      </c>
      <c r="U46" s="14">
        <f t="shared" si="23"/>
        <v>0</v>
      </c>
      <c r="V46" s="14">
        <f t="shared" si="39"/>
        <v>0</v>
      </c>
      <c r="X46" s="14">
        <f t="shared" si="24"/>
        <v>0</v>
      </c>
      <c r="Y46" s="14">
        <f t="shared" si="25"/>
        <v>0</v>
      </c>
      <c r="AA46" s="14">
        <f t="shared" si="26"/>
        <v>0</v>
      </c>
      <c r="AB46" s="14">
        <f t="shared" si="27"/>
        <v>0</v>
      </c>
      <c r="AD46" s="14">
        <f t="shared" si="28"/>
        <v>0</v>
      </c>
      <c r="AE46" s="14">
        <f t="shared" si="29"/>
        <v>0</v>
      </c>
      <c r="AG46" s="14">
        <f t="shared" si="30"/>
        <v>0</v>
      </c>
      <c r="AH46" s="14">
        <f t="shared" si="31"/>
        <v>0</v>
      </c>
      <c r="AI46" s="14">
        <f t="shared" si="40"/>
        <v>0</v>
      </c>
      <c r="AJ46" s="14">
        <f t="shared" si="41"/>
        <v>0</v>
      </c>
      <c r="AK46" s="14">
        <f t="shared" si="32"/>
        <v>0</v>
      </c>
      <c r="AL46" s="14">
        <f t="shared" si="33"/>
        <v>0</v>
      </c>
      <c r="AM46" s="14">
        <f t="shared" si="34"/>
        <v>0</v>
      </c>
    </row>
    <row r="47" spans="1:39" ht="12">
      <c r="A47" s="18"/>
      <c r="B47" s="19"/>
      <c r="C47" s="20"/>
      <c r="D47" s="16">
        <f t="shared" si="22"/>
        <v>0</v>
      </c>
      <c r="E47" s="17"/>
      <c r="N47" s="14">
        <f t="shared" si="35"/>
        <v>0</v>
      </c>
      <c r="O47" s="14">
        <f t="shared" si="42"/>
        <v>0</v>
      </c>
      <c r="Q47" s="14">
        <f t="shared" si="36"/>
        <v>0</v>
      </c>
      <c r="R47" s="14">
        <f t="shared" si="43"/>
        <v>3</v>
      </c>
      <c r="S47" s="14">
        <f t="shared" si="37"/>
        <v>0</v>
      </c>
      <c r="T47" s="14">
        <f t="shared" si="38"/>
        <v>0</v>
      </c>
      <c r="U47" s="14">
        <f t="shared" si="23"/>
        <v>0</v>
      </c>
      <c r="V47" s="14">
        <f t="shared" si="39"/>
        <v>0</v>
      </c>
      <c r="X47" s="14">
        <f t="shared" si="24"/>
        <v>0</v>
      </c>
      <c r="Y47" s="14">
        <f t="shared" si="25"/>
        <v>0</v>
      </c>
      <c r="AA47" s="14">
        <f t="shared" si="26"/>
        <v>0</v>
      </c>
      <c r="AB47" s="14">
        <f t="shared" si="27"/>
        <v>0</v>
      </c>
      <c r="AD47" s="14">
        <f t="shared" si="28"/>
        <v>0</v>
      </c>
      <c r="AE47" s="14">
        <f t="shared" si="29"/>
        <v>0</v>
      </c>
      <c r="AG47" s="14">
        <f t="shared" si="30"/>
        <v>0</v>
      </c>
      <c r="AH47" s="14">
        <f t="shared" si="31"/>
        <v>0</v>
      </c>
      <c r="AI47" s="14">
        <f t="shared" si="40"/>
        <v>0</v>
      </c>
      <c r="AJ47" s="14">
        <f t="shared" si="41"/>
        <v>0</v>
      </c>
      <c r="AK47" s="14">
        <f t="shared" si="32"/>
        <v>0</v>
      </c>
      <c r="AL47" s="14">
        <f t="shared" si="33"/>
        <v>0</v>
      </c>
      <c r="AM47" s="14">
        <f t="shared" si="34"/>
        <v>0</v>
      </c>
    </row>
    <row r="48" spans="1:39" ht="12">
      <c r="A48" s="18"/>
      <c r="B48" s="19"/>
      <c r="C48" s="20"/>
      <c r="D48" s="16">
        <f t="shared" si="22"/>
        <v>0</v>
      </c>
      <c r="E48" s="17"/>
      <c r="N48" s="14">
        <f t="shared" si="35"/>
        <v>0</v>
      </c>
      <c r="O48" s="14">
        <f t="shared" si="42"/>
        <v>0</v>
      </c>
      <c r="Q48" s="14">
        <f t="shared" si="36"/>
        <v>0</v>
      </c>
      <c r="R48" s="14">
        <f t="shared" si="43"/>
        <v>3</v>
      </c>
      <c r="S48" s="14">
        <f t="shared" si="37"/>
        <v>0</v>
      </c>
      <c r="T48" s="14">
        <f t="shared" si="38"/>
        <v>0</v>
      </c>
      <c r="U48" s="14">
        <f t="shared" si="23"/>
        <v>0</v>
      </c>
      <c r="V48" s="14">
        <f t="shared" si="39"/>
        <v>0</v>
      </c>
      <c r="X48" s="14">
        <f t="shared" si="24"/>
        <v>0</v>
      </c>
      <c r="Y48" s="14">
        <f t="shared" si="25"/>
        <v>0</v>
      </c>
      <c r="AA48" s="14">
        <f t="shared" si="26"/>
        <v>0</v>
      </c>
      <c r="AB48" s="14">
        <f t="shared" si="27"/>
        <v>0</v>
      </c>
      <c r="AD48" s="14">
        <f t="shared" si="28"/>
        <v>0</v>
      </c>
      <c r="AE48" s="14">
        <f t="shared" si="29"/>
        <v>0</v>
      </c>
      <c r="AG48" s="14">
        <f t="shared" si="30"/>
        <v>0</v>
      </c>
      <c r="AH48" s="14">
        <f t="shared" si="31"/>
        <v>0</v>
      </c>
      <c r="AI48" s="14">
        <f t="shared" si="40"/>
        <v>0</v>
      </c>
      <c r="AJ48" s="14">
        <f t="shared" si="41"/>
        <v>0</v>
      </c>
      <c r="AK48" s="14">
        <f t="shared" si="32"/>
        <v>0</v>
      </c>
      <c r="AL48" s="14">
        <f t="shared" si="33"/>
        <v>0</v>
      </c>
      <c r="AM48" s="14">
        <f t="shared" si="34"/>
        <v>0</v>
      </c>
    </row>
    <row r="49" spans="1:39" ht="12">
      <c r="A49" s="18"/>
      <c r="B49" s="19"/>
      <c r="C49" s="20"/>
      <c r="D49" s="16">
        <f t="shared" si="22"/>
        <v>0</v>
      </c>
      <c r="E49" s="17"/>
      <c r="N49" s="14">
        <f t="shared" si="35"/>
        <v>0</v>
      </c>
      <c r="O49" s="14">
        <f t="shared" si="42"/>
        <v>0</v>
      </c>
      <c r="Q49" s="14">
        <f t="shared" si="36"/>
        <v>0</v>
      </c>
      <c r="R49" s="14">
        <f t="shared" si="43"/>
        <v>3</v>
      </c>
      <c r="S49" s="14">
        <f t="shared" si="37"/>
        <v>0</v>
      </c>
      <c r="T49" s="14">
        <f t="shared" si="38"/>
        <v>0</v>
      </c>
      <c r="U49" s="14">
        <f t="shared" si="23"/>
        <v>0</v>
      </c>
      <c r="V49" s="14">
        <f t="shared" si="39"/>
        <v>0</v>
      </c>
      <c r="X49" s="14">
        <f t="shared" si="24"/>
        <v>0</v>
      </c>
      <c r="Y49" s="14">
        <f t="shared" si="25"/>
        <v>0</v>
      </c>
      <c r="AA49" s="14">
        <f t="shared" si="26"/>
        <v>0</v>
      </c>
      <c r="AB49" s="14">
        <f t="shared" si="27"/>
        <v>0</v>
      </c>
      <c r="AD49" s="14">
        <f t="shared" si="28"/>
        <v>0</v>
      </c>
      <c r="AE49" s="14">
        <f t="shared" si="29"/>
        <v>0</v>
      </c>
      <c r="AG49" s="14">
        <f t="shared" si="30"/>
        <v>0</v>
      </c>
      <c r="AH49" s="14">
        <f t="shared" si="31"/>
        <v>0</v>
      </c>
      <c r="AI49" s="14">
        <f t="shared" si="40"/>
        <v>0</v>
      </c>
      <c r="AJ49" s="14">
        <f t="shared" si="41"/>
        <v>0</v>
      </c>
      <c r="AK49" s="14">
        <f t="shared" si="32"/>
        <v>0</v>
      </c>
      <c r="AL49" s="14">
        <f t="shared" si="33"/>
        <v>0</v>
      </c>
      <c r="AM49" s="14">
        <f t="shared" si="34"/>
        <v>0</v>
      </c>
    </row>
    <row r="50" spans="1:39" ht="12">
      <c r="A50" s="18"/>
      <c r="B50" s="19"/>
      <c r="C50" s="20"/>
      <c r="D50" s="16">
        <f t="shared" si="22"/>
        <v>0</v>
      </c>
      <c r="E50" s="17"/>
      <c r="N50" s="14">
        <f t="shared" si="35"/>
        <v>0</v>
      </c>
      <c r="O50" s="14">
        <f t="shared" si="42"/>
        <v>0</v>
      </c>
      <c r="Q50" s="14">
        <f t="shared" si="36"/>
        <v>0</v>
      </c>
      <c r="R50" s="14">
        <f t="shared" si="43"/>
        <v>3</v>
      </c>
      <c r="S50" s="14">
        <f t="shared" si="37"/>
        <v>0</v>
      </c>
      <c r="T50" s="14">
        <f t="shared" si="38"/>
        <v>0</v>
      </c>
      <c r="U50" s="14">
        <f t="shared" si="23"/>
        <v>0</v>
      </c>
      <c r="V50" s="14">
        <f t="shared" si="39"/>
        <v>0</v>
      </c>
      <c r="X50" s="14">
        <f t="shared" si="24"/>
        <v>0</v>
      </c>
      <c r="Y50" s="14">
        <f t="shared" si="25"/>
        <v>0</v>
      </c>
      <c r="AA50" s="14">
        <f t="shared" si="26"/>
        <v>0</v>
      </c>
      <c r="AB50" s="14">
        <f t="shared" si="27"/>
        <v>0</v>
      </c>
      <c r="AD50" s="14">
        <f t="shared" si="28"/>
        <v>0</v>
      </c>
      <c r="AE50" s="14">
        <f t="shared" si="29"/>
        <v>0</v>
      </c>
      <c r="AG50" s="14">
        <f t="shared" si="30"/>
        <v>0</v>
      </c>
      <c r="AH50" s="14">
        <f t="shared" si="31"/>
        <v>0</v>
      </c>
      <c r="AI50" s="14">
        <f t="shared" si="40"/>
        <v>0</v>
      </c>
      <c r="AJ50" s="14">
        <f t="shared" si="41"/>
        <v>0</v>
      </c>
      <c r="AK50" s="14">
        <f t="shared" si="32"/>
        <v>0</v>
      </c>
      <c r="AL50" s="14">
        <f t="shared" si="33"/>
        <v>0</v>
      </c>
      <c r="AM50" s="14">
        <f t="shared" si="34"/>
        <v>0</v>
      </c>
    </row>
    <row r="51" spans="1:39" ht="12">
      <c r="A51" s="18"/>
      <c r="B51" s="19"/>
      <c r="C51" s="20"/>
      <c r="D51" s="16">
        <f t="shared" si="22"/>
        <v>0</v>
      </c>
      <c r="E51" s="17"/>
      <c r="N51" s="14">
        <f t="shared" si="35"/>
        <v>0</v>
      </c>
      <c r="O51" s="14">
        <f t="shared" si="42"/>
        <v>0</v>
      </c>
      <c r="Q51" s="14">
        <f t="shared" si="36"/>
        <v>0</v>
      </c>
      <c r="R51" s="14">
        <f t="shared" si="43"/>
        <v>3</v>
      </c>
      <c r="S51" s="14">
        <f t="shared" si="37"/>
        <v>0</v>
      </c>
      <c r="T51" s="14">
        <f t="shared" si="38"/>
        <v>0</v>
      </c>
      <c r="U51" s="14">
        <f t="shared" si="23"/>
        <v>0</v>
      </c>
      <c r="V51" s="14">
        <f t="shared" si="39"/>
        <v>0</v>
      </c>
      <c r="X51" s="14">
        <f t="shared" si="24"/>
        <v>0</v>
      </c>
      <c r="Y51" s="14">
        <f t="shared" si="25"/>
        <v>0</v>
      </c>
      <c r="AA51" s="14">
        <f t="shared" si="26"/>
        <v>0</v>
      </c>
      <c r="AB51" s="14">
        <f t="shared" si="27"/>
        <v>0</v>
      </c>
      <c r="AD51" s="14">
        <f t="shared" si="28"/>
        <v>0</v>
      </c>
      <c r="AE51" s="14">
        <f t="shared" si="29"/>
        <v>0</v>
      </c>
      <c r="AG51" s="14">
        <f t="shared" si="30"/>
        <v>0</v>
      </c>
      <c r="AH51" s="14">
        <f t="shared" si="31"/>
        <v>0</v>
      </c>
      <c r="AI51" s="14">
        <f t="shared" si="40"/>
        <v>0</v>
      </c>
      <c r="AJ51" s="14">
        <f t="shared" si="41"/>
        <v>0</v>
      </c>
      <c r="AK51" s="14">
        <f t="shared" si="32"/>
        <v>0</v>
      </c>
      <c r="AL51" s="14">
        <f t="shared" si="33"/>
        <v>0</v>
      </c>
      <c r="AM51" s="14">
        <f t="shared" si="34"/>
        <v>0</v>
      </c>
    </row>
    <row r="52" spans="1:39" ht="12">
      <c r="A52" s="18"/>
      <c r="B52" s="19"/>
      <c r="C52" s="20"/>
      <c r="D52" s="16">
        <f t="shared" si="22"/>
        <v>0</v>
      </c>
      <c r="E52" s="17"/>
      <c r="N52" s="14">
        <f t="shared" si="35"/>
        <v>0</v>
      </c>
      <c r="O52" s="14">
        <f t="shared" si="42"/>
        <v>0</v>
      </c>
      <c r="Q52" s="14">
        <f t="shared" si="36"/>
        <v>0</v>
      </c>
      <c r="R52" s="14">
        <f t="shared" si="43"/>
        <v>3</v>
      </c>
      <c r="S52" s="14">
        <f t="shared" si="37"/>
        <v>0</v>
      </c>
      <c r="T52" s="14">
        <f t="shared" si="38"/>
        <v>0</v>
      </c>
      <c r="U52" s="14">
        <f t="shared" si="23"/>
        <v>0</v>
      </c>
      <c r="V52" s="14">
        <f t="shared" si="39"/>
        <v>0</v>
      </c>
      <c r="X52" s="14">
        <f t="shared" si="24"/>
        <v>0</v>
      </c>
      <c r="Y52" s="14">
        <f t="shared" si="25"/>
        <v>0</v>
      </c>
      <c r="AA52" s="14">
        <f t="shared" si="26"/>
        <v>0</v>
      </c>
      <c r="AB52" s="14">
        <f t="shared" si="27"/>
        <v>0</v>
      </c>
      <c r="AD52" s="14">
        <f t="shared" si="28"/>
        <v>0</v>
      </c>
      <c r="AE52" s="14">
        <f t="shared" si="29"/>
        <v>0</v>
      </c>
      <c r="AG52" s="14">
        <f t="shared" si="30"/>
        <v>0</v>
      </c>
      <c r="AH52" s="14">
        <f t="shared" si="31"/>
        <v>0</v>
      </c>
      <c r="AI52" s="14">
        <f t="shared" si="40"/>
        <v>0</v>
      </c>
      <c r="AJ52" s="14">
        <f t="shared" si="41"/>
        <v>0</v>
      </c>
      <c r="AK52" s="14">
        <f t="shared" si="32"/>
        <v>0</v>
      </c>
      <c r="AL52" s="14">
        <f t="shared" si="33"/>
        <v>0</v>
      </c>
      <c r="AM52" s="14">
        <f t="shared" si="34"/>
        <v>0</v>
      </c>
    </row>
    <row r="53" spans="1:39" ht="12">
      <c r="A53" s="18"/>
      <c r="B53" s="19"/>
      <c r="C53" s="20"/>
      <c r="D53" s="16">
        <f t="shared" si="22"/>
        <v>0</v>
      </c>
      <c r="E53" s="17"/>
      <c r="N53" s="14">
        <f t="shared" si="35"/>
        <v>0</v>
      </c>
      <c r="O53" s="14">
        <f t="shared" si="42"/>
        <v>0</v>
      </c>
      <c r="Q53" s="14">
        <f t="shared" si="36"/>
        <v>0</v>
      </c>
      <c r="R53" s="14">
        <f t="shared" si="43"/>
        <v>3</v>
      </c>
      <c r="S53" s="14">
        <f t="shared" si="37"/>
        <v>0</v>
      </c>
      <c r="T53" s="14">
        <f t="shared" si="38"/>
        <v>0</v>
      </c>
      <c r="U53" s="14">
        <f t="shared" si="23"/>
        <v>0</v>
      </c>
      <c r="V53" s="14">
        <f t="shared" si="39"/>
        <v>0</v>
      </c>
      <c r="X53" s="14">
        <f t="shared" si="24"/>
        <v>0</v>
      </c>
      <c r="Y53" s="14">
        <f t="shared" si="25"/>
        <v>0</v>
      </c>
      <c r="AA53" s="14">
        <f t="shared" si="26"/>
        <v>0</v>
      </c>
      <c r="AB53" s="14">
        <f t="shared" si="27"/>
        <v>0</v>
      </c>
      <c r="AD53" s="14">
        <f t="shared" si="28"/>
        <v>0</v>
      </c>
      <c r="AE53" s="14">
        <f t="shared" si="29"/>
        <v>0</v>
      </c>
      <c r="AG53" s="14">
        <f t="shared" si="30"/>
        <v>0</v>
      </c>
      <c r="AH53" s="14">
        <f t="shared" si="31"/>
        <v>0</v>
      </c>
      <c r="AI53" s="14">
        <f t="shared" si="40"/>
        <v>0</v>
      </c>
      <c r="AJ53" s="14">
        <f t="shared" si="41"/>
        <v>0</v>
      </c>
      <c r="AK53" s="14">
        <f t="shared" si="32"/>
        <v>0</v>
      </c>
      <c r="AL53" s="14">
        <f t="shared" si="33"/>
        <v>0</v>
      </c>
      <c r="AM53" s="14">
        <f t="shared" si="34"/>
        <v>0</v>
      </c>
    </row>
    <row r="54" spans="1:39" ht="12">
      <c r="A54" s="18"/>
      <c r="B54" s="19"/>
      <c r="C54" s="20"/>
      <c r="D54" s="16">
        <f t="shared" si="22"/>
        <v>0</v>
      </c>
      <c r="E54" s="17"/>
      <c r="N54" s="14">
        <f t="shared" si="35"/>
        <v>0</v>
      </c>
      <c r="O54" s="14">
        <f t="shared" si="42"/>
        <v>0</v>
      </c>
      <c r="Q54" s="14">
        <f t="shared" si="36"/>
        <v>0</v>
      </c>
      <c r="R54" s="14">
        <f t="shared" si="43"/>
        <v>3</v>
      </c>
      <c r="S54" s="14">
        <f t="shared" si="37"/>
        <v>0</v>
      </c>
      <c r="T54" s="14">
        <f t="shared" si="38"/>
        <v>0</v>
      </c>
      <c r="U54" s="14">
        <f t="shared" si="23"/>
        <v>0</v>
      </c>
      <c r="V54" s="14">
        <f t="shared" si="39"/>
        <v>0</v>
      </c>
      <c r="X54" s="14">
        <f t="shared" si="24"/>
        <v>0</v>
      </c>
      <c r="Y54" s="14">
        <f t="shared" si="25"/>
        <v>0</v>
      </c>
      <c r="AA54" s="14">
        <f t="shared" si="26"/>
        <v>0</v>
      </c>
      <c r="AB54" s="14">
        <f t="shared" si="27"/>
        <v>0</v>
      </c>
      <c r="AD54" s="14">
        <f t="shared" si="28"/>
        <v>0</v>
      </c>
      <c r="AE54" s="14">
        <f t="shared" si="29"/>
        <v>0</v>
      </c>
      <c r="AG54" s="14">
        <f t="shared" si="30"/>
        <v>0</v>
      </c>
      <c r="AH54" s="14">
        <f t="shared" si="31"/>
        <v>0</v>
      </c>
      <c r="AI54" s="14">
        <f t="shared" si="40"/>
        <v>0</v>
      </c>
      <c r="AJ54" s="14">
        <f t="shared" si="41"/>
        <v>0</v>
      </c>
      <c r="AK54" s="14">
        <f t="shared" si="32"/>
        <v>0</v>
      </c>
      <c r="AL54" s="14">
        <f t="shared" si="33"/>
        <v>0</v>
      </c>
      <c r="AM54" s="14">
        <f t="shared" si="34"/>
        <v>0</v>
      </c>
    </row>
    <row r="55" spans="1:39" ht="12">
      <c r="A55" s="18"/>
      <c r="B55" s="19"/>
      <c r="C55" s="20"/>
      <c r="D55" s="16">
        <f t="shared" si="22"/>
        <v>0</v>
      </c>
      <c r="E55" s="17"/>
      <c r="N55" s="14">
        <f t="shared" si="35"/>
        <v>0</v>
      </c>
      <c r="O55" s="14">
        <f t="shared" si="42"/>
        <v>0</v>
      </c>
      <c r="Q55" s="14">
        <f t="shared" si="36"/>
        <v>0</v>
      </c>
      <c r="R55" s="14">
        <f t="shared" si="43"/>
        <v>3</v>
      </c>
      <c r="S55" s="14">
        <f t="shared" si="37"/>
        <v>0</v>
      </c>
      <c r="T55" s="14">
        <f t="shared" si="38"/>
        <v>0</v>
      </c>
      <c r="U55" s="14">
        <f t="shared" si="23"/>
        <v>0</v>
      </c>
      <c r="V55" s="14">
        <f t="shared" si="39"/>
        <v>0</v>
      </c>
      <c r="X55" s="14">
        <f t="shared" si="24"/>
        <v>0</v>
      </c>
      <c r="Y55" s="14">
        <f t="shared" si="25"/>
        <v>0</v>
      </c>
      <c r="AA55" s="14">
        <f t="shared" si="26"/>
        <v>0</v>
      </c>
      <c r="AB55" s="14">
        <f t="shared" si="27"/>
        <v>0</v>
      </c>
      <c r="AD55" s="14">
        <f t="shared" si="28"/>
        <v>0</v>
      </c>
      <c r="AE55" s="14">
        <f t="shared" si="29"/>
        <v>0</v>
      </c>
      <c r="AG55" s="14">
        <f t="shared" si="30"/>
        <v>0</v>
      </c>
      <c r="AH55" s="14">
        <f t="shared" si="31"/>
        <v>0</v>
      </c>
      <c r="AI55" s="14">
        <f t="shared" si="40"/>
        <v>0</v>
      </c>
      <c r="AJ55" s="14">
        <f t="shared" si="41"/>
        <v>0</v>
      </c>
      <c r="AK55" s="14">
        <f t="shared" si="32"/>
        <v>0</v>
      </c>
      <c r="AL55" s="14">
        <f t="shared" si="33"/>
        <v>0</v>
      </c>
      <c r="AM55" s="14">
        <f t="shared" si="34"/>
        <v>0</v>
      </c>
    </row>
    <row r="56" spans="1:39" ht="12">
      <c r="A56" s="18"/>
      <c r="B56" s="19"/>
      <c r="C56" s="20"/>
      <c r="D56" s="16">
        <f t="shared" si="22"/>
        <v>0</v>
      </c>
      <c r="E56" s="17"/>
      <c r="N56" s="14">
        <f t="shared" si="35"/>
        <v>0</v>
      </c>
      <c r="O56" s="14">
        <f t="shared" si="42"/>
        <v>0</v>
      </c>
      <c r="Q56" s="14">
        <f t="shared" si="36"/>
        <v>0</v>
      </c>
      <c r="R56" s="14">
        <f t="shared" si="43"/>
        <v>3</v>
      </c>
      <c r="S56" s="14">
        <f t="shared" si="37"/>
        <v>0</v>
      </c>
      <c r="T56" s="14">
        <f t="shared" si="38"/>
        <v>0</v>
      </c>
      <c r="U56" s="14">
        <f t="shared" si="23"/>
        <v>0</v>
      </c>
      <c r="V56" s="14">
        <f t="shared" si="39"/>
        <v>0</v>
      </c>
      <c r="X56" s="14">
        <f t="shared" si="24"/>
        <v>0</v>
      </c>
      <c r="Y56" s="14">
        <f t="shared" si="25"/>
        <v>0</v>
      </c>
      <c r="AA56" s="14">
        <f t="shared" si="26"/>
        <v>0</v>
      </c>
      <c r="AB56" s="14">
        <f t="shared" si="27"/>
        <v>0</v>
      </c>
      <c r="AD56" s="14">
        <f t="shared" si="28"/>
        <v>0</v>
      </c>
      <c r="AE56" s="14">
        <f t="shared" si="29"/>
        <v>0</v>
      </c>
      <c r="AG56" s="14">
        <f t="shared" si="30"/>
        <v>0</v>
      </c>
      <c r="AH56" s="14">
        <f t="shared" si="31"/>
        <v>0</v>
      </c>
      <c r="AI56" s="14">
        <f t="shared" si="40"/>
        <v>0</v>
      </c>
      <c r="AJ56" s="14">
        <f t="shared" si="41"/>
        <v>0</v>
      </c>
      <c r="AK56" s="14">
        <f t="shared" si="32"/>
        <v>0</v>
      </c>
      <c r="AL56" s="14">
        <f t="shared" si="33"/>
        <v>0</v>
      </c>
      <c r="AM56" s="14">
        <f t="shared" si="34"/>
        <v>0</v>
      </c>
    </row>
    <row r="57" spans="1:39" ht="12">
      <c r="A57" s="18"/>
      <c r="B57" s="19"/>
      <c r="C57" s="20"/>
      <c r="D57" s="16">
        <f t="shared" si="22"/>
        <v>0</v>
      </c>
      <c r="E57" s="17"/>
      <c r="N57" s="14">
        <f t="shared" si="35"/>
        <v>0</v>
      </c>
      <c r="O57" s="14">
        <f t="shared" si="42"/>
        <v>0</v>
      </c>
      <c r="Q57" s="14">
        <f t="shared" si="36"/>
        <v>0</v>
      </c>
      <c r="R57" s="14">
        <f t="shared" si="43"/>
        <v>3</v>
      </c>
      <c r="S57" s="14">
        <f t="shared" si="37"/>
        <v>0</v>
      </c>
      <c r="T57" s="14">
        <f t="shared" si="38"/>
        <v>0</v>
      </c>
      <c r="U57" s="14">
        <f t="shared" si="23"/>
        <v>0</v>
      </c>
      <c r="V57" s="14">
        <f t="shared" si="39"/>
        <v>0</v>
      </c>
      <c r="X57" s="14">
        <f t="shared" si="24"/>
        <v>0</v>
      </c>
      <c r="Y57" s="14">
        <f t="shared" si="25"/>
        <v>0</v>
      </c>
      <c r="AA57" s="14">
        <f t="shared" si="26"/>
        <v>0</v>
      </c>
      <c r="AB57" s="14">
        <f t="shared" si="27"/>
        <v>0</v>
      </c>
      <c r="AD57" s="14">
        <f t="shared" si="28"/>
        <v>0</v>
      </c>
      <c r="AE57" s="14">
        <f t="shared" si="29"/>
        <v>0</v>
      </c>
      <c r="AG57" s="14">
        <f t="shared" si="30"/>
        <v>0</v>
      </c>
      <c r="AH57" s="14">
        <f t="shared" si="31"/>
        <v>0</v>
      </c>
      <c r="AI57" s="14">
        <f t="shared" si="40"/>
        <v>0</v>
      </c>
      <c r="AJ57" s="14">
        <f t="shared" si="41"/>
        <v>0</v>
      </c>
      <c r="AK57" s="14">
        <f t="shared" si="32"/>
        <v>0</v>
      </c>
      <c r="AL57" s="14">
        <f t="shared" si="33"/>
        <v>0</v>
      </c>
      <c r="AM57" s="14">
        <f t="shared" si="34"/>
        <v>0</v>
      </c>
    </row>
    <row r="58" spans="1:39" ht="12">
      <c r="A58" s="18"/>
      <c r="B58" s="19"/>
      <c r="C58" s="20"/>
      <c r="D58" s="16">
        <f t="shared" si="22"/>
        <v>0</v>
      </c>
      <c r="E58" s="17"/>
      <c r="N58" s="14">
        <f t="shared" si="35"/>
        <v>0</v>
      </c>
      <c r="O58" s="14">
        <f t="shared" si="42"/>
        <v>0</v>
      </c>
      <c r="Q58" s="14">
        <f t="shared" si="36"/>
        <v>0</v>
      </c>
      <c r="R58" s="14">
        <f t="shared" si="43"/>
        <v>3</v>
      </c>
      <c r="S58" s="14">
        <f t="shared" si="37"/>
        <v>0</v>
      </c>
      <c r="T58" s="14">
        <f t="shared" si="38"/>
        <v>0</v>
      </c>
      <c r="U58" s="14">
        <f t="shared" si="23"/>
        <v>0</v>
      </c>
      <c r="V58" s="14">
        <f t="shared" si="39"/>
        <v>0</v>
      </c>
      <c r="X58" s="14">
        <f t="shared" si="24"/>
        <v>0</v>
      </c>
      <c r="Y58" s="14">
        <f t="shared" si="25"/>
        <v>0</v>
      </c>
      <c r="AA58" s="14">
        <f t="shared" si="26"/>
        <v>0</v>
      </c>
      <c r="AB58" s="14">
        <f t="shared" si="27"/>
        <v>0</v>
      </c>
      <c r="AD58" s="14">
        <f t="shared" si="28"/>
        <v>0</v>
      </c>
      <c r="AE58" s="14">
        <f t="shared" si="29"/>
        <v>0</v>
      </c>
      <c r="AG58" s="14">
        <f t="shared" si="30"/>
        <v>0</v>
      </c>
      <c r="AH58" s="14">
        <f t="shared" si="31"/>
        <v>0</v>
      </c>
      <c r="AI58" s="14">
        <f t="shared" si="40"/>
        <v>0</v>
      </c>
      <c r="AJ58" s="14">
        <f t="shared" si="41"/>
        <v>0</v>
      </c>
      <c r="AK58" s="14">
        <f t="shared" si="32"/>
        <v>0</v>
      </c>
      <c r="AL58" s="14">
        <f t="shared" si="33"/>
        <v>0</v>
      </c>
      <c r="AM58" s="14">
        <f t="shared" si="34"/>
        <v>0</v>
      </c>
    </row>
    <row r="59" spans="1:39" ht="12">
      <c r="A59" s="18"/>
      <c r="B59" s="19"/>
      <c r="C59" s="20"/>
      <c r="D59" s="16">
        <f t="shared" si="22"/>
        <v>0</v>
      </c>
      <c r="E59" s="17"/>
      <c r="N59" s="14">
        <f t="shared" si="35"/>
        <v>0</v>
      </c>
      <c r="O59" s="14">
        <f t="shared" si="42"/>
        <v>0</v>
      </c>
      <c r="Q59" s="14">
        <f t="shared" si="36"/>
        <v>0</v>
      </c>
      <c r="R59" s="14">
        <f t="shared" si="43"/>
        <v>3</v>
      </c>
      <c r="S59" s="14">
        <f t="shared" si="37"/>
        <v>0</v>
      </c>
      <c r="T59" s="14">
        <f t="shared" si="38"/>
        <v>0</v>
      </c>
      <c r="U59" s="14">
        <f t="shared" si="23"/>
        <v>0</v>
      </c>
      <c r="V59" s="14">
        <f t="shared" si="39"/>
        <v>0</v>
      </c>
      <c r="X59" s="14">
        <f t="shared" si="24"/>
        <v>0</v>
      </c>
      <c r="Y59" s="14">
        <f t="shared" si="25"/>
        <v>0</v>
      </c>
      <c r="AA59" s="14">
        <f t="shared" si="26"/>
        <v>0</v>
      </c>
      <c r="AB59" s="14">
        <f t="shared" si="27"/>
        <v>0</v>
      </c>
      <c r="AD59" s="14">
        <f t="shared" si="28"/>
        <v>0</v>
      </c>
      <c r="AE59" s="14">
        <f t="shared" si="29"/>
        <v>0</v>
      </c>
      <c r="AG59" s="14">
        <f t="shared" si="30"/>
        <v>0</v>
      </c>
      <c r="AH59" s="14">
        <f t="shared" si="31"/>
        <v>0</v>
      </c>
      <c r="AI59" s="14">
        <f t="shared" si="40"/>
        <v>0</v>
      </c>
      <c r="AJ59" s="14">
        <f t="shared" si="41"/>
        <v>0</v>
      </c>
      <c r="AK59" s="14">
        <f t="shared" si="32"/>
        <v>0</v>
      </c>
      <c r="AL59" s="14">
        <f t="shared" si="33"/>
        <v>0</v>
      </c>
      <c r="AM59" s="14">
        <f t="shared" si="34"/>
        <v>0</v>
      </c>
    </row>
    <row r="60" spans="1:39" ht="12">
      <c r="A60" s="18"/>
      <c r="B60" s="19"/>
      <c r="C60" s="20"/>
      <c r="D60" s="16">
        <f t="shared" si="22"/>
        <v>0</v>
      </c>
      <c r="E60" s="17"/>
      <c r="N60" s="14">
        <f t="shared" si="35"/>
        <v>0</v>
      </c>
      <c r="O60" s="14">
        <f t="shared" si="42"/>
        <v>0</v>
      </c>
      <c r="Q60" s="14">
        <f t="shared" si="36"/>
        <v>0</v>
      </c>
      <c r="R60" s="14">
        <f t="shared" si="43"/>
        <v>3</v>
      </c>
      <c r="S60" s="14">
        <f t="shared" si="37"/>
        <v>0</v>
      </c>
      <c r="T60" s="14">
        <f t="shared" si="38"/>
        <v>0</v>
      </c>
      <c r="U60" s="14">
        <f t="shared" si="23"/>
        <v>0</v>
      </c>
      <c r="V60" s="14">
        <f t="shared" si="39"/>
        <v>0</v>
      </c>
      <c r="X60" s="14">
        <f t="shared" si="24"/>
        <v>0</v>
      </c>
      <c r="Y60" s="14">
        <f t="shared" si="25"/>
        <v>0</v>
      </c>
      <c r="AA60" s="14">
        <f t="shared" si="26"/>
        <v>0</v>
      </c>
      <c r="AB60" s="14">
        <f t="shared" si="27"/>
        <v>0</v>
      </c>
      <c r="AD60" s="14">
        <f t="shared" si="28"/>
        <v>0</v>
      </c>
      <c r="AE60" s="14">
        <f t="shared" si="29"/>
        <v>0</v>
      </c>
      <c r="AG60" s="14">
        <f t="shared" si="30"/>
        <v>0</v>
      </c>
      <c r="AH60" s="14">
        <f t="shared" si="31"/>
        <v>0</v>
      </c>
      <c r="AI60" s="14">
        <f t="shared" si="40"/>
        <v>0</v>
      </c>
      <c r="AJ60" s="14">
        <f t="shared" si="41"/>
        <v>0</v>
      </c>
      <c r="AK60" s="14">
        <f t="shared" si="32"/>
        <v>0</v>
      </c>
      <c r="AL60" s="14">
        <f t="shared" si="33"/>
        <v>0</v>
      </c>
      <c r="AM60" s="14">
        <f t="shared" si="34"/>
        <v>0</v>
      </c>
    </row>
    <row r="61" spans="1:39" ht="12">
      <c r="A61" s="18"/>
      <c r="B61" s="19"/>
      <c r="C61" s="20"/>
      <c r="D61" s="16">
        <f t="shared" si="22"/>
        <v>0</v>
      </c>
      <c r="E61" s="17"/>
      <c r="N61" s="14">
        <f t="shared" si="35"/>
        <v>0</v>
      </c>
      <c r="O61" s="14">
        <f t="shared" si="42"/>
        <v>0</v>
      </c>
      <c r="Q61" s="14">
        <f t="shared" si="36"/>
        <v>0</v>
      </c>
      <c r="R61" s="14">
        <f t="shared" si="43"/>
        <v>3</v>
      </c>
      <c r="S61" s="14">
        <f t="shared" si="37"/>
        <v>0</v>
      </c>
      <c r="T61" s="14">
        <f t="shared" si="38"/>
        <v>0</v>
      </c>
      <c r="U61" s="14">
        <f t="shared" si="23"/>
        <v>0</v>
      </c>
      <c r="V61" s="14">
        <f t="shared" si="39"/>
        <v>0</v>
      </c>
      <c r="X61" s="14">
        <f t="shared" si="24"/>
        <v>0</v>
      </c>
      <c r="Y61" s="14">
        <f t="shared" si="25"/>
        <v>0</v>
      </c>
      <c r="AA61" s="14">
        <f t="shared" si="26"/>
        <v>0</v>
      </c>
      <c r="AB61" s="14">
        <f t="shared" si="27"/>
        <v>0</v>
      </c>
      <c r="AD61" s="14">
        <f t="shared" si="28"/>
        <v>0</v>
      </c>
      <c r="AE61" s="14">
        <f t="shared" si="29"/>
        <v>0</v>
      </c>
      <c r="AG61" s="14">
        <f t="shared" si="30"/>
        <v>0</v>
      </c>
      <c r="AH61" s="14">
        <f t="shared" si="31"/>
        <v>0</v>
      </c>
      <c r="AI61" s="14">
        <f t="shared" si="40"/>
        <v>0</v>
      </c>
      <c r="AJ61" s="14">
        <f t="shared" si="41"/>
        <v>0</v>
      </c>
      <c r="AK61" s="14">
        <f t="shared" si="32"/>
        <v>0</v>
      </c>
      <c r="AL61" s="14">
        <f t="shared" si="33"/>
        <v>0</v>
      </c>
      <c r="AM61" s="14">
        <f t="shared" si="34"/>
        <v>0</v>
      </c>
    </row>
    <row r="62" spans="1:39" ht="12">
      <c r="A62" s="18"/>
      <c r="B62" s="19"/>
      <c r="C62" s="20"/>
      <c r="D62" s="16">
        <f t="shared" si="22"/>
        <v>0</v>
      </c>
      <c r="E62" s="17"/>
      <c r="N62" s="14">
        <f t="shared" si="35"/>
        <v>0</v>
      </c>
      <c r="O62" s="14">
        <f t="shared" si="42"/>
        <v>0</v>
      </c>
      <c r="Q62" s="14">
        <f t="shared" si="36"/>
        <v>0</v>
      </c>
      <c r="R62" s="14">
        <f t="shared" si="43"/>
        <v>3</v>
      </c>
      <c r="S62" s="14">
        <f t="shared" si="37"/>
        <v>0</v>
      </c>
      <c r="T62" s="14">
        <f t="shared" si="38"/>
        <v>0</v>
      </c>
      <c r="U62" s="14">
        <f t="shared" si="23"/>
        <v>0</v>
      </c>
      <c r="V62" s="14">
        <f t="shared" si="39"/>
        <v>0</v>
      </c>
      <c r="X62" s="14">
        <f t="shared" si="24"/>
        <v>0</v>
      </c>
      <c r="Y62" s="14">
        <f t="shared" si="25"/>
        <v>0</v>
      </c>
      <c r="AA62" s="14">
        <f t="shared" si="26"/>
        <v>0</v>
      </c>
      <c r="AB62" s="14">
        <f t="shared" si="27"/>
        <v>0</v>
      </c>
      <c r="AD62" s="14">
        <f t="shared" si="28"/>
        <v>0</v>
      </c>
      <c r="AE62" s="14">
        <f t="shared" si="29"/>
        <v>0</v>
      </c>
      <c r="AG62" s="14">
        <f t="shared" si="30"/>
        <v>0</v>
      </c>
      <c r="AH62" s="14">
        <f t="shared" si="31"/>
        <v>0</v>
      </c>
      <c r="AI62" s="14">
        <f t="shared" si="40"/>
        <v>0</v>
      </c>
      <c r="AJ62" s="14">
        <f t="shared" si="41"/>
        <v>0</v>
      </c>
      <c r="AK62" s="14">
        <f t="shared" si="32"/>
        <v>0</v>
      </c>
      <c r="AL62" s="14">
        <f t="shared" si="33"/>
        <v>0</v>
      </c>
      <c r="AM62" s="14">
        <f t="shared" si="34"/>
        <v>0</v>
      </c>
    </row>
    <row r="63" spans="1:39" ht="12">
      <c r="A63" s="18"/>
      <c r="B63" s="19"/>
      <c r="C63" s="20"/>
      <c r="D63" s="16">
        <f t="shared" si="22"/>
        <v>0</v>
      </c>
      <c r="E63" s="17"/>
      <c r="N63" s="14">
        <f t="shared" si="35"/>
        <v>0</v>
      </c>
      <c r="O63" s="14">
        <f t="shared" si="42"/>
        <v>0</v>
      </c>
      <c r="Q63" s="14">
        <f t="shared" si="36"/>
        <v>0</v>
      </c>
      <c r="R63" s="14">
        <f t="shared" si="43"/>
        <v>3</v>
      </c>
      <c r="S63" s="14">
        <f t="shared" si="37"/>
        <v>0</v>
      </c>
      <c r="T63" s="14">
        <f t="shared" si="38"/>
        <v>0</v>
      </c>
      <c r="U63" s="14">
        <f t="shared" si="23"/>
        <v>0</v>
      </c>
      <c r="V63" s="14">
        <f t="shared" si="39"/>
        <v>0</v>
      </c>
      <c r="X63" s="14">
        <f t="shared" si="24"/>
        <v>0</v>
      </c>
      <c r="Y63" s="14">
        <f t="shared" si="25"/>
        <v>0</v>
      </c>
      <c r="AA63" s="14">
        <f t="shared" si="26"/>
        <v>0</v>
      </c>
      <c r="AB63" s="14">
        <f t="shared" si="27"/>
        <v>0</v>
      </c>
      <c r="AD63" s="14">
        <f t="shared" si="28"/>
        <v>0</v>
      </c>
      <c r="AE63" s="14">
        <f t="shared" si="29"/>
        <v>0</v>
      </c>
      <c r="AG63" s="14">
        <f t="shared" si="30"/>
        <v>0</v>
      </c>
      <c r="AH63" s="14">
        <f t="shared" si="31"/>
        <v>0</v>
      </c>
      <c r="AI63" s="14">
        <f t="shared" si="40"/>
        <v>0</v>
      </c>
      <c r="AJ63" s="14">
        <f t="shared" si="41"/>
        <v>0</v>
      </c>
      <c r="AK63" s="14">
        <f t="shared" si="32"/>
        <v>0</v>
      </c>
      <c r="AL63" s="14">
        <f t="shared" si="33"/>
        <v>0</v>
      </c>
      <c r="AM63" s="14">
        <f t="shared" si="34"/>
        <v>0</v>
      </c>
    </row>
    <row r="64" spans="1:39" ht="12">
      <c r="A64" s="18"/>
      <c r="B64" s="19"/>
      <c r="C64" s="20"/>
      <c r="D64" s="16">
        <f t="shared" si="22"/>
        <v>0</v>
      </c>
      <c r="E64" s="17"/>
      <c r="N64" s="14">
        <f t="shared" si="35"/>
        <v>0</v>
      </c>
      <c r="O64" s="14">
        <f t="shared" si="42"/>
        <v>0</v>
      </c>
      <c r="Q64" s="14">
        <f t="shared" si="36"/>
        <v>0</v>
      </c>
      <c r="R64" s="14">
        <f t="shared" si="43"/>
        <v>3</v>
      </c>
      <c r="S64" s="14">
        <f t="shared" si="37"/>
        <v>0</v>
      </c>
      <c r="T64" s="14">
        <f t="shared" si="38"/>
        <v>0</v>
      </c>
      <c r="U64" s="14">
        <f t="shared" si="23"/>
        <v>0</v>
      </c>
      <c r="V64" s="14">
        <f t="shared" si="39"/>
        <v>0</v>
      </c>
      <c r="X64" s="14">
        <f t="shared" si="24"/>
        <v>0</v>
      </c>
      <c r="Y64" s="14">
        <f t="shared" si="25"/>
        <v>0</v>
      </c>
      <c r="AA64" s="14">
        <f t="shared" si="26"/>
        <v>0</v>
      </c>
      <c r="AB64" s="14">
        <f t="shared" si="27"/>
        <v>0</v>
      </c>
      <c r="AD64" s="14">
        <f t="shared" si="28"/>
        <v>0</v>
      </c>
      <c r="AE64" s="14">
        <f t="shared" si="29"/>
        <v>0</v>
      </c>
      <c r="AG64" s="14">
        <f t="shared" si="30"/>
        <v>0</v>
      </c>
      <c r="AH64" s="14">
        <f t="shared" si="31"/>
        <v>0</v>
      </c>
      <c r="AI64" s="14">
        <f t="shared" si="40"/>
        <v>0</v>
      </c>
      <c r="AJ64" s="14">
        <f t="shared" si="41"/>
        <v>0</v>
      </c>
      <c r="AK64" s="14">
        <f t="shared" si="32"/>
        <v>0</v>
      </c>
      <c r="AL64" s="14">
        <f t="shared" si="33"/>
        <v>0</v>
      </c>
      <c r="AM64" s="14">
        <f t="shared" si="34"/>
        <v>0</v>
      </c>
    </row>
    <row r="65" spans="1:39" ht="12">
      <c r="A65" s="18"/>
      <c r="B65" s="19"/>
      <c r="C65" s="20"/>
      <c r="D65" s="16">
        <f t="shared" si="22"/>
        <v>0</v>
      </c>
      <c r="E65" s="17"/>
      <c r="N65" s="14">
        <f t="shared" si="35"/>
        <v>0</v>
      </c>
      <c r="O65" s="14">
        <f t="shared" si="42"/>
        <v>0</v>
      </c>
      <c r="Q65" s="14">
        <f t="shared" si="36"/>
        <v>0</v>
      </c>
      <c r="R65" s="14">
        <f t="shared" si="43"/>
        <v>3</v>
      </c>
      <c r="S65" s="14">
        <f t="shared" si="37"/>
        <v>0</v>
      </c>
      <c r="T65" s="14">
        <f t="shared" si="38"/>
        <v>0</v>
      </c>
      <c r="U65" s="14">
        <f t="shared" si="23"/>
        <v>0</v>
      </c>
      <c r="V65" s="14">
        <f t="shared" si="39"/>
        <v>0</v>
      </c>
      <c r="X65" s="14">
        <f t="shared" si="24"/>
        <v>0</v>
      </c>
      <c r="Y65" s="14">
        <f t="shared" si="25"/>
        <v>0</v>
      </c>
      <c r="AA65" s="14">
        <f t="shared" si="26"/>
        <v>0</v>
      </c>
      <c r="AB65" s="14">
        <f t="shared" si="27"/>
        <v>0</v>
      </c>
      <c r="AD65" s="14">
        <f t="shared" si="28"/>
        <v>0</v>
      </c>
      <c r="AE65" s="14">
        <f t="shared" si="29"/>
        <v>0</v>
      </c>
      <c r="AG65" s="14">
        <f t="shared" si="30"/>
        <v>0</v>
      </c>
      <c r="AH65" s="14">
        <f t="shared" si="31"/>
        <v>0</v>
      </c>
      <c r="AI65" s="14">
        <f t="shared" si="40"/>
        <v>0</v>
      </c>
      <c r="AJ65" s="14">
        <f t="shared" si="41"/>
        <v>0</v>
      </c>
      <c r="AK65" s="14">
        <f t="shared" si="32"/>
        <v>0</v>
      </c>
      <c r="AL65" s="14">
        <f t="shared" si="33"/>
        <v>0</v>
      </c>
      <c r="AM65" s="14">
        <f t="shared" si="34"/>
        <v>0</v>
      </c>
    </row>
    <row r="66" spans="1:39" ht="12">
      <c r="A66" s="18"/>
      <c r="B66" s="19"/>
      <c r="C66" s="20"/>
      <c r="D66" s="16">
        <f t="shared" si="22"/>
        <v>0</v>
      </c>
      <c r="E66" s="17"/>
      <c r="N66" s="14">
        <f t="shared" si="35"/>
        <v>0</v>
      </c>
      <c r="O66" s="14">
        <f t="shared" si="42"/>
        <v>0</v>
      </c>
      <c r="Q66" s="14">
        <f t="shared" si="36"/>
        <v>0</v>
      </c>
      <c r="R66" s="14">
        <f t="shared" si="43"/>
        <v>3</v>
      </c>
      <c r="S66" s="14">
        <f t="shared" si="37"/>
        <v>0</v>
      </c>
      <c r="T66" s="14">
        <f t="shared" si="38"/>
        <v>0</v>
      </c>
      <c r="U66" s="14">
        <f t="shared" si="23"/>
        <v>0</v>
      </c>
      <c r="V66" s="14">
        <f t="shared" si="39"/>
        <v>0</v>
      </c>
      <c r="X66" s="14">
        <f t="shared" si="24"/>
        <v>0</v>
      </c>
      <c r="Y66" s="14">
        <f t="shared" si="25"/>
        <v>0</v>
      </c>
      <c r="AA66" s="14">
        <f t="shared" si="26"/>
        <v>0</v>
      </c>
      <c r="AB66" s="14">
        <f t="shared" si="27"/>
        <v>0</v>
      </c>
      <c r="AD66" s="14">
        <f t="shared" si="28"/>
        <v>0</v>
      </c>
      <c r="AE66" s="14">
        <f t="shared" si="29"/>
        <v>0</v>
      </c>
      <c r="AG66" s="14">
        <f t="shared" si="30"/>
        <v>0</v>
      </c>
      <c r="AH66" s="14">
        <f t="shared" si="31"/>
        <v>0</v>
      </c>
      <c r="AI66" s="14">
        <f t="shared" si="40"/>
        <v>0</v>
      </c>
      <c r="AJ66" s="14">
        <f t="shared" si="41"/>
        <v>0</v>
      </c>
      <c r="AK66" s="14">
        <f t="shared" si="32"/>
        <v>0</v>
      </c>
      <c r="AL66" s="14">
        <f t="shared" si="33"/>
        <v>0</v>
      </c>
      <c r="AM66" s="14">
        <f t="shared" si="34"/>
        <v>0</v>
      </c>
    </row>
    <row r="67" spans="1:39" ht="12">
      <c r="A67" s="18"/>
      <c r="B67" s="19"/>
      <c r="C67" s="20"/>
      <c r="D67" s="16">
        <f t="shared" si="22"/>
        <v>0</v>
      </c>
      <c r="E67" s="17"/>
      <c r="N67" s="14">
        <f t="shared" si="35"/>
        <v>0</v>
      </c>
      <c r="O67" s="14">
        <f t="shared" si="42"/>
        <v>0</v>
      </c>
      <c r="Q67" s="14">
        <f t="shared" si="36"/>
        <v>0</v>
      </c>
      <c r="R67" s="14">
        <f t="shared" si="43"/>
        <v>3</v>
      </c>
      <c r="S67" s="14">
        <f t="shared" si="37"/>
        <v>0</v>
      </c>
      <c r="T67" s="14">
        <f t="shared" si="38"/>
        <v>0</v>
      </c>
      <c r="U67" s="14">
        <f t="shared" si="23"/>
        <v>0</v>
      </c>
      <c r="V67" s="14">
        <f t="shared" si="39"/>
        <v>0</v>
      </c>
      <c r="X67" s="14">
        <f t="shared" si="24"/>
        <v>0</v>
      </c>
      <c r="Y67" s="14">
        <f t="shared" si="25"/>
        <v>0</v>
      </c>
      <c r="AA67" s="14">
        <f t="shared" si="26"/>
        <v>0</v>
      </c>
      <c r="AB67" s="14">
        <f t="shared" si="27"/>
        <v>0</v>
      </c>
      <c r="AD67" s="14">
        <f t="shared" si="28"/>
        <v>0</v>
      </c>
      <c r="AE67" s="14">
        <f t="shared" si="29"/>
        <v>0</v>
      </c>
      <c r="AG67" s="14">
        <f t="shared" si="30"/>
        <v>0</v>
      </c>
      <c r="AH67" s="14">
        <f t="shared" si="31"/>
        <v>0</v>
      </c>
      <c r="AI67" s="14">
        <f t="shared" si="40"/>
        <v>0</v>
      </c>
      <c r="AJ67" s="14">
        <f t="shared" si="41"/>
        <v>0</v>
      </c>
      <c r="AK67" s="14">
        <f t="shared" si="32"/>
        <v>0</v>
      </c>
      <c r="AL67" s="14">
        <f t="shared" si="33"/>
        <v>0</v>
      </c>
      <c r="AM67" s="14">
        <f t="shared" si="34"/>
        <v>0</v>
      </c>
    </row>
    <row r="68" spans="1:39" ht="12">
      <c r="A68" s="18"/>
      <c r="B68" s="19"/>
      <c r="C68" s="20"/>
      <c r="D68" s="16">
        <f aca="true" t="shared" si="44" ref="D68:D102">$V68*SIGN($B68)</f>
        <v>0</v>
      </c>
      <c r="E68" s="17"/>
      <c r="N68" s="14">
        <f t="shared" si="35"/>
        <v>0</v>
      </c>
      <c r="O68" s="14">
        <f t="shared" si="42"/>
        <v>0</v>
      </c>
      <c r="Q68" s="14">
        <f t="shared" si="36"/>
        <v>0</v>
      </c>
      <c r="R68" s="14">
        <f t="shared" si="43"/>
        <v>3</v>
      </c>
      <c r="S68" s="14">
        <f t="shared" si="37"/>
        <v>0</v>
      </c>
      <c r="T68" s="14">
        <f t="shared" si="38"/>
        <v>0</v>
      </c>
      <c r="U68" s="14">
        <f aca="true" t="shared" si="45" ref="U68:U102">($T68-$B68)/($T68*SIGN($B68)+(1-SIGN($B68)))</f>
        <v>0</v>
      </c>
      <c r="V68" s="14">
        <f t="shared" si="39"/>
        <v>0</v>
      </c>
      <c r="X68" s="14">
        <f aca="true" t="shared" si="46" ref="X68:X102">SIGN(MAX(SIGN($U68)*(0.5-$V68),0))*(ROW()-$P$11)</f>
        <v>0</v>
      </c>
      <c r="Y68" s="14">
        <f aca="true" t="shared" si="47" ref="Y68:Y102">(MAX($T$4:$T$102)-$X68)*SIGN($X68)</f>
        <v>0</v>
      </c>
      <c r="AA68" s="14">
        <f aca="true" t="shared" si="48" ref="AA68:AA102">SIGN(MAX(SIGN($U68)*(0.25-$V68),0))*ROW()</f>
        <v>0</v>
      </c>
      <c r="AB68" s="14">
        <f aca="true" t="shared" si="49" ref="AB68:AB102">(MAX($T$4:$T$102)-$AA68)*SIGN($AA68)</f>
        <v>0</v>
      </c>
      <c r="AD68" s="14">
        <f aca="true" t="shared" si="50" ref="AD68:AD102">SIGN(MAX(SIGN($U68)*(0.75-$V68),0))*(ROW()-$P$11)</f>
        <v>0</v>
      </c>
      <c r="AE68" s="14">
        <f aca="true" t="shared" si="51" ref="AE68:AE102">(MAX($T$4:$T$102)-$AD68)*SIGN($AD68)</f>
        <v>0</v>
      </c>
      <c r="AG68" s="14">
        <f aca="true" t="shared" si="52" ref="AG68:AG102">$A68*$B68</f>
        <v>0</v>
      </c>
      <c r="AH68" s="14">
        <f aca="true" t="shared" si="53" ref="AH68:AH102">$AI68*$AJ68</f>
        <v>0</v>
      </c>
      <c r="AI68" s="14">
        <f t="shared" si="40"/>
        <v>0</v>
      </c>
      <c r="AJ68" s="14">
        <f t="shared" si="41"/>
        <v>0</v>
      </c>
      <c r="AK68" s="14">
        <f aca="true" t="shared" si="54" ref="AK68:AK102">$AH68+$AK69</f>
        <v>0</v>
      </c>
      <c r="AL68" s="14">
        <f aca="true" t="shared" si="55" ref="AL68:AL102">$AK69*SIGN($AG68)</f>
        <v>0</v>
      </c>
      <c r="AM68" s="14">
        <f aca="true" t="shared" si="56" ref="AM68:AM102">($B68*$AL68^2)/((1-(SIGN($AL68)))+($T68*($T68-$B68)))</f>
        <v>0</v>
      </c>
    </row>
    <row r="69" spans="1:39" ht="12">
      <c r="A69" s="18"/>
      <c r="B69" s="19"/>
      <c r="C69" s="20"/>
      <c r="D69" s="16">
        <f t="shared" si="44"/>
        <v>0</v>
      </c>
      <c r="E69" s="17"/>
      <c r="N69" s="14">
        <f aca="true" t="shared" si="57" ref="N69:N102">A69</f>
        <v>0</v>
      </c>
      <c r="O69" s="14">
        <f t="shared" si="42"/>
        <v>0</v>
      </c>
      <c r="Q69" s="14">
        <f aca="true" t="shared" si="58" ref="Q69:Q102">($P$4-$A69)*SIGN($A69)</f>
        <v>0</v>
      </c>
      <c r="R69" s="14">
        <f t="shared" si="43"/>
        <v>3</v>
      </c>
      <c r="S69" s="14">
        <f aca="true" t="shared" si="59" ref="S69:S102">$R69*SIGN($B69)-($B69-SIGN($B69))</f>
        <v>0</v>
      </c>
      <c r="T69" s="14">
        <f aca="true" t="shared" si="60" ref="T69:T102">(MAX($R$4:$R$102)-$S69+1)*SIGN($S69)</f>
        <v>0</v>
      </c>
      <c r="U69" s="14">
        <f t="shared" si="45"/>
        <v>0</v>
      </c>
      <c r="V69" s="14">
        <f aca="true" t="shared" si="61" ref="V69:V102">$U69*$V68+(1-SIGN($B69))*$V68</f>
        <v>0</v>
      </c>
      <c r="X69" s="14">
        <f t="shared" si="46"/>
        <v>0</v>
      </c>
      <c r="Y69" s="14">
        <f t="shared" si="47"/>
        <v>0</v>
      </c>
      <c r="AA69" s="14">
        <f t="shared" si="48"/>
        <v>0</v>
      </c>
      <c r="AB69" s="14">
        <f t="shared" si="49"/>
        <v>0</v>
      </c>
      <c r="AD69" s="14">
        <f t="shared" si="50"/>
        <v>0</v>
      </c>
      <c r="AE69" s="14">
        <f t="shared" si="51"/>
        <v>0</v>
      </c>
      <c r="AG69" s="14">
        <f t="shared" si="52"/>
        <v>0</v>
      </c>
      <c r="AH69" s="14">
        <f t="shared" si="53"/>
        <v>0</v>
      </c>
      <c r="AI69" s="14">
        <f aca="true" t="shared" si="62" ref="AI69:AI102">$A68-$A69</f>
        <v>0</v>
      </c>
      <c r="AJ69" s="14">
        <f aca="true" t="shared" si="63" ref="AJ69:AJ102">$V68</f>
        <v>0</v>
      </c>
      <c r="AK69" s="14">
        <f t="shared" si="54"/>
        <v>0</v>
      </c>
      <c r="AL69" s="14">
        <f t="shared" si="55"/>
        <v>0</v>
      </c>
      <c r="AM69" s="14">
        <f t="shared" si="56"/>
        <v>0</v>
      </c>
    </row>
    <row r="70" spans="1:39" ht="12">
      <c r="A70" s="18"/>
      <c r="B70" s="19"/>
      <c r="C70" s="20"/>
      <c r="D70" s="16">
        <f t="shared" si="44"/>
        <v>0</v>
      </c>
      <c r="E70" s="17"/>
      <c r="N70" s="14">
        <f t="shared" si="57"/>
        <v>0</v>
      </c>
      <c r="O70" s="14">
        <f aca="true" t="shared" si="64" ref="O70:O101">N70</f>
        <v>0</v>
      </c>
      <c r="Q70" s="14">
        <f t="shared" si="58"/>
        <v>0</v>
      </c>
      <c r="R70" s="14">
        <f aca="true" t="shared" si="65" ref="R70:R102">($R69+$B70+$C69)</f>
        <v>3</v>
      </c>
      <c r="S70" s="14">
        <f t="shared" si="59"/>
        <v>0</v>
      </c>
      <c r="T70" s="14">
        <f t="shared" si="60"/>
        <v>0</v>
      </c>
      <c r="U70" s="14">
        <f t="shared" si="45"/>
        <v>0</v>
      </c>
      <c r="V70" s="14">
        <f t="shared" si="61"/>
        <v>0</v>
      </c>
      <c r="X70" s="14">
        <f t="shared" si="46"/>
        <v>0</v>
      </c>
      <c r="Y70" s="14">
        <f t="shared" si="47"/>
        <v>0</v>
      </c>
      <c r="AA70" s="14">
        <f t="shared" si="48"/>
        <v>0</v>
      </c>
      <c r="AB70" s="14">
        <f t="shared" si="49"/>
        <v>0</v>
      </c>
      <c r="AD70" s="14">
        <f t="shared" si="50"/>
        <v>0</v>
      </c>
      <c r="AE70" s="14">
        <f t="shared" si="51"/>
        <v>0</v>
      </c>
      <c r="AG70" s="14">
        <f t="shared" si="52"/>
        <v>0</v>
      </c>
      <c r="AH70" s="14">
        <f t="shared" si="53"/>
        <v>0</v>
      </c>
      <c r="AI70" s="14">
        <f t="shared" si="62"/>
        <v>0</v>
      </c>
      <c r="AJ70" s="14">
        <f t="shared" si="63"/>
        <v>0</v>
      </c>
      <c r="AK70" s="14">
        <f t="shared" si="54"/>
        <v>0</v>
      </c>
      <c r="AL70" s="14">
        <f t="shared" si="55"/>
        <v>0</v>
      </c>
      <c r="AM70" s="14">
        <f t="shared" si="56"/>
        <v>0</v>
      </c>
    </row>
    <row r="71" spans="1:39" ht="12">
      <c r="A71" s="18"/>
      <c r="B71" s="19"/>
      <c r="C71" s="20"/>
      <c r="D71" s="16">
        <f t="shared" si="44"/>
        <v>0</v>
      </c>
      <c r="E71" s="17"/>
      <c r="N71" s="14">
        <f t="shared" si="57"/>
        <v>0</v>
      </c>
      <c r="O71" s="14">
        <f t="shared" si="64"/>
        <v>0</v>
      </c>
      <c r="Q71" s="14">
        <f t="shared" si="58"/>
        <v>0</v>
      </c>
      <c r="R71" s="14">
        <f t="shared" si="65"/>
        <v>3</v>
      </c>
      <c r="S71" s="14">
        <f t="shared" si="59"/>
        <v>0</v>
      </c>
      <c r="T71" s="14">
        <f t="shared" si="60"/>
        <v>0</v>
      </c>
      <c r="U71" s="14">
        <f t="shared" si="45"/>
        <v>0</v>
      </c>
      <c r="V71" s="14">
        <f t="shared" si="61"/>
        <v>0</v>
      </c>
      <c r="X71" s="14">
        <f t="shared" si="46"/>
        <v>0</v>
      </c>
      <c r="Y71" s="14">
        <f t="shared" si="47"/>
        <v>0</v>
      </c>
      <c r="AA71" s="14">
        <f t="shared" si="48"/>
        <v>0</v>
      </c>
      <c r="AB71" s="14">
        <f t="shared" si="49"/>
        <v>0</v>
      </c>
      <c r="AD71" s="14">
        <f t="shared" si="50"/>
        <v>0</v>
      </c>
      <c r="AE71" s="14">
        <f t="shared" si="51"/>
        <v>0</v>
      </c>
      <c r="AG71" s="14">
        <f t="shared" si="52"/>
        <v>0</v>
      </c>
      <c r="AH71" s="14">
        <f t="shared" si="53"/>
        <v>0</v>
      </c>
      <c r="AI71" s="14">
        <f t="shared" si="62"/>
        <v>0</v>
      </c>
      <c r="AJ71" s="14">
        <f t="shared" si="63"/>
        <v>0</v>
      </c>
      <c r="AK71" s="14">
        <f t="shared" si="54"/>
        <v>0</v>
      </c>
      <c r="AL71" s="14">
        <f t="shared" si="55"/>
        <v>0</v>
      </c>
      <c r="AM71" s="14">
        <f t="shared" si="56"/>
        <v>0</v>
      </c>
    </row>
    <row r="72" spans="1:39" ht="12">
      <c r="A72" s="18"/>
      <c r="B72" s="19"/>
      <c r="C72" s="20"/>
      <c r="D72" s="16">
        <f t="shared" si="44"/>
        <v>0</v>
      </c>
      <c r="E72" s="17"/>
      <c r="N72" s="14">
        <f t="shared" si="57"/>
        <v>0</v>
      </c>
      <c r="O72" s="14">
        <f t="shared" si="64"/>
        <v>0</v>
      </c>
      <c r="Q72" s="14">
        <f t="shared" si="58"/>
        <v>0</v>
      </c>
      <c r="R72" s="14">
        <f t="shared" si="65"/>
        <v>3</v>
      </c>
      <c r="S72" s="14">
        <f t="shared" si="59"/>
        <v>0</v>
      </c>
      <c r="T72" s="14">
        <f t="shared" si="60"/>
        <v>0</v>
      </c>
      <c r="U72" s="14">
        <f t="shared" si="45"/>
        <v>0</v>
      </c>
      <c r="V72" s="14">
        <f t="shared" si="61"/>
        <v>0</v>
      </c>
      <c r="X72" s="14">
        <f t="shared" si="46"/>
        <v>0</v>
      </c>
      <c r="Y72" s="14">
        <f t="shared" si="47"/>
        <v>0</v>
      </c>
      <c r="AA72" s="14">
        <f t="shared" si="48"/>
        <v>0</v>
      </c>
      <c r="AB72" s="14">
        <f t="shared" si="49"/>
        <v>0</v>
      </c>
      <c r="AD72" s="14">
        <f t="shared" si="50"/>
        <v>0</v>
      </c>
      <c r="AE72" s="14">
        <f t="shared" si="51"/>
        <v>0</v>
      </c>
      <c r="AG72" s="14">
        <f t="shared" si="52"/>
        <v>0</v>
      </c>
      <c r="AH72" s="14">
        <f t="shared" si="53"/>
        <v>0</v>
      </c>
      <c r="AI72" s="14">
        <f t="shared" si="62"/>
        <v>0</v>
      </c>
      <c r="AJ72" s="14">
        <f t="shared" si="63"/>
        <v>0</v>
      </c>
      <c r="AK72" s="14">
        <f t="shared" si="54"/>
        <v>0</v>
      </c>
      <c r="AL72" s="14">
        <f t="shared" si="55"/>
        <v>0</v>
      </c>
      <c r="AM72" s="14">
        <f t="shared" si="56"/>
        <v>0</v>
      </c>
    </row>
    <row r="73" spans="1:39" ht="12">
      <c r="A73" s="18"/>
      <c r="B73" s="19"/>
      <c r="C73" s="20"/>
      <c r="D73" s="16">
        <f t="shared" si="44"/>
        <v>0</v>
      </c>
      <c r="E73" s="17"/>
      <c r="N73" s="14">
        <f t="shared" si="57"/>
        <v>0</v>
      </c>
      <c r="O73" s="14">
        <f t="shared" si="64"/>
        <v>0</v>
      </c>
      <c r="Q73" s="14">
        <f t="shared" si="58"/>
        <v>0</v>
      </c>
      <c r="R73" s="14">
        <f t="shared" si="65"/>
        <v>3</v>
      </c>
      <c r="S73" s="14">
        <f t="shared" si="59"/>
        <v>0</v>
      </c>
      <c r="T73" s="14">
        <f t="shared" si="60"/>
        <v>0</v>
      </c>
      <c r="U73" s="14">
        <f t="shared" si="45"/>
        <v>0</v>
      </c>
      <c r="V73" s="14">
        <f t="shared" si="61"/>
        <v>0</v>
      </c>
      <c r="X73" s="14">
        <f t="shared" si="46"/>
        <v>0</v>
      </c>
      <c r="Y73" s="14">
        <f t="shared" si="47"/>
        <v>0</v>
      </c>
      <c r="AA73" s="14">
        <f t="shared" si="48"/>
        <v>0</v>
      </c>
      <c r="AB73" s="14">
        <f t="shared" si="49"/>
        <v>0</v>
      </c>
      <c r="AD73" s="14">
        <f t="shared" si="50"/>
        <v>0</v>
      </c>
      <c r="AE73" s="14">
        <f t="shared" si="51"/>
        <v>0</v>
      </c>
      <c r="AG73" s="14">
        <f t="shared" si="52"/>
        <v>0</v>
      </c>
      <c r="AH73" s="14">
        <f t="shared" si="53"/>
        <v>0</v>
      </c>
      <c r="AI73" s="14">
        <f t="shared" si="62"/>
        <v>0</v>
      </c>
      <c r="AJ73" s="14">
        <f t="shared" si="63"/>
        <v>0</v>
      </c>
      <c r="AK73" s="14">
        <f t="shared" si="54"/>
        <v>0</v>
      </c>
      <c r="AL73" s="14">
        <f t="shared" si="55"/>
        <v>0</v>
      </c>
      <c r="AM73" s="14">
        <f t="shared" si="56"/>
        <v>0</v>
      </c>
    </row>
    <row r="74" spans="1:39" ht="12">
      <c r="A74" s="18"/>
      <c r="B74" s="19"/>
      <c r="C74" s="20"/>
      <c r="D74" s="16">
        <f t="shared" si="44"/>
        <v>0</v>
      </c>
      <c r="E74" s="17"/>
      <c r="N74" s="14">
        <f t="shared" si="57"/>
        <v>0</v>
      </c>
      <c r="O74" s="14">
        <f t="shared" si="64"/>
        <v>0</v>
      </c>
      <c r="Q74" s="14">
        <f t="shared" si="58"/>
        <v>0</v>
      </c>
      <c r="R74" s="14">
        <f t="shared" si="65"/>
        <v>3</v>
      </c>
      <c r="S74" s="14">
        <f t="shared" si="59"/>
        <v>0</v>
      </c>
      <c r="T74" s="14">
        <f t="shared" si="60"/>
        <v>0</v>
      </c>
      <c r="U74" s="14">
        <f t="shared" si="45"/>
        <v>0</v>
      </c>
      <c r="V74" s="14">
        <f t="shared" si="61"/>
        <v>0</v>
      </c>
      <c r="X74" s="14">
        <f t="shared" si="46"/>
        <v>0</v>
      </c>
      <c r="Y74" s="14">
        <f t="shared" si="47"/>
        <v>0</v>
      </c>
      <c r="AA74" s="14">
        <f t="shared" si="48"/>
        <v>0</v>
      </c>
      <c r="AB74" s="14">
        <f t="shared" si="49"/>
        <v>0</v>
      </c>
      <c r="AD74" s="14">
        <f t="shared" si="50"/>
        <v>0</v>
      </c>
      <c r="AE74" s="14">
        <f t="shared" si="51"/>
        <v>0</v>
      </c>
      <c r="AG74" s="14">
        <f t="shared" si="52"/>
        <v>0</v>
      </c>
      <c r="AH74" s="14">
        <f t="shared" si="53"/>
        <v>0</v>
      </c>
      <c r="AI74" s="14">
        <f t="shared" si="62"/>
        <v>0</v>
      </c>
      <c r="AJ74" s="14">
        <f t="shared" si="63"/>
        <v>0</v>
      </c>
      <c r="AK74" s="14">
        <f t="shared" si="54"/>
        <v>0</v>
      </c>
      <c r="AL74" s="14">
        <f t="shared" si="55"/>
        <v>0</v>
      </c>
      <c r="AM74" s="14">
        <f t="shared" si="56"/>
        <v>0</v>
      </c>
    </row>
    <row r="75" spans="1:39" ht="12">
      <c r="A75" s="18"/>
      <c r="B75" s="19"/>
      <c r="C75" s="20"/>
      <c r="D75" s="16">
        <f t="shared" si="44"/>
        <v>0</v>
      </c>
      <c r="E75" s="17"/>
      <c r="N75" s="14">
        <f t="shared" si="57"/>
        <v>0</v>
      </c>
      <c r="O75" s="14">
        <f t="shared" si="64"/>
        <v>0</v>
      </c>
      <c r="Q75" s="14">
        <f t="shared" si="58"/>
        <v>0</v>
      </c>
      <c r="R75" s="14">
        <f t="shared" si="65"/>
        <v>3</v>
      </c>
      <c r="S75" s="14">
        <f t="shared" si="59"/>
        <v>0</v>
      </c>
      <c r="T75" s="14">
        <f t="shared" si="60"/>
        <v>0</v>
      </c>
      <c r="U75" s="14">
        <f t="shared" si="45"/>
        <v>0</v>
      </c>
      <c r="V75" s="14">
        <f t="shared" si="61"/>
        <v>0</v>
      </c>
      <c r="X75" s="14">
        <f t="shared" si="46"/>
        <v>0</v>
      </c>
      <c r="Y75" s="14">
        <f t="shared" si="47"/>
        <v>0</v>
      </c>
      <c r="AA75" s="14">
        <f t="shared" si="48"/>
        <v>0</v>
      </c>
      <c r="AB75" s="14">
        <f t="shared" si="49"/>
        <v>0</v>
      </c>
      <c r="AD75" s="14">
        <f t="shared" si="50"/>
        <v>0</v>
      </c>
      <c r="AE75" s="14">
        <f t="shared" si="51"/>
        <v>0</v>
      </c>
      <c r="AG75" s="14">
        <f t="shared" si="52"/>
        <v>0</v>
      </c>
      <c r="AH75" s="14">
        <f t="shared" si="53"/>
        <v>0</v>
      </c>
      <c r="AI75" s="14">
        <f t="shared" si="62"/>
        <v>0</v>
      </c>
      <c r="AJ75" s="14">
        <f t="shared" si="63"/>
        <v>0</v>
      </c>
      <c r="AK75" s="14">
        <f t="shared" si="54"/>
        <v>0</v>
      </c>
      <c r="AL75" s="14">
        <f t="shared" si="55"/>
        <v>0</v>
      </c>
      <c r="AM75" s="14">
        <f t="shared" si="56"/>
        <v>0</v>
      </c>
    </row>
    <row r="76" spans="1:39" ht="12">
      <c r="A76" s="18"/>
      <c r="B76" s="19"/>
      <c r="C76" s="20"/>
      <c r="D76" s="16">
        <f t="shared" si="44"/>
        <v>0</v>
      </c>
      <c r="E76" s="17"/>
      <c r="N76" s="14">
        <f t="shared" si="57"/>
        <v>0</v>
      </c>
      <c r="O76" s="14">
        <f t="shared" si="64"/>
        <v>0</v>
      </c>
      <c r="Q76" s="14">
        <f t="shared" si="58"/>
        <v>0</v>
      </c>
      <c r="R76" s="14">
        <f t="shared" si="65"/>
        <v>3</v>
      </c>
      <c r="S76" s="14">
        <f t="shared" si="59"/>
        <v>0</v>
      </c>
      <c r="T76" s="14">
        <f t="shared" si="60"/>
        <v>0</v>
      </c>
      <c r="U76" s="14">
        <f t="shared" si="45"/>
        <v>0</v>
      </c>
      <c r="V76" s="14">
        <f t="shared" si="61"/>
        <v>0</v>
      </c>
      <c r="X76" s="14">
        <f t="shared" si="46"/>
        <v>0</v>
      </c>
      <c r="Y76" s="14">
        <f t="shared" si="47"/>
        <v>0</v>
      </c>
      <c r="AA76" s="14">
        <f t="shared" si="48"/>
        <v>0</v>
      </c>
      <c r="AB76" s="14">
        <f t="shared" si="49"/>
        <v>0</v>
      </c>
      <c r="AD76" s="14">
        <f t="shared" si="50"/>
        <v>0</v>
      </c>
      <c r="AE76" s="14">
        <f t="shared" si="51"/>
        <v>0</v>
      </c>
      <c r="AG76" s="14">
        <f t="shared" si="52"/>
        <v>0</v>
      </c>
      <c r="AH76" s="14">
        <f t="shared" si="53"/>
        <v>0</v>
      </c>
      <c r="AI76" s="14">
        <f t="shared" si="62"/>
        <v>0</v>
      </c>
      <c r="AJ76" s="14">
        <f t="shared" si="63"/>
        <v>0</v>
      </c>
      <c r="AK76" s="14">
        <f t="shared" si="54"/>
        <v>0</v>
      </c>
      <c r="AL76" s="14">
        <f t="shared" si="55"/>
        <v>0</v>
      </c>
      <c r="AM76" s="14">
        <f t="shared" si="56"/>
        <v>0</v>
      </c>
    </row>
    <row r="77" spans="1:39" ht="12">
      <c r="A77" s="18"/>
      <c r="B77" s="19"/>
      <c r="C77" s="20"/>
      <c r="D77" s="16">
        <f t="shared" si="44"/>
        <v>0</v>
      </c>
      <c r="E77" s="17"/>
      <c r="N77" s="14">
        <f t="shared" si="57"/>
        <v>0</v>
      </c>
      <c r="O77" s="14">
        <f t="shared" si="64"/>
        <v>0</v>
      </c>
      <c r="Q77" s="14">
        <f t="shared" si="58"/>
        <v>0</v>
      </c>
      <c r="R77" s="14">
        <f t="shared" si="65"/>
        <v>3</v>
      </c>
      <c r="S77" s="14">
        <f t="shared" si="59"/>
        <v>0</v>
      </c>
      <c r="T77" s="14">
        <f t="shared" si="60"/>
        <v>0</v>
      </c>
      <c r="U77" s="14">
        <f t="shared" si="45"/>
        <v>0</v>
      </c>
      <c r="V77" s="14">
        <f t="shared" si="61"/>
        <v>0</v>
      </c>
      <c r="X77" s="14">
        <f t="shared" si="46"/>
        <v>0</v>
      </c>
      <c r="Y77" s="14">
        <f t="shared" si="47"/>
        <v>0</v>
      </c>
      <c r="AA77" s="14">
        <f t="shared" si="48"/>
        <v>0</v>
      </c>
      <c r="AB77" s="14">
        <f t="shared" si="49"/>
        <v>0</v>
      </c>
      <c r="AD77" s="14">
        <f t="shared" si="50"/>
        <v>0</v>
      </c>
      <c r="AE77" s="14">
        <f t="shared" si="51"/>
        <v>0</v>
      </c>
      <c r="AG77" s="14">
        <f t="shared" si="52"/>
        <v>0</v>
      </c>
      <c r="AH77" s="14">
        <f t="shared" si="53"/>
        <v>0</v>
      </c>
      <c r="AI77" s="14">
        <f t="shared" si="62"/>
        <v>0</v>
      </c>
      <c r="AJ77" s="14">
        <f t="shared" si="63"/>
        <v>0</v>
      </c>
      <c r="AK77" s="14">
        <f t="shared" si="54"/>
        <v>0</v>
      </c>
      <c r="AL77" s="14">
        <f t="shared" si="55"/>
        <v>0</v>
      </c>
      <c r="AM77" s="14">
        <f t="shared" si="56"/>
        <v>0</v>
      </c>
    </row>
    <row r="78" spans="1:39" ht="12">
      <c r="A78" s="18"/>
      <c r="B78" s="19"/>
      <c r="C78" s="20"/>
      <c r="D78" s="16">
        <f t="shared" si="44"/>
        <v>0</v>
      </c>
      <c r="E78" s="17"/>
      <c r="N78" s="14">
        <f t="shared" si="57"/>
        <v>0</v>
      </c>
      <c r="O78" s="14">
        <f t="shared" si="64"/>
        <v>0</v>
      </c>
      <c r="Q78" s="14">
        <f t="shared" si="58"/>
        <v>0</v>
      </c>
      <c r="R78" s="14">
        <f t="shared" si="65"/>
        <v>3</v>
      </c>
      <c r="S78" s="14">
        <f t="shared" si="59"/>
        <v>0</v>
      </c>
      <c r="T78" s="14">
        <f t="shared" si="60"/>
        <v>0</v>
      </c>
      <c r="U78" s="14">
        <f t="shared" si="45"/>
        <v>0</v>
      </c>
      <c r="V78" s="14">
        <f t="shared" si="61"/>
        <v>0</v>
      </c>
      <c r="X78" s="14">
        <f t="shared" si="46"/>
        <v>0</v>
      </c>
      <c r="Y78" s="14">
        <f t="shared" si="47"/>
        <v>0</v>
      </c>
      <c r="AA78" s="14">
        <f t="shared" si="48"/>
        <v>0</v>
      </c>
      <c r="AB78" s="14">
        <f t="shared" si="49"/>
        <v>0</v>
      </c>
      <c r="AD78" s="14">
        <f t="shared" si="50"/>
        <v>0</v>
      </c>
      <c r="AE78" s="14">
        <f t="shared" si="51"/>
        <v>0</v>
      </c>
      <c r="AG78" s="14">
        <f t="shared" si="52"/>
        <v>0</v>
      </c>
      <c r="AH78" s="14">
        <f t="shared" si="53"/>
        <v>0</v>
      </c>
      <c r="AI78" s="14">
        <f t="shared" si="62"/>
        <v>0</v>
      </c>
      <c r="AJ78" s="14">
        <f t="shared" si="63"/>
        <v>0</v>
      </c>
      <c r="AK78" s="14">
        <f t="shared" si="54"/>
        <v>0</v>
      </c>
      <c r="AL78" s="14">
        <f t="shared" si="55"/>
        <v>0</v>
      </c>
      <c r="AM78" s="14">
        <f t="shared" si="56"/>
        <v>0</v>
      </c>
    </row>
    <row r="79" spans="1:39" ht="12">
      <c r="A79" s="18"/>
      <c r="B79" s="19"/>
      <c r="C79" s="20"/>
      <c r="D79" s="16">
        <f t="shared" si="44"/>
        <v>0</v>
      </c>
      <c r="E79" s="17"/>
      <c r="N79" s="14">
        <f t="shared" si="57"/>
        <v>0</v>
      </c>
      <c r="O79" s="14">
        <f t="shared" si="64"/>
        <v>0</v>
      </c>
      <c r="Q79" s="14">
        <f t="shared" si="58"/>
        <v>0</v>
      </c>
      <c r="R79" s="14">
        <f t="shared" si="65"/>
        <v>3</v>
      </c>
      <c r="S79" s="14">
        <f t="shared" si="59"/>
        <v>0</v>
      </c>
      <c r="T79" s="14">
        <f t="shared" si="60"/>
        <v>0</v>
      </c>
      <c r="U79" s="14">
        <f t="shared" si="45"/>
        <v>0</v>
      </c>
      <c r="V79" s="14">
        <f t="shared" si="61"/>
        <v>0</v>
      </c>
      <c r="X79" s="14">
        <f t="shared" si="46"/>
        <v>0</v>
      </c>
      <c r="Y79" s="14">
        <f t="shared" si="47"/>
        <v>0</v>
      </c>
      <c r="AA79" s="14">
        <f t="shared" si="48"/>
        <v>0</v>
      </c>
      <c r="AB79" s="14">
        <f t="shared" si="49"/>
        <v>0</v>
      </c>
      <c r="AD79" s="14">
        <f t="shared" si="50"/>
        <v>0</v>
      </c>
      <c r="AE79" s="14">
        <f t="shared" si="51"/>
        <v>0</v>
      </c>
      <c r="AG79" s="14">
        <f t="shared" si="52"/>
        <v>0</v>
      </c>
      <c r="AH79" s="14">
        <f t="shared" si="53"/>
        <v>0</v>
      </c>
      <c r="AI79" s="14">
        <f t="shared" si="62"/>
        <v>0</v>
      </c>
      <c r="AJ79" s="14">
        <f t="shared" si="63"/>
        <v>0</v>
      </c>
      <c r="AK79" s="14">
        <f t="shared" si="54"/>
        <v>0</v>
      </c>
      <c r="AL79" s="14">
        <f t="shared" si="55"/>
        <v>0</v>
      </c>
      <c r="AM79" s="14">
        <f t="shared" si="56"/>
        <v>0</v>
      </c>
    </row>
    <row r="80" spans="1:39" ht="12">
      <c r="A80" s="18"/>
      <c r="B80" s="19"/>
      <c r="C80" s="20"/>
      <c r="D80" s="16">
        <f t="shared" si="44"/>
        <v>0</v>
      </c>
      <c r="E80" s="17"/>
      <c r="N80" s="14">
        <f t="shared" si="57"/>
        <v>0</v>
      </c>
      <c r="O80" s="14">
        <f t="shared" si="64"/>
        <v>0</v>
      </c>
      <c r="Q80" s="14">
        <f t="shared" si="58"/>
        <v>0</v>
      </c>
      <c r="R80" s="14">
        <f t="shared" si="65"/>
        <v>3</v>
      </c>
      <c r="S80" s="14">
        <f t="shared" si="59"/>
        <v>0</v>
      </c>
      <c r="T80" s="14">
        <f t="shared" si="60"/>
        <v>0</v>
      </c>
      <c r="U80" s="14">
        <f t="shared" si="45"/>
        <v>0</v>
      </c>
      <c r="V80" s="14">
        <f t="shared" si="61"/>
        <v>0</v>
      </c>
      <c r="X80" s="14">
        <f t="shared" si="46"/>
        <v>0</v>
      </c>
      <c r="Y80" s="14">
        <f t="shared" si="47"/>
        <v>0</v>
      </c>
      <c r="AA80" s="14">
        <f t="shared" si="48"/>
        <v>0</v>
      </c>
      <c r="AB80" s="14">
        <f t="shared" si="49"/>
        <v>0</v>
      </c>
      <c r="AD80" s="14">
        <f t="shared" si="50"/>
        <v>0</v>
      </c>
      <c r="AE80" s="14">
        <f t="shared" si="51"/>
        <v>0</v>
      </c>
      <c r="AG80" s="14">
        <f t="shared" si="52"/>
        <v>0</v>
      </c>
      <c r="AH80" s="14">
        <f t="shared" si="53"/>
        <v>0</v>
      </c>
      <c r="AI80" s="14">
        <f t="shared" si="62"/>
        <v>0</v>
      </c>
      <c r="AJ80" s="14">
        <f t="shared" si="63"/>
        <v>0</v>
      </c>
      <c r="AK80" s="14">
        <f t="shared" si="54"/>
        <v>0</v>
      </c>
      <c r="AL80" s="14">
        <f t="shared" si="55"/>
        <v>0</v>
      </c>
      <c r="AM80" s="14">
        <f t="shared" si="56"/>
        <v>0</v>
      </c>
    </row>
    <row r="81" spans="1:39" ht="12">
      <c r="A81" s="18"/>
      <c r="B81" s="19"/>
      <c r="C81" s="20"/>
      <c r="D81" s="16">
        <f t="shared" si="44"/>
        <v>0</v>
      </c>
      <c r="E81" s="17"/>
      <c r="N81" s="14">
        <f t="shared" si="57"/>
        <v>0</v>
      </c>
      <c r="O81" s="14">
        <f t="shared" si="64"/>
        <v>0</v>
      </c>
      <c r="Q81" s="14">
        <f t="shared" si="58"/>
        <v>0</v>
      </c>
      <c r="R81" s="14">
        <f t="shared" si="65"/>
        <v>3</v>
      </c>
      <c r="S81" s="14">
        <f t="shared" si="59"/>
        <v>0</v>
      </c>
      <c r="T81" s="14">
        <f t="shared" si="60"/>
        <v>0</v>
      </c>
      <c r="U81" s="14">
        <f t="shared" si="45"/>
        <v>0</v>
      </c>
      <c r="V81" s="14">
        <f t="shared" si="61"/>
        <v>0</v>
      </c>
      <c r="X81" s="14">
        <f t="shared" si="46"/>
        <v>0</v>
      </c>
      <c r="Y81" s="14">
        <f t="shared" si="47"/>
        <v>0</v>
      </c>
      <c r="AA81" s="14">
        <f t="shared" si="48"/>
        <v>0</v>
      </c>
      <c r="AB81" s="14">
        <f t="shared" si="49"/>
        <v>0</v>
      </c>
      <c r="AD81" s="14">
        <f t="shared" si="50"/>
        <v>0</v>
      </c>
      <c r="AE81" s="14">
        <f t="shared" si="51"/>
        <v>0</v>
      </c>
      <c r="AG81" s="14">
        <f t="shared" si="52"/>
        <v>0</v>
      </c>
      <c r="AH81" s="14">
        <f t="shared" si="53"/>
        <v>0</v>
      </c>
      <c r="AI81" s="14">
        <f t="shared" si="62"/>
        <v>0</v>
      </c>
      <c r="AJ81" s="14">
        <f t="shared" si="63"/>
        <v>0</v>
      </c>
      <c r="AK81" s="14">
        <f t="shared" si="54"/>
        <v>0</v>
      </c>
      <c r="AL81" s="14">
        <f t="shared" si="55"/>
        <v>0</v>
      </c>
      <c r="AM81" s="14">
        <f t="shared" si="56"/>
        <v>0</v>
      </c>
    </row>
    <row r="82" spans="1:39" ht="12">
      <c r="A82" s="18"/>
      <c r="B82" s="19"/>
      <c r="C82" s="20"/>
      <c r="D82" s="16">
        <f t="shared" si="44"/>
        <v>0</v>
      </c>
      <c r="E82" s="17"/>
      <c r="N82" s="14">
        <f t="shared" si="57"/>
        <v>0</v>
      </c>
      <c r="O82" s="14">
        <f t="shared" si="64"/>
        <v>0</v>
      </c>
      <c r="Q82" s="14">
        <f t="shared" si="58"/>
        <v>0</v>
      </c>
      <c r="R82" s="14">
        <f t="shared" si="65"/>
        <v>3</v>
      </c>
      <c r="S82" s="14">
        <f t="shared" si="59"/>
        <v>0</v>
      </c>
      <c r="T82" s="14">
        <f t="shared" si="60"/>
        <v>0</v>
      </c>
      <c r="U82" s="14">
        <f t="shared" si="45"/>
        <v>0</v>
      </c>
      <c r="V82" s="14">
        <f t="shared" si="61"/>
        <v>0</v>
      </c>
      <c r="X82" s="14">
        <f t="shared" si="46"/>
        <v>0</v>
      </c>
      <c r="Y82" s="14">
        <f t="shared" si="47"/>
        <v>0</v>
      </c>
      <c r="AA82" s="14">
        <f t="shared" si="48"/>
        <v>0</v>
      </c>
      <c r="AB82" s="14">
        <f t="shared" si="49"/>
        <v>0</v>
      </c>
      <c r="AD82" s="14">
        <f t="shared" si="50"/>
        <v>0</v>
      </c>
      <c r="AE82" s="14">
        <f t="shared" si="51"/>
        <v>0</v>
      </c>
      <c r="AG82" s="14">
        <f t="shared" si="52"/>
        <v>0</v>
      </c>
      <c r="AH82" s="14">
        <f t="shared" si="53"/>
        <v>0</v>
      </c>
      <c r="AI82" s="14">
        <f t="shared" si="62"/>
        <v>0</v>
      </c>
      <c r="AJ82" s="14">
        <f t="shared" si="63"/>
        <v>0</v>
      </c>
      <c r="AK82" s="14">
        <f t="shared" si="54"/>
        <v>0</v>
      </c>
      <c r="AL82" s="14">
        <f t="shared" si="55"/>
        <v>0</v>
      </c>
      <c r="AM82" s="14">
        <f t="shared" si="56"/>
        <v>0</v>
      </c>
    </row>
    <row r="83" spans="1:39" ht="12">
      <c r="A83" s="18"/>
      <c r="B83" s="19"/>
      <c r="C83" s="20"/>
      <c r="D83" s="16">
        <f t="shared" si="44"/>
        <v>0</v>
      </c>
      <c r="E83" s="17"/>
      <c r="N83" s="14">
        <f t="shared" si="57"/>
        <v>0</v>
      </c>
      <c r="O83" s="14">
        <f t="shared" si="64"/>
        <v>0</v>
      </c>
      <c r="Q83" s="14">
        <f t="shared" si="58"/>
        <v>0</v>
      </c>
      <c r="R83" s="14">
        <f t="shared" si="65"/>
        <v>3</v>
      </c>
      <c r="S83" s="14">
        <f t="shared" si="59"/>
        <v>0</v>
      </c>
      <c r="T83" s="14">
        <f t="shared" si="60"/>
        <v>0</v>
      </c>
      <c r="U83" s="14">
        <f t="shared" si="45"/>
        <v>0</v>
      </c>
      <c r="V83" s="14">
        <f t="shared" si="61"/>
        <v>0</v>
      </c>
      <c r="X83" s="14">
        <f t="shared" si="46"/>
        <v>0</v>
      </c>
      <c r="Y83" s="14">
        <f t="shared" si="47"/>
        <v>0</v>
      </c>
      <c r="AA83" s="14">
        <f t="shared" si="48"/>
        <v>0</v>
      </c>
      <c r="AB83" s="14">
        <f t="shared" si="49"/>
        <v>0</v>
      </c>
      <c r="AD83" s="14">
        <f t="shared" si="50"/>
        <v>0</v>
      </c>
      <c r="AE83" s="14">
        <f t="shared" si="51"/>
        <v>0</v>
      </c>
      <c r="AG83" s="14">
        <f t="shared" si="52"/>
        <v>0</v>
      </c>
      <c r="AH83" s="14">
        <f t="shared" si="53"/>
        <v>0</v>
      </c>
      <c r="AI83" s="14">
        <f t="shared" si="62"/>
        <v>0</v>
      </c>
      <c r="AJ83" s="14">
        <f t="shared" si="63"/>
        <v>0</v>
      </c>
      <c r="AK83" s="14">
        <f t="shared" si="54"/>
        <v>0</v>
      </c>
      <c r="AL83" s="14">
        <f t="shared" si="55"/>
        <v>0</v>
      </c>
      <c r="AM83" s="14">
        <f t="shared" si="56"/>
        <v>0</v>
      </c>
    </row>
    <row r="84" spans="1:39" ht="12">
      <c r="A84" s="18"/>
      <c r="B84" s="19"/>
      <c r="C84" s="20"/>
      <c r="D84" s="16">
        <f t="shared" si="44"/>
        <v>0</v>
      </c>
      <c r="E84" s="17"/>
      <c r="N84" s="14">
        <f t="shared" si="57"/>
        <v>0</v>
      </c>
      <c r="O84" s="14">
        <f t="shared" si="64"/>
        <v>0</v>
      </c>
      <c r="Q84" s="14">
        <f t="shared" si="58"/>
        <v>0</v>
      </c>
      <c r="R84" s="14">
        <f t="shared" si="65"/>
        <v>3</v>
      </c>
      <c r="S84" s="14">
        <f t="shared" si="59"/>
        <v>0</v>
      </c>
      <c r="T84" s="14">
        <f t="shared" si="60"/>
        <v>0</v>
      </c>
      <c r="U84" s="14">
        <f t="shared" si="45"/>
        <v>0</v>
      </c>
      <c r="V84" s="14">
        <f t="shared" si="61"/>
        <v>0</v>
      </c>
      <c r="X84" s="14">
        <f t="shared" si="46"/>
        <v>0</v>
      </c>
      <c r="Y84" s="14">
        <f t="shared" si="47"/>
        <v>0</v>
      </c>
      <c r="AA84" s="14">
        <f t="shared" si="48"/>
        <v>0</v>
      </c>
      <c r="AB84" s="14">
        <f t="shared" si="49"/>
        <v>0</v>
      </c>
      <c r="AD84" s="14">
        <f t="shared" si="50"/>
        <v>0</v>
      </c>
      <c r="AE84" s="14">
        <f t="shared" si="51"/>
        <v>0</v>
      </c>
      <c r="AG84" s="14">
        <f t="shared" si="52"/>
        <v>0</v>
      </c>
      <c r="AH84" s="14">
        <f t="shared" si="53"/>
        <v>0</v>
      </c>
      <c r="AI84" s="14">
        <f t="shared" si="62"/>
        <v>0</v>
      </c>
      <c r="AJ84" s="14">
        <f t="shared" si="63"/>
        <v>0</v>
      </c>
      <c r="AK84" s="14">
        <f t="shared" si="54"/>
        <v>0</v>
      </c>
      <c r="AL84" s="14">
        <f t="shared" si="55"/>
        <v>0</v>
      </c>
      <c r="AM84" s="14">
        <f t="shared" si="56"/>
        <v>0</v>
      </c>
    </row>
    <row r="85" spans="1:39" ht="12">
      <c r="A85" s="18"/>
      <c r="B85" s="19"/>
      <c r="C85" s="20"/>
      <c r="D85" s="16">
        <f t="shared" si="44"/>
        <v>0</v>
      </c>
      <c r="E85" s="17"/>
      <c r="N85" s="14">
        <f t="shared" si="57"/>
        <v>0</v>
      </c>
      <c r="O85" s="14">
        <f t="shared" si="64"/>
        <v>0</v>
      </c>
      <c r="Q85" s="14">
        <f t="shared" si="58"/>
        <v>0</v>
      </c>
      <c r="R85" s="14">
        <f t="shared" si="65"/>
        <v>3</v>
      </c>
      <c r="S85" s="14">
        <f t="shared" si="59"/>
        <v>0</v>
      </c>
      <c r="T85" s="14">
        <f t="shared" si="60"/>
        <v>0</v>
      </c>
      <c r="U85" s="14">
        <f t="shared" si="45"/>
        <v>0</v>
      </c>
      <c r="V85" s="14">
        <f t="shared" si="61"/>
        <v>0</v>
      </c>
      <c r="X85" s="14">
        <f t="shared" si="46"/>
        <v>0</v>
      </c>
      <c r="Y85" s="14">
        <f t="shared" si="47"/>
        <v>0</v>
      </c>
      <c r="AA85" s="14">
        <f t="shared" si="48"/>
        <v>0</v>
      </c>
      <c r="AB85" s="14">
        <f t="shared" si="49"/>
        <v>0</v>
      </c>
      <c r="AD85" s="14">
        <f t="shared" si="50"/>
        <v>0</v>
      </c>
      <c r="AE85" s="14">
        <f t="shared" si="51"/>
        <v>0</v>
      </c>
      <c r="AG85" s="14">
        <f t="shared" si="52"/>
        <v>0</v>
      </c>
      <c r="AH85" s="14">
        <f t="shared" si="53"/>
        <v>0</v>
      </c>
      <c r="AI85" s="14">
        <f t="shared" si="62"/>
        <v>0</v>
      </c>
      <c r="AJ85" s="14">
        <f t="shared" si="63"/>
        <v>0</v>
      </c>
      <c r="AK85" s="14">
        <f t="shared" si="54"/>
        <v>0</v>
      </c>
      <c r="AL85" s="14">
        <f t="shared" si="55"/>
        <v>0</v>
      </c>
      <c r="AM85" s="14">
        <f t="shared" si="56"/>
        <v>0</v>
      </c>
    </row>
    <row r="86" spans="1:39" ht="12">
      <c r="A86" s="18"/>
      <c r="B86" s="19"/>
      <c r="C86" s="20"/>
      <c r="D86" s="16">
        <f t="shared" si="44"/>
        <v>0</v>
      </c>
      <c r="E86" s="17"/>
      <c r="N86" s="14">
        <f t="shared" si="57"/>
        <v>0</v>
      </c>
      <c r="O86" s="14">
        <f t="shared" si="64"/>
        <v>0</v>
      </c>
      <c r="Q86" s="14">
        <f t="shared" si="58"/>
        <v>0</v>
      </c>
      <c r="R86" s="14">
        <f t="shared" si="65"/>
        <v>3</v>
      </c>
      <c r="S86" s="14">
        <f t="shared" si="59"/>
        <v>0</v>
      </c>
      <c r="T86" s="14">
        <f t="shared" si="60"/>
        <v>0</v>
      </c>
      <c r="U86" s="14">
        <f t="shared" si="45"/>
        <v>0</v>
      </c>
      <c r="V86" s="14">
        <f t="shared" si="61"/>
        <v>0</v>
      </c>
      <c r="X86" s="14">
        <f t="shared" si="46"/>
        <v>0</v>
      </c>
      <c r="Y86" s="14">
        <f t="shared" si="47"/>
        <v>0</v>
      </c>
      <c r="AA86" s="14">
        <f t="shared" si="48"/>
        <v>0</v>
      </c>
      <c r="AB86" s="14">
        <f t="shared" si="49"/>
        <v>0</v>
      </c>
      <c r="AD86" s="14">
        <f t="shared" si="50"/>
        <v>0</v>
      </c>
      <c r="AE86" s="14">
        <f t="shared" si="51"/>
        <v>0</v>
      </c>
      <c r="AG86" s="14">
        <f t="shared" si="52"/>
        <v>0</v>
      </c>
      <c r="AH86" s="14">
        <f t="shared" si="53"/>
        <v>0</v>
      </c>
      <c r="AI86" s="14">
        <f t="shared" si="62"/>
        <v>0</v>
      </c>
      <c r="AJ86" s="14">
        <f t="shared" si="63"/>
        <v>0</v>
      </c>
      <c r="AK86" s="14">
        <f t="shared" si="54"/>
        <v>0</v>
      </c>
      <c r="AL86" s="14">
        <f t="shared" si="55"/>
        <v>0</v>
      </c>
      <c r="AM86" s="14">
        <f t="shared" si="56"/>
        <v>0</v>
      </c>
    </row>
    <row r="87" spans="1:39" ht="12">
      <c r="A87" s="18"/>
      <c r="B87" s="19"/>
      <c r="C87" s="20"/>
      <c r="D87" s="16">
        <f t="shared" si="44"/>
        <v>0</v>
      </c>
      <c r="E87" s="17"/>
      <c r="N87" s="14">
        <f t="shared" si="57"/>
        <v>0</v>
      </c>
      <c r="O87" s="14">
        <f t="shared" si="64"/>
        <v>0</v>
      </c>
      <c r="Q87" s="14">
        <f t="shared" si="58"/>
        <v>0</v>
      </c>
      <c r="R87" s="14">
        <f t="shared" si="65"/>
        <v>3</v>
      </c>
      <c r="S87" s="14">
        <f t="shared" si="59"/>
        <v>0</v>
      </c>
      <c r="T87" s="14">
        <f t="shared" si="60"/>
        <v>0</v>
      </c>
      <c r="U87" s="14">
        <f t="shared" si="45"/>
        <v>0</v>
      </c>
      <c r="V87" s="14">
        <f t="shared" si="61"/>
        <v>0</v>
      </c>
      <c r="X87" s="14">
        <f t="shared" si="46"/>
        <v>0</v>
      </c>
      <c r="Y87" s="14">
        <f t="shared" si="47"/>
        <v>0</v>
      </c>
      <c r="AA87" s="14">
        <f t="shared" si="48"/>
        <v>0</v>
      </c>
      <c r="AB87" s="14">
        <f t="shared" si="49"/>
        <v>0</v>
      </c>
      <c r="AD87" s="14">
        <f t="shared" si="50"/>
        <v>0</v>
      </c>
      <c r="AE87" s="14">
        <f t="shared" si="51"/>
        <v>0</v>
      </c>
      <c r="AG87" s="14">
        <f t="shared" si="52"/>
        <v>0</v>
      </c>
      <c r="AH87" s="14">
        <f t="shared" si="53"/>
        <v>0</v>
      </c>
      <c r="AI87" s="14">
        <f t="shared" si="62"/>
        <v>0</v>
      </c>
      <c r="AJ87" s="14">
        <f t="shared" si="63"/>
        <v>0</v>
      </c>
      <c r="AK87" s="14">
        <f t="shared" si="54"/>
        <v>0</v>
      </c>
      <c r="AL87" s="14">
        <f t="shared" si="55"/>
        <v>0</v>
      </c>
      <c r="AM87" s="14">
        <f t="shared" si="56"/>
        <v>0</v>
      </c>
    </row>
    <row r="88" spans="1:39" ht="12">
      <c r="A88" s="18"/>
      <c r="B88" s="19"/>
      <c r="C88" s="20"/>
      <c r="D88" s="16">
        <f t="shared" si="44"/>
        <v>0</v>
      </c>
      <c r="E88" s="17"/>
      <c r="N88" s="14">
        <f t="shared" si="57"/>
        <v>0</v>
      </c>
      <c r="O88" s="14">
        <f t="shared" si="64"/>
        <v>0</v>
      </c>
      <c r="Q88" s="14">
        <f t="shared" si="58"/>
        <v>0</v>
      </c>
      <c r="R88" s="14">
        <f t="shared" si="65"/>
        <v>3</v>
      </c>
      <c r="S88" s="14">
        <f t="shared" si="59"/>
        <v>0</v>
      </c>
      <c r="T88" s="14">
        <f t="shared" si="60"/>
        <v>0</v>
      </c>
      <c r="U88" s="14">
        <f t="shared" si="45"/>
        <v>0</v>
      </c>
      <c r="V88" s="14">
        <f t="shared" si="61"/>
        <v>0</v>
      </c>
      <c r="X88" s="14">
        <f t="shared" si="46"/>
        <v>0</v>
      </c>
      <c r="Y88" s="14">
        <f t="shared" si="47"/>
        <v>0</v>
      </c>
      <c r="AA88" s="14">
        <f t="shared" si="48"/>
        <v>0</v>
      </c>
      <c r="AB88" s="14">
        <f t="shared" si="49"/>
        <v>0</v>
      </c>
      <c r="AD88" s="14">
        <f t="shared" si="50"/>
        <v>0</v>
      </c>
      <c r="AE88" s="14">
        <f t="shared" si="51"/>
        <v>0</v>
      </c>
      <c r="AG88" s="14">
        <f t="shared" si="52"/>
        <v>0</v>
      </c>
      <c r="AH88" s="14">
        <f t="shared" si="53"/>
        <v>0</v>
      </c>
      <c r="AI88" s="14">
        <f t="shared" si="62"/>
        <v>0</v>
      </c>
      <c r="AJ88" s="14">
        <f t="shared" si="63"/>
        <v>0</v>
      </c>
      <c r="AK88" s="14">
        <f t="shared" si="54"/>
        <v>0</v>
      </c>
      <c r="AL88" s="14">
        <f t="shared" si="55"/>
        <v>0</v>
      </c>
      <c r="AM88" s="14">
        <f t="shared" si="56"/>
        <v>0</v>
      </c>
    </row>
    <row r="89" spans="1:39" ht="12">
      <c r="A89" s="18"/>
      <c r="B89" s="19"/>
      <c r="C89" s="20"/>
      <c r="D89" s="16">
        <f t="shared" si="44"/>
        <v>0</v>
      </c>
      <c r="E89" s="17"/>
      <c r="N89" s="14">
        <f t="shared" si="57"/>
        <v>0</v>
      </c>
      <c r="O89" s="14">
        <f t="shared" si="64"/>
        <v>0</v>
      </c>
      <c r="Q89" s="14">
        <f t="shared" si="58"/>
        <v>0</v>
      </c>
      <c r="R89" s="14">
        <f t="shared" si="65"/>
        <v>3</v>
      </c>
      <c r="S89" s="14">
        <f t="shared" si="59"/>
        <v>0</v>
      </c>
      <c r="T89" s="14">
        <f t="shared" si="60"/>
        <v>0</v>
      </c>
      <c r="U89" s="14">
        <f t="shared" si="45"/>
        <v>0</v>
      </c>
      <c r="V89" s="14">
        <f t="shared" si="61"/>
        <v>0</v>
      </c>
      <c r="X89" s="14">
        <f t="shared" si="46"/>
        <v>0</v>
      </c>
      <c r="Y89" s="14">
        <f t="shared" si="47"/>
        <v>0</v>
      </c>
      <c r="AA89" s="14">
        <f t="shared" si="48"/>
        <v>0</v>
      </c>
      <c r="AB89" s="14">
        <f t="shared" si="49"/>
        <v>0</v>
      </c>
      <c r="AD89" s="14">
        <f t="shared" si="50"/>
        <v>0</v>
      </c>
      <c r="AE89" s="14">
        <f t="shared" si="51"/>
        <v>0</v>
      </c>
      <c r="AG89" s="14">
        <f t="shared" si="52"/>
        <v>0</v>
      </c>
      <c r="AH89" s="14">
        <f t="shared" si="53"/>
        <v>0</v>
      </c>
      <c r="AI89" s="14">
        <f t="shared" si="62"/>
        <v>0</v>
      </c>
      <c r="AJ89" s="14">
        <f t="shared" si="63"/>
        <v>0</v>
      </c>
      <c r="AK89" s="14">
        <f t="shared" si="54"/>
        <v>0</v>
      </c>
      <c r="AL89" s="14">
        <f t="shared" si="55"/>
        <v>0</v>
      </c>
      <c r="AM89" s="14">
        <f t="shared" si="56"/>
        <v>0</v>
      </c>
    </row>
    <row r="90" spans="1:39" ht="12">
      <c r="A90" s="18"/>
      <c r="B90" s="19"/>
      <c r="C90" s="20"/>
      <c r="D90" s="16">
        <f t="shared" si="44"/>
        <v>0</v>
      </c>
      <c r="E90" s="17"/>
      <c r="N90" s="14">
        <f t="shared" si="57"/>
        <v>0</v>
      </c>
      <c r="O90" s="14">
        <f t="shared" si="64"/>
        <v>0</v>
      </c>
      <c r="Q90" s="14">
        <f t="shared" si="58"/>
        <v>0</v>
      </c>
      <c r="R90" s="14">
        <f t="shared" si="65"/>
        <v>3</v>
      </c>
      <c r="S90" s="14">
        <f t="shared" si="59"/>
        <v>0</v>
      </c>
      <c r="T90" s="14">
        <f t="shared" si="60"/>
        <v>0</v>
      </c>
      <c r="U90" s="14">
        <f t="shared" si="45"/>
        <v>0</v>
      </c>
      <c r="V90" s="14">
        <f t="shared" si="61"/>
        <v>0</v>
      </c>
      <c r="X90" s="14">
        <f t="shared" si="46"/>
        <v>0</v>
      </c>
      <c r="Y90" s="14">
        <f t="shared" si="47"/>
        <v>0</v>
      </c>
      <c r="AA90" s="14">
        <f t="shared" si="48"/>
        <v>0</v>
      </c>
      <c r="AB90" s="14">
        <f t="shared" si="49"/>
        <v>0</v>
      </c>
      <c r="AD90" s="14">
        <f t="shared" si="50"/>
        <v>0</v>
      </c>
      <c r="AE90" s="14">
        <f t="shared" si="51"/>
        <v>0</v>
      </c>
      <c r="AG90" s="14">
        <f t="shared" si="52"/>
        <v>0</v>
      </c>
      <c r="AH90" s="14">
        <f t="shared" si="53"/>
        <v>0</v>
      </c>
      <c r="AI90" s="14">
        <f t="shared" si="62"/>
        <v>0</v>
      </c>
      <c r="AJ90" s="14">
        <f t="shared" si="63"/>
        <v>0</v>
      </c>
      <c r="AK90" s="14">
        <f t="shared" si="54"/>
        <v>0</v>
      </c>
      <c r="AL90" s="14">
        <f t="shared" si="55"/>
        <v>0</v>
      </c>
      <c r="AM90" s="14">
        <f t="shared" si="56"/>
        <v>0</v>
      </c>
    </row>
    <row r="91" spans="1:39" ht="12">
      <c r="A91" s="18"/>
      <c r="B91" s="19"/>
      <c r="C91" s="20"/>
      <c r="D91" s="16">
        <f t="shared" si="44"/>
        <v>0</v>
      </c>
      <c r="E91" s="17"/>
      <c r="N91" s="14">
        <f t="shared" si="57"/>
        <v>0</v>
      </c>
      <c r="O91" s="14">
        <f t="shared" si="64"/>
        <v>0</v>
      </c>
      <c r="Q91" s="14">
        <f t="shared" si="58"/>
        <v>0</v>
      </c>
      <c r="R91" s="14">
        <f t="shared" si="65"/>
        <v>3</v>
      </c>
      <c r="S91" s="14">
        <f t="shared" si="59"/>
        <v>0</v>
      </c>
      <c r="T91" s="14">
        <f t="shared" si="60"/>
        <v>0</v>
      </c>
      <c r="U91" s="14">
        <f t="shared" si="45"/>
        <v>0</v>
      </c>
      <c r="V91" s="14">
        <f t="shared" si="61"/>
        <v>0</v>
      </c>
      <c r="X91" s="14">
        <f t="shared" si="46"/>
        <v>0</v>
      </c>
      <c r="Y91" s="14">
        <f t="shared" si="47"/>
        <v>0</v>
      </c>
      <c r="AA91" s="14">
        <f t="shared" si="48"/>
        <v>0</v>
      </c>
      <c r="AB91" s="14">
        <f t="shared" si="49"/>
        <v>0</v>
      </c>
      <c r="AD91" s="14">
        <f t="shared" si="50"/>
        <v>0</v>
      </c>
      <c r="AE91" s="14">
        <f t="shared" si="51"/>
        <v>0</v>
      </c>
      <c r="AG91" s="14">
        <f t="shared" si="52"/>
        <v>0</v>
      </c>
      <c r="AH91" s="14">
        <f t="shared" si="53"/>
        <v>0</v>
      </c>
      <c r="AI91" s="14">
        <f t="shared" si="62"/>
        <v>0</v>
      </c>
      <c r="AJ91" s="14">
        <f t="shared" si="63"/>
        <v>0</v>
      </c>
      <c r="AK91" s="14">
        <f t="shared" si="54"/>
        <v>0</v>
      </c>
      <c r="AL91" s="14">
        <f t="shared" si="55"/>
        <v>0</v>
      </c>
      <c r="AM91" s="14">
        <f t="shared" si="56"/>
        <v>0</v>
      </c>
    </row>
    <row r="92" spans="1:39" ht="12">
      <c r="A92" s="18"/>
      <c r="B92" s="19"/>
      <c r="C92" s="20"/>
      <c r="D92" s="16">
        <f t="shared" si="44"/>
        <v>0</v>
      </c>
      <c r="E92" s="17"/>
      <c r="N92" s="14">
        <f t="shared" si="57"/>
        <v>0</v>
      </c>
      <c r="O92" s="14">
        <f t="shared" si="64"/>
        <v>0</v>
      </c>
      <c r="Q92" s="14">
        <f t="shared" si="58"/>
        <v>0</v>
      </c>
      <c r="R92" s="14">
        <f t="shared" si="65"/>
        <v>3</v>
      </c>
      <c r="S92" s="14">
        <f t="shared" si="59"/>
        <v>0</v>
      </c>
      <c r="T92" s="14">
        <f t="shared" si="60"/>
        <v>0</v>
      </c>
      <c r="U92" s="14">
        <f t="shared" si="45"/>
        <v>0</v>
      </c>
      <c r="V92" s="14">
        <f t="shared" si="61"/>
        <v>0</v>
      </c>
      <c r="X92" s="14">
        <f t="shared" si="46"/>
        <v>0</v>
      </c>
      <c r="Y92" s="14">
        <f t="shared" si="47"/>
        <v>0</v>
      </c>
      <c r="AA92" s="14">
        <f t="shared" si="48"/>
        <v>0</v>
      </c>
      <c r="AB92" s="14">
        <f t="shared" si="49"/>
        <v>0</v>
      </c>
      <c r="AD92" s="14">
        <f t="shared" si="50"/>
        <v>0</v>
      </c>
      <c r="AE92" s="14">
        <f t="shared" si="51"/>
        <v>0</v>
      </c>
      <c r="AG92" s="14">
        <f t="shared" si="52"/>
        <v>0</v>
      </c>
      <c r="AH92" s="14">
        <f t="shared" si="53"/>
        <v>0</v>
      </c>
      <c r="AI92" s="14">
        <f t="shared" si="62"/>
        <v>0</v>
      </c>
      <c r="AJ92" s="14">
        <f t="shared" si="63"/>
        <v>0</v>
      </c>
      <c r="AK92" s="14">
        <f t="shared" si="54"/>
        <v>0</v>
      </c>
      <c r="AL92" s="14">
        <f t="shared" si="55"/>
        <v>0</v>
      </c>
      <c r="AM92" s="14">
        <f t="shared" si="56"/>
        <v>0</v>
      </c>
    </row>
    <row r="93" spans="1:39" ht="12">
      <c r="A93" s="18"/>
      <c r="B93" s="19"/>
      <c r="C93" s="20"/>
      <c r="D93" s="16">
        <f t="shared" si="44"/>
        <v>0</v>
      </c>
      <c r="E93" s="17"/>
      <c r="N93" s="14">
        <f t="shared" si="57"/>
        <v>0</v>
      </c>
      <c r="O93" s="14">
        <f t="shared" si="64"/>
        <v>0</v>
      </c>
      <c r="Q93" s="14">
        <f t="shared" si="58"/>
        <v>0</v>
      </c>
      <c r="R93" s="14">
        <f t="shared" si="65"/>
        <v>3</v>
      </c>
      <c r="S93" s="14">
        <f t="shared" si="59"/>
        <v>0</v>
      </c>
      <c r="T93" s="14">
        <f t="shared" si="60"/>
        <v>0</v>
      </c>
      <c r="U93" s="14">
        <f t="shared" si="45"/>
        <v>0</v>
      </c>
      <c r="V93" s="14">
        <f t="shared" si="61"/>
        <v>0</v>
      </c>
      <c r="X93" s="14">
        <f t="shared" si="46"/>
        <v>0</v>
      </c>
      <c r="Y93" s="14">
        <f t="shared" si="47"/>
        <v>0</v>
      </c>
      <c r="AA93" s="14">
        <f t="shared" si="48"/>
        <v>0</v>
      </c>
      <c r="AB93" s="14">
        <f t="shared" si="49"/>
        <v>0</v>
      </c>
      <c r="AD93" s="14">
        <f t="shared" si="50"/>
        <v>0</v>
      </c>
      <c r="AE93" s="14">
        <f t="shared" si="51"/>
        <v>0</v>
      </c>
      <c r="AG93" s="14">
        <f t="shared" si="52"/>
        <v>0</v>
      </c>
      <c r="AH93" s="14">
        <f t="shared" si="53"/>
        <v>0</v>
      </c>
      <c r="AI93" s="14">
        <f t="shared" si="62"/>
        <v>0</v>
      </c>
      <c r="AJ93" s="14">
        <f t="shared" si="63"/>
        <v>0</v>
      </c>
      <c r="AK93" s="14">
        <f t="shared" si="54"/>
        <v>0</v>
      </c>
      <c r="AL93" s="14">
        <f t="shared" si="55"/>
        <v>0</v>
      </c>
      <c r="AM93" s="14">
        <f t="shared" si="56"/>
        <v>0</v>
      </c>
    </row>
    <row r="94" spans="1:39" ht="12">
      <c r="A94" s="18"/>
      <c r="B94" s="19"/>
      <c r="C94" s="20"/>
      <c r="D94" s="16">
        <f t="shared" si="44"/>
        <v>0</v>
      </c>
      <c r="E94" s="17"/>
      <c r="N94" s="14">
        <f t="shared" si="57"/>
        <v>0</v>
      </c>
      <c r="O94" s="14">
        <f t="shared" si="64"/>
        <v>0</v>
      </c>
      <c r="Q94" s="14">
        <f t="shared" si="58"/>
        <v>0</v>
      </c>
      <c r="R94" s="14">
        <f t="shared" si="65"/>
        <v>3</v>
      </c>
      <c r="S94" s="14">
        <f t="shared" si="59"/>
        <v>0</v>
      </c>
      <c r="T94" s="14">
        <f t="shared" si="60"/>
        <v>0</v>
      </c>
      <c r="U94" s="14">
        <f t="shared" si="45"/>
        <v>0</v>
      </c>
      <c r="V94" s="14">
        <f t="shared" si="61"/>
        <v>0</v>
      </c>
      <c r="X94" s="14">
        <f t="shared" si="46"/>
        <v>0</v>
      </c>
      <c r="Y94" s="14">
        <f t="shared" si="47"/>
        <v>0</v>
      </c>
      <c r="AA94" s="14">
        <f t="shared" si="48"/>
        <v>0</v>
      </c>
      <c r="AB94" s="14">
        <f t="shared" si="49"/>
        <v>0</v>
      </c>
      <c r="AD94" s="14">
        <f t="shared" si="50"/>
        <v>0</v>
      </c>
      <c r="AE94" s="14">
        <f t="shared" si="51"/>
        <v>0</v>
      </c>
      <c r="AG94" s="14">
        <f t="shared" si="52"/>
        <v>0</v>
      </c>
      <c r="AH94" s="14">
        <f t="shared" si="53"/>
        <v>0</v>
      </c>
      <c r="AI94" s="14">
        <f t="shared" si="62"/>
        <v>0</v>
      </c>
      <c r="AJ94" s="14">
        <f t="shared" si="63"/>
        <v>0</v>
      </c>
      <c r="AK94" s="14">
        <f t="shared" si="54"/>
        <v>0</v>
      </c>
      <c r="AL94" s="14">
        <f t="shared" si="55"/>
        <v>0</v>
      </c>
      <c r="AM94" s="14">
        <f t="shared" si="56"/>
        <v>0</v>
      </c>
    </row>
    <row r="95" spans="1:39" ht="12">
      <c r="A95" s="18"/>
      <c r="B95" s="19"/>
      <c r="C95" s="20"/>
      <c r="D95" s="16">
        <f t="shared" si="44"/>
        <v>0</v>
      </c>
      <c r="E95" s="17"/>
      <c r="N95" s="14">
        <f t="shared" si="57"/>
        <v>0</v>
      </c>
      <c r="O95" s="14">
        <f t="shared" si="64"/>
        <v>0</v>
      </c>
      <c r="Q95" s="14">
        <f t="shared" si="58"/>
        <v>0</v>
      </c>
      <c r="R95" s="14">
        <f t="shared" si="65"/>
        <v>3</v>
      </c>
      <c r="S95" s="14">
        <f t="shared" si="59"/>
        <v>0</v>
      </c>
      <c r="T95" s="14">
        <f t="shared" si="60"/>
        <v>0</v>
      </c>
      <c r="U95" s="14">
        <f t="shared" si="45"/>
        <v>0</v>
      </c>
      <c r="V95" s="14">
        <f t="shared" si="61"/>
        <v>0</v>
      </c>
      <c r="X95" s="14">
        <f t="shared" si="46"/>
        <v>0</v>
      </c>
      <c r="Y95" s="14">
        <f t="shared" si="47"/>
        <v>0</v>
      </c>
      <c r="AA95" s="14">
        <f t="shared" si="48"/>
        <v>0</v>
      </c>
      <c r="AB95" s="14">
        <f t="shared" si="49"/>
        <v>0</v>
      </c>
      <c r="AD95" s="14">
        <f t="shared" si="50"/>
        <v>0</v>
      </c>
      <c r="AE95" s="14">
        <f t="shared" si="51"/>
        <v>0</v>
      </c>
      <c r="AG95" s="14">
        <f t="shared" si="52"/>
        <v>0</v>
      </c>
      <c r="AH95" s="14">
        <f t="shared" si="53"/>
        <v>0</v>
      </c>
      <c r="AI95" s="14">
        <f t="shared" si="62"/>
        <v>0</v>
      </c>
      <c r="AJ95" s="14">
        <f t="shared" si="63"/>
        <v>0</v>
      </c>
      <c r="AK95" s="14">
        <f t="shared" si="54"/>
        <v>0</v>
      </c>
      <c r="AL95" s="14">
        <f t="shared" si="55"/>
        <v>0</v>
      </c>
      <c r="AM95" s="14">
        <f t="shared" si="56"/>
        <v>0</v>
      </c>
    </row>
    <row r="96" spans="1:39" ht="12">
      <c r="A96" s="18"/>
      <c r="B96" s="19"/>
      <c r="C96" s="20"/>
      <c r="D96" s="16">
        <f t="shared" si="44"/>
        <v>0</v>
      </c>
      <c r="E96" s="17"/>
      <c r="N96" s="14">
        <f t="shared" si="57"/>
        <v>0</v>
      </c>
      <c r="O96" s="14">
        <f t="shared" si="64"/>
        <v>0</v>
      </c>
      <c r="Q96" s="14">
        <f t="shared" si="58"/>
        <v>0</v>
      </c>
      <c r="R96" s="14">
        <f t="shared" si="65"/>
        <v>3</v>
      </c>
      <c r="S96" s="14">
        <f t="shared" si="59"/>
        <v>0</v>
      </c>
      <c r="T96" s="14">
        <f t="shared" si="60"/>
        <v>0</v>
      </c>
      <c r="U96" s="14">
        <f t="shared" si="45"/>
        <v>0</v>
      </c>
      <c r="V96" s="14">
        <f t="shared" si="61"/>
        <v>0</v>
      </c>
      <c r="X96" s="14">
        <f t="shared" si="46"/>
        <v>0</v>
      </c>
      <c r="Y96" s="14">
        <f t="shared" si="47"/>
        <v>0</v>
      </c>
      <c r="AA96" s="14">
        <f t="shared" si="48"/>
        <v>0</v>
      </c>
      <c r="AB96" s="14">
        <f t="shared" si="49"/>
        <v>0</v>
      </c>
      <c r="AD96" s="14">
        <f t="shared" si="50"/>
        <v>0</v>
      </c>
      <c r="AE96" s="14">
        <f t="shared" si="51"/>
        <v>0</v>
      </c>
      <c r="AG96" s="14">
        <f t="shared" si="52"/>
        <v>0</v>
      </c>
      <c r="AH96" s="14">
        <f t="shared" si="53"/>
        <v>0</v>
      </c>
      <c r="AI96" s="14">
        <f t="shared" si="62"/>
        <v>0</v>
      </c>
      <c r="AJ96" s="14">
        <f t="shared" si="63"/>
        <v>0</v>
      </c>
      <c r="AK96" s="14">
        <f t="shared" si="54"/>
        <v>0</v>
      </c>
      <c r="AL96" s="14">
        <f t="shared" si="55"/>
        <v>0</v>
      </c>
      <c r="AM96" s="14">
        <f t="shared" si="56"/>
        <v>0</v>
      </c>
    </row>
    <row r="97" spans="1:39" ht="12">
      <c r="A97" s="18"/>
      <c r="B97" s="19"/>
      <c r="C97" s="20"/>
      <c r="D97" s="16">
        <f t="shared" si="44"/>
        <v>0</v>
      </c>
      <c r="E97" s="17"/>
      <c r="N97" s="14">
        <f t="shared" si="57"/>
        <v>0</v>
      </c>
      <c r="O97" s="14">
        <f t="shared" si="64"/>
        <v>0</v>
      </c>
      <c r="Q97" s="14">
        <f t="shared" si="58"/>
        <v>0</v>
      </c>
      <c r="R97" s="14">
        <f t="shared" si="65"/>
        <v>3</v>
      </c>
      <c r="S97" s="14">
        <f t="shared" si="59"/>
        <v>0</v>
      </c>
      <c r="T97" s="14">
        <f t="shared" si="60"/>
        <v>0</v>
      </c>
      <c r="U97" s="14">
        <f t="shared" si="45"/>
        <v>0</v>
      </c>
      <c r="V97" s="14">
        <f t="shared" si="61"/>
        <v>0</v>
      </c>
      <c r="X97" s="14">
        <f t="shared" si="46"/>
        <v>0</v>
      </c>
      <c r="Y97" s="14">
        <f t="shared" si="47"/>
        <v>0</v>
      </c>
      <c r="AA97" s="14">
        <f t="shared" si="48"/>
        <v>0</v>
      </c>
      <c r="AB97" s="14">
        <f t="shared" si="49"/>
        <v>0</v>
      </c>
      <c r="AD97" s="14">
        <f t="shared" si="50"/>
        <v>0</v>
      </c>
      <c r="AE97" s="14">
        <f t="shared" si="51"/>
        <v>0</v>
      </c>
      <c r="AG97" s="14">
        <f t="shared" si="52"/>
        <v>0</v>
      </c>
      <c r="AH97" s="14">
        <f t="shared" si="53"/>
        <v>0</v>
      </c>
      <c r="AI97" s="14">
        <f t="shared" si="62"/>
        <v>0</v>
      </c>
      <c r="AJ97" s="14">
        <f t="shared" si="63"/>
        <v>0</v>
      </c>
      <c r="AK97" s="14">
        <f t="shared" si="54"/>
        <v>0</v>
      </c>
      <c r="AL97" s="14">
        <f t="shared" si="55"/>
        <v>0</v>
      </c>
      <c r="AM97" s="14">
        <f t="shared" si="56"/>
        <v>0</v>
      </c>
    </row>
    <row r="98" spans="1:39" ht="12">
      <c r="A98" s="18"/>
      <c r="B98" s="19"/>
      <c r="C98" s="20"/>
      <c r="D98" s="16">
        <f t="shared" si="44"/>
        <v>0</v>
      </c>
      <c r="E98" s="17"/>
      <c r="N98" s="14">
        <f t="shared" si="57"/>
        <v>0</v>
      </c>
      <c r="O98" s="14">
        <f t="shared" si="64"/>
        <v>0</v>
      </c>
      <c r="Q98" s="14">
        <f t="shared" si="58"/>
        <v>0</v>
      </c>
      <c r="R98" s="14">
        <f t="shared" si="65"/>
        <v>3</v>
      </c>
      <c r="S98" s="14">
        <f t="shared" si="59"/>
        <v>0</v>
      </c>
      <c r="T98" s="14">
        <f t="shared" si="60"/>
        <v>0</v>
      </c>
      <c r="U98" s="14">
        <f t="shared" si="45"/>
        <v>0</v>
      </c>
      <c r="V98" s="14">
        <f t="shared" si="61"/>
        <v>0</v>
      </c>
      <c r="X98" s="14">
        <f t="shared" si="46"/>
        <v>0</v>
      </c>
      <c r="Y98" s="14">
        <f t="shared" si="47"/>
        <v>0</v>
      </c>
      <c r="AA98" s="14">
        <f t="shared" si="48"/>
        <v>0</v>
      </c>
      <c r="AB98" s="14">
        <f t="shared" si="49"/>
        <v>0</v>
      </c>
      <c r="AD98" s="14">
        <f t="shared" si="50"/>
        <v>0</v>
      </c>
      <c r="AE98" s="14">
        <f t="shared" si="51"/>
        <v>0</v>
      </c>
      <c r="AG98" s="14">
        <f t="shared" si="52"/>
        <v>0</v>
      </c>
      <c r="AH98" s="14">
        <f t="shared" si="53"/>
        <v>0</v>
      </c>
      <c r="AI98" s="14">
        <f t="shared" si="62"/>
        <v>0</v>
      </c>
      <c r="AJ98" s="14">
        <f t="shared" si="63"/>
        <v>0</v>
      </c>
      <c r="AK98" s="14">
        <f t="shared" si="54"/>
        <v>0</v>
      </c>
      <c r="AL98" s="14">
        <f t="shared" si="55"/>
        <v>0</v>
      </c>
      <c r="AM98" s="14">
        <f t="shared" si="56"/>
        <v>0</v>
      </c>
    </row>
    <row r="99" spans="1:39" ht="12">
      <c r="A99" s="18"/>
      <c r="B99" s="19"/>
      <c r="C99" s="20"/>
      <c r="D99" s="16">
        <f t="shared" si="44"/>
        <v>0</v>
      </c>
      <c r="E99" s="17"/>
      <c r="N99" s="14">
        <f t="shared" si="57"/>
        <v>0</v>
      </c>
      <c r="O99" s="14">
        <f t="shared" si="64"/>
        <v>0</v>
      </c>
      <c r="Q99" s="14">
        <f t="shared" si="58"/>
        <v>0</v>
      </c>
      <c r="R99" s="14">
        <f t="shared" si="65"/>
        <v>3</v>
      </c>
      <c r="S99" s="14">
        <f t="shared" si="59"/>
        <v>0</v>
      </c>
      <c r="T99" s="14">
        <f t="shared" si="60"/>
        <v>0</v>
      </c>
      <c r="U99" s="14">
        <f t="shared" si="45"/>
        <v>0</v>
      </c>
      <c r="V99" s="14">
        <f t="shared" si="61"/>
        <v>0</v>
      </c>
      <c r="X99" s="14">
        <f t="shared" si="46"/>
        <v>0</v>
      </c>
      <c r="Y99" s="14">
        <f t="shared" si="47"/>
        <v>0</v>
      </c>
      <c r="AA99" s="14">
        <f t="shared" si="48"/>
        <v>0</v>
      </c>
      <c r="AB99" s="14">
        <f t="shared" si="49"/>
        <v>0</v>
      </c>
      <c r="AD99" s="14">
        <f t="shared" si="50"/>
        <v>0</v>
      </c>
      <c r="AE99" s="14">
        <f t="shared" si="51"/>
        <v>0</v>
      </c>
      <c r="AG99" s="14">
        <f t="shared" si="52"/>
        <v>0</v>
      </c>
      <c r="AH99" s="14">
        <f t="shared" si="53"/>
        <v>0</v>
      </c>
      <c r="AI99" s="14">
        <f t="shared" si="62"/>
        <v>0</v>
      </c>
      <c r="AJ99" s="14">
        <f t="shared" si="63"/>
        <v>0</v>
      </c>
      <c r="AK99" s="14">
        <f t="shared" si="54"/>
        <v>0</v>
      </c>
      <c r="AL99" s="14">
        <f t="shared" si="55"/>
        <v>0</v>
      </c>
      <c r="AM99" s="14">
        <f t="shared" si="56"/>
        <v>0</v>
      </c>
    </row>
    <row r="100" spans="1:39" ht="12">
      <c r="A100" s="18"/>
      <c r="B100" s="19"/>
      <c r="C100" s="20"/>
      <c r="D100" s="16">
        <f t="shared" si="44"/>
        <v>0</v>
      </c>
      <c r="E100" s="17"/>
      <c r="N100" s="14">
        <f t="shared" si="57"/>
        <v>0</v>
      </c>
      <c r="O100" s="14">
        <f t="shared" si="64"/>
        <v>0</v>
      </c>
      <c r="Q100" s="14">
        <f t="shared" si="58"/>
        <v>0</v>
      </c>
      <c r="R100" s="14">
        <f t="shared" si="65"/>
        <v>3</v>
      </c>
      <c r="S100" s="14">
        <f t="shared" si="59"/>
        <v>0</v>
      </c>
      <c r="T100" s="14">
        <f t="shared" si="60"/>
        <v>0</v>
      </c>
      <c r="U100" s="14">
        <f t="shared" si="45"/>
        <v>0</v>
      </c>
      <c r="V100" s="14">
        <f t="shared" si="61"/>
        <v>0</v>
      </c>
      <c r="X100" s="14">
        <f t="shared" si="46"/>
        <v>0</v>
      </c>
      <c r="Y100" s="14">
        <f t="shared" si="47"/>
        <v>0</v>
      </c>
      <c r="AA100" s="14">
        <f t="shared" si="48"/>
        <v>0</v>
      </c>
      <c r="AB100" s="14">
        <f t="shared" si="49"/>
        <v>0</v>
      </c>
      <c r="AD100" s="14">
        <f t="shared" si="50"/>
        <v>0</v>
      </c>
      <c r="AE100" s="14">
        <f t="shared" si="51"/>
        <v>0</v>
      </c>
      <c r="AG100" s="14">
        <f t="shared" si="52"/>
        <v>0</v>
      </c>
      <c r="AH100" s="14">
        <f t="shared" si="53"/>
        <v>0</v>
      </c>
      <c r="AI100" s="14">
        <f t="shared" si="62"/>
        <v>0</v>
      </c>
      <c r="AJ100" s="14">
        <f t="shared" si="63"/>
        <v>0</v>
      </c>
      <c r="AK100" s="14">
        <f t="shared" si="54"/>
        <v>0</v>
      </c>
      <c r="AL100" s="14">
        <f t="shared" si="55"/>
        <v>0</v>
      </c>
      <c r="AM100" s="14">
        <f t="shared" si="56"/>
        <v>0</v>
      </c>
    </row>
    <row r="101" spans="1:39" ht="12">
      <c r="A101" s="18"/>
      <c r="B101" s="19"/>
      <c r="C101" s="20"/>
      <c r="D101" s="16">
        <f t="shared" si="44"/>
        <v>0</v>
      </c>
      <c r="E101" s="17"/>
      <c r="N101" s="14">
        <f t="shared" si="57"/>
        <v>0</v>
      </c>
      <c r="O101" s="14">
        <f t="shared" si="64"/>
        <v>0</v>
      </c>
      <c r="Q101" s="14">
        <f t="shared" si="58"/>
        <v>0</v>
      </c>
      <c r="R101" s="14">
        <f t="shared" si="65"/>
        <v>3</v>
      </c>
      <c r="S101" s="14">
        <f t="shared" si="59"/>
        <v>0</v>
      </c>
      <c r="T101" s="14">
        <f t="shared" si="60"/>
        <v>0</v>
      </c>
      <c r="U101" s="14">
        <f t="shared" si="45"/>
        <v>0</v>
      </c>
      <c r="V101" s="14">
        <f t="shared" si="61"/>
        <v>0</v>
      </c>
      <c r="X101" s="14">
        <f t="shared" si="46"/>
        <v>0</v>
      </c>
      <c r="Y101" s="14">
        <f t="shared" si="47"/>
        <v>0</v>
      </c>
      <c r="AA101" s="14">
        <f t="shared" si="48"/>
        <v>0</v>
      </c>
      <c r="AB101" s="14">
        <f t="shared" si="49"/>
        <v>0</v>
      </c>
      <c r="AD101" s="14">
        <f t="shared" si="50"/>
        <v>0</v>
      </c>
      <c r="AE101" s="14">
        <f t="shared" si="51"/>
        <v>0</v>
      </c>
      <c r="AG101" s="14">
        <f t="shared" si="52"/>
        <v>0</v>
      </c>
      <c r="AH101" s="14">
        <f t="shared" si="53"/>
        <v>0</v>
      </c>
      <c r="AI101" s="14">
        <f t="shared" si="62"/>
        <v>0</v>
      </c>
      <c r="AJ101" s="14">
        <f t="shared" si="63"/>
        <v>0</v>
      </c>
      <c r="AK101" s="14">
        <f t="shared" si="54"/>
        <v>0</v>
      </c>
      <c r="AL101" s="14">
        <f t="shared" si="55"/>
        <v>0</v>
      </c>
      <c r="AM101" s="14">
        <f t="shared" si="56"/>
        <v>0</v>
      </c>
    </row>
    <row r="102" spans="1:39" ht="12">
      <c r="A102" s="24"/>
      <c r="B102" s="25"/>
      <c r="C102" s="26"/>
      <c r="D102" s="16">
        <f t="shared" si="44"/>
        <v>0</v>
      </c>
      <c r="E102" s="17"/>
      <c r="N102" s="14">
        <f t="shared" si="57"/>
        <v>0</v>
      </c>
      <c r="O102" s="14">
        <f>N102</f>
        <v>0</v>
      </c>
      <c r="Q102" s="14">
        <f t="shared" si="58"/>
        <v>0</v>
      </c>
      <c r="R102" s="14">
        <f t="shared" si="65"/>
        <v>3</v>
      </c>
      <c r="S102" s="14">
        <f t="shared" si="59"/>
        <v>0</v>
      </c>
      <c r="T102" s="14">
        <f t="shared" si="60"/>
        <v>0</v>
      </c>
      <c r="U102" s="14">
        <f t="shared" si="45"/>
        <v>0</v>
      </c>
      <c r="V102" s="14">
        <f t="shared" si="61"/>
        <v>0</v>
      </c>
      <c r="X102" s="14">
        <f t="shared" si="46"/>
        <v>0</v>
      </c>
      <c r="Y102" s="14">
        <f t="shared" si="47"/>
        <v>0</v>
      </c>
      <c r="AA102" s="14">
        <f t="shared" si="48"/>
        <v>0</v>
      </c>
      <c r="AB102" s="14">
        <f t="shared" si="49"/>
        <v>0</v>
      </c>
      <c r="AD102" s="14">
        <f t="shared" si="50"/>
        <v>0</v>
      </c>
      <c r="AE102" s="14">
        <f t="shared" si="51"/>
        <v>0</v>
      </c>
      <c r="AG102" s="14">
        <f t="shared" si="52"/>
        <v>0</v>
      </c>
      <c r="AH102" s="14">
        <f t="shared" si="53"/>
        <v>0</v>
      </c>
      <c r="AI102" s="14">
        <f t="shared" si="62"/>
        <v>0</v>
      </c>
      <c r="AJ102" s="14">
        <f t="shared" si="63"/>
        <v>0</v>
      </c>
      <c r="AK102" s="14">
        <f t="shared" si="54"/>
        <v>0</v>
      </c>
      <c r="AL102" s="14">
        <f t="shared" si="55"/>
        <v>0</v>
      </c>
      <c r="AM102" s="14">
        <f t="shared" si="56"/>
        <v>0</v>
      </c>
    </row>
  </sheetData>
  <sheetProtection password="DD79" sheet="1" objects="1" scenarios="1"/>
  <mergeCells count="1">
    <mergeCell ref="F23:M2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6"/>
  <dimension ref="A1:Q107"/>
  <sheetViews>
    <sheetView zoomScalePageLayoutView="0" workbookViewId="0" topLeftCell="A1">
      <pane ySplit="1" topLeftCell="A2" activePane="bottomLeft" state="frozen"/>
      <selection pane="topLeft" activeCell="A1" sqref="A1"/>
      <selection pane="bottomLeft" activeCell="T43" sqref="T43"/>
    </sheetView>
  </sheetViews>
  <sheetFormatPr defaultColWidth="9.140625" defaultRowHeight="12.75"/>
  <cols>
    <col min="1" max="1" width="6.57421875" style="145" customWidth="1"/>
    <col min="2" max="5" width="9.140625" style="145" customWidth="1"/>
    <col min="6" max="6" width="11.421875" style="145" customWidth="1"/>
    <col min="7" max="7" width="11.140625" style="145" customWidth="1"/>
    <col min="8" max="8" width="10.421875" style="145" customWidth="1"/>
    <col min="9" max="9" width="10.140625" style="145" customWidth="1"/>
    <col min="10" max="10" width="9.140625" style="145" customWidth="1"/>
    <col min="11" max="11" width="10.421875" style="145" customWidth="1"/>
    <col min="12" max="16384" width="9.140625" style="145" customWidth="1"/>
  </cols>
  <sheetData>
    <row r="1" spans="1:9" ht="24.75" thickBot="1">
      <c r="A1" s="142" t="s">
        <v>337</v>
      </c>
      <c r="B1" s="208"/>
      <c r="C1" s="143"/>
      <c r="D1" s="143"/>
      <c r="E1" s="143"/>
      <c r="F1" s="144"/>
      <c r="G1" s="143"/>
      <c r="H1" s="143"/>
      <c r="I1" s="144"/>
    </row>
    <row r="2" ht="12.75">
      <c r="B2" s="209" t="s">
        <v>389</v>
      </c>
    </row>
    <row r="3" ht="12.75">
      <c r="B3" s="146" t="s">
        <v>205</v>
      </c>
    </row>
    <row r="4" ht="12.75">
      <c r="B4" s="209" t="s">
        <v>410</v>
      </c>
    </row>
    <row r="5" ht="12.75">
      <c r="B5" s="146" t="s">
        <v>206</v>
      </c>
    </row>
    <row r="6" ht="12.75">
      <c r="B6" s="146" t="s">
        <v>207</v>
      </c>
    </row>
    <row r="7" ht="12.75">
      <c r="B7" s="147" t="s">
        <v>208</v>
      </c>
    </row>
    <row r="9" spans="5:6" ht="12.75">
      <c r="E9" s="148" t="s">
        <v>100</v>
      </c>
      <c r="F9" s="145" t="s">
        <v>101</v>
      </c>
    </row>
    <row r="10" spans="2:13" ht="13.5" thickBot="1">
      <c r="B10" s="145" t="s">
        <v>50</v>
      </c>
      <c r="M10" s="146" t="s">
        <v>209</v>
      </c>
    </row>
    <row r="11" spans="5:16" ht="12.75">
      <c r="E11" s="148" t="s">
        <v>53</v>
      </c>
      <c r="F11" s="149">
        <v>21.69</v>
      </c>
      <c r="M11" s="146"/>
      <c r="O11" s="148" t="s">
        <v>103</v>
      </c>
      <c r="P11" s="150" t="s">
        <v>210</v>
      </c>
    </row>
    <row r="12" spans="6:16" ht="12.75">
      <c r="F12" s="151">
        <v>23.36</v>
      </c>
      <c r="O12" s="145">
        <v>1</v>
      </c>
      <c r="P12" s="152">
        <v>22.80224666666666</v>
      </c>
    </row>
    <row r="13" spans="6:16" ht="12.75">
      <c r="F13" s="151">
        <v>23.36</v>
      </c>
      <c r="O13" s="145">
        <v>2</v>
      </c>
      <c r="P13" s="152">
        <v>2.1018181818181803</v>
      </c>
    </row>
    <row r="14" spans="6:16" ht="12.75">
      <c r="F14" s="153"/>
      <c r="O14" s="145">
        <v>3</v>
      </c>
      <c r="P14" s="150">
        <v>50.78300000000001</v>
      </c>
    </row>
    <row r="15" spans="6:16" ht="12.75">
      <c r="F15" s="153"/>
      <c r="O15" s="145">
        <v>4</v>
      </c>
      <c r="P15" s="150">
        <v>14.246166666666701</v>
      </c>
    </row>
    <row r="16" spans="6:16" ht="13.5" thickBot="1">
      <c r="F16" s="154"/>
      <c r="O16" s="145">
        <v>5</v>
      </c>
      <c r="P16" s="150">
        <v>10.773249999999999</v>
      </c>
    </row>
    <row r="17" spans="4:16" ht="12.75">
      <c r="D17" s="155" t="s">
        <v>102</v>
      </c>
      <c r="O17" s="145">
        <v>6</v>
      </c>
      <c r="P17" s="145">
        <v>15.729375000000001</v>
      </c>
    </row>
    <row r="18" spans="5:16" ht="12.75">
      <c r="E18" s="148" t="s">
        <v>54</v>
      </c>
      <c r="F18" s="145">
        <f>COUNT(F11:F16)</f>
        <v>3</v>
      </c>
      <c r="O18" s="145">
        <v>7</v>
      </c>
      <c r="P18" s="145">
        <v>10.318599999999988</v>
      </c>
    </row>
    <row r="19" spans="5:16" ht="12.75">
      <c r="E19" s="148" t="s">
        <v>55</v>
      </c>
      <c r="F19" s="156">
        <f>AVERAGE(F11:F16)</f>
        <v>22.80333333333333</v>
      </c>
      <c r="O19" s="145">
        <v>8</v>
      </c>
      <c r="P19" s="145">
        <v>5.231166666666663</v>
      </c>
    </row>
    <row r="20" spans="5:16" ht="12.75">
      <c r="E20" s="148" t="s">
        <v>56</v>
      </c>
      <c r="F20" s="156">
        <f>STDEV(F11:F16)</f>
        <v>0.9641749495466739</v>
      </c>
      <c r="O20" s="145">
        <v>9</v>
      </c>
      <c r="P20" s="145">
        <v>2.1953168402777807</v>
      </c>
    </row>
    <row r="21" spans="5:16" ht="12.75">
      <c r="E21" s="157" t="s">
        <v>57</v>
      </c>
      <c r="F21" s="158">
        <f>F20/F19</f>
        <v>0.04228219337289902</v>
      </c>
      <c r="O21" s="145">
        <v>10</v>
      </c>
      <c r="P21" s="145">
        <v>15.08783999999999</v>
      </c>
    </row>
    <row r="22" spans="15:16" ht="12.75">
      <c r="O22" s="145">
        <v>11</v>
      </c>
      <c r="P22" s="145">
        <v>4.560438888888884</v>
      </c>
    </row>
    <row r="23" spans="15:16" ht="12.75">
      <c r="O23" s="145">
        <v>12</v>
      </c>
      <c r="P23" s="145">
        <v>3.9753599999999967</v>
      </c>
    </row>
    <row r="24" spans="3:16" ht="12.75">
      <c r="C24" s="155" t="s">
        <v>211</v>
      </c>
      <c r="O24" s="145">
        <v>13</v>
      </c>
      <c r="P24" s="145">
        <v>7.516850000000005</v>
      </c>
    </row>
    <row r="25" spans="3:16" ht="12.75">
      <c r="C25" s="148" t="s">
        <v>58</v>
      </c>
      <c r="D25" s="156">
        <f>F19+TINV(0.1,F18-1)*(F20/SQRT(F18))</f>
        <v>24.42879197306357</v>
      </c>
      <c r="O25" s="145">
        <v>14</v>
      </c>
      <c r="P25" s="145">
        <v>10.242699999999994</v>
      </c>
    </row>
    <row r="26" spans="15:16" ht="12.75">
      <c r="O26" s="145">
        <v>15</v>
      </c>
      <c r="P26" s="145">
        <v>11.257000000000012</v>
      </c>
    </row>
    <row r="27" spans="8:15" ht="12.75">
      <c r="H27" s="159" t="s">
        <v>99</v>
      </c>
      <c r="I27" s="141"/>
      <c r="J27" s="141"/>
      <c r="K27" s="160"/>
      <c r="O27" s="145">
        <v>16</v>
      </c>
    </row>
    <row r="28" spans="3:15" ht="12.75">
      <c r="C28" s="145" t="s">
        <v>212</v>
      </c>
      <c r="O28" s="145">
        <v>17</v>
      </c>
    </row>
    <row r="29" spans="3:15" ht="12.75">
      <c r="C29" s="148" t="s">
        <v>58</v>
      </c>
      <c r="D29" s="156">
        <f>F19+(SQRT(19)*F20)/SQRT(F18)</f>
        <v>25.229787078570972</v>
      </c>
      <c r="O29" s="145">
        <v>18</v>
      </c>
    </row>
    <row r="30" ht="12.75">
      <c r="O30" s="145">
        <v>19</v>
      </c>
    </row>
    <row r="31" ht="12.75">
      <c r="O31" s="145">
        <v>20</v>
      </c>
    </row>
    <row r="32" ht="12.75">
      <c r="O32" s="145">
        <v>21</v>
      </c>
    </row>
    <row r="33" spans="3:15" ht="12.75">
      <c r="C33" s="148"/>
      <c r="D33" s="156"/>
      <c r="O33" s="145">
        <v>22</v>
      </c>
    </row>
    <row r="34" ht="12.75">
      <c r="O34" s="145">
        <v>23</v>
      </c>
    </row>
    <row r="35" ht="12.75"/>
    <row r="36" spans="15:16" ht="12.75">
      <c r="O36" s="148" t="s">
        <v>54</v>
      </c>
      <c r="P36" s="145">
        <f>COUNT(P12:P34)</f>
        <v>15</v>
      </c>
    </row>
    <row r="37" spans="15:16" ht="12.75">
      <c r="O37" s="148" t="s">
        <v>55</v>
      </c>
      <c r="P37" s="156">
        <f>AVERAGE(P12:P34)</f>
        <v>12.45474192739899</v>
      </c>
    </row>
    <row r="38" spans="15:17" ht="12.75">
      <c r="O38" s="148" t="s">
        <v>56</v>
      </c>
      <c r="P38" s="156">
        <f>STDEV(P12:P34)</f>
        <v>12.05324992168233</v>
      </c>
      <c r="Q38" s="146"/>
    </row>
    <row r="39" spans="15:16" ht="12.75">
      <c r="O39" s="157" t="s">
        <v>57</v>
      </c>
      <c r="P39" s="158">
        <f>P38/P37</f>
        <v>0.9677639241296984</v>
      </c>
    </row>
    <row r="40" spans="15:16" ht="12.75">
      <c r="O40" s="157" t="s">
        <v>213</v>
      </c>
      <c r="P40" s="161">
        <f>P37+TINV(0.1,P36-1)*(P38/SQRT(P36))</f>
        <v>17.936178163595514</v>
      </c>
    </row>
    <row r="41" spans="15:16" ht="12.75">
      <c r="O41" s="157" t="s">
        <v>214</v>
      </c>
      <c r="P41" s="161">
        <f>P37+(SQRT(19)*P38)/SQRT(P36)</f>
        <v>26.020227149869942</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5" ht="12.75">
      <c r="A105" s="231" t="s">
        <v>395</v>
      </c>
    </row>
    <row r="106" ht="12.75">
      <c r="A106" s="209" t="s">
        <v>396</v>
      </c>
    </row>
    <row r="107" ht="12.75">
      <c r="A107" s="209"/>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5"/>
  <dimension ref="A1:G30"/>
  <sheetViews>
    <sheetView zoomScalePageLayoutView="0" workbookViewId="0" topLeftCell="A1">
      <pane ySplit="1" topLeftCell="A2" activePane="bottomLeft" state="frozen"/>
      <selection pane="topLeft" activeCell="A1" sqref="A1"/>
      <selection pane="bottomLeft" activeCell="H23" sqref="H23"/>
    </sheetView>
  </sheetViews>
  <sheetFormatPr defaultColWidth="9.140625" defaultRowHeight="12.75"/>
  <cols>
    <col min="1" max="1" width="14.28125" style="0" bestFit="1" customWidth="1"/>
    <col min="2" max="2" width="19.140625" style="0" bestFit="1" customWidth="1"/>
    <col min="3" max="3" width="36.140625" style="0" bestFit="1" customWidth="1"/>
    <col min="4" max="4" width="12.00390625" style="0" customWidth="1"/>
    <col min="5" max="5" width="17.28125" style="0" customWidth="1"/>
  </cols>
  <sheetData>
    <row r="1" spans="1:5" ht="12.75">
      <c r="A1" s="206" t="s">
        <v>225</v>
      </c>
      <c r="B1" s="206" t="s">
        <v>226</v>
      </c>
      <c r="C1" s="206" t="s">
        <v>150</v>
      </c>
      <c r="D1" s="207" t="s">
        <v>136</v>
      </c>
      <c r="E1" s="207" t="s">
        <v>194</v>
      </c>
    </row>
    <row r="2" spans="1:5" ht="12.75">
      <c r="A2" s="111" t="s">
        <v>0</v>
      </c>
      <c r="B2" s="110" t="s">
        <v>227</v>
      </c>
      <c r="C2" s="110" t="s">
        <v>137</v>
      </c>
      <c r="D2" s="114" t="s">
        <v>139</v>
      </c>
      <c r="E2" s="114" t="s">
        <v>195</v>
      </c>
    </row>
    <row r="3" spans="1:5" ht="12.75">
      <c r="A3" s="111" t="s">
        <v>1</v>
      </c>
      <c r="B3" s="112" t="s">
        <v>228</v>
      </c>
      <c r="C3" s="112" t="s">
        <v>178</v>
      </c>
      <c r="D3" s="115" t="s">
        <v>179</v>
      </c>
      <c r="E3" s="115" t="s">
        <v>195</v>
      </c>
    </row>
    <row r="4" spans="1:5" ht="12.75">
      <c r="A4" s="111" t="s">
        <v>3</v>
      </c>
      <c r="B4" s="112" t="s">
        <v>229</v>
      </c>
      <c r="C4" s="112" t="s">
        <v>176</v>
      </c>
      <c r="D4" s="115" t="s">
        <v>181</v>
      </c>
      <c r="E4" s="115" t="s">
        <v>195</v>
      </c>
    </row>
    <row r="5" spans="1:5" ht="12.75">
      <c r="A5" s="111" t="s">
        <v>2</v>
      </c>
      <c r="B5" s="112" t="s">
        <v>230</v>
      </c>
      <c r="C5" s="112" t="s">
        <v>177</v>
      </c>
      <c r="D5" s="115" t="s">
        <v>180</v>
      </c>
      <c r="E5" s="115" t="s">
        <v>195</v>
      </c>
    </row>
    <row r="6" spans="1:5" ht="12.75">
      <c r="A6" s="111" t="s">
        <v>4</v>
      </c>
      <c r="B6" s="112" t="s">
        <v>231</v>
      </c>
      <c r="C6" s="112" t="s">
        <v>174</v>
      </c>
      <c r="D6" s="115" t="s">
        <v>182</v>
      </c>
      <c r="E6" s="115" t="s">
        <v>195</v>
      </c>
    </row>
    <row r="7" spans="1:5" ht="12.75">
      <c r="A7" s="111" t="s">
        <v>12</v>
      </c>
      <c r="B7" s="112" t="s">
        <v>232</v>
      </c>
      <c r="C7" s="112" t="s">
        <v>172</v>
      </c>
      <c r="D7" s="296" t="s">
        <v>411</v>
      </c>
      <c r="E7" s="115" t="s">
        <v>195</v>
      </c>
    </row>
    <row r="8" spans="1:5" ht="12.75">
      <c r="A8" s="111" t="s">
        <v>5</v>
      </c>
      <c r="B8" s="112" t="s">
        <v>233</v>
      </c>
      <c r="C8" s="112" t="s">
        <v>173</v>
      </c>
      <c r="D8" s="115" t="s">
        <v>183</v>
      </c>
      <c r="E8" s="115" t="s">
        <v>195</v>
      </c>
    </row>
    <row r="9" spans="1:5" ht="12.75">
      <c r="A9" s="111" t="s">
        <v>6</v>
      </c>
      <c r="B9" s="110" t="s">
        <v>234</v>
      </c>
      <c r="C9" s="110" t="s">
        <v>193</v>
      </c>
      <c r="D9" s="115" t="s">
        <v>138</v>
      </c>
      <c r="E9" s="115" t="s">
        <v>196</v>
      </c>
    </row>
    <row r="10" spans="1:5" ht="12.75">
      <c r="A10" s="111" t="s">
        <v>9</v>
      </c>
      <c r="B10" s="112" t="s">
        <v>235</v>
      </c>
      <c r="C10" s="112" t="s">
        <v>175</v>
      </c>
      <c r="D10" s="115" t="s">
        <v>184</v>
      </c>
      <c r="E10" s="115" t="s">
        <v>196</v>
      </c>
    </row>
    <row r="11" spans="1:5" ht="12.75">
      <c r="A11" s="111" t="s">
        <v>134</v>
      </c>
      <c r="B11" s="112" t="s">
        <v>236</v>
      </c>
      <c r="C11" s="112" t="s">
        <v>165</v>
      </c>
      <c r="D11" s="115" t="s">
        <v>185</v>
      </c>
      <c r="E11" s="115" t="s">
        <v>196</v>
      </c>
    </row>
    <row r="12" spans="1:5" ht="12.75">
      <c r="A12" s="111" t="s">
        <v>8</v>
      </c>
      <c r="B12" s="112" t="s">
        <v>237</v>
      </c>
      <c r="C12" s="112" t="s">
        <v>167</v>
      </c>
      <c r="D12" s="115" t="s">
        <v>187</v>
      </c>
      <c r="E12" s="115" t="s">
        <v>196</v>
      </c>
    </row>
    <row r="13" spans="1:5" ht="12.75">
      <c r="A13" s="110" t="s">
        <v>7</v>
      </c>
      <c r="B13" s="112" t="s">
        <v>238</v>
      </c>
      <c r="C13" s="112" t="s">
        <v>166</v>
      </c>
      <c r="D13" s="115" t="s">
        <v>186</v>
      </c>
      <c r="E13" s="115" t="s">
        <v>196</v>
      </c>
    </row>
    <row r="14" spans="1:5" ht="12.75">
      <c r="A14" s="111" t="s">
        <v>10</v>
      </c>
      <c r="B14" s="112" t="s">
        <v>239</v>
      </c>
      <c r="C14" s="112" t="s">
        <v>168</v>
      </c>
      <c r="D14" s="115" t="s">
        <v>188</v>
      </c>
      <c r="E14" s="115" t="s">
        <v>196</v>
      </c>
    </row>
    <row r="15" spans="1:7" ht="12.75">
      <c r="A15" s="111" t="s">
        <v>11</v>
      </c>
      <c r="B15" s="112" t="s">
        <v>240</v>
      </c>
      <c r="C15" s="112" t="s">
        <v>169</v>
      </c>
      <c r="D15" s="115" t="s">
        <v>189</v>
      </c>
      <c r="E15" s="115" t="s">
        <v>196</v>
      </c>
      <c r="G15" s="29"/>
    </row>
    <row r="16" spans="1:5" ht="12.75">
      <c r="A16" s="111" t="s">
        <v>13</v>
      </c>
      <c r="B16" s="112" t="s">
        <v>241</v>
      </c>
      <c r="C16" s="112" t="s">
        <v>170</v>
      </c>
      <c r="D16" s="115" t="s">
        <v>190</v>
      </c>
      <c r="E16" s="115" t="s">
        <v>196</v>
      </c>
    </row>
    <row r="17" spans="1:5" ht="12.75">
      <c r="A17" s="111" t="s">
        <v>14</v>
      </c>
      <c r="B17" s="112" t="s">
        <v>242</v>
      </c>
      <c r="C17" s="112" t="s">
        <v>171</v>
      </c>
      <c r="D17" s="115" t="s">
        <v>191</v>
      </c>
      <c r="E17" s="115" t="s">
        <v>196</v>
      </c>
    </row>
    <row r="18" spans="1:5" ht="12.75">
      <c r="A18" s="111" t="s">
        <v>15</v>
      </c>
      <c r="B18" s="112" t="s">
        <v>243</v>
      </c>
      <c r="C18" s="110" t="s">
        <v>135</v>
      </c>
      <c r="D18" s="114" t="s">
        <v>192</v>
      </c>
      <c r="E18" s="114" t="s">
        <v>196</v>
      </c>
    </row>
    <row r="19" spans="1:5" ht="12.75">
      <c r="A19" s="111" t="s">
        <v>67</v>
      </c>
      <c r="B19" s="110" t="s">
        <v>244</v>
      </c>
      <c r="C19" s="110" t="s">
        <v>142</v>
      </c>
      <c r="D19" s="114" t="s">
        <v>140</v>
      </c>
      <c r="E19" s="114" t="s">
        <v>197</v>
      </c>
    </row>
    <row r="20" spans="1:5" ht="12.75">
      <c r="A20" s="111" t="s">
        <v>68</v>
      </c>
      <c r="B20" s="110" t="s">
        <v>245</v>
      </c>
      <c r="C20" s="110" t="s">
        <v>145</v>
      </c>
      <c r="D20" s="114" t="s">
        <v>141</v>
      </c>
      <c r="E20" s="114" t="s">
        <v>197</v>
      </c>
    </row>
    <row r="21" spans="1:5" ht="12.75">
      <c r="A21" s="111" t="s">
        <v>70</v>
      </c>
      <c r="B21" s="110" t="s">
        <v>246</v>
      </c>
      <c r="C21" s="110" t="s">
        <v>144</v>
      </c>
      <c r="D21" s="114" t="s">
        <v>143</v>
      </c>
      <c r="E21" s="114" t="s">
        <v>197</v>
      </c>
    </row>
    <row r="22" spans="1:5" ht="12.75">
      <c r="A22" s="111" t="s">
        <v>71</v>
      </c>
      <c r="B22" s="110" t="s">
        <v>247</v>
      </c>
      <c r="C22" s="110" t="s">
        <v>146</v>
      </c>
      <c r="D22" s="114" t="s">
        <v>147</v>
      </c>
      <c r="E22" s="114" t="s">
        <v>197</v>
      </c>
    </row>
    <row r="23" spans="1:5" ht="12.75">
      <c r="A23" s="111" t="s">
        <v>72</v>
      </c>
      <c r="B23" s="110" t="s">
        <v>248</v>
      </c>
      <c r="C23" s="110" t="s">
        <v>148</v>
      </c>
      <c r="D23" s="114" t="s">
        <v>149</v>
      </c>
      <c r="E23" s="114" t="s">
        <v>197</v>
      </c>
    </row>
    <row r="24" spans="1:5" ht="12.75">
      <c r="A24" s="111" t="s">
        <v>73</v>
      </c>
      <c r="B24" s="110" t="s">
        <v>249</v>
      </c>
      <c r="C24" s="110" t="s">
        <v>151</v>
      </c>
      <c r="D24" s="114" t="s">
        <v>153</v>
      </c>
      <c r="E24" s="114" t="s">
        <v>197</v>
      </c>
    </row>
    <row r="25" spans="1:5" ht="12.75">
      <c r="A25" s="111" t="s">
        <v>69</v>
      </c>
      <c r="B25" s="110" t="s">
        <v>250</v>
      </c>
      <c r="C25" s="110" t="s">
        <v>162</v>
      </c>
      <c r="D25" s="114" t="s">
        <v>152</v>
      </c>
      <c r="E25" s="114" t="s">
        <v>197</v>
      </c>
    </row>
    <row r="26" spans="1:5" ht="12.75">
      <c r="A26" s="111" t="s">
        <v>74</v>
      </c>
      <c r="B26" s="110" t="s">
        <v>251</v>
      </c>
      <c r="C26" s="110" t="s">
        <v>154</v>
      </c>
      <c r="D26" s="114" t="s">
        <v>155</v>
      </c>
      <c r="E26" s="114" t="s">
        <v>197</v>
      </c>
    </row>
    <row r="27" spans="1:5" ht="12.75">
      <c r="A27" s="111" t="s">
        <v>75</v>
      </c>
      <c r="B27" s="110" t="s">
        <v>252</v>
      </c>
      <c r="C27" s="110" t="s">
        <v>163</v>
      </c>
      <c r="D27" s="114" t="s">
        <v>164</v>
      </c>
      <c r="E27" s="114" t="s">
        <v>197</v>
      </c>
    </row>
    <row r="28" spans="1:5" ht="12.75">
      <c r="A28" s="111" t="s">
        <v>76</v>
      </c>
      <c r="B28" s="110" t="s">
        <v>253</v>
      </c>
      <c r="C28" s="110" t="s">
        <v>156</v>
      </c>
      <c r="D28" s="114" t="s">
        <v>157</v>
      </c>
      <c r="E28" s="114" t="s">
        <v>197</v>
      </c>
    </row>
    <row r="29" spans="1:5" ht="12.75">
      <c r="A29" s="111" t="s">
        <v>77</v>
      </c>
      <c r="B29" s="110" t="s">
        <v>254</v>
      </c>
      <c r="C29" s="110" t="s">
        <v>159</v>
      </c>
      <c r="D29" s="114" t="s">
        <v>158</v>
      </c>
      <c r="E29" s="114" t="s">
        <v>197</v>
      </c>
    </row>
    <row r="30" spans="1:5" ht="12.75">
      <c r="A30" s="111" t="s">
        <v>78</v>
      </c>
      <c r="B30" s="110" t="s">
        <v>255</v>
      </c>
      <c r="C30" s="110" t="s">
        <v>160</v>
      </c>
      <c r="D30" s="114" t="s">
        <v>161</v>
      </c>
      <c r="E30" s="114" t="s">
        <v>197</v>
      </c>
    </row>
  </sheetData>
  <sheetProtection password="DD79" sheet="1" objects="1" scenarios="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B38"/>
  <sheetViews>
    <sheetView zoomScalePageLayoutView="0" workbookViewId="0" topLeftCell="A1">
      <pane ySplit="1" topLeftCell="A2" activePane="bottomLeft" state="frozen"/>
      <selection pane="topLeft" activeCell="A1" sqref="A1"/>
      <selection pane="bottomLeft" activeCell="E11" sqref="E11"/>
    </sheetView>
  </sheetViews>
  <sheetFormatPr defaultColWidth="9.140625" defaultRowHeight="12.75"/>
  <cols>
    <col min="1" max="1" width="10.57421875" style="0" bestFit="1" customWidth="1"/>
    <col min="2" max="2" width="78.7109375" style="0" bestFit="1" customWidth="1"/>
  </cols>
  <sheetData>
    <row r="1" spans="1:2" ht="13.5" customHeight="1" thickBot="1">
      <c r="A1" s="349" t="s">
        <v>263</v>
      </c>
      <c r="B1" s="350"/>
    </row>
    <row r="2" spans="1:2" ht="12.75">
      <c r="A2" s="204" t="s">
        <v>317</v>
      </c>
      <c r="B2" s="204" t="s">
        <v>318</v>
      </c>
    </row>
    <row r="3" spans="1:2" ht="12.75">
      <c r="A3" s="201" t="s">
        <v>301</v>
      </c>
      <c r="B3" s="201" t="s">
        <v>313</v>
      </c>
    </row>
    <row r="4" spans="1:2" ht="12.75">
      <c r="A4" s="201" t="s">
        <v>283</v>
      </c>
      <c r="B4" s="201" t="s">
        <v>284</v>
      </c>
    </row>
    <row r="5" spans="1:2" ht="12.75">
      <c r="A5" s="201" t="s">
        <v>275</v>
      </c>
      <c r="B5" s="201" t="s">
        <v>276</v>
      </c>
    </row>
    <row r="6" spans="1:2" ht="12.75">
      <c r="A6" s="201" t="s">
        <v>82</v>
      </c>
      <c r="B6" s="201" t="s">
        <v>277</v>
      </c>
    </row>
    <row r="7" spans="1:2" ht="26.25">
      <c r="A7" s="201" t="s">
        <v>316</v>
      </c>
      <c r="B7" s="303" t="s">
        <v>416</v>
      </c>
    </row>
    <row r="8" spans="1:2" ht="12.75">
      <c r="A8" s="297" t="s">
        <v>412</v>
      </c>
      <c r="B8" s="297" t="s">
        <v>413</v>
      </c>
    </row>
    <row r="9" spans="1:2" ht="12.75">
      <c r="A9" s="297" t="s">
        <v>414</v>
      </c>
      <c r="B9" s="297" t="s">
        <v>415</v>
      </c>
    </row>
    <row r="10" spans="1:2" ht="12.75">
      <c r="A10" s="201" t="s">
        <v>288</v>
      </c>
      <c r="B10" s="201" t="s">
        <v>293</v>
      </c>
    </row>
    <row r="11" spans="1:2" ht="12.75">
      <c r="A11" s="201" t="s">
        <v>292</v>
      </c>
      <c r="B11" s="201" t="s">
        <v>294</v>
      </c>
    </row>
    <row r="12" spans="1:2" ht="12.75">
      <c r="A12" s="201" t="s">
        <v>289</v>
      </c>
      <c r="B12" s="201" t="s">
        <v>295</v>
      </c>
    </row>
    <row r="13" spans="1:2" ht="12.75">
      <c r="A13" s="201" t="s">
        <v>291</v>
      </c>
      <c r="B13" s="201" t="s">
        <v>296</v>
      </c>
    </row>
    <row r="14" spans="1:2" ht="12.75">
      <c r="A14" s="201" t="s">
        <v>302</v>
      </c>
      <c r="B14" s="201" t="s">
        <v>303</v>
      </c>
    </row>
    <row r="15" spans="1:2" ht="12.75">
      <c r="A15" s="201" t="s">
        <v>309</v>
      </c>
      <c r="B15" s="201" t="s">
        <v>310</v>
      </c>
    </row>
    <row r="16" spans="1:2" ht="12.75">
      <c r="A16" s="164" t="s">
        <v>272</v>
      </c>
      <c r="B16" s="164" t="s">
        <v>273</v>
      </c>
    </row>
    <row r="17" spans="1:2" ht="12.75">
      <c r="A17" s="164" t="s">
        <v>274</v>
      </c>
      <c r="B17" s="201" t="s">
        <v>282</v>
      </c>
    </row>
    <row r="18" spans="1:2" ht="12.75">
      <c r="A18" s="164" t="s">
        <v>311</v>
      </c>
      <c r="B18" s="201" t="s">
        <v>312</v>
      </c>
    </row>
    <row r="19" spans="1:2" ht="39">
      <c r="A19" s="164" t="s">
        <v>315</v>
      </c>
      <c r="B19" s="303" t="s">
        <v>425</v>
      </c>
    </row>
    <row r="20" spans="1:2" ht="12.75">
      <c r="A20" s="298" t="s">
        <v>280</v>
      </c>
      <c r="B20" s="201" t="s">
        <v>281</v>
      </c>
    </row>
    <row r="21" spans="1:2" ht="12.75">
      <c r="A21" s="298" t="s">
        <v>320</v>
      </c>
      <c r="B21" s="201" t="s">
        <v>321</v>
      </c>
    </row>
    <row r="22" spans="1:2" ht="12.75">
      <c r="A22" s="298" t="s">
        <v>5</v>
      </c>
      <c r="B22" s="201" t="s">
        <v>297</v>
      </c>
    </row>
    <row r="23" spans="1:2" ht="12.75">
      <c r="A23" s="298" t="s">
        <v>15</v>
      </c>
      <c r="B23" s="201" t="s">
        <v>135</v>
      </c>
    </row>
    <row r="24" spans="1:2" ht="12.75">
      <c r="A24" s="298" t="s">
        <v>285</v>
      </c>
      <c r="B24" s="201" t="s">
        <v>286</v>
      </c>
    </row>
    <row r="25" spans="1:2" ht="12.75">
      <c r="A25" s="201" t="s">
        <v>1</v>
      </c>
      <c r="B25" s="201" t="s">
        <v>299</v>
      </c>
    </row>
    <row r="26" spans="1:2" ht="12.75">
      <c r="A26" s="201" t="s">
        <v>298</v>
      </c>
      <c r="B26" s="201" t="s">
        <v>300</v>
      </c>
    </row>
    <row r="27" spans="1:2" ht="12.75">
      <c r="A27" s="201" t="s">
        <v>306</v>
      </c>
      <c r="B27" s="201" t="s">
        <v>307</v>
      </c>
    </row>
    <row r="28" spans="1:2" ht="12.75">
      <c r="A28" s="164" t="s">
        <v>270</v>
      </c>
      <c r="B28" s="164" t="s">
        <v>271</v>
      </c>
    </row>
    <row r="29" spans="1:2" ht="12.75">
      <c r="A29" s="298" t="s">
        <v>278</v>
      </c>
      <c r="B29" s="201" t="s">
        <v>279</v>
      </c>
    </row>
    <row r="30" spans="1:2" ht="12.75">
      <c r="A30" s="298" t="s">
        <v>0</v>
      </c>
      <c r="B30" s="201" t="s">
        <v>287</v>
      </c>
    </row>
    <row r="31" spans="1:2" ht="12.75">
      <c r="A31" s="201" t="s">
        <v>6</v>
      </c>
      <c r="B31" s="201" t="s">
        <v>290</v>
      </c>
    </row>
    <row r="32" spans="1:2" ht="12.75">
      <c r="A32" s="201" t="s">
        <v>305</v>
      </c>
      <c r="B32" s="297" t="s">
        <v>417</v>
      </c>
    </row>
    <row r="33" spans="1:2" ht="12.75">
      <c r="A33" s="164" t="s">
        <v>266</v>
      </c>
      <c r="B33" s="297" t="s">
        <v>418</v>
      </c>
    </row>
    <row r="34" spans="1:2" ht="12.75">
      <c r="A34" s="164" t="s">
        <v>267</v>
      </c>
      <c r="B34" s="297" t="s">
        <v>419</v>
      </c>
    </row>
    <row r="35" spans="1:2" ht="12.75">
      <c r="A35" s="164" t="s">
        <v>314</v>
      </c>
      <c r="B35" s="205" t="s">
        <v>319</v>
      </c>
    </row>
    <row r="36" spans="1:2" ht="12.75">
      <c r="A36" s="164" t="s">
        <v>268</v>
      </c>
      <c r="B36" s="164" t="s">
        <v>269</v>
      </c>
    </row>
    <row r="37" spans="1:2" ht="12.75">
      <c r="A37" s="201" t="s">
        <v>335</v>
      </c>
      <c r="B37" s="201" t="s">
        <v>336</v>
      </c>
    </row>
    <row r="38" spans="1:2" ht="12.75">
      <c r="A38" s="164" t="s">
        <v>264</v>
      </c>
      <c r="B38" s="164" t="s">
        <v>265</v>
      </c>
    </row>
  </sheetData>
  <sheetProtection password="DD79" sheet="1"/>
  <mergeCells count="1">
    <mergeCell ref="A1:B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Deana Crumbling</dc:creator>
  <cp:keywords/>
  <dc:description/>
  <cp:lastModifiedBy>EPA</cp:lastModifiedBy>
  <cp:lastPrinted>2013-11-13T21:12:51Z</cp:lastPrinted>
  <dcterms:created xsi:type="dcterms:W3CDTF">2010-08-20T16:48:25Z</dcterms:created>
  <dcterms:modified xsi:type="dcterms:W3CDTF">2014-02-04T18:10:59Z</dcterms:modified>
  <cp:category/>
  <cp:version/>
  <cp:contentType/>
  <cp:contentStatus/>
</cp:coreProperties>
</file>