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1340" windowHeight="6540" activeTab="4"/>
  </bookViews>
  <sheets>
    <sheet name="Stats" sheetId="1" r:id="rId1"/>
    <sheet name="Summary" sheetId="2" r:id="rId2"/>
    <sheet name="spot" sheetId="3" r:id="rId3"/>
    <sheet name="advance" sheetId="4" r:id="rId4"/>
    <sheet name="offers" sheetId="5" r:id="rId5"/>
  </sheets>
  <definedNames>
    <definedName name="_xlnm.Print_Area" localSheetId="0">'Stats'!$A$1:$E$34</definedName>
  </definedNames>
  <calcPr fullCalcOnLoad="1"/>
</workbook>
</file>

<file path=xl/sharedStrings.xml><?xml version="1.0" encoding="utf-8"?>
<sst xmlns="http://schemas.openxmlformats.org/spreadsheetml/2006/main" count="177" uniqueCount="83">
  <si>
    <t>I.  ALLOWANCES AVAILABLE FOR AUCTION</t>
  </si>
  <si>
    <t>Origin of</t>
  </si>
  <si>
    <t>Spot Auction</t>
  </si>
  <si>
    <t>7 Year Advance Auction</t>
  </si>
  <si>
    <t>Allowances</t>
  </si>
  <si>
    <t>EPA</t>
  </si>
  <si>
    <t>Total</t>
  </si>
  <si>
    <t>II.  SPOT AUCTION RESULTS</t>
  </si>
  <si>
    <t>ALLOWANCES</t>
  </si>
  <si>
    <t>NUMBER OF BIDS</t>
  </si>
  <si>
    <t>BID PRICE</t>
  </si>
  <si>
    <t xml:space="preserve">III.  7 YEAR ADVANCE AUCTION RESULTS </t>
  </si>
  <si>
    <t>QUANTITY</t>
  </si>
  <si>
    <t>AMOUNT PAID</t>
  </si>
  <si>
    <t>Beloit College SO2 Reduction Program</t>
  </si>
  <si>
    <t>Bates College Environmental Economics</t>
  </si>
  <si>
    <t>Maryland Environmental Law Society</t>
  </si>
  <si>
    <t>Acid Rain Retirement Fund</t>
  </si>
  <si>
    <t>Cleaner and Greener Program</t>
  </si>
  <si>
    <t>TOTALS</t>
  </si>
  <si>
    <t>American Electric Power</t>
  </si>
  <si>
    <t>Total Auction Proceeds</t>
  </si>
  <si>
    <t xml:space="preserve">Highest:  </t>
  </si>
  <si>
    <t xml:space="preserve">Clearing:  </t>
  </si>
  <si>
    <t xml:space="preserve">Lowest:  </t>
  </si>
  <si>
    <t>WPS Power Development, Inc.</t>
  </si>
  <si>
    <r>
      <t xml:space="preserve">PERCENTAGE OF TOTAL </t>
    </r>
    <r>
      <rPr>
        <b/>
        <u val="single"/>
        <sz val="12"/>
        <color indexed="8"/>
        <rFont val="Arial"/>
        <family val="2"/>
      </rPr>
      <t>ALLOWANCES</t>
    </r>
  </si>
  <si>
    <t>Successful:  2</t>
  </si>
  <si>
    <t>AEM 250 Cornell Univ 2004</t>
  </si>
  <si>
    <t>AEM 451 ECON 409 Cornell Univ 2004</t>
  </si>
  <si>
    <t>Edison Mission Energy</t>
  </si>
  <si>
    <t>Cedar Falls Utilities</t>
  </si>
  <si>
    <t>Cantor Fitzgerald Brokerage L.P.</t>
  </si>
  <si>
    <t>Morgan Stanley Commodities Group, Inc.</t>
  </si>
  <si>
    <t>PSEG Energy Resources and Trade LLC</t>
  </si>
  <si>
    <t>Indianapolis Power &amp; Light Company</t>
  </si>
  <si>
    <t>AQUILA</t>
  </si>
  <si>
    <t>Colorado Springs Utilities</t>
  </si>
  <si>
    <t>Man Financial, Inc.</t>
  </si>
  <si>
    <t>Andrew J. Yates</t>
  </si>
  <si>
    <t>University of Houston Environmental Economics</t>
  </si>
  <si>
    <t>James Ayers</t>
  </si>
  <si>
    <t>In Memory of Carly Crismore</t>
  </si>
  <si>
    <t>Rufus and Amy</t>
  </si>
  <si>
    <t>SPOT AUCTION WINNERS</t>
  </si>
  <si>
    <t>7 YEAR ADVANCE AUCTION WINNERS</t>
  </si>
  <si>
    <t>(First Usable in 2004)</t>
  </si>
  <si>
    <t>(First Usable in 2011)</t>
  </si>
  <si>
    <t>Total:  21</t>
  </si>
  <si>
    <t>Total:  5</t>
  </si>
  <si>
    <t>&lt; 0.01</t>
  </si>
  <si>
    <t>BIDDER'S NAME</t>
  </si>
  <si>
    <t>2004 ACID RAIN ALLOWANCE AUCTION RESULTS</t>
  </si>
  <si>
    <t>Privately Offered</t>
  </si>
  <si>
    <t>OF BIDDERS</t>
  </si>
  <si>
    <t>NUMBER</t>
  </si>
  <si>
    <t>BIDS</t>
  </si>
  <si>
    <t>TOTAL</t>
  </si>
  <si>
    <t>Edison Mission Energy*</t>
  </si>
  <si>
    <t xml:space="preserve">* Awarded a partial fill of 481 out of 10,000 bid for. </t>
  </si>
  <si>
    <t>Midwest Environmental Law Caucus, Valparaiso University School of Law</t>
  </si>
  <si>
    <t>Spot Bids (First Usable in 2004)</t>
  </si>
  <si>
    <t>American Electric Power*</t>
  </si>
  <si>
    <t>* Awarded a partial fill of 124,950 out of 125,000 bid for.</t>
  </si>
  <si>
    <t>7 Year Advance Bids (First Usable in 2011)</t>
  </si>
  <si>
    <t>AUCTION OFFERS (SPOT)</t>
  </si>
  <si>
    <t>Sold: 125,011</t>
  </si>
  <si>
    <t>Successful:  25</t>
  </si>
  <si>
    <t>Unsuccessful:  39</t>
  </si>
  <si>
    <t>Total:  64</t>
  </si>
  <si>
    <t>Bid for:  275,053</t>
  </si>
  <si>
    <t>Sold: 125,000</t>
  </si>
  <si>
    <t>Unsuccessful:  6</t>
  </si>
  <si>
    <t>Total:  8</t>
  </si>
  <si>
    <t>Privately Offered Allowances and Floor Prices</t>
  </si>
  <si>
    <t>OFFERS</t>
  </si>
  <si>
    <t xml:space="preserve">Average of Winning Bids:  </t>
  </si>
  <si>
    <t>AUCTION OFFERS (7 YEAR ADVANCE)</t>
  </si>
  <si>
    <t>NONE</t>
  </si>
  <si>
    <t>*********</t>
  </si>
  <si>
    <t>10*</t>
  </si>
  <si>
    <t>1*</t>
  </si>
  <si>
    <t xml:space="preserve">* 11 allowances, with offer prices equal to or less than $260 were sold at $260.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</si>
</sst>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"/>
    <numFmt numFmtId="167" formatCode="0.000"/>
    <numFmt numFmtId="168" formatCode="&quot;$&quot;#,##0.00;\(&quot;$&quot;#,##0.00\)"/>
    <numFmt numFmtId="169" formatCode="0;[Red]0"/>
    <numFmt numFmtId="170" formatCode="&quot;$&quot;#,##0.00;[Red]&quot;$&quot;#,##0.00"/>
    <numFmt numFmtId="171" formatCode="_(* #,##0.0_);_(* \(#,##0.0\);_(* &quot;-&quot;??_);_(@_)"/>
  </numFmts>
  <fonts count="1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23" applyFont="1">
      <alignment/>
      <protection/>
    </xf>
    <xf numFmtId="164" fontId="2" fillId="0" borderId="0" xfId="23" applyNumberFormat="1" applyFont="1">
      <alignment/>
      <protection/>
    </xf>
    <xf numFmtId="0" fontId="2" fillId="0" borderId="0" xfId="23" applyFont="1" applyAlignment="1">
      <alignment horizontal="right"/>
      <protection/>
    </xf>
    <xf numFmtId="0" fontId="2" fillId="0" borderId="1" xfId="23" applyFont="1" applyBorder="1">
      <alignment/>
      <protection/>
    </xf>
    <xf numFmtId="0" fontId="2" fillId="0" borderId="1" xfId="23" applyFont="1" applyBorder="1" applyAlignment="1">
      <alignment horizontal="right"/>
      <protection/>
    </xf>
    <xf numFmtId="165" fontId="2" fillId="0" borderId="0" xfId="15" applyNumberFormat="1" applyFont="1" applyAlignment="1">
      <alignment/>
    </xf>
    <xf numFmtId="165" fontId="3" fillId="0" borderId="0" xfId="15" applyNumberFormat="1" applyFont="1" applyAlignment="1">
      <alignment horizontal="right"/>
    </xf>
    <xf numFmtId="165" fontId="2" fillId="0" borderId="1" xfId="15" applyNumberFormat="1" applyFont="1" applyBorder="1" applyAlignment="1">
      <alignment/>
    </xf>
    <xf numFmtId="0" fontId="1" fillId="0" borderId="0" xfId="23" applyFont="1" applyAlignment="1">
      <alignment horizontal="left"/>
      <protection/>
    </xf>
    <xf numFmtId="0" fontId="4" fillId="0" borderId="0" xfId="23" applyFont="1" applyAlignment="1">
      <alignment horizontal="right"/>
      <protection/>
    </xf>
    <xf numFmtId="0" fontId="3" fillId="0" borderId="0" xfId="0" applyFont="1" applyAlignment="1">
      <alignment horizontal="right"/>
    </xf>
    <xf numFmtId="164" fontId="2" fillId="0" borderId="0" xfId="17" applyNumberFormat="1" applyFont="1" applyAlignment="1">
      <alignment horizontal="center"/>
    </xf>
    <xf numFmtId="0" fontId="5" fillId="0" borderId="0" xfId="0" applyFont="1" applyAlignment="1">
      <alignment horizontal="right"/>
    </xf>
    <xf numFmtId="164" fontId="6" fillId="0" borderId="0" xfId="17" applyNumberFormat="1" applyFont="1" applyAlignment="1">
      <alignment horizontal="center"/>
    </xf>
    <xf numFmtId="166" fontId="2" fillId="0" borderId="0" xfId="23" applyNumberFormat="1" applyFont="1" applyAlignment="1">
      <alignment horizontal="right"/>
      <protection/>
    </xf>
    <xf numFmtId="164" fontId="3" fillId="0" borderId="0" xfId="0" applyNumberFormat="1" applyFont="1" applyAlignment="1">
      <alignment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0" xfId="22" applyFont="1" applyFill="1" applyBorder="1" applyAlignment="1">
      <alignment horizontal="left" wrapText="1"/>
      <protection/>
    </xf>
    <xf numFmtId="165" fontId="3" fillId="0" borderId="0" xfId="15" applyNumberFormat="1" applyFont="1" applyFill="1" applyBorder="1" applyAlignment="1">
      <alignment horizontal="left"/>
    </xf>
    <xf numFmtId="167" fontId="3" fillId="0" borderId="0" xfId="0" applyNumberFormat="1" applyFont="1" applyBorder="1" applyAlignment="1">
      <alignment horizontal="center"/>
    </xf>
    <xf numFmtId="7" fontId="3" fillId="0" borderId="0" xfId="17" applyNumberFormat="1" applyFont="1" applyBorder="1" applyAlignment="1">
      <alignment/>
    </xf>
    <xf numFmtId="165" fontId="5" fillId="0" borderId="0" xfId="15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center"/>
    </xf>
    <xf numFmtId="7" fontId="5" fillId="0" borderId="0" xfId="17" applyNumberFormat="1" applyFont="1" applyAlignment="1">
      <alignment/>
    </xf>
    <xf numFmtId="0" fontId="3" fillId="0" borderId="0" xfId="0" applyFont="1" applyBorder="1" applyAlignment="1">
      <alignment horizontal="left" wrapText="1"/>
    </xf>
    <xf numFmtId="165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44" fontId="3" fillId="0" borderId="0" xfId="17" applyFont="1" applyBorder="1" applyAlignment="1">
      <alignment/>
    </xf>
    <xf numFmtId="0" fontId="9" fillId="0" borderId="0" xfId="0" applyFont="1" applyBorder="1" applyAlignment="1">
      <alignment horizontal="left" wrapText="1"/>
    </xf>
    <xf numFmtId="165" fontId="9" fillId="0" borderId="0" xfId="15" applyNumberFormat="1" applyFont="1" applyBorder="1" applyAlignment="1">
      <alignment/>
    </xf>
    <xf numFmtId="44" fontId="9" fillId="0" borderId="0" xfId="17" applyFont="1" applyBorder="1" applyAlignment="1">
      <alignment/>
    </xf>
    <xf numFmtId="44" fontId="7" fillId="0" borderId="0" xfId="17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7" fontId="5" fillId="0" borderId="0" xfId="17" applyNumberFormat="1" applyFont="1" applyBorder="1" applyAlignment="1">
      <alignment shrinkToFit="1"/>
    </xf>
    <xf numFmtId="0" fontId="2" fillId="0" borderId="0" xfId="21" applyFont="1" applyBorder="1">
      <alignment/>
      <protection/>
    </xf>
    <xf numFmtId="0" fontId="3" fillId="0" borderId="0" xfId="0" applyFont="1" applyBorder="1" applyAlignment="1">
      <alignment/>
    </xf>
    <xf numFmtId="165" fontId="7" fillId="0" borderId="0" xfId="15" applyNumberFormat="1" applyFont="1" applyBorder="1" applyAlignment="1">
      <alignment wrapText="1"/>
    </xf>
    <xf numFmtId="0" fontId="1" fillId="0" borderId="0" xfId="23" applyFont="1" applyAlignment="1">
      <alignment/>
      <protection/>
    </xf>
    <xf numFmtId="0" fontId="0" fillId="0" borderId="2" xfId="0" applyBorder="1" applyAlignment="1">
      <alignment/>
    </xf>
    <xf numFmtId="0" fontId="10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3" fillId="0" borderId="2" xfId="22" applyFont="1" applyFill="1" applyBorder="1" applyAlignment="1">
      <alignment horizontal="left" wrapText="1"/>
      <protection/>
    </xf>
    <xf numFmtId="165" fontId="3" fillId="0" borderId="2" xfId="15" applyNumberFormat="1" applyFont="1" applyFill="1" applyBorder="1" applyAlignment="1">
      <alignment horizontal="left"/>
    </xf>
    <xf numFmtId="7" fontId="3" fillId="0" borderId="2" xfId="17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5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65" fontId="0" fillId="0" borderId="2" xfId="0" applyNumberFormat="1" applyBorder="1" applyAlignment="1">
      <alignment vertical="top" wrapText="1"/>
    </xf>
    <xf numFmtId="0" fontId="9" fillId="0" borderId="0" xfId="22" applyFont="1" applyFill="1" applyBorder="1" applyAlignment="1">
      <alignment horizontal="left" vertical="top" wrapText="1"/>
      <protection/>
    </xf>
    <xf numFmtId="3" fontId="9" fillId="0" borderId="0" xfId="22" applyNumberFormat="1" applyFont="1" applyFill="1" applyBorder="1" applyAlignment="1">
      <alignment horizontal="right" vertical="top" wrapText="1"/>
      <protection/>
    </xf>
    <xf numFmtId="0" fontId="9" fillId="0" borderId="2" xfId="22" applyFont="1" applyFill="1" applyBorder="1" applyAlignment="1">
      <alignment horizontal="left" vertical="top" wrapText="1"/>
      <protection/>
    </xf>
    <xf numFmtId="3" fontId="9" fillId="0" borderId="2" xfId="22" applyNumberFormat="1" applyFont="1" applyFill="1" applyBorder="1" applyAlignment="1">
      <alignment horizontal="right" vertical="top" wrapText="1"/>
      <protection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165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165" fontId="9" fillId="0" borderId="0" xfId="15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/>
    </xf>
    <xf numFmtId="44" fontId="5" fillId="0" borderId="2" xfId="17" applyFont="1" applyFill="1" applyBorder="1" applyAlignment="1">
      <alignment horizontal="left" wrapText="1"/>
    </xf>
    <xf numFmtId="165" fontId="5" fillId="0" borderId="2" xfId="15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13" fillId="0" borderId="0" xfId="23" applyFont="1" applyAlignment="1">
      <alignment horizontal="center"/>
      <protection/>
    </xf>
    <xf numFmtId="0" fontId="4" fillId="0" borderId="0" xfId="23" applyFont="1" applyAlignment="1">
      <alignment horizontal="right" wrapText="1"/>
      <protection/>
    </xf>
    <xf numFmtId="1" fontId="0" fillId="0" borderId="0" xfId="0" applyNumberFormat="1" applyFill="1" applyAlignment="1">
      <alignment horizontal="left" vertical="top" wrapText="1"/>
    </xf>
    <xf numFmtId="164" fontId="5" fillId="0" borderId="2" xfId="15" applyNumberFormat="1" applyFont="1" applyFill="1" applyBorder="1" applyAlignment="1">
      <alignment horizontal="left" wrapText="1"/>
    </xf>
    <xf numFmtId="168" fontId="9" fillId="0" borderId="0" xfId="22" applyNumberFormat="1" applyFont="1" applyFill="1" applyBorder="1" applyAlignment="1">
      <alignment horizontal="left" vertical="top" wrapText="1"/>
      <protection/>
    </xf>
    <xf numFmtId="168" fontId="9" fillId="0" borderId="2" xfId="22" applyNumberFormat="1" applyFont="1" applyFill="1" applyBorder="1" applyAlignment="1">
      <alignment horizontal="left" vertical="top" wrapText="1"/>
      <protection/>
    </xf>
    <xf numFmtId="1" fontId="1" fillId="0" borderId="0" xfId="0" applyNumberFormat="1" applyFont="1" applyFill="1" applyAlignment="1">
      <alignment horizontal="left" vertical="top"/>
    </xf>
    <xf numFmtId="1" fontId="6" fillId="0" borderId="0" xfId="0" applyNumberFormat="1" applyFont="1" applyFill="1" applyAlignment="1">
      <alignment horizontal="left" vertical="top"/>
    </xf>
    <xf numFmtId="1" fontId="1" fillId="0" borderId="0" xfId="0" applyNumberFormat="1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164" fontId="5" fillId="0" borderId="2" xfId="15" applyNumberFormat="1" applyFont="1" applyFill="1" applyBorder="1" applyAlignment="1">
      <alignment wrapText="1"/>
    </xf>
    <xf numFmtId="1" fontId="0" fillId="0" borderId="0" xfId="0" applyNumberFormat="1" applyFill="1" applyAlignment="1">
      <alignment vertical="top"/>
    </xf>
    <xf numFmtId="1" fontId="9" fillId="0" borderId="0" xfId="0" applyNumberFormat="1" applyFont="1" applyFill="1" applyBorder="1" applyAlignment="1">
      <alignment vertical="top" wrapText="1"/>
    </xf>
    <xf numFmtId="1" fontId="0" fillId="0" borderId="0" xfId="0" applyNumberFormat="1" applyFill="1" applyAlignment="1">
      <alignment vertical="top" wrapText="1"/>
    </xf>
    <xf numFmtId="0" fontId="10" fillId="0" borderId="0" xfId="0" applyFont="1" applyAlignment="1">
      <alignment/>
    </xf>
    <xf numFmtId="167" fontId="3" fillId="0" borderId="3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6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1" fillId="0" borderId="0" xfId="23" applyFont="1" applyAlignment="1">
      <alignment/>
      <protection/>
    </xf>
    <xf numFmtId="0" fontId="4" fillId="0" borderId="0" xfId="23" applyFont="1" applyAlignment="1">
      <alignment horizontal="center"/>
      <protection/>
    </xf>
    <xf numFmtId="0" fontId="1" fillId="0" borderId="0" xfId="23" applyFont="1" applyAlignment="1">
      <alignment horizontal="center"/>
      <protection/>
    </xf>
    <xf numFmtId="1" fontId="9" fillId="0" borderId="0" xfId="22" applyNumberFormat="1" applyFont="1" applyFill="1" applyBorder="1" applyAlignment="1">
      <alignment horizontal="left" vertical="top" wrapText="1"/>
      <protection/>
    </xf>
    <xf numFmtId="1" fontId="9" fillId="0" borderId="0" xfId="22" applyNumberFormat="1" applyFont="1" applyFill="1" applyBorder="1" applyAlignment="1">
      <alignment vertical="top" wrapText="1"/>
      <protection/>
    </xf>
    <xf numFmtId="6" fontId="0" fillId="0" borderId="0" xfId="15" applyNumberFormat="1" applyFont="1" applyAlignment="1">
      <alignment horizontal="center"/>
    </xf>
    <xf numFmtId="6" fontId="0" fillId="0" borderId="0" xfId="21" applyNumberFormat="1" applyFont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ffsum99" xfId="21"/>
    <cellStyle name="Normal_Sheet1" xfId="22"/>
    <cellStyle name="Normal_stats_9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8">
      <selection activeCell="G26" sqref="G26"/>
    </sheetView>
  </sheetViews>
  <sheetFormatPr defaultColWidth="9.140625" defaultRowHeight="12.75"/>
  <cols>
    <col min="1" max="1" width="21.421875" style="0" customWidth="1"/>
    <col min="2" max="2" width="22.7109375" style="0" bestFit="1" customWidth="1"/>
    <col min="3" max="3" width="18.28125" style="0" customWidth="1"/>
    <col min="4" max="4" width="12.28125" style="0" customWidth="1"/>
    <col min="5" max="5" width="14.140625" style="0" bestFit="1" customWidth="1"/>
  </cols>
  <sheetData>
    <row r="1" spans="1:3" ht="18">
      <c r="A1" s="91" t="s">
        <v>52</v>
      </c>
      <c r="B1" s="91"/>
      <c r="C1" s="91"/>
    </row>
    <row r="2" spans="1:3" ht="18">
      <c r="A2" s="42"/>
      <c r="B2" s="42"/>
      <c r="C2" s="42"/>
    </row>
    <row r="3" spans="1:5" ht="18">
      <c r="A3" s="91" t="s">
        <v>0</v>
      </c>
      <c r="B3" s="91"/>
      <c r="C3" s="91"/>
      <c r="D3" s="1"/>
      <c r="E3" s="2"/>
    </row>
    <row r="4" spans="1:5" ht="15">
      <c r="A4" s="1"/>
      <c r="B4" s="1"/>
      <c r="C4" s="1"/>
      <c r="D4" s="1"/>
      <c r="E4" s="2"/>
    </row>
    <row r="5" spans="1:5" ht="15">
      <c r="A5" s="1" t="s">
        <v>1</v>
      </c>
      <c r="B5" s="3" t="s">
        <v>2</v>
      </c>
      <c r="D5" s="1"/>
      <c r="E5" s="3" t="s">
        <v>3</v>
      </c>
    </row>
    <row r="6" spans="1:5" ht="15">
      <c r="A6" s="4" t="s">
        <v>4</v>
      </c>
      <c r="B6" s="5" t="s">
        <v>46</v>
      </c>
      <c r="C6" s="8"/>
      <c r="D6" s="4"/>
      <c r="E6" s="5" t="s">
        <v>47</v>
      </c>
    </row>
    <row r="7" spans="1:5" ht="15">
      <c r="A7" s="1"/>
      <c r="B7" s="1"/>
      <c r="D7" s="1"/>
      <c r="E7" s="1"/>
    </row>
    <row r="8" spans="1:5" ht="15">
      <c r="A8" s="1" t="s">
        <v>5</v>
      </c>
      <c r="B8" s="6">
        <v>125000</v>
      </c>
      <c r="D8" s="6"/>
      <c r="E8" s="6">
        <v>125000</v>
      </c>
    </row>
    <row r="9" spans="1:5" ht="15">
      <c r="A9" s="1"/>
      <c r="B9" s="6"/>
      <c r="D9" s="6"/>
      <c r="E9" s="6"/>
    </row>
    <row r="10" spans="1:5" ht="15">
      <c r="A10" s="1" t="s">
        <v>53</v>
      </c>
      <c r="B10" s="7">
        <v>11</v>
      </c>
      <c r="D10" s="6"/>
      <c r="E10" s="7">
        <v>0</v>
      </c>
    </row>
    <row r="11" spans="1:5" ht="15">
      <c r="A11" s="4"/>
      <c r="B11" s="8"/>
      <c r="C11" s="8"/>
      <c r="D11" s="8"/>
      <c r="E11" s="8"/>
    </row>
    <row r="12" spans="1:5" ht="15">
      <c r="A12" s="1" t="s">
        <v>6</v>
      </c>
      <c r="B12" s="6">
        <f>B8+B10</f>
        <v>125011</v>
      </c>
      <c r="D12" s="6"/>
      <c r="E12" s="6">
        <f>E8+E10</f>
        <v>125000</v>
      </c>
    </row>
    <row r="13" spans="1:5" ht="15">
      <c r="A13" s="1"/>
      <c r="B13" s="1"/>
      <c r="C13" s="6"/>
      <c r="D13" s="1"/>
      <c r="E13" s="2"/>
    </row>
    <row r="14" spans="1:5" ht="15">
      <c r="A14" s="1"/>
      <c r="B14" s="1"/>
      <c r="C14" s="1"/>
      <c r="D14" s="1"/>
      <c r="E14" s="2"/>
    </row>
    <row r="15" spans="1:5" ht="18">
      <c r="A15" s="9" t="s">
        <v>7</v>
      </c>
      <c r="B15" s="1"/>
      <c r="C15" s="1"/>
      <c r="D15" s="1"/>
      <c r="E15" s="2"/>
    </row>
    <row r="16" spans="1:5" ht="18">
      <c r="A16" s="9"/>
      <c r="B16" s="1"/>
      <c r="C16" s="1"/>
      <c r="D16" s="1"/>
      <c r="E16" s="2"/>
    </row>
    <row r="17" spans="1:5" ht="15">
      <c r="A17" s="1"/>
      <c r="B17" s="1"/>
      <c r="C17" s="3" t="s">
        <v>55</v>
      </c>
      <c r="D17" s="1"/>
      <c r="E17" s="2"/>
    </row>
    <row r="18" spans="1:5" ht="15">
      <c r="A18" s="10" t="s">
        <v>8</v>
      </c>
      <c r="B18" s="10" t="s">
        <v>9</v>
      </c>
      <c r="C18" s="73" t="s">
        <v>54</v>
      </c>
      <c r="D18" s="92" t="s">
        <v>10</v>
      </c>
      <c r="E18" s="92"/>
    </row>
    <row r="19" spans="1:5" ht="15">
      <c r="A19" s="3"/>
      <c r="B19" s="3"/>
      <c r="C19" s="3"/>
      <c r="D19" s="3"/>
      <c r="E19" s="2"/>
    </row>
    <row r="20" spans="1:5" ht="15">
      <c r="A20" s="11" t="str">
        <f>"Bid for:  "&amp;TEXT(MAX(spot!D:D),"###,###")</f>
        <v>Bid for:  288,537</v>
      </c>
      <c r="B20" s="3" t="s">
        <v>67</v>
      </c>
      <c r="C20" s="3" t="str">
        <f>"Successful:  "&amp;14</f>
        <v>Successful:  14</v>
      </c>
      <c r="D20" s="11" t="s">
        <v>22</v>
      </c>
      <c r="E20" s="12">
        <v>300</v>
      </c>
    </row>
    <row r="21" spans="1:5" ht="15.75">
      <c r="A21" s="11" t="s">
        <v>66</v>
      </c>
      <c r="B21" s="3" t="s">
        <v>68</v>
      </c>
      <c r="C21" s="3" t="str">
        <f>"Unsuccessful:  "&amp;21-14</f>
        <v>Unsuccessful:  7</v>
      </c>
      <c r="D21" s="13" t="s">
        <v>23</v>
      </c>
      <c r="E21" s="14">
        <v>260</v>
      </c>
    </row>
    <row r="22" spans="1:5" ht="15">
      <c r="A22" s="3"/>
      <c r="B22" s="3" t="s">
        <v>69</v>
      </c>
      <c r="C22" s="3" t="s">
        <v>48</v>
      </c>
      <c r="D22" s="11" t="s">
        <v>24</v>
      </c>
      <c r="E22" s="12">
        <v>107</v>
      </c>
    </row>
    <row r="23" spans="1:5" ht="15">
      <c r="A23" s="3"/>
      <c r="B23" s="3"/>
      <c r="C23" s="15"/>
      <c r="D23" s="11" t="s">
        <v>76</v>
      </c>
      <c r="E23" s="12">
        <v>272.82</v>
      </c>
    </row>
    <row r="24" spans="1:5" ht="15">
      <c r="A24" s="3"/>
      <c r="B24" s="3"/>
      <c r="C24" s="3"/>
      <c r="D24" s="11"/>
      <c r="E24" s="16"/>
    </row>
    <row r="25" spans="1:5" ht="15">
      <c r="A25" s="3"/>
      <c r="B25" s="3"/>
      <c r="C25" s="3"/>
      <c r="D25" s="11"/>
      <c r="E25" s="16"/>
    </row>
    <row r="26" spans="1:5" ht="18">
      <c r="A26" s="9" t="s">
        <v>11</v>
      </c>
      <c r="B26" s="3"/>
      <c r="C26" s="3"/>
      <c r="D26" s="3"/>
      <c r="E26" s="2"/>
    </row>
    <row r="27" spans="1:5" ht="18">
      <c r="A27" s="9"/>
      <c r="B27" s="3"/>
      <c r="C27" s="3"/>
      <c r="D27" s="3"/>
      <c r="E27" s="2"/>
    </row>
    <row r="28" spans="1:5" ht="15">
      <c r="A28" s="3"/>
      <c r="B28" s="3"/>
      <c r="C28" s="3" t="s">
        <v>55</v>
      </c>
      <c r="D28" s="3"/>
      <c r="E28" s="2"/>
    </row>
    <row r="29" spans="1:5" ht="15">
      <c r="A29" s="10" t="s">
        <v>8</v>
      </c>
      <c r="B29" s="10" t="s">
        <v>9</v>
      </c>
      <c r="C29" s="10" t="s">
        <v>54</v>
      </c>
      <c r="D29" s="92" t="s">
        <v>10</v>
      </c>
      <c r="E29" s="92"/>
    </row>
    <row r="30" spans="1:5" ht="15">
      <c r="A30" s="3"/>
      <c r="B30" s="3"/>
      <c r="C30" s="3"/>
      <c r="D30" s="3"/>
      <c r="E30" s="2"/>
    </row>
    <row r="31" spans="1:5" ht="15">
      <c r="A31" s="11" t="s">
        <v>70</v>
      </c>
      <c r="B31" s="3" t="s">
        <v>27</v>
      </c>
      <c r="C31" s="3" t="s">
        <v>27</v>
      </c>
      <c r="D31" s="11" t="s">
        <v>22</v>
      </c>
      <c r="E31" s="12">
        <v>129.11</v>
      </c>
    </row>
    <row r="32" spans="1:5" ht="15.75">
      <c r="A32" s="11" t="s">
        <v>71</v>
      </c>
      <c r="B32" s="3" t="s">
        <v>72</v>
      </c>
      <c r="C32" s="3" t="str">
        <f>"Unsuccessful:  "&amp;5-2</f>
        <v>Unsuccessful:  3</v>
      </c>
      <c r="D32" s="13" t="s">
        <v>23</v>
      </c>
      <c r="E32" s="14">
        <v>128</v>
      </c>
    </row>
    <row r="33" spans="1:5" ht="15">
      <c r="A33" s="3"/>
      <c r="B33" s="3" t="s">
        <v>73</v>
      </c>
      <c r="C33" s="3" t="s">
        <v>49</v>
      </c>
      <c r="D33" s="11" t="s">
        <v>24</v>
      </c>
      <c r="E33" s="12">
        <v>81.15</v>
      </c>
    </row>
    <row r="34" spans="1:5" ht="15">
      <c r="A34" s="3"/>
      <c r="B34" s="3"/>
      <c r="C34" s="15"/>
      <c r="D34" s="11" t="s">
        <v>76</v>
      </c>
      <c r="E34" s="12">
        <v>128</v>
      </c>
    </row>
  </sheetData>
  <mergeCells count="4">
    <mergeCell ref="A3:C3"/>
    <mergeCell ref="A1:C1"/>
    <mergeCell ref="D29:E29"/>
    <mergeCell ref="D18:E1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9">
      <selection activeCell="A1" sqref="A1:D1"/>
    </sheetView>
  </sheetViews>
  <sheetFormatPr defaultColWidth="9.140625" defaultRowHeight="12.75"/>
  <cols>
    <col min="1" max="1" width="45.140625" style="0" customWidth="1"/>
    <col min="2" max="2" width="14.8515625" style="0" customWidth="1"/>
    <col min="3" max="3" width="17.57421875" style="0" customWidth="1"/>
    <col min="4" max="4" width="18.7109375" style="0" bestFit="1" customWidth="1"/>
  </cols>
  <sheetData>
    <row r="1" spans="1:4" ht="18">
      <c r="A1" s="93" t="s">
        <v>52</v>
      </c>
      <c r="B1" s="93"/>
      <c r="C1" s="93"/>
      <c r="D1" s="93"/>
    </row>
    <row r="2" spans="1:4" ht="26.25">
      <c r="A2" s="72"/>
      <c r="B2" s="72"/>
      <c r="C2" s="72"/>
      <c r="D2" s="72"/>
    </row>
    <row r="3" spans="1:4" ht="26.25">
      <c r="A3" s="17" t="s">
        <v>44</v>
      </c>
      <c r="B3" s="72"/>
      <c r="C3" s="72"/>
      <c r="D3" s="72"/>
    </row>
    <row r="4" spans="2:3" ht="18">
      <c r="B4" s="42"/>
      <c r="C4" s="42"/>
    </row>
    <row r="5" spans="1:4" ht="45.75" customHeight="1">
      <c r="A5" s="18" t="s">
        <v>51</v>
      </c>
      <c r="B5" s="41" t="s">
        <v>12</v>
      </c>
      <c r="C5" s="52" t="s">
        <v>26</v>
      </c>
      <c r="D5" s="20" t="s">
        <v>13</v>
      </c>
    </row>
    <row r="6" spans="1:4" ht="15">
      <c r="A6" s="21" t="s">
        <v>20</v>
      </c>
      <c r="B6" s="22">
        <v>75000</v>
      </c>
      <c r="C6" s="70">
        <f aca="true" t="shared" si="0" ref="C6:C12">B6/$B$20*100</f>
        <v>59.99472046459912</v>
      </c>
      <c r="D6" s="24">
        <v>20813800</v>
      </c>
    </row>
    <row r="7" spans="1:4" ht="15">
      <c r="A7" s="21" t="s">
        <v>33</v>
      </c>
      <c r="B7" s="22">
        <v>25000</v>
      </c>
      <c r="C7" s="70">
        <f t="shared" si="0"/>
        <v>19.998240154866373</v>
      </c>
      <c r="D7" s="24">
        <v>6569250</v>
      </c>
    </row>
    <row r="8" spans="1:4" ht="15">
      <c r="A8" s="21" t="s">
        <v>30</v>
      </c>
      <c r="B8" s="22">
        <v>10481</v>
      </c>
      <c r="C8" s="70">
        <f t="shared" si="0"/>
        <v>8.384062202526179</v>
      </c>
      <c r="D8" s="24">
        <v>2885060</v>
      </c>
    </row>
    <row r="9" spans="1:4" ht="15">
      <c r="A9" s="21" t="s">
        <v>34</v>
      </c>
      <c r="B9" s="22">
        <v>7500</v>
      </c>
      <c r="C9" s="70">
        <f t="shared" si="0"/>
        <v>5.999472046459911</v>
      </c>
      <c r="D9" s="24">
        <v>1965625</v>
      </c>
    </row>
    <row r="10" spans="1:4" ht="15">
      <c r="A10" s="21" t="s">
        <v>32</v>
      </c>
      <c r="B10" s="22">
        <v>5000</v>
      </c>
      <c r="C10" s="70">
        <f t="shared" si="0"/>
        <v>3.9996480309732743</v>
      </c>
      <c r="D10" s="24">
        <v>1337500</v>
      </c>
    </row>
    <row r="11" spans="1:4" ht="15">
      <c r="A11" s="21" t="s">
        <v>35</v>
      </c>
      <c r="B11" s="22">
        <v>1500</v>
      </c>
      <c r="C11" s="70">
        <f t="shared" si="0"/>
        <v>1.1998944092919823</v>
      </c>
      <c r="D11" s="24">
        <v>390465</v>
      </c>
    </row>
    <row r="12" spans="1:4" ht="15">
      <c r="A12" s="21" t="s">
        <v>31</v>
      </c>
      <c r="B12" s="22">
        <v>500</v>
      </c>
      <c r="C12" s="70">
        <f t="shared" si="0"/>
        <v>0.3999648030973274</v>
      </c>
      <c r="D12" s="24">
        <v>134705</v>
      </c>
    </row>
    <row r="13" spans="1:4" ht="15">
      <c r="A13" s="21" t="s">
        <v>15</v>
      </c>
      <c r="B13" s="22">
        <v>9</v>
      </c>
      <c r="C13" s="23" t="s">
        <v>50</v>
      </c>
      <c r="D13" s="24">
        <v>2628</v>
      </c>
    </row>
    <row r="14" spans="1:4" ht="15">
      <c r="A14" s="21" t="s">
        <v>17</v>
      </c>
      <c r="B14" s="22">
        <v>7</v>
      </c>
      <c r="C14" s="23" t="s">
        <v>50</v>
      </c>
      <c r="D14" s="24">
        <v>2100</v>
      </c>
    </row>
    <row r="15" spans="1:4" ht="15">
      <c r="A15" s="21" t="s">
        <v>16</v>
      </c>
      <c r="B15" s="22">
        <v>5</v>
      </c>
      <c r="C15" s="23" t="s">
        <v>50</v>
      </c>
      <c r="D15" s="24">
        <v>1500</v>
      </c>
    </row>
    <row r="16" spans="1:4" ht="15">
      <c r="A16" s="21" t="s">
        <v>18</v>
      </c>
      <c r="B16" s="22">
        <v>5</v>
      </c>
      <c r="C16" s="23" t="s">
        <v>50</v>
      </c>
      <c r="D16" s="24">
        <v>1400</v>
      </c>
    </row>
    <row r="17" spans="1:4" ht="15">
      <c r="A17" s="21" t="s">
        <v>14</v>
      </c>
      <c r="B17" s="22">
        <v>2</v>
      </c>
      <c r="C17" s="23" t="s">
        <v>50</v>
      </c>
      <c r="D17" s="24">
        <v>600</v>
      </c>
    </row>
    <row r="18" spans="1:4" ht="15">
      <c r="A18" s="21" t="s">
        <v>28</v>
      </c>
      <c r="B18" s="22">
        <v>1</v>
      </c>
      <c r="C18" s="23" t="s">
        <v>50</v>
      </c>
      <c r="D18" s="24">
        <v>300</v>
      </c>
    </row>
    <row r="19" spans="1:4" s="43" customFormat="1" ht="15.75" thickBot="1">
      <c r="A19" s="49" t="s">
        <v>29</v>
      </c>
      <c r="B19" s="50">
        <v>1</v>
      </c>
      <c r="C19" s="87" t="s">
        <v>50</v>
      </c>
      <c r="D19" s="51">
        <v>295</v>
      </c>
    </row>
    <row r="20" spans="1:4" ht="15.75">
      <c r="A20" s="17" t="s">
        <v>19</v>
      </c>
      <c r="B20" s="25">
        <f>SUM(B6:B19)</f>
        <v>125011</v>
      </c>
      <c r="C20" s="26">
        <f>SUM(C6:C19)/100</f>
        <v>0.9997600211181418</v>
      </c>
      <c r="D20" s="27">
        <f>SUM(D6:D19)</f>
        <v>34105228</v>
      </c>
    </row>
    <row r="21" spans="1:4" ht="15">
      <c r="A21" s="28"/>
      <c r="B21" s="29"/>
      <c r="C21" s="30"/>
      <c r="D21" s="31"/>
    </row>
    <row r="22" spans="1:4" ht="15.75">
      <c r="A22" s="17" t="s">
        <v>45</v>
      </c>
      <c r="B22" s="29"/>
      <c r="C22" s="30"/>
      <c r="D22" s="31"/>
    </row>
    <row r="24" spans="1:4" ht="48" customHeight="1">
      <c r="A24" s="18" t="s">
        <v>51</v>
      </c>
      <c r="B24" s="19" t="s">
        <v>12</v>
      </c>
      <c r="C24" s="52" t="s">
        <v>26</v>
      </c>
      <c r="D24" s="35" t="s">
        <v>13</v>
      </c>
    </row>
    <row r="25" spans="1:5" ht="15">
      <c r="A25" s="21" t="s">
        <v>20</v>
      </c>
      <c r="B25" s="22">
        <v>124950</v>
      </c>
      <c r="C25" s="70">
        <f>B25/$B$27*100</f>
        <v>99.96000000000001</v>
      </c>
      <c r="D25" s="24">
        <v>15993600</v>
      </c>
      <c r="E25" s="88"/>
    </row>
    <row r="26" spans="1:4" s="43" customFormat="1" ht="15.75" thickBot="1">
      <c r="A26" s="49" t="s">
        <v>41</v>
      </c>
      <c r="B26" s="50">
        <v>50</v>
      </c>
      <c r="C26" s="71">
        <f>B26/$B$27*100</f>
        <v>0.04</v>
      </c>
      <c r="D26" s="51">
        <v>6455.5</v>
      </c>
    </row>
    <row r="27" spans="1:4" ht="15.75">
      <c r="A27" s="17"/>
      <c r="B27" s="25">
        <f>SUM(B25:B26)</f>
        <v>125000</v>
      </c>
      <c r="C27" s="26">
        <f>SUM(C25:C26)/100</f>
        <v>1.0000000000000002</v>
      </c>
      <c r="D27" s="27">
        <f>SUM(D25:D26)</f>
        <v>16000055.5</v>
      </c>
    </row>
    <row r="28" spans="1:4" ht="12.75">
      <c r="A28" s="32"/>
      <c r="B28" s="33"/>
      <c r="C28" s="36"/>
      <c r="D28" s="34"/>
    </row>
    <row r="29" spans="1:4" ht="15.75">
      <c r="A29" s="32"/>
      <c r="B29" s="29"/>
      <c r="C29" s="37" t="s">
        <v>21</v>
      </c>
      <c r="D29" s="38">
        <f>D27+D20</f>
        <v>50105283.5</v>
      </c>
    </row>
  </sheetData>
  <mergeCells count="1">
    <mergeCell ref="A1:D1"/>
  </mergeCells>
  <printOptions/>
  <pageMargins left="0.75" right="0.75" top="1.5" bottom="0.75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pane ySplit="5" topLeftCell="BM6" activePane="bottomLeft" state="frozen"/>
      <selection pane="topLeft" activeCell="A2" sqref="A2"/>
      <selection pane="bottomLeft" activeCell="A1" sqref="A1"/>
    </sheetView>
  </sheetViews>
  <sheetFormatPr defaultColWidth="9.140625" defaultRowHeight="12.75"/>
  <cols>
    <col min="1" max="1" width="14.8515625" style="74" customWidth="1"/>
    <col min="2" max="2" width="36.140625" style="60" customWidth="1"/>
    <col min="3" max="3" width="13.28125" style="61" customWidth="1"/>
    <col min="4" max="4" width="9.421875" style="54" customWidth="1"/>
    <col min="5" max="16384" width="9.140625" style="54" customWidth="1"/>
  </cols>
  <sheetData>
    <row r="1" ht="18">
      <c r="A1" s="78" t="s">
        <v>52</v>
      </c>
    </row>
    <row r="2" ht="15.75">
      <c r="A2" s="79"/>
    </row>
    <row r="3" ht="15.75">
      <c r="A3" s="79" t="s">
        <v>61</v>
      </c>
    </row>
    <row r="5" spans="1:4" s="69" customFormat="1" ht="32.25" thickBot="1">
      <c r="A5" s="75" t="s">
        <v>56</v>
      </c>
      <c r="B5" s="66" t="s">
        <v>51</v>
      </c>
      <c r="C5" s="67" t="s">
        <v>12</v>
      </c>
      <c r="D5" s="68" t="s">
        <v>57</v>
      </c>
    </row>
    <row r="6" spans="1:4" ht="12.75">
      <c r="A6" s="76">
        <v>300</v>
      </c>
      <c r="B6" s="56" t="s">
        <v>16</v>
      </c>
      <c r="C6" s="57">
        <v>5</v>
      </c>
      <c r="D6" s="53">
        <f>C6</f>
        <v>5</v>
      </c>
    </row>
    <row r="7" spans="1:4" ht="12.75">
      <c r="A7" s="76">
        <v>300</v>
      </c>
      <c r="B7" s="56" t="s">
        <v>17</v>
      </c>
      <c r="C7" s="57">
        <v>7</v>
      </c>
      <c r="D7" s="53">
        <f>C7+D6</f>
        <v>12</v>
      </c>
    </row>
    <row r="8" spans="1:4" ht="12.75">
      <c r="A8" s="76">
        <v>300</v>
      </c>
      <c r="B8" s="56" t="s">
        <v>14</v>
      </c>
      <c r="C8" s="57">
        <v>2</v>
      </c>
      <c r="D8" s="53">
        <f aca="true" t="shared" si="0" ref="D8:D69">C8+D7</f>
        <v>14</v>
      </c>
    </row>
    <row r="9" spans="1:4" ht="12.75">
      <c r="A9" s="76">
        <v>300</v>
      </c>
      <c r="B9" s="56" t="s">
        <v>28</v>
      </c>
      <c r="C9" s="57">
        <v>1</v>
      </c>
      <c r="D9" s="53">
        <f t="shared" si="0"/>
        <v>15</v>
      </c>
    </row>
    <row r="10" spans="1:4" ht="12.75">
      <c r="A10" s="76">
        <v>295</v>
      </c>
      <c r="B10" s="56" t="s">
        <v>29</v>
      </c>
      <c r="C10" s="57">
        <v>1</v>
      </c>
      <c r="D10" s="53">
        <f t="shared" si="0"/>
        <v>16</v>
      </c>
    </row>
    <row r="11" spans="1:4" ht="12.75">
      <c r="A11" s="76">
        <v>292</v>
      </c>
      <c r="B11" s="56" t="s">
        <v>15</v>
      </c>
      <c r="C11" s="57">
        <v>9</v>
      </c>
      <c r="D11" s="53">
        <f t="shared" si="0"/>
        <v>25</v>
      </c>
    </row>
    <row r="12" spans="1:4" ht="12.75">
      <c r="A12" s="76">
        <v>280.04</v>
      </c>
      <c r="B12" s="56" t="s">
        <v>20</v>
      </c>
      <c r="C12" s="57">
        <v>32500</v>
      </c>
      <c r="D12" s="53">
        <f t="shared" si="0"/>
        <v>32525</v>
      </c>
    </row>
    <row r="13" spans="1:4" ht="12.75">
      <c r="A13" s="76">
        <v>280</v>
      </c>
      <c r="B13" s="56" t="s">
        <v>18</v>
      </c>
      <c r="C13" s="57">
        <v>5</v>
      </c>
      <c r="D13" s="53">
        <f t="shared" si="0"/>
        <v>32530</v>
      </c>
    </row>
    <row r="14" spans="1:4" ht="12.75">
      <c r="A14" s="76">
        <v>277</v>
      </c>
      <c r="B14" s="56" t="s">
        <v>20</v>
      </c>
      <c r="C14" s="57">
        <v>27500</v>
      </c>
      <c r="D14" s="53">
        <f t="shared" si="0"/>
        <v>60030</v>
      </c>
    </row>
    <row r="15" spans="1:4" ht="12.75">
      <c r="A15" s="76">
        <v>276</v>
      </c>
      <c r="B15" s="56" t="s">
        <v>30</v>
      </c>
      <c r="C15" s="57">
        <v>10000</v>
      </c>
      <c r="D15" s="53">
        <f t="shared" si="0"/>
        <v>70030</v>
      </c>
    </row>
    <row r="16" spans="1:4" ht="12.75">
      <c r="A16" s="76">
        <v>275.01</v>
      </c>
      <c r="B16" s="56" t="s">
        <v>31</v>
      </c>
      <c r="C16" s="57">
        <v>100</v>
      </c>
      <c r="D16" s="53">
        <f t="shared" si="0"/>
        <v>70130</v>
      </c>
    </row>
    <row r="17" spans="1:4" ht="12.75">
      <c r="A17" s="76">
        <v>273.01</v>
      </c>
      <c r="B17" s="56" t="s">
        <v>31</v>
      </c>
      <c r="C17" s="57">
        <v>100</v>
      </c>
      <c r="D17" s="53">
        <f t="shared" si="0"/>
        <v>70230</v>
      </c>
    </row>
    <row r="18" spans="1:4" ht="12.75">
      <c r="A18" s="76">
        <v>273</v>
      </c>
      <c r="B18" s="56" t="s">
        <v>20</v>
      </c>
      <c r="C18" s="57">
        <v>15000</v>
      </c>
      <c r="D18" s="53">
        <f t="shared" si="0"/>
        <v>85230</v>
      </c>
    </row>
    <row r="19" spans="1:4" ht="12.75">
      <c r="A19" s="76">
        <v>270.01</v>
      </c>
      <c r="B19" s="56" t="s">
        <v>31</v>
      </c>
      <c r="C19" s="57">
        <v>100</v>
      </c>
      <c r="D19" s="53">
        <f t="shared" si="0"/>
        <v>85330</v>
      </c>
    </row>
    <row r="20" spans="1:4" ht="12.75">
      <c r="A20" s="76">
        <v>270</v>
      </c>
      <c r="B20" s="56" t="s">
        <v>32</v>
      </c>
      <c r="C20" s="57">
        <v>2500</v>
      </c>
      <c r="D20" s="53">
        <f t="shared" si="0"/>
        <v>87830</v>
      </c>
    </row>
    <row r="21" spans="1:4" ht="12.75">
      <c r="A21" s="76">
        <v>267.01</v>
      </c>
      <c r="B21" s="56" t="s">
        <v>31</v>
      </c>
      <c r="C21" s="57">
        <v>100</v>
      </c>
      <c r="D21" s="53">
        <f t="shared" si="0"/>
        <v>87930</v>
      </c>
    </row>
    <row r="22" spans="1:4" ht="12.75">
      <c r="A22" s="76">
        <v>265</v>
      </c>
      <c r="B22" s="56" t="s">
        <v>32</v>
      </c>
      <c r="C22" s="57">
        <v>2500</v>
      </c>
      <c r="D22" s="53">
        <f t="shared" si="0"/>
        <v>90430</v>
      </c>
    </row>
    <row r="23" spans="1:4" ht="12.75">
      <c r="A23" s="76">
        <v>264.25</v>
      </c>
      <c r="B23" s="56" t="s">
        <v>33</v>
      </c>
      <c r="C23" s="57">
        <v>15000</v>
      </c>
      <c r="D23" s="53">
        <f t="shared" si="0"/>
        <v>105430</v>
      </c>
    </row>
    <row r="24" spans="1:4" ht="12.75">
      <c r="A24" s="76">
        <v>264</v>
      </c>
      <c r="B24" s="56" t="s">
        <v>34</v>
      </c>
      <c r="C24" s="57">
        <v>2500</v>
      </c>
      <c r="D24" s="53">
        <f t="shared" si="0"/>
        <v>107930</v>
      </c>
    </row>
    <row r="25" spans="1:4" s="63" customFormat="1" ht="12.75">
      <c r="A25" s="76">
        <v>262.01</v>
      </c>
      <c r="B25" s="56" t="s">
        <v>31</v>
      </c>
      <c r="C25" s="57">
        <v>100</v>
      </c>
      <c r="D25" s="62">
        <f t="shared" si="0"/>
        <v>108030</v>
      </c>
    </row>
    <row r="26" spans="1:4" ht="12.75">
      <c r="A26" s="76">
        <v>262</v>
      </c>
      <c r="B26" s="56" t="s">
        <v>34</v>
      </c>
      <c r="C26" s="57">
        <v>2500</v>
      </c>
      <c r="D26" s="53">
        <f t="shared" si="0"/>
        <v>110530</v>
      </c>
    </row>
    <row r="27" spans="1:4" ht="12.75">
      <c r="A27" s="76">
        <v>260.55</v>
      </c>
      <c r="B27" s="56" t="s">
        <v>33</v>
      </c>
      <c r="C27" s="57">
        <v>10000</v>
      </c>
      <c r="D27" s="53">
        <f t="shared" si="0"/>
        <v>120530</v>
      </c>
    </row>
    <row r="28" spans="1:4" ht="12.75">
      <c r="A28" s="76">
        <v>260.31</v>
      </c>
      <c r="B28" s="56" t="s">
        <v>35</v>
      </c>
      <c r="C28" s="57">
        <v>1500</v>
      </c>
      <c r="D28" s="53">
        <f t="shared" si="0"/>
        <v>122030</v>
      </c>
    </row>
    <row r="29" spans="1:4" ht="12.75">
      <c r="A29" s="76">
        <v>260.25</v>
      </c>
      <c r="B29" s="56" t="s">
        <v>34</v>
      </c>
      <c r="C29" s="57">
        <v>2500</v>
      </c>
      <c r="D29" s="53">
        <f t="shared" si="0"/>
        <v>124530</v>
      </c>
    </row>
    <row r="30" spans="1:4" ht="13.5" thickBot="1">
      <c r="A30" s="77">
        <v>260</v>
      </c>
      <c r="B30" s="58" t="s">
        <v>58</v>
      </c>
      <c r="C30" s="59">
        <v>10000</v>
      </c>
      <c r="D30" s="55">
        <f t="shared" si="0"/>
        <v>134530</v>
      </c>
    </row>
    <row r="31" spans="1:4" ht="12.75">
      <c r="A31" s="76">
        <v>259.25</v>
      </c>
      <c r="B31" s="56" t="s">
        <v>34</v>
      </c>
      <c r="C31" s="57">
        <v>2500</v>
      </c>
      <c r="D31" s="53">
        <f t="shared" si="0"/>
        <v>137030</v>
      </c>
    </row>
    <row r="32" spans="1:4" ht="12.75">
      <c r="A32" s="76">
        <v>259.2</v>
      </c>
      <c r="B32" s="56" t="s">
        <v>33</v>
      </c>
      <c r="C32" s="57">
        <v>10000</v>
      </c>
      <c r="D32" s="53">
        <f t="shared" si="0"/>
        <v>147030</v>
      </c>
    </row>
    <row r="33" spans="1:4" ht="12.75">
      <c r="A33" s="76">
        <v>257.01</v>
      </c>
      <c r="B33" s="56" t="s">
        <v>31</v>
      </c>
      <c r="C33" s="57">
        <v>100</v>
      </c>
      <c r="D33" s="53">
        <f t="shared" si="0"/>
        <v>147130</v>
      </c>
    </row>
    <row r="34" spans="1:4" ht="12.75">
      <c r="A34" s="76">
        <v>256</v>
      </c>
      <c r="B34" s="56" t="s">
        <v>36</v>
      </c>
      <c r="C34" s="57">
        <v>500</v>
      </c>
      <c r="D34" s="53">
        <f t="shared" si="0"/>
        <v>147630</v>
      </c>
    </row>
    <row r="35" spans="1:4" ht="12.75">
      <c r="A35" s="76">
        <v>255.1</v>
      </c>
      <c r="B35" s="56" t="s">
        <v>34</v>
      </c>
      <c r="C35" s="57">
        <v>5000</v>
      </c>
      <c r="D35" s="53">
        <f t="shared" si="0"/>
        <v>152630</v>
      </c>
    </row>
    <row r="36" spans="1:4" ht="12.75">
      <c r="A36" s="76">
        <v>255</v>
      </c>
      <c r="B36" s="56" t="s">
        <v>25</v>
      </c>
      <c r="C36" s="57">
        <v>2500</v>
      </c>
      <c r="D36" s="53">
        <f t="shared" si="0"/>
        <v>155130</v>
      </c>
    </row>
    <row r="37" spans="1:4" ht="12.75">
      <c r="A37" s="76">
        <v>254.6</v>
      </c>
      <c r="B37" s="56" t="s">
        <v>34</v>
      </c>
      <c r="C37" s="57">
        <v>5000</v>
      </c>
      <c r="D37" s="53">
        <f t="shared" si="0"/>
        <v>160130</v>
      </c>
    </row>
    <row r="38" spans="1:4" ht="12.75">
      <c r="A38" s="76">
        <v>251.01</v>
      </c>
      <c r="B38" s="56" t="s">
        <v>31</v>
      </c>
      <c r="C38" s="57">
        <v>100</v>
      </c>
      <c r="D38" s="53">
        <f t="shared" si="0"/>
        <v>160230</v>
      </c>
    </row>
    <row r="39" spans="1:4" ht="12.75">
      <c r="A39" s="76">
        <v>250</v>
      </c>
      <c r="B39" s="56" t="s">
        <v>37</v>
      </c>
      <c r="C39" s="57">
        <v>100</v>
      </c>
      <c r="D39" s="53">
        <f t="shared" si="0"/>
        <v>160330</v>
      </c>
    </row>
    <row r="40" spans="1:4" ht="12.75">
      <c r="A40" s="76">
        <v>250</v>
      </c>
      <c r="B40" s="56" t="s">
        <v>38</v>
      </c>
      <c r="C40" s="57">
        <v>10000</v>
      </c>
      <c r="D40" s="53">
        <f t="shared" si="0"/>
        <v>170330</v>
      </c>
    </row>
    <row r="41" spans="1:4" ht="12.75">
      <c r="A41" s="76">
        <v>248.3</v>
      </c>
      <c r="B41" s="56" t="s">
        <v>34</v>
      </c>
      <c r="C41" s="57">
        <v>5000</v>
      </c>
      <c r="D41" s="53">
        <f t="shared" si="0"/>
        <v>175330</v>
      </c>
    </row>
    <row r="42" spans="1:4" ht="12.75">
      <c r="A42" s="76">
        <v>247</v>
      </c>
      <c r="B42" s="56" t="s">
        <v>36</v>
      </c>
      <c r="C42" s="57">
        <v>500</v>
      </c>
      <c r="D42" s="53">
        <f t="shared" si="0"/>
        <v>175830</v>
      </c>
    </row>
    <row r="43" spans="1:4" ht="12.75">
      <c r="A43" s="76">
        <v>245.5</v>
      </c>
      <c r="B43" s="56" t="s">
        <v>34</v>
      </c>
      <c r="C43" s="57">
        <v>5000</v>
      </c>
      <c r="D43" s="53">
        <f t="shared" si="0"/>
        <v>180830</v>
      </c>
    </row>
    <row r="44" spans="1:4" ht="12.75">
      <c r="A44" s="76">
        <v>244</v>
      </c>
      <c r="B44" s="56" t="s">
        <v>34</v>
      </c>
      <c r="C44" s="57">
        <v>10000</v>
      </c>
      <c r="D44" s="53">
        <f t="shared" si="0"/>
        <v>190830</v>
      </c>
    </row>
    <row r="45" spans="1:4" ht="12.75">
      <c r="A45" s="76">
        <v>243.01</v>
      </c>
      <c r="B45" s="56" t="s">
        <v>31</v>
      </c>
      <c r="C45" s="57">
        <v>100</v>
      </c>
      <c r="D45" s="53">
        <f t="shared" si="0"/>
        <v>190930</v>
      </c>
    </row>
    <row r="46" spans="1:4" ht="12.75">
      <c r="A46" s="76">
        <v>243</v>
      </c>
      <c r="B46" s="56" t="s">
        <v>34</v>
      </c>
      <c r="C46" s="57">
        <v>10000</v>
      </c>
      <c r="D46" s="53">
        <f t="shared" si="0"/>
        <v>200930</v>
      </c>
    </row>
    <row r="47" spans="1:4" ht="12.75">
      <c r="A47" s="76">
        <v>240</v>
      </c>
      <c r="B47" s="56" t="s">
        <v>37</v>
      </c>
      <c r="C47" s="57">
        <v>200</v>
      </c>
      <c r="D47" s="53">
        <f t="shared" si="0"/>
        <v>201130</v>
      </c>
    </row>
    <row r="48" spans="1:4" ht="12.75">
      <c r="A48" s="76">
        <v>240</v>
      </c>
      <c r="B48" s="56" t="s">
        <v>38</v>
      </c>
      <c r="C48" s="57">
        <v>5000</v>
      </c>
      <c r="D48" s="53">
        <f t="shared" si="0"/>
        <v>206130</v>
      </c>
    </row>
    <row r="49" spans="1:4" ht="12.75">
      <c r="A49" s="76">
        <v>240</v>
      </c>
      <c r="B49" s="56" t="s">
        <v>25</v>
      </c>
      <c r="C49" s="57">
        <v>2500</v>
      </c>
      <c r="D49" s="53">
        <f t="shared" si="0"/>
        <v>208630</v>
      </c>
    </row>
    <row r="50" spans="1:4" ht="12.75">
      <c r="A50" s="76">
        <v>238.01</v>
      </c>
      <c r="B50" s="56" t="s">
        <v>31</v>
      </c>
      <c r="C50" s="57">
        <v>100</v>
      </c>
      <c r="D50" s="53">
        <f t="shared" si="0"/>
        <v>208730</v>
      </c>
    </row>
    <row r="51" spans="1:4" s="63" customFormat="1" ht="12.75">
      <c r="A51" s="76">
        <v>230.01</v>
      </c>
      <c r="B51" s="56" t="s">
        <v>31</v>
      </c>
      <c r="C51" s="57">
        <v>100</v>
      </c>
      <c r="D51" s="64">
        <f t="shared" si="0"/>
        <v>208830</v>
      </c>
    </row>
    <row r="52" spans="1:4" ht="12.75">
      <c r="A52" s="76">
        <v>230</v>
      </c>
      <c r="B52" s="56" t="s">
        <v>37</v>
      </c>
      <c r="C52" s="57">
        <v>200</v>
      </c>
      <c r="D52" s="53">
        <f t="shared" si="0"/>
        <v>209030</v>
      </c>
    </row>
    <row r="53" spans="1:4" ht="12.75">
      <c r="A53" s="76">
        <v>230</v>
      </c>
      <c r="B53" s="56" t="s">
        <v>38</v>
      </c>
      <c r="C53" s="57">
        <v>10000</v>
      </c>
      <c r="D53" s="53">
        <f t="shared" si="0"/>
        <v>219030</v>
      </c>
    </row>
    <row r="54" spans="1:4" ht="12.75">
      <c r="A54" s="76">
        <v>230</v>
      </c>
      <c r="B54" s="56" t="s">
        <v>25</v>
      </c>
      <c r="C54" s="57">
        <v>5000</v>
      </c>
      <c r="D54" s="53">
        <f t="shared" si="0"/>
        <v>224030</v>
      </c>
    </row>
    <row r="55" spans="1:4" ht="12.75">
      <c r="A55" s="76">
        <v>229</v>
      </c>
      <c r="B55" s="56" t="s">
        <v>34</v>
      </c>
      <c r="C55" s="57">
        <v>10000</v>
      </c>
      <c r="D55" s="53">
        <f t="shared" si="0"/>
        <v>234030</v>
      </c>
    </row>
    <row r="56" spans="1:4" ht="12.75">
      <c r="A56" s="76">
        <v>227</v>
      </c>
      <c r="B56" s="56" t="s">
        <v>36</v>
      </c>
      <c r="C56" s="57">
        <v>500</v>
      </c>
      <c r="D56" s="53">
        <f t="shared" si="0"/>
        <v>234530</v>
      </c>
    </row>
    <row r="57" spans="1:4" ht="12.75">
      <c r="A57" s="76">
        <v>225</v>
      </c>
      <c r="B57" s="56" t="s">
        <v>39</v>
      </c>
      <c r="C57" s="57">
        <v>1</v>
      </c>
      <c r="D57" s="53">
        <f t="shared" si="0"/>
        <v>234531</v>
      </c>
    </row>
    <row r="58" spans="1:4" ht="12.75">
      <c r="A58" s="76">
        <v>224</v>
      </c>
      <c r="B58" s="56" t="s">
        <v>34</v>
      </c>
      <c r="C58" s="57">
        <v>10000</v>
      </c>
      <c r="D58" s="53">
        <f t="shared" si="0"/>
        <v>244531</v>
      </c>
    </row>
    <row r="59" spans="1:4" ht="12.75">
      <c r="A59" s="76">
        <v>222</v>
      </c>
      <c r="B59" s="56" t="s">
        <v>34</v>
      </c>
      <c r="C59" s="57">
        <v>15000</v>
      </c>
      <c r="D59" s="53">
        <f t="shared" si="0"/>
        <v>259531</v>
      </c>
    </row>
    <row r="60" spans="1:4" ht="12.75">
      <c r="A60" s="76">
        <v>221</v>
      </c>
      <c r="B60" s="56" t="s">
        <v>34</v>
      </c>
      <c r="C60" s="57">
        <v>15000</v>
      </c>
      <c r="D60" s="53">
        <f t="shared" si="0"/>
        <v>274531</v>
      </c>
    </row>
    <row r="61" spans="1:4" ht="12.75">
      <c r="A61" s="76">
        <v>220</v>
      </c>
      <c r="B61" s="56" t="s">
        <v>38</v>
      </c>
      <c r="C61" s="57">
        <v>5000</v>
      </c>
      <c r="D61" s="53">
        <f t="shared" si="0"/>
        <v>279531</v>
      </c>
    </row>
    <row r="62" spans="1:4" ht="12.75">
      <c r="A62" s="76">
        <v>207</v>
      </c>
      <c r="B62" s="56" t="s">
        <v>36</v>
      </c>
      <c r="C62" s="57">
        <v>500</v>
      </c>
      <c r="D62" s="53">
        <f t="shared" si="0"/>
        <v>280031</v>
      </c>
    </row>
    <row r="63" spans="1:4" ht="12.75">
      <c r="A63" s="76">
        <v>201</v>
      </c>
      <c r="B63" s="56" t="s">
        <v>36</v>
      </c>
      <c r="C63" s="57">
        <v>1000</v>
      </c>
      <c r="D63" s="53">
        <f t="shared" si="0"/>
        <v>281031</v>
      </c>
    </row>
    <row r="64" spans="1:4" ht="25.5">
      <c r="A64" s="76">
        <v>200</v>
      </c>
      <c r="B64" s="56" t="s">
        <v>60</v>
      </c>
      <c r="C64" s="57">
        <v>5</v>
      </c>
      <c r="D64" s="53">
        <f t="shared" si="0"/>
        <v>281036</v>
      </c>
    </row>
    <row r="65" spans="1:4" ht="25.5">
      <c r="A65" s="76">
        <v>180</v>
      </c>
      <c r="B65" s="56" t="s">
        <v>40</v>
      </c>
      <c r="C65" s="57">
        <v>1</v>
      </c>
      <c r="D65" s="53">
        <f t="shared" si="0"/>
        <v>281037</v>
      </c>
    </row>
    <row r="66" spans="1:4" ht="12.75">
      <c r="A66" s="76">
        <v>176</v>
      </c>
      <c r="B66" s="56" t="s">
        <v>36</v>
      </c>
      <c r="C66" s="57">
        <v>1000</v>
      </c>
      <c r="D66" s="53">
        <f t="shared" si="0"/>
        <v>282037</v>
      </c>
    </row>
    <row r="67" spans="1:4" ht="12.75">
      <c r="A67" s="76">
        <v>151</v>
      </c>
      <c r="B67" s="56" t="s">
        <v>36</v>
      </c>
      <c r="C67" s="57">
        <v>1000</v>
      </c>
      <c r="D67" s="53">
        <f t="shared" si="0"/>
        <v>283037</v>
      </c>
    </row>
    <row r="68" spans="1:4" ht="12.75">
      <c r="A68" s="76">
        <v>150</v>
      </c>
      <c r="B68" s="56" t="s">
        <v>37</v>
      </c>
      <c r="C68" s="57">
        <v>500</v>
      </c>
      <c r="D68" s="53">
        <f t="shared" si="0"/>
        <v>283537</v>
      </c>
    </row>
    <row r="69" spans="1:4" ht="12.75">
      <c r="A69" s="76">
        <v>107</v>
      </c>
      <c r="B69" s="56" t="s">
        <v>36</v>
      </c>
      <c r="C69" s="57">
        <v>5000</v>
      </c>
      <c r="D69" s="53">
        <f t="shared" si="0"/>
        <v>288537</v>
      </c>
    </row>
    <row r="70" ht="12.75">
      <c r="D70" s="53"/>
    </row>
    <row r="71" spans="1:2" ht="12.75">
      <c r="A71" s="94" t="s">
        <v>59</v>
      </c>
      <c r="B71" s="94"/>
    </row>
    <row r="72" spans="1:2" ht="12.75">
      <c r="A72" s="94"/>
      <c r="B72" s="94"/>
    </row>
    <row r="74" ht="12.75">
      <c r="A74" s="65"/>
    </row>
  </sheetData>
  <mergeCells count="2">
    <mergeCell ref="A71:B71"/>
    <mergeCell ref="A72:B72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pane ySplit="5" topLeftCell="BM6" activePane="bottomLeft" state="frozen"/>
      <selection pane="topLeft" activeCell="A2" sqref="A2"/>
      <selection pane="bottomLeft" activeCell="B20" sqref="B20"/>
    </sheetView>
  </sheetViews>
  <sheetFormatPr defaultColWidth="9.140625" defaultRowHeight="12.75"/>
  <cols>
    <col min="1" max="1" width="14.8515625" style="85" customWidth="1"/>
    <col min="2" max="2" width="36.140625" style="60" customWidth="1"/>
    <col min="3" max="3" width="13.28125" style="61" customWidth="1"/>
    <col min="4" max="4" width="9.421875" style="54" customWidth="1"/>
    <col min="5" max="16384" width="9.140625" style="54" customWidth="1"/>
  </cols>
  <sheetData>
    <row r="1" ht="18">
      <c r="A1" s="80" t="s">
        <v>52</v>
      </c>
    </row>
    <row r="2" ht="15.75">
      <c r="A2" s="81"/>
    </row>
    <row r="3" ht="15.75">
      <c r="A3" s="81" t="s">
        <v>64</v>
      </c>
    </row>
    <row r="5" spans="1:4" s="69" customFormat="1" ht="32.25" thickBot="1">
      <c r="A5" s="82" t="s">
        <v>56</v>
      </c>
      <c r="B5" s="66" t="s">
        <v>51</v>
      </c>
      <c r="C5" s="67" t="s">
        <v>12</v>
      </c>
      <c r="D5" s="68" t="s">
        <v>57</v>
      </c>
    </row>
    <row r="6" spans="1:4" ht="12.75">
      <c r="A6" s="76">
        <v>129.11</v>
      </c>
      <c r="B6" s="56" t="s">
        <v>41</v>
      </c>
      <c r="C6" s="57">
        <v>50</v>
      </c>
      <c r="D6" s="53">
        <f>C6</f>
        <v>50</v>
      </c>
    </row>
    <row r="7" spans="1:4" ht="13.5" thickBot="1">
      <c r="A7" s="77">
        <v>128</v>
      </c>
      <c r="B7" s="58" t="s">
        <v>62</v>
      </c>
      <c r="C7" s="59">
        <v>125000</v>
      </c>
      <c r="D7" s="55">
        <f>C7+D6</f>
        <v>125050</v>
      </c>
    </row>
    <row r="8" spans="1:4" ht="12.75">
      <c r="A8" s="76">
        <v>105.1</v>
      </c>
      <c r="B8" s="56" t="s">
        <v>33</v>
      </c>
      <c r="C8" s="57">
        <v>25000</v>
      </c>
      <c r="D8" s="53">
        <f aca="true" t="shared" si="0" ref="D8:D13">C8+D7</f>
        <v>150050</v>
      </c>
    </row>
    <row r="9" spans="1:4" ht="12.75">
      <c r="A9" s="76">
        <v>101.1</v>
      </c>
      <c r="B9" s="56" t="s">
        <v>33</v>
      </c>
      <c r="C9" s="57">
        <v>10000</v>
      </c>
      <c r="D9" s="53">
        <f t="shared" si="0"/>
        <v>160050</v>
      </c>
    </row>
    <row r="10" spans="1:4" ht="12.75">
      <c r="A10" s="76">
        <v>100</v>
      </c>
      <c r="B10" s="56" t="s">
        <v>42</v>
      </c>
      <c r="C10" s="57">
        <v>1</v>
      </c>
      <c r="D10" s="53">
        <f t="shared" si="0"/>
        <v>160051</v>
      </c>
    </row>
    <row r="11" spans="1:4" ht="12.75">
      <c r="A11" s="76">
        <v>90.05</v>
      </c>
      <c r="B11" s="56" t="s">
        <v>33</v>
      </c>
      <c r="C11" s="57">
        <v>15000</v>
      </c>
      <c r="D11" s="53">
        <f t="shared" si="0"/>
        <v>175051</v>
      </c>
    </row>
    <row r="12" spans="1:4" ht="12.75">
      <c r="A12" s="76">
        <v>85.01</v>
      </c>
      <c r="B12" s="56" t="s">
        <v>43</v>
      </c>
      <c r="C12" s="57">
        <v>2</v>
      </c>
      <c r="D12" s="53">
        <f t="shared" si="0"/>
        <v>175053</v>
      </c>
    </row>
    <row r="13" spans="1:4" ht="12.75">
      <c r="A13" s="76">
        <v>81.15</v>
      </c>
      <c r="B13" s="56" t="s">
        <v>34</v>
      </c>
      <c r="C13" s="57">
        <v>100000</v>
      </c>
      <c r="D13" s="53">
        <f t="shared" si="0"/>
        <v>275053</v>
      </c>
    </row>
    <row r="14" spans="1:2" ht="12.75">
      <c r="A14" s="95"/>
      <c r="B14" s="95"/>
    </row>
    <row r="15" ht="12.75">
      <c r="A15" s="83" t="s">
        <v>63</v>
      </c>
    </row>
    <row r="16" ht="12.75">
      <c r="A16" s="84"/>
    </row>
    <row r="25" spans="1:4" s="63" customFormat="1" ht="12.75">
      <c r="A25" s="85"/>
      <c r="B25" s="60"/>
      <c r="C25" s="61"/>
      <c r="D25" s="54"/>
    </row>
    <row r="51" spans="1:4" s="63" customFormat="1" ht="12.75">
      <c r="A51" s="85"/>
      <c r="B51" s="60"/>
      <c r="C51" s="61"/>
      <c r="D51" s="54"/>
    </row>
    <row r="71" ht="12.75" customHeight="1"/>
  </sheetData>
  <mergeCells count="1">
    <mergeCell ref="A14:B14"/>
  </mergeCells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5.421875" style="0" customWidth="1"/>
    <col min="2" max="2" width="16.57421875" style="0" bestFit="1" customWidth="1"/>
    <col min="4" max="4" width="16.7109375" style="0" bestFit="1" customWidth="1"/>
    <col min="6" max="6" width="15.57421875" style="0" bestFit="1" customWidth="1"/>
    <col min="8" max="8" width="7.57421875" style="0" bestFit="1" customWidth="1"/>
    <col min="9" max="9" width="13.7109375" style="0" bestFit="1" customWidth="1"/>
    <col min="11" max="11" width="9.57421875" style="0" bestFit="1" customWidth="1"/>
    <col min="12" max="12" width="14.00390625" style="0" bestFit="1" customWidth="1"/>
  </cols>
  <sheetData>
    <row r="1" ht="18">
      <c r="A1" s="78" t="s">
        <v>52</v>
      </c>
    </row>
    <row r="2" ht="18">
      <c r="A2" s="78" t="s">
        <v>74</v>
      </c>
    </row>
    <row r="3" ht="18">
      <c r="A3" s="78"/>
    </row>
    <row r="5" spans="1:9" ht="12.75">
      <c r="A5" s="86"/>
      <c r="B5" s="86" t="s">
        <v>65</v>
      </c>
      <c r="E5" s="44"/>
      <c r="F5" s="44"/>
      <c r="G5" s="44"/>
      <c r="H5" s="45"/>
      <c r="I5" s="44"/>
    </row>
    <row r="6" spans="5:9" ht="12.75">
      <c r="E6" s="46"/>
      <c r="F6" s="46"/>
      <c r="G6" s="47"/>
      <c r="H6" s="48"/>
      <c r="I6" s="46"/>
    </row>
    <row r="7" spans="1:9" ht="12.75">
      <c r="A7" s="46" t="s">
        <v>75</v>
      </c>
      <c r="B7" s="46" t="s">
        <v>12</v>
      </c>
      <c r="E7" s="46"/>
      <c r="F7" s="46"/>
      <c r="G7" s="47"/>
      <c r="H7" s="48"/>
      <c r="I7" s="46"/>
    </row>
    <row r="8" spans="1:12" ht="15">
      <c r="A8" s="96" t="s">
        <v>79</v>
      </c>
      <c r="B8" s="46" t="s">
        <v>80</v>
      </c>
      <c r="E8" s="39"/>
      <c r="F8" s="39"/>
      <c r="G8" s="39"/>
      <c r="H8" s="39"/>
      <c r="I8" s="39"/>
      <c r="J8" s="39"/>
      <c r="K8" s="39"/>
      <c r="L8" s="39"/>
    </row>
    <row r="9" spans="1:12" ht="15">
      <c r="A9" s="89" t="s">
        <v>79</v>
      </c>
      <c r="B9" s="90" t="s">
        <v>81</v>
      </c>
      <c r="D9" s="39"/>
      <c r="E9" s="39"/>
      <c r="F9" s="39"/>
      <c r="G9" s="39"/>
      <c r="H9" s="39"/>
      <c r="I9" s="39"/>
      <c r="J9" s="39"/>
      <c r="K9" s="39"/>
      <c r="L9" s="39"/>
    </row>
    <row r="10" spans="1:12" ht="15">
      <c r="A10" s="97" t="s">
        <v>82</v>
      </c>
      <c r="B10" s="90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5">
      <c r="A11" s="39"/>
      <c r="B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5">
      <c r="A12" s="39"/>
      <c r="B12" s="86" t="s">
        <v>77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5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5">
      <c r="A14" s="39"/>
      <c r="B14" s="39" t="s">
        <v>78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ekun66</dc:creator>
  <cp:keywords/>
  <dc:description/>
  <cp:lastModifiedBy>US EPA</cp:lastModifiedBy>
  <cp:lastPrinted>2004-03-22T20:18:55Z</cp:lastPrinted>
  <dcterms:created xsi:type="dcterms:W3CDTF">1999-09-15T14:43:42Z</dcterms:created>
  <dcterms:modified xsi:type="dcterms:W3CDTF">2004-03-17T21:52:38Z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