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1430" windowHeight="8670" activeTab="0"/>
  </bookViews>
  <sheets>
    <sheet name="Composite" sheetId="1" r:id="rId1"/>
  </sheets>
  <definedNames/>
  <calcPr fullCalcOnLoad="1"/>
</workbook>
</file>

<file path=xl/sharedStrings.xml><?xml version="1.0" encoding="utf-8"?>
<sst xmlns="http://schemas.openxmlformats.org/spreadsheetml/2006/main" count="455" uniqueCount="129">
  <si>
    <t>Month</t>
  </si>
  <si>
    <t>SO2</t>
  </si>
  <si>
    <t>Tons</t>
  </si>
  <si>
    <t>Monthly</t>
  </si>
  <si>
    <t>NOx Tons</t>
  </si>
  <si>
    <t>NOx</t>
  </si>
  <si>
    <t>Rolling</t>
  </si>
  <si>
    <t>Total Tons</t>
  </si>
  <si>
    <t xml:space="preserve">Coal </t>
  </si>
  <si>
    <t>Consumed</t>
  </si>
  <si>
    <t>Fuel Oil</t>
  </si>
  <si>
    <t>Gallons</t>
  </si>
  <si>
    <t xml:space="preserve">CO </t>
  </si>
  <si>
    <t>CO</t>
  </si>
  <si>
    <t>PM-10</t>
  </si>
  <si>
    <t>Imputed</t>
  </si>
  <si>
    <t>BASELINE DATA:</t>
  </si>
  <si>
    <t>Baseline</t>
  </si>
  <si>
    <t>Emissions</t>
  </si>
  <si>
    <t>(tpy)</t>
  </si>
  <si>
    <t>Total TPY</t>
  </si>
  <si>
    <t>CO Imputed</t>
  </si>
  <si>
    <t>24-Month</t>
  </si>
  <si>
    <t>Minimum</t>
  </si>
  <si>
    <t>Increase</t>
  </si>
  <si>
    <t>to determine</t>
  </si>
  <si>
    <t>40 CFR 52.21(b)(23)</t>
  </si>
  <si>
    <t>Net CO tpy</t>
  </si>
  <si>
    <t>Significance per</t>
  </si>
  <si>
    <t>Net SO2 tpy</t>
  </si>
  <si>
    <t>Net NOx tpy</t>
  </si>
  <si>
    <t>NOTES:</t>
  </si>
  <si>
    <t>2.   The SO2 is from the 310 records.</t>
  </si>
  <si>
    <t>3.   The NOx data is from the 201 and 220 records.</t>
  </si>
  <si>
    <t xml:space="preserve">4.   CO data was calculated using AP-42 Emission factors for coal fired plants of .5 lbs/ton of coal burned and 5 lbs/1000 gallons of fuel oil burned. </t>
  </si>
  <si>
    <t xml:space="preserve">     Particulate emissions for 2001 were calculated using the method 5 stack test results added to the AP-42 condensables emission factor.</t>
  </si>
  <si>
    <t>6.  Particulate emissions for 1999, 2001 and 2002 were calculated using the actual stack test data.</t>
  </si>
  <si>
    <t xml:space="preserve">                 IMPUTED CO (CALCULATED)                </t>
  </si>
  <si>
    <t>PM10</t>
  </si>
  <si>
    <t xml:space="preserve">      This information is provided solely at the request of EPA -- By providing the calculation listed herein, Deseret does not thereby</t>
  </si>
  <si>
    <t xml:space="preserve">      nor does Deseret necessarily concur that the use of such factors is appropriate here.</t>
  </si>
  <si>
    <t xml:space="preserve">      acquiesce that the result of this calculation based on published emissions factors is necessarily representative of actual CO emissions</t>
  </si>
  <si>
    <t xml:space="preserve">     (see commentary in note 4 above)</t>
  </si>
  <si>
    <t>Emission Data -- Bonanza Unit</t>
  </si>
  <si>
    <t>Deseret Generation &amp; Transmission Co-operative</t>
  </si>
  <si>
    <t>Date of Physical/Operational Change (May 2000)</t>
  </si>
  <si>
    <t>POST-CHANGE DATA:</t>
  </si>
  <si>
    <t>Post-Change</t>
  </si>
  <si>
    <t xml:space="preserve">                                  PM-10                                  </t>
  </si>
  <si>
    <t>Net PM-10 tpy</t>
  </si>
  <si>
    <t>Boiler</t>
  </si>
  <si>
    <t>Heat Input</t>
  </si>
  <si>
    <t xml:space="preserve">Capacity </t>
  </si>
  <si>
    <t>Factor %</t>
  </si>
  <si>
    <t>mmBtu's</t>
  </si>
  <si>
    <t>Capacity</t>
  </si>
  <si>
    <t>Factor</t>
  </si>
  <si>
    <t>Actual</t>
  </si>
  <si>
    <t>Adjustment</t>
  </si>
  <si>
    <t>12-Month</t>
  </si>
  <si>
    <t>Annual</t>
  </si>
  <si>
    <t>CEMS</t>
  </si>
  <si>
    <t>12-month</t>
  </si>
  <si>
    <t xml:space="preserve">                                  Lead                                  </t>
  </si>
  <si>
    <t xml:space="preserve">                               Berillium                                  </t>
  </si>
  <si>
    <t xml:space="preserve">                                Mercury                                  </t>
  </si>
  <si>
    <t xml:space="preserve">                               Fluorides                                  </t>
  </si>
  <si>
    <t>Net Lead tpy</t>
  </si>
  <si>
    <t>Net Beryllium tpy</t>
  </si>
  <si>
    <t>Net Mercury tpy</t>
  </si>
  <si>
    <t>Net Flourides tpy</t>
  </si>
  <si>
    <t>Lead</t>
  </si>
  <si>
    <t>Beryllium</t>
  </si>
  <si>
    <t>Mercury</t>
  </si>
  <si>
    <t>Flourides</t>
  </si>
  <si>
    <t>Fluorides</t>
  </si>
  <si>
    <t>Pounds</t>
  </si>
  <si>
    <t>(ppy)</t>
  </si>
  <si>
    <t xml:space="preserve">                               Flourides                                  </t>
  </si>
  <si>
    <t>(TPY)</t>
  </si>
  <si>
    <t>1.   The SO2 and NOx data was derived using the quarterly Part 75 CEMS data.</t>
  </si>
  <si>
    <t>Uncontrolled</t>
  </si>
  <si>
    <t>Burned</t>
  </si>
  <si>
    <t>7.  May through September data for 2000 was excluded because the unit was off-line or in test during this time.</t>
  </si>
  <si>
    <t xml:space="preserve">                               Beryllium                                  </t>
  </si>
  <si>
    <t>5.   PM-10 data for 1995-1998 was calculated using an average of the 1994 and 1999 stack test data for the filter catch (.0071+.006/2=.0066) and</t>
  </si>
  <si>
    <t xml:space="preserve">      the average of the 1994 and 1999 backhalf catch of 0.02 lbs/mmBtu.</t>
  </si>
  <si>
    <t>Average</t>
  </si>
  <si>
    <t>H2SO4</t>
  </si>
  <si>
    <t>Net  tpy</t>
  </si>
  <si>
    <t xml:space="preserve">                           Sulfuric Acid Mist (H2SO4)                                  </t>
  </si>
  <si>
    <t xml:space="preserve">                                  PM-10 Without Condensibles                                 </t>
  </si>
  <si>
    <t xml:space="preserve">                                  PM-10 With Condensibles                                 </t>
  </si>
  <si>
    <t>WEPCO</t>
  </si>
  <si>
    <t>Jan-04</t>
  </si>
  <si>
    <t>Feb-04</t>
  </si>
  <si>
    <t>Mar-04</t>
  </si>
  <si>
    <t>Apr-04</t>
  </si>
  <si>
    <t>May-04</t>
  </si>
  <si>
    <t>Jun-04</t>
  </si>
  <si>
    <t>Jul-04</t>
  </si>
  <si>
    <t>Aug-04</t>
  </si>
  <si>
    <t>Sep-04</t>
  </si>
  <si>
    <t>Oct-04</t>
  </si>
  <si>
    <t>Nov-04</t>
  </si>
  <si>
    <t>Dec-04</t>
  </si>
  <si>
    <t>8.  Deseret does not concur that any of the above enumerated emissions units could have increased as a result of the physical change.</t>
  </si>
  <si>
    <t>10. Bonanza Unit I qualifies as a clean unit under 40 CFR 52.21(a)(2)(iv)(e).</t>
  </si>
  <si>
    <t>9. Post rotor capacity factor adjustments were based on comparison of the capacity factor for the highest 24- month pre-rotor average emissions</t>
  </si>
  <si>
    <t xml:space="preserve">     for the particular pollutant compared to the post-rotor annual emissions adjusted for capacity factor.</t>
  </si>
  <si>
    <t>#/mmBtu</t>
  </si>
  <si>
    <t>NOX</t>
  </si>
  <si>
    <t>Annaul</t>
  </si>
  <si>
    <t>Megawatts</t>
  </si>
  <si>
    <t>(Gross)</t>
  </si>
  <si>
    <t xml:space="preserve">                                                            SO2                                                                                        </t>
  </si>
  <si>
    <t xml:space="preserve">                                                                      NOX                                                                              </t>
  </si>
  <si>
    <t xml:space="preserve">                                                                      SO2                                                                              </t>
  </si>
  <si>
    <t xml:space="preserve">                                                                       NOX                                                                             </t>
  </si>
  <si>
    <t>Availability</t>
  </si>
  <si>
    <t>Adjustments</t>
  </si>
  <si>
    <t>Emission factor</t>
  </si>
  <si>
    <t>Emission Factor</t>
  </si>
  <si>
    <t>Equivalent</t>
  </si>
  <si>
    <t>Hours</t>
  </si>
  <si>
    <t>of</t>
  </si>
  <si>
    <t>Operation</t>
  </si>
  <si>
    <t>Accomodation</t>
  </si>
  <si>
    <t>Calculations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</si>
</sst>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0.000%"/>
    <numFmt numFmtId="168" formatCode="0.0000%"/>
    <numFmt numFmtId="169" formatCode="0.00000%"/>
    <numFmt numFmtId="170" formatCode="0.00000"/>
    <numFmt numFmtId="171" formatCode="0.0000"/>
    <numFmt numFmtId="172" formatCode="[$-409]dddd\,\ mmmm\ dd\,\ yyyy"/>
    <numFmt numFmtId="173" formatCode="[$-409]mmm\-yy;@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7" fontId="0" fillId="0" borderId="0" xfId="0" applyNumberFormat="1" applyAlignment="1">
      <alignment horizontal="right"/>
    </xf>
    <xf numFmtId="17" fontId="0" fillId="0" borderId="0" xfId="0" applyNumberFormat="1" applyAlignment="1">
      <alignment/>
    </xf>
    <xf numFmtId="164" fontId="1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16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164" fontId="5" fillId="0" borderId="0" xfId="0" applyNumberFormat="1" applyFont="1" applyAlignment="1">
      <alignment horizontal="right"/>
    </xf>
    <xf numFmtId="170" fontId="0" fillId="0" borderId="10" xfId="0" applyNumberFormat="1" applyBorder="1" applyAlignment="1">
      <alignment/>
    </xf>
    <xf numFmtId="170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170" fontId="1" fillId="0" borderId="10" xfId="0" applyNumberFormat="1" applyFont="1" applyBorder="1" applyAlignment="1">
      <alignment/>
    </xf>
    <xf numFmtId="170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1" fontId="2" fillId="0" borderId="0" xfId="0" applyNumberFormat="1" applyFont="1" applyAlignment="1">
      <alignment horizontal="right"/>
    </xf>
    <xf numFmtId="170" fontId="0" fillId="0" borderId="0" xfId="0" applyNumberFormat="1" applyFont="1" applyAlignment="1">
      <alignment/>
    </xf>
    <xf numFmtId="2" fontId="0" fillId="0" borderId="10" xfId="0" applyNumberFormat="1" applyFont="1" applyBorder="1" applyAlignment="1">
      <alignment/>
    </xf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/>
    </xf>
    <xf numFmtId="2" fontId="0" fillId="0" borderId="11" xfId="0" applyNumberFormat="1" applyBorder="1" applyAlignment="1">
      <alignment/>
    </xf>
    <xf numFmtId="2" fontId="0" fillId="0" borderId="11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70" fontId="0" fillId="0" borderId="0" xfId="0" applyNumberFormat="1" applyAlignment="1">
      <alignment horizontal="right"/>
    </xf>
    <xf numFmtId="164" fontId="0" fillId="0" borderId="11" xfId="0" applyNumberFormat="1" applyBorder="1" applyAlignment="1">
      <alignment/>
    </xf>
    <xf numFmtId="164" fontId="2" fillId="0" borderId="11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left"/>
    </xf>
    <xf numFmtId="164" fontId="2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11" xfId="0" applyNumberForma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right"/>
    </xf>
    <xf numFmtId="164" fontId="0" fillId="0" borderId="10" xfId="0" applyNumberFormat="1" applyBorder="1" applyAlignment="1">
      <alignment/>
    </xf>
    <xf numFmtId="164" fontId="3" fillId="0" borderId="10" xfId="0" applyNumberFormat="1" applyFont="1" applyBorder="1" applyAlignment="1">
      <alignment/>
    </xf>
    <xf numFmtId="164" fontId="0" fillId="0" borderId="10" xfId="0" applyNumberFormat="1" applyBorder="1" applyAlignment="1">
      <alignment horizontal="center"/>
    </xf>
    <xf numFmtId="164" fontId="1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1" xfId="0" applyNumberFormat="1" applyBorder="1" applyAlignment="1">
      <alignment horizontal="center"/>
    </xf>
    <xf numFmtId="164" fontId="0" fillId="0" borderId="11" xfId="0" applyNumberForma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164" fontId="0" fillId="0" borderId="11" xfId="0" applyNumberFormat="1" applyFont="1" applyBorder="1" applyAlignment="1">
      <alignment horizontal="right"/>
    </xf>
    <xf numFmtId="164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1" fillId="0" borderId="11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70" fontId="0" fillId="0" borderId="11" xfId="0" applyNumberFormat="1" applyFont="1" applyBorder="1" applyAlignment="1">
      <alignment/>
    </xf>
    <xf numFmtId="170" fontId="1" fillId="0" borderId="11" xfId="0" applyNumberFormat="1" applyFont="1" applyBorder="1" applyAlignment="1">
      <alignment/>
    </xf>
    <xf numFmtId="170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3" xfId="0" applyNumberFormat="1" applyFont="1" applyBorder="1" applyAlignment="1">
      <alignment/>
    </xf>
    <xf numFmtId="1" fontId="0" fillId="0" borderId="13" xfId="0" applyNumberFormat="1" applyBorder="1" applyAlignment="1">
      <alignment/>
    </xf>
    <xf numFmtId="1" fontId="0" fillId="0" borderId="13" xfId="0" applyNumberFormat="1" applyBorder="1" applyAlignment="1">
      <alignment horizontal="right"/>
    </xf>
    <xf numFmtId="1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3" xfId="0" applyNumberFormat="1" applyBorder="1" applyAlignment="1">
      <alignment horizontal="right"/>
    </xf>
    <xf numFmtId="164" fontId="1" fillId="0" borderId="14" xfId="0" applyNumberFormat="1" applyFont="1" applyBorder="1" applyAlignment="1">
      <alignment horizontal="right"/>
    </xf>
    <xf numFmtId="170" fontId="3" fillId="0" borderId="10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170" fontId="0" fillId="0" borderId="0" xfId="0" applyNumberFormat="1" applyFont="1" applyAlignment="1">
      <alignment horizontal="right"/>
    </xf>
    <xf numFmtId="170" fontId="1" fillId="0" borderId="0" xfId="0" applyNumberFormat="1" applyFont="1" applyAlignment="1">
      <alignment horizontal="right"/>
    </xf>
    <xf numFmtId="17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7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0" fontId="1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173" fontId="0" fillId="0" borderId="0" xfId="0" applyNumberFormat="1" applyBorder="1" applyAlignment="1">
      <alignment horizontal="right"/>
    </xf>
    <xf numFmtId="173" fontId="0" fillId="0" borderId="13" xfId="0" applyNumberFormat="1" applyBorder="1" applyAlignment="1">
      <alignment horizontal="right"/>
    </xf>
    <xf numFmtId="1" fontId="8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right"/>
    </xf>
    <xf numFmtId="2" fontId="1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1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0" fillId="0" borderId="0" xfId="0" applyNumberForma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4" fontId="2" fillId="0" borderId="0" xfId="0" applyNumberFormat="1" applyFont="1" applyBorder="1" applyAlignment="1">
      <alignment/>
    </xf>
    <xf numFmtId="164" fontId="0" fillId="0" borderId="0" xfId="0" applyNumberFormat="1" applyBorder="1" applyAlignment="1">
      <alignment horizontal="left"/>
    </xf>
    <xf numFmtId="2" fontId="1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" fontId="0" fillId="0" borderId="15" xfId="0" applyNumberFormat="1" applyBorder="1" applyAlignment="1">
      <alignment/>
    </xf>
    <xf numFmtId="164" fontId="0" fillId="0" borderId="15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164" fontId="1" fillId="0" borderId="13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75"/>
  <sheetViews>
    <sheetView tabSelected="1" zoomScalePageLayoutView="0" workbookViewId="0" topLeftCell="A1">
      <pane xSplit="4" ySplit="12" topLeftCell="AV77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Z95" sqref="AZ95"/>
    </sheetView>
  </sheetViews>
  <sheetFormatPr defaultColWidth="10.7109375" defaultRowHeight="12.75"/>
  <cols>
    <col min="1" max="1" width="10.7109375" style="0" customWidth="1"/>
    <col min="2" max="3" width="10.7109375" style="1" customWidth="1"/>
    <col min="4" max="4" width="13.421875" style="35" customWidth="1"/>
    <col min="5" max="6" width="10.7109375" style="35" customWidth="1"/>
    <col min="7" max="11" width="10.7109375" style="1" customWidth="1"/>
    <col min="12" max="15" width="10.7109375" style="9" customWidth="1"/>
    <col min="16" max="16" width="3.7109375" style="61" customWidth="1"/>
    <col min="17" max="18" width="10.00390625" style="9" customWidth="1"/>
    <col min="19" max="19" width="8.57421875" style="108" customWidth="1"/>
    <col min="20" max="22" width="10.7109375" style="1" customWidth="1"/>
    <col min="23" max="23" width="15.7109375" style="1" customWidth="1"/>
    <col min="24" max="24" width="12.7109375" style="1" customWidth="1"/>
    <col min="25" max="25" width="3.7109375" style="57" customWidth="1"/>
    <col min="26" max="26" width="11.140625" style="106" customWidth="1"/>
    <col min="27" max="27" width="10.28125" style="1" customWidth="1"/>
    <col min="28" max="28" width="9.421875" style="106" customWidth="1"/>
    <col min="29" max="29" width="10.7109375" style="1" customWidth="1"/>
    <col min="30" max="31" width="10.7109375" style="0" customWidth="1"/>
    <col min="32" max="32" width="15.7109375" style="0" customWidth="1"/>
    <col min="33" max="33" width="10.7109375" style="0" customWidth="1"/>
    <col min="34" max="34" width="3.7109375" style="0" customWidth="1"/>
    <col min="35" max="37" width="10.7109375" style="0" customWidth="1"/>
    <col min="38" max="38" width="15.7109375" style="0" customWidth="1"/>
    <col min="39" max="39" width="10.7109375" style="0" customWidth="1"/>
    <col min="40" max="40" width="2.8515625" style="0" customWidth="1"/>
    <col min="41" max="41" width="8.57421875" style="0" customWidth="1"/>
    <col min="42" max="46" width="10.7109375" style="13" customWidth="1"/>
    <col min="47" max="47" width="15.7109375" style="13" customWidth="1"/>
    <col min="48" max="48" width="10.7109375" style="13" customWidth="1"/>
    <col min="49" max="49" width="3.7109375" style="0" customWidth="1"/>
    <col min="50" max="53" width="10.140625" style="0" customWidth="1"/>
    <col min="54" max="54" width="11.7109375" style="0" customWidth="1"/>
    <col min="55" max="55" width="10.140625" style="0" customWidth="1"/>
    <col min="56" max="56" width="2.7109375" style="0" customWidth="1"/>
    <col min="57" max="57" width="10.7109375" style="40" customWidth="1"/>
    <col min="58" max="59" width="10.7109375" style="41" customWidth="1"/>
    <col min="60" max="61" width="10.7109375" style="0" customWidth="1"/>
    <col min="62" max="62" width="3.57421875" style="0" customWidth="1"/>
    <col min="63" max="63" width="10.7109375" style="41" customWidth="1"/>
    <col min="64" max="67" width="10.7109375" style="0" customWidth="1"/>
    <col min="68" max="68" width="3.57421875" style="0" customWidth="1"/>
    <col min="69" max="69" width="10.7109375" style="41" customWidth="1"/>
    <col min="70" max="73" width="10.7109375" style="0" customWidth="1"/>
    <col min="74" max="74" width="4.140625" style="0" customWidth="1"/>
    <col min="75" max="79" width="10.7109375" style="13" customWidth="1"/>
    <col min="80" max="80" width="4.00390625" style="13" customWidth="1"/>
    <col min="81" max="85" width="10.7109375" style="13" customWidth="1"/>
  </cols>
  <sheetData>
    <row r="1" spans="1:85" ht="12.75">
      <c r="A1" s="20" t="s">
        <v>44</v>
      </c>
      <c r="B1" s="12"/>
      <c r="C1" s="12"/>
      <c r="D1" s="33"/>
      <c r="E1" s="33"/>
      <c r="F1" s="33"/>
      <c r="G1" s="12"/>
      <c r="H1" s="12"/>
      <c r="I1" s="12"/>
      <c r="J1" s="12"/>
      <c r="K1" s="12"/>
      <c r="O1" s="61"/>
      <c r="T1" s="106"/>
      <c r="X1" s="57"/>
      <c r="AC1" s="106"/>
      <c r="AG1" s="75"/>
      <c r="AI1" s="78"/>
      <c r="AM1" s="75"/>
      <c r="AP1" s="42"/>
      <c r="AQ1" s="112"/>
      <c r="AR1" s="112"/>
      <c r="AT1" s="14"/>
      <c r="AV1" s="52"/>
      <c r="AX1" s="78"/>
      <c r="AY1" s="115"/>
      <c r="BC1" s="75"/>
      <c r="BI1" s="75"/>
      <c r="BK1" s="40"/>
      <c r="BO1" s="75"/>
      <c r="BQ1" s="40"/>
      <c r="BU1" s="75"/>
      <c r="BW1" s="42"/>
      <c r="CA1" s="52"/>
      <c r="CC1" s="42"/>
      <c r="CG1" s="52"/>
    </row>
    <row r="2" spans="1:85" ht="12.75">
      <c r="A2" s="20" t="s">
        <v>43</v>
      </c>
      <c r="B2" s="12"/>
      <c r="C2" s="12"/>
      <c r="D2" s="33"/>
      <c r="E2" s="33"/>
      <c r="F2" s="33"/>
      <c r="G2" s="12"/>
      <c r="H2" s="12"/>
      <c r="I2" s="12"/>
      <c r="J2" s="12"/>
      <c r="K2" s="12"/>
      <c r="O2" s="61"/>
      <c r="T2" s="106"/>
      <c r="X2" s="57"/>
      <c r="AC2" s="106"/>
      <c r="AG2" s="75"/>
      <c r="AI2" s="78"/>
      <c r="AM2" s="75"/>
      <c r="AP2" s="42"/>
      <c r="AQ2" s="112"/>
      <c r="AR2" s="112"/>
      <c r="AV2" s="52"/>
      <c r="AX2" s="78"/>
      <c r="AY2" s="115"/>
      <c r="BC2" s="75"/>
      <c r="BI2" s="75"/>
      <c r="BK2" s="40"/>
      <c r="BO2" s="75"/>
      <c r="BQ2" s="40"/>
      <c r="BU2" s="75"/>
      <c r="BW2" s="42"/>
      <c r="CA2" s="52"/>
      <c r="CC2" s="42"/>
      <c r="CG2" s="52"/>
    </row>
    <row r="3" spans="1:85" ht="12.75">
      <c r="A3" s="20" t="s">
        <v>45</v>
      </c>
      <c r="B3" s="12"/>
      <c r="C3" s="12"/>
      <c r="D3" s="33"/>
      <c r="E3" s="33"/>
      <c r="F3" s="33"/>
      <c r="G3" s="12"/>
      <c r="H3" s="12"/>
      <c r="I3" s="12"/>
      <c r="J3" s="12"/>
      <c r="K3" s="12"/>
      <c r="O3" s="61"/>
      <c r="T3" s="106"/>
      <c r="X3" s="57"/>
      <c r="AC3" s="106"/>
      <c r="AG3" s="75"/>
      <c r="AI3" s="78"/>
      <c r="AM3" s="75"/>
      <c r="AP3" s="42"/>
      <c r="AQ3" s="112"/>
      <c r="AR3" s="112"/>
      <c r="AV3" s="52"/>
      <c r="AX3" s="78"/>
      <c r="AY3" s="115"/>
      <c r="BC3" s="75"/>
      <c r="BI3" s="75"/>
      <c r="BK3" s="40"/>
      <c r="BO3" s="75"/>
      <c r="BQ3" s="40"/>
      <c r="BU3" s="75"/>
      <c r="BW3" s="42"/>
      <c r="CA3" s="52"/>
      <c r="CC3" s="42"/>
      <c r="CG3" s="52"/>
    </row>
    <row r="4" spans="15:85" ht="12.75">
      <c r="O4" s="61"/>
      <c r="T4" s="106"/>
      <c r="X4" s="57"/>
      <c r="AC4" s="106"/>
      <c r="AG4" s="75"/>
      <c r="AI4" s="78"/>
      <c r="AM4" s="75"/>
      <c r="AP4" s="42"/>
      <c r="AQ4" s="112"/>
      <c r="AR4" s="112"/>
      <c r="AV4" s="52"/>
      <c r="AX4" s="78"/>
      <c r="AY4" s="115"/>
      <c r="BC4" s="75"/>
      <c r="BI4" s="75"/>
      <c r="BK4" s="40"/>
      <c r="BO4" s="75"/>
      <c r="BQ4" s="40"/>
      <c r="BU4" s="75"/>
      <c r="BW4" s="42"/>
      <c r="CA4" s="52"/>
      <c r="CC4" s="42"/>
      <c r="CG4" s="52"/>
    </row>
    <row r="5" spans="1:85" ht="12.75">
      <c r="A5" s="21" t="s">
        <v>16</v>
      </c>
      <c r="B5" s="30"/>
      <c r="C5" s="30"/>
      <c r="D5" s="34"/>
      <c r="E5" s="34"/>
      <c r="F5" s="34"/>
      <c r="G5" s="30"/>
      <c r="H5" s="30"/>
      <c r="I5" s="30"/>
      <c r="J5" s="30"/>
      <c r="K5" s="30"/>
      <c r="O5" s="61"/>
      <c r="Q5" s="22" t="s">
        <v>115</v>
      </c>
      <c r="R5" s="127"/>
      <c r="S5" s="135"/>
      <c r="T5" s="130"/>
      <c r="U5" s="128"/>
      <c r="V5" s="128"/>
      <c r="W5" s="128"/>
      <c r="X5" s="129"/>
      <c r="Z5" s="134" t="s">
        <v>116</v>
      </c>
      <c r="AC5" s="134"/>
      <c r="AG5" s="75"/>
      <c r="AI5" s="66" t="s">
        <v>37</v>
      </c>
      <c r="AM5" s="75"/>
      <c r="AP5" s="83" t="s">
        <v>91</v>
      </c>
      <c r="AQ5" s="142"/>
      <c r="AR5" s="142"/>
      <c r="AV5" s="52"/>
      <c r="AX5" s="83" t="s">
        <v>92</v>
      </c>
      <c r="AY5" s="142"/>
      <c r="BC5" s="75"/>
      <c r="BE5" s="100" t="s">
        <v>63</v>
      </c>
      <c r="BI5" s="75"/>
      <c r="BK5" s="100" t="s">
        <v>84</v>
      </c>
      <c r="BO5" s="75"/>
      <c r="BQ5" s="100" t="s">
        <v>65</v>
      </c>
      <c r="BU5" s="75"/>
      <c r="BW5" s="83" t="s">
        <v>66</v>
      </c>
      <c r="CA5" s="52"/>
      <c r="CC5" s="101" t="s">
        <v>90</v>
      </c>
      <c r="CG5" s="52"/>
    </row>
    <row r="6" spans="15:85" ht="12.75">
      <c r="O6" s="61"/>
      <c r="T6" s="106"/>
      <c r="X6" s="57"/>
      <c r="AC6" s="106"/>
      <c r="AG6" s="75"/>
      <c r="AI6" s="78"/>
      <c r="AM6" s="75"/>
      <c r="AP6" s="42"/>
      <c r="AQ6" s="112"/>
      <c r="AR6" s="112"/>
      <c r="AV6" s="52"/>
      <c r="AX6" s="42"/>
      <c r="AY6" s="112"/>
      <c r="AZ6" s="13"/>
      <c r="BA6" s="13"/>
      <c r="BB6" s="13"/>
      <c r="BC6" s="52"/>
      <c r="BI6" s="75"/>
      <c r="BK6" s="40"/>
      <c r="BO6" s="75"/>
      <c r="BQ6" s="40"/>
      <c r="BU6" s="75"/>
      <c r="BW6" s="42"/>
      <c r="CA6" s="52"/>
      <c r="CC6" s="42"/>
      <c r="CG6" s="52"/>
    </row>
    <row r="7" spans="12:85" ht="12.75">
      <c r="L7" s="22"/>
      <c r="M7" s="22"/>
      <c r="N7" s="22"/>
      <c r="O7" s="61"/>
      <c r="T7" s="106"/>
      <c r="W7" t="s">
        <v>23</v>
      </c>
      <c r="X7" s="57"/>
      <c r="AC7" s="106"/>
      <c r="AF7" t="s">
        <v>23</v>
      </c>
      <c r="AG7" s="75"/>
      <c r="AI7" s="78"/>
      <c r="AL7" t="s">
        <v>23</v>
      </c>
      <c r="AM7" s="75"/>
      <c r="AP7" s="42"/>
      <c r="AQ7" s="112"/>
      <c r="AR7" s="112"/>
      <c r="AU7" t="s">
        <v>23</v>
      </c>
      <c r="AV7" s="52"/>
      <c r="AX7" s="42"/>
      <c r="AY7" s="112"/>
      <c r="AZ7" s="13"/>
      <c r="BA7" s="13"/>
      <c r="BB7" t="s">
        <v>23</v>
      </c>
      <c r="BC7" s="52"/>
      <c r="BH7" t="s">
        <v>23</v>
      </c>
      <c r="BI7" s="75"/>
      <c r="BK7" s="40"/>
      <c r="BN7" t="s">
        <v>23</v>
      </c>
      <c r="BO7" s="75"/>
      <c r="BQ7" s="40"/>
      <c r="BT7" t="s">
        <v>23</v>
      </c>
      <c r="BU7" s="75"/>
      <c r="BW7" s="42"/>
      <c r="BZ7" s="13" t="s">
        <v>23</v>
      </c>
      <c r="CA7" s="52"/>
      <c r="CC7" s="42"/>
      <c r="CF7" s="13" t="s">
        <v>23</v>
      </c>
      <c r="CG7" s="52"/>
    </row>
    <row r="8" spans="2:85" ht="12.75">
      <c r="B8" s="3" t="s">
        <v>124</v>
      </c>
      <c r="C8" s="3" t="s">
        <v>22</v>
      </c>
      <c r="D8" s="36" t="s">
        <v>61</v>
      </c>
      <c r="E8" s="36" t="s">
        <v>61</v>
      </c>
      <c r="F8" s="36" t="s">
        <v>113</v>
      </c>
      <c r="O8" s="61"/>
      <c r="T8" s="131"/>
      <c r="U8" s="3" t="s">
        <v>57</v>
      </c>
      <c r="V8" s="3"/>
      <c r="W8" t="s">
        <v>29</v>
      </c>
      <c r="X8" s="57"/>
      <c r="AC8" s="106"/>
      <c r="AF8" t="s">
        <v>30</v>
      </c>
      <c r="AG8" s="75"/>
      <c r="AI8" s="78"/>
      <c r="AJ8" t="s">
        <v>15</v>
      </c>
      <c r="AL8" t="s">
        <v>27</v>
      </c>
      <c r="AM8" s="75"/>
      <c r="AP8" s="42"/>
      <c r="AQ8" s="112"/>
      <c r="AR8" s="112"/>
      <c r="AU8" t="s">
        <v>49</v>
      </c>
      <c r="AV8" s="52"/>
      <c r="AX8" s="42"/>
      <c r="AY8" s="112"/>
      <c r="AZ8" s="13"/>
      <c r="BA8" s="13"/>
      <c r="BB8" t="s">
        <v>49</v>
      </c>
      <c r="BC8" s="52"/>
      <c r="BH8" t="s">
        <v>67</v>
      </c>
      <c r="BI8" s="75"/>
      <c r="BK8" s="40"/>
      <c r="BN8" t="s">
        <v>68</v>
      </c>
      <c r="BO8" s="75"/>
      <c r="BQ8" s="40"/>
      <c r="BT8" t="s">
        <v>69</v>
      </c>
      <c r="BU8" s="75"/>
      <c r="BW8" s="42"/>
      <c r="BZ8" s="13" t="s">
        <v>70</v>
      </c>
      <c r="CA8" s="52"/>
      <c r="CC8" s="42"/>
      <c r="CF8" s="13" t="s">
        <v>89</v>
      </c>
      <c r="CG8" s="52"/>
    </row>
    <row r="9" spans="2:85" ht="12.75">
      <c r="B9" s="3" t="s">
        <v>125</v>
      </c>
      <c r="C9" s="3" t="s">
        <v>60</v>
      </c>
      <c r="D9" s="36" t="s">
        <v>3</v>
      </c>
      <c r="E9" s="36" t="s">
        <v>22</v>
      </c>
      <c r="F9" s="36" t="s">
        <v>3</v>
      </c>
      <c r="H9" s="1" t="s">
        <v>22</v>
      </c>
      <c r="I9" s="3" t="s">
        <v>3</v>
      </c>
      <c r="J9" s="3" t="s">
        <v>59</v>
      </c>
      <c r="K9" s="3" t="s">
        <v>22</v>
      </c>
      <c r="N9" s="10" t="s">
        <v>8</v>
      </c>
      <c r="O9" s="61"/>
      <c r="P9" s="62"/>
      <c r="Q9" s="10" t="s">
        <v>1</v>
      </c>
      <c r="R9" s="10" t="s">
        <v>1</v>
      </c>
      <c r="S9" s="131" t="s">
        <v>1</v>
      </c>
      <c r="T9" s="131"/>
      <c r="U9" s="3" t="s">
        <v>1</v>
      </c>
      <c r="V9" s="3"/>
      <c r="W9" t="s">
        <v>24</v>
      </c>
      <c r="X9" s="57" t="s">
        <v>17</v>
      </c>
      <c r="Z9" s="1" t="s">
        <v>111</v>
      </c>
      <c r="AA9" s="1" t="s">
        <v>111</v>
      </c>
      <c r="AB9" s="106" t="s">
        <v>111</v>
      </c>
      <c r="AC9" s="106"/>
      <c r="AD9" t="s">
        <v>5</v>
      </c>
      <c r="AF9" t="s">
        <v>24</v>
      </c>
      <c r="AG9" s="57" t="s">
        <v>17</v>
      </c>
      <c r="AI9" s="78" t="s">
        <v>15</v>
      </c>
      <c r="AJ9" t="s">
        <v>13</v>
      </c>
      <c r="AL9" t="s">
        <v>24</v>
      </c>
      <c r="AM9" s="57" t="s">
        <v>17</v>
      </c>
      <c r="AN9" s="1"/>
      <c r="AO9" s="1"/>
      <c r="AP9" s="42"/>
      <c r="AQ9" s="112"/>
      <c r="AR9" s="112"/>
      <c r="AU9" t="s">
        <v>24</v>
      </c>
      <c r="AV9" s="57" t="s">
        <v>17</v>
      </c>
      <c r="AW9" s="1"/>
      <c r="AX9" s="42"/>
      <c r="AY9" s="112"/>
      <c r="AZ9" s="13"/>
      <c r="BA9" s="13"/>
      <c r="BB9" t="s">
        <v>24</v>
      </c>
      <c r="BC9" s="57" t="s">
        <v>17</v>
      </c>
      <c r="BD9" s="1"/>
      <c r="BG9" s="13"/>
      <c r="BH9" t="s">
        <v>24</v>
      </c>
      <c r="BI9" s="75" t="s">
        <v>17</v>
      </c>
      <c r="BK9" s="40"/>
      <c r="BN9" t="s">
        <v>24</v>
      </c>
      <c r="BO9" s="75" t="s">
        <v>17</v>
      </c>
      <c r="BQ9" s="40"/>
      <c r="BT9" t="s">
        <v>24</v>
      </c>
      <c r="BU9" s="75" t="s">
        <v>17</v>
      </c>
      <c r="BW9" s="42"/>
      <c r="BY9"/>
      <c r="BZ9" s="13" t="s">
        <v>24</v>
      </c>
      <c r="CA9" s="52" t="s">
        <v>17</v>
      </c>
      <c r="CC9" s="42"/>
      <c r="CE9" s="42"/>
      <c r="CF9" s="13" t="s">
        <v>24</v>
      </c>
      <c r="CG9" s="52" t="s">
        <v>17</v>
      </c>
    </row>
    <row r="10" spans="1:85" ht="12.75">
      <c r="A10" s="2"/>
      <c r="B10" s="3" t="s">
        <v>126</v>
      </c>
      <c r="C10" s="3" t="s">
        <v>124</v>
      </c>
      <c r="D10" s="36" t="s">
        <v>50</v>
      </c>
      <c r="E10" s="36" t="s">
        <v>112</v>
      </c>
      <c r="F10" s="36" t="s">
        <v>114</v>
      </c>
      <c r="G10" s="3" t="s">
        <v>3</v>
      </c>
      <c r="H10" s="3" t="s">
        <v>6</v>
      </c>
      <c r="I10" s="3" t="s">
        <v>123</v>
      </c>
      <c r="J10" s="3" t="s">
        <v>123</v>
      </c>
      <c r="K10" s="3" t="s">
        <v>123</v>
      </c>
      <c r="L10" s="10" t="s">
        <v>8</v>
      </c>
      <c r="M10" s="10"/>
      <c r="N10" s="10" t="s">
        <v>82</v>
      </c>
      <c r="O10" s="62" t="s">
        <v>10</v>
      </c>
      <c r="P10" s="62"/>
      <c r="Q10" s="10" t="s">
        <v>3</v>
      </c>
      <c r="R10" s="10" t="s">
        <v>60</v>
      </c>
      <c r="S10" s="136" t="s">
        <v>22</v>
      </c>
      <c r="T10" s="131" t="s">
        <v>1</v>
      </c>
      <c r="U10" s="3" t="s">
        <v>6</v>
      </c>
      <c r="V10" s="3"/>
      <c r="W10" t="s">
        <v>25</v>
      </c>
      <c r="X10" s="57" t="s">
        <v>1</v>
      </c>
      <c r="Z10" s="106" t="s">
        <v>3</v>
      </c>
      <c r="AA10" s="1" t="s">
        <v>60</v>
      </c>
      <c r="AB10" s="131" t="s">
        <v>22</v>
      </c>
      <c r="AC10" s="106"/>
      <c r="AD10" t="s">
        <v>6</v>
      </c>
      <c r="AF10" t="s">
        <v>25</v>
      </c>
      <c r="AG10" s="57" t="s">
        <v>5</v>
      </c>
      <c r="AI10" s="78" t="s">
        <v>12</v>
      </c>
      <c r="AJ10" t="s">
        <v>6</v>
      </c>
      <c r="AL10" t="s">
        <v>25</v>
      </c>
      <c r="AM10" s="57" t="s">
        <v>21</v>
      </c>
      <c r="AN10" s="1"/>
      <c r="AO10" s="1" t="s">
        <v>14</v>
      </c>
      <c r="AP10" s="42" t="s">
        <v>14</v>
      </c>
      <c r="AQ10" s="112"/>
      <c r="AR10" s="13" t="s">
        <v>14</v>
      </c>
      <c r="AS10" s="13" t="s">
        <v>14</v>
      </c>
      <c r="AU10" t="s">
        <v>25</v>
      </c>
      <c r="AV10" s="57" t="s">
        <v>14</v>
      </c>
      <c r="AW10" s="1"/>
      <c r="AX10" s="42" t="s">
        <v>14</v>
      </c>
      <c r="AY10" s="148" t="s">
        <v>14</v>
      </c>
      <c r="AZ10" s="148" t="s">
        <v>14</v>
      </c>
      <c r="BA10" s="13"/>
      <c r="BB10" t="s">
        <v>25</v>
      </c>
      <c r="BC10" s="57" t="s">
        <v>14</v>
      </c>
      <c r="BD10" s="1"/>
      <c r="BE10" s="40" t="s">
        <v>71</v>
      </c>
      <c r="BF10" s="41" t="s">
        <v>71</v>
      </c>
      <c r="BG10" s="13"/>
      <c r="BH10" t="s">
        <v>25</v>
      </c>
      <c r="BI10" s="75" t="s">
        <v>71</v>
      </c>
      <c r="BK10" s="40" t="s">
        <v>72</v>
      </c>
      <c r="BL10" t="s">
        <v>72</v>
      </c>
      <c r="BM10" s="13"/>
      <c r="BN10" t="s">
        <v>25</v>
      </c>
      <c r="BO10" s="75" t="s">
        <v>72</v>
      </c>
      <c r="BQ10" s="40" t="s">
        <v>73</v>
      </c>
      <c r="BR10" t="s">
        <v>73</v>
      </c>
      <c r="BS10" s="13"/>
      <c r="BT10" t="s">
        <v>25</v>
      </c>
      <c r="BU10" s="75" t="s">
        <v>73</v>
      </c>
      <c r="BW10" s="42" t="s">
        <v>74</v>
      </c>
      <c r="BX10" s="13" t="s">
        <v>75</v>
      </c>
      <c r="BZ10" s="13" t="s">
        <v>25</v>
      </c>
      <c r="CA10" s="52" t="s">
        <v>75</v>
      </c>
      <c r="CC10" s="42" t="s">
        <v>88</v>
      </c>
      <c r="CD10" s="42" t="s">
        <v>88</v>
      </c>
      <c r="CF10" s="13" t="s">
        <v>25</v>
      </c>
      <c r="CG10" s="90" t="s">
        <v>88</v>
      </c>
    </row>
    <row r="11" spans="2:85" ht="12.75">
      <c r="B11" s="3"/>
      <c r="C11" s="3" t="s">
        <v>125</v>
      </c>
      <c r="D11" s="37" t="s">
        <v>51</v>
      </c>
      <c r="E11" s="37" t="s">
        <v>51</v>
      </c>
      <c r="F11" s="37"/>
      <c r="G11" s="3" t="s">
        <v>52</v>
      </c>
      <c r="H11" s="3" t="s">
        <v>55</v>
      </c>
      <c r="I11" s="3" t="s">
        <v>119</v>
      </c>
      <c r="J11" s="3" t="s">
        <v>119</v>
      </c>
      <c r="K11" s="3" t="s">
        <v>119</v>
      </c>
      <c r="L11" s="10" t="s">
        <v>82</v>
      </c>
      <c r="M11" s="10"/>
      <c r="N11" s="24" t="s">
        <v>2</v>
      </c>
      <c r="O11" s="62" t="s">
        <v>82</v>
      </c>
      <c r="P11" s="62"/>
      <c r="Q11" s="10" t="s">
        <v>110</v>
      </c>
      <c r="R11" s="10" t="s">
        <v>6</v>
      </c>
      <c r="S11" s="136" t="s">
        <v>110</v>
      </c>
      <c r="T11" s="131" t="s">
        <v>2</v>
      </c>
      <c r="U11" s="3" t="s">
        <v>22</v>
      </c>
      <c r="V11" s="25"/>
      <c r="W11" t="s">
        <v>28</v>
      </c>
      <c r="X11" s="57" t="s">
        <v>18</v>
      </c>
      <c r="Y11" s="70"/>
      <c r="Z11" s="131" t="s">
        <v>110</v>
      </c>
      <c r="AA11" s="3" t="s">
        <v>110</v>
      </c>
      <c r="AB11" s="131" t="s">
        <v>110</v>
      </c>
      <c r="AC11" s="131" t="s">
        <v>4</v>
      </c>
      <c r="AD11" s="3" t="s">
        <v>22</v>
      </c>
      <c r="AE11" s="3"/>
      <c r="AF11" t="s">
        <v>28</v>
      </c>
      <c r="AG11" s="57" t="s">
        <v>18</v>
      </c>
      <c r="AH11" s="2"/>
      <c r="AI11" s="78" t="s">
        <v>2</v>
      </c>
      <c r="AJ11" s="3" t="s">
        <v>22</v>
      </c>
      <c r="AK11" s="3"/>
      <c r="AL11" t="s">
        <v>28</v>
      </c>
      <c r="AM11" s="57" t="s">
        <v>18</v>
      </c>
      <c r="AN11" s="1"/>
      <c r="AO11" s="1" t="s">
        <v>3</v>
      </c>
      <c r="AP11" s="42" t="s">
        <v>2</v>
      </c>
      <c r="AQ11" s="112"/>
      <c r="AR11" s="13" t="s">
        <v>6</v>
      </c>
      <c r="AS11" s="13" t="s">
        <v>6</v>
      </c>
      <c r="AU11" t="s">
        <v>28</v>
      </c>
      <c r="AV11" s="57" t="s">
        <v>18</v>
      </c>
      <c r="AW11" s="1"/>
      <c r="AX11" s="42" t="s">
        <v>2</v>
      </c>
      <c r="AY11" s="148" t="s">
        <v>6</v>
      </c>
      <c r="AZ11" s="148" t="s">
        <v>6</v>
      </c>
      <c r="BA11" s="13"/>
      <c r="BB11" t="s">
        <v>28</v>
      </c>
      <c r="BC11" s="57" t="s">
        <v>18</v>
      </c>
      <c r="BD11" s="1"/>
      <c r="BE11" s="40" t="s">
        <v>2</v>
      </c>
      <c r="BF11" s="41" t="s">
        <v>6</v>
      </c>
      <c r="BG11" s="13"/>
      <c r="BH11" t="s">
        <v>28</v>
      </c>
      <c r="BI11" s="75" t="s">
        <v>18</v>
      </c>
      <c r="BK11" s="40" t="s">
        <v>2</v>
      </c>
      <c r="BL11" t="s">
        <v>6</v>
      </c>
      <c r="BM11" s="13"/>
      <c r="BN11" t="s">
        <v>28</v>
      </c>
      <c r="BO11" s="75" t="s">
        <v>18</v>
      </c>
      <c r="BQ11" s="40" t="s">
        <v>2</v>
      </c>
      <c r="BR11" t="s">
        <v>6</v>
      </c>
      <c r="BS11" s="13"/>
      <c r="BT11" t="s">
        <v>28</v>
      </c>
      <c r="BU11" s="75" t="s">
        <v>18</v>
      </c>
      <c r="BW11" s="42" t="s">
        <v>2</v>
      </c>
      <c r="BX11" s="13" t="s">
        <v>6</v>
      </c>
      <c r="BZ11" s="13" t="s">
        <v>28</v>
      </c>
      <c r="CA11" s="52" t="s">
        <v>18</v>
      </c>
      <c r="CC11" s="42" t="s">
        <v>2</v>
      </c>
      <c r="CD11" s="13" t="s">
        <v>6</v>
      </c>
      <c r="CF11" s="13" t="s">
        <v>28</v>
      </c>
      <c r="CG11" s="52" t="s">
        <v>18</v>
      </c>
    </row>
    <row r="12" spans="1:85" ht="12.75">
      <c r="A12" s="18" t="s">
        <v>0</v>
      </c>
      <c r="B12" s="25"/>
      <c r="C12" s="25" t="s">
        <v>126</v>
      </c>
      <c r="D12" s="37" t="s">
        <v>54</v>
      </c>
      <c r="E12" s="37" t="s">
        <v>54</v>
      </c>
      <c r="F12" s="37"/>
      <c r="G12" s="25" t="s">
        <v>53</v>
      </c>
      <c r="H12" s="25" t="s">
        <v>56</v>
      </c>
      <c r="I12" s="3" t="s">
        <v>56</v>
      </c>
      <c r="J12" s="3" t="s">
        <v>56</v>
      </c>
      <c r="K12" s="3" t="s">
        <v>56</v>
      </c>
      <c r="L12" s="24" t="s">
        <v>2</v>
      </c>
      <c r="M12" s="24"/>
      <c r="N12" s="37" t="s">
        <v>81</v>
      </c>
      <c r="O12" s="63" t="s">
        <v>11</v>
      </c>
      <c r="P12" s="63"/>
      <c r="Q12" s="24"/>
      <c r="R12" s="24" t="s">
        <v>87</v>
      </c>
      <c r="S12" s="137"/>
      <c r="T12" s="132" t="s">
        <v>3</v>
      </c>
      <c r="U12" s="25" t="s">
        <v>7</v>
      </c>
      <c r="V12" s="25"/>
      <c r="W12" s="26" t="s">
        <v>26</v>
      </c>
      <c r="X12" s="58" t="s">
        <v>19</v>
      </c>
      <c r="Y12" s="58"/>
      <c r="Z12" s="132"/>
      <c r="AA12" s="25"/>
      <c r="AB12" s="132" t="s">
        <v>60</v>
      </c>
      <c r="AC12" s="132" t="s">
        <v>3</v>
      </c>
      <c r="AD12" s="18" t="s">
        <v>7</v>
      </c>
      <c r="AE12" s="18"/>
      <c r="AF12" s="26" t="s">
        <v>26</v>
      </c>
      <c r="AG12" s="58" t="s">
        <v>19</v>
      </c>
      <c r="AH12" s="18"/>
      <c r="AI12" s="79" t="s">
        <v>3</v>
      </c>
      <c r="AJ12" s="27" t="s">
        <v>20</v>
      </c>
      <c r="AK12" s="27"/>
      <c r="AL12" s="26" t="s">
        <v>26</v>
      </c>
      <c r="AM12" s="58" t="s">
        <v>19</v>
      </c>
      <c r="AN12" s="25"/>
      <c r="AO12" s="25" t="s">
        <v>110</v>
      </c>
      <c r="AP12" s="84" t="s">
        <v>3</v>
      </c>
      <c r="AQ12" s="143"/>
      <c r="AR12" s="25" t="s">
        <v>59</v>
      </c>
      <c r="AS12" s="25" t="s">
        <v>22</v>
      </c>
      <c r="AT12" s="25"/>
      <c r="AU12" s="26" t="s">
        <v>26</v>
      </c>
      <c r="AV12" s="58" t="s">
        <v>19</v>
      </c>
      <c r="AW12" s="25"/>
      <c r="AX12" s="84" t="s">
        <v>3</v>
      </c>
      <c r="AY12" s="25" t="s">
        <v>59</v>
      </c>
      <c r="AZ12" s="25" t="s">
        <v>22</v>
      </c>
      <c r="BA12" s="25"/>
      <c r="BB12" s="26" t="s">
        <v>26</v>
      </c>
      <c r="BC12" s="58" t="s">
        <v>19</v>
      </c>
      <c r="BD12" s="25"/>
      <c r="BE12" s="40" t="s">
        <v>3</v>
      </c>
      <c r="BF12" s="41" t="s">
        <v>22</v>
      </c>
      <c r="BG12" s="25"/>
      <c r="BH12" t="s">
        <v>26</v>
      </c>
      <c r="BI12" s="75" t="s">
        <v>19</v>
      </c>
      <c r="BK12" s="40" t="s">
        <v>3</v>
      </c>
      <c r="BL12" t="s">
        <v>22</v>
      </c>
      <c r="BM12" s="25"/>
      <c r="BN12" t="s">
        <v>26</v>
      </c>
      <c r="BO12" s="75" t="s">
        <v>19</v>
      </c>
      <c r="BQ12" s="40" t="s">
        <v>3</v>
      </c>
      <c r="BR12" t="s">
        <v>22</v>
      </c>
      <c r="BS12" s="25"/>
      <c r="BT12" t="s">
        <v>26</v>
      </c>
      <c r="BU12" s="75" t="s">
        <v>19</v>
      </c>
      <c r="BW12" s="42" t="s">
        <v>3</v>
      </c>
      <c r="BX12" s="13" t="s">
        <v>22</v>
      </c>
      <c r="BY12" s="25"/>
      <c r="BZ12" s="13" t="s">
        <v>26</v>
      </c>
      <c r="CA12" s="52" t="s">
        <v>19</v>
      </c>
      <c r="CC12" s="42" t="s">
        <v>3</v>
      </c>
      <c r="CD12" s="13" t="s">
        <v>22</v>
      </c>
      <c r="CE12" s="25"/>
      <c r="CF12" s="13" t="s">
        <v>26</v>
      </c>
      <c r="CG12" s="52" t="s">
        <v>77</v>
      </c>
    </row>
    <row r="13" spans="1:81" ht="12.75">
      <c r="A13" s="2"/>
      <c r="B13" s="3"/>
      <c r="C13" s="3"/>
      <c r="D13" s="36"/>
      <c r="E13" s="36"/>
      <c r="F13" s="36"/>
      <c r="G13" s="3"/>
      <c r="H13" s="3"/>
      <c r="I13" s="3"/>
      <c r="J13" s="3"/>
      <c r="K13" s="3"/>
      <c r="L13" s="10"/>
      <c r="M13" s="10"/>
      <c r="N13" s="10"/>
      <c r="O13" s="62"/>
      <c r="P13" s="62"/>
      <c r="Q13" s="10"/>
      <c r="R13" s="10"/>
      <c r="S13" s="136"/>
      <c r="T13" s="131"/>
      <c r="U13" s="3"/>
      <c r="V13" s="3"/>
      <c r="W13" s="3"/>
      <c r="X13" s="70"/>
      <c r="Y13" s="70"/>
      <c r="Z13" s="131"/>
      <c r="AA13" s="3"/>
      <c r="AB13" s="131"/>
      <c r="AC13" s="131"/>
      <c r="AD13" s="2"/>
      <c r="AE13" s="2"/>
      <c r="AF13" s="2"/>
      <c r="AG13" s="76"/>
      <c r="AH13" s="19"/>
      <c r="AI13" s="78"/>
      <c r="AM13" s="75"/>
      <c r="AP13" s="42"/>
      <c r="AQ13" s="112"/>
      <c r="AR13" s="112"/>
      <c r="AV13" s="52"/>
      <c r="AX13" s="78"/>
      <c r="AY13" s="115"/>
      <c r="BC13" s="75"/>
      <c r="BI13" s="75"/>
      <c r="BK13" s="40"/>
      <c r="BO13" s="75"/>
      <c r="BQ13" s="40"/>
      <c r="BU13" s="75"/>
      <c r="BW13" s="42"/>
      <c r="CA13" s="52"/>
      <c r="CC13" s="42"/>
    </row>
    <row r="14" spans="1:85" ht="12.75">
      <c r="A14" s="6">
        <v>34820</v>
      </c>
      <c r="B14" s="5">
        <v>119.5</v>
      </c>
      <c r="C14" s="5"/>
      <c r="D14" s="38">
        <v>469013.6</v>
      </c>
      <c r="E14" s="38"/>
      <c r="F14" s="38">
        <v>49973</v>
      </c>
      <c r="G14" s="50">
        <v>15.16</v>
      </c>
      <c r="H14" s="39"/>
      <c r="I14" s="5">
        <v>15.88</v>
      </c>
      <c r="J14" s="5"/>
      <c r="K14" s="5"/>
      <c r="L14" s="11">
        <v>21913</v>
      </c>
      <c r="M14" s="11"/>
      <c r="N14" s="121">
        <v>0</v>
      </c>
      <c r="O14" s="64">
        <v>1875</v>
      </c>
      <c r="P14" s="64"/>
      <c r="Q14" s="125">
        <f aca="true" t="shared" si="0" ref="Q14:Q45">T14*2000/D14</f>
        <v>0.04933758850489624</v>
      </c>
      <c r="R14" s="125"/>
      <c r="S14" s="138"/>
      <c r="T14" s="110">
        <v>11.57</v>
      </c>
      <c r="U14" s="5"/>
      <c r="V14" s="5"/>
      <c r="W14" s="5"/>
      <c r="X14" s="71"/>
      <c r="Y14" s="71"/>
      <c r="Z14" s="123">
        <f aca="true" t="shared" si="1" ref="Z14:Z45">AC14*2000/D14</f>
        <v>0.5109804918236913</v>
      </c>
      <c r="AA14" s="122"/>
      <c r="AB14" s="123"/>
      <c r="AC14" s="110">
        <v>119.8284</v>
      </c>
      <c r="AD14" s="4"/>
      <c r="AE14" s="2"/>
      <c r="AF14" s="4"/>
      <c r="AG14" s="77"/>
      <c r="AH14" s="4"/>
      <c r="AI14" s="65">
        <f aca="true" t="shared" si="2" ref="AI14:AI45">((0.5*L14)+(5*O14/1000))/2000</f>
        <v>5.4829375</v>
      </c>
      <c r="AM14" s="75"/>
      <c r="AO14">
        <f aca="true" t="shared" si="3" ref="AO14:AO45">AP14*2000/D14</f>
        <v>0.004690695536334128</v>
      </c>
      <c r="AP14" s="42">
        <v>1.1</v>
      </c>
      <c r="AQ14" s="112"/>
      <c r="AR14" s="112"/>
      <c r="AV14" s="52"/>
      <c r="AX14" s="78">
        <v>5.79</v>
      </c>
      <c r="AY14" s="115"/>
      <c r="BC14" s="75"/>
      <c r="BE14" s="40">
        <f>(((L14-N14)*0.0000149)+(N14*0.0184)+((O14/1000)*0.0000000072))/2000</f>
        <v>0.00016325185675000002</v>
      </c>
      <c r="BI14" s="75"/>
      <c r="BK14" s="40">
        <f>(((L14-N14)*0.000000927)+(N14*0.00114)+((O14/1000)*0.0000000048))/2000</f>
        <v>1.0156679999999999E-05</v>
      </c>
      <c r="BO14" s="75"/>
      <c r="BQ14" s="40">
        <f>(((L14-N14)*0.0000156)+(N14*0.000082)+((O14/1000)*0.0000012))/2000</f>
        <v>0.000170922525</v>
      </c>
      <c r="BU14" s="75"/>
      <c r="BW14" s="42">
        <f aca="true" t="shared" si="4" ref="BW14:BW73">(((L14-N14)*0.0149112662)+(N14*0.249))/2000</f>
        <v>0.1633752881203</v>
      </c>
      <c r="CA14" s="52"/>
      <c r="CC14" s="42">
        <f aca="true" t="shared" si="5" ref="CC14:CC73">(((L14-N14)*0.00339)+(N14*0.0753))/2000</f>
        <v>0.037142535</v>
      </c>
      <c r="CG14" s="52"/>
    </row>
    <row r="15" spans="1:85" ht="12.75">
      <c r="A15" s="6">
        <v>34851</v>
      </c>
      <c r="B15" s="5">
        <v>31.18</v>
      </c>
      <c r="C15" s="5"/>
      <c r="D15" s="38">
        <v>60804</v>
      </c>
      <c r="E15" s="38"/>
      <c r="F15" s="38">
        <v>4899</v>
      </c>
      <c r="G15" s="50">
        <v>1.54</v>
      </c>
      <c r="H15" s="39"/>
      <c r="I15" s="50">
        <v>4.05</v>
      </c>
      <c r="J15" s="50"/>
      <c r="K15" s="50"/>
      <c r="L15" s="11">
        <v>2279</v>
      </c>
      <c r="M15" s="11"/>
      <c r="N15" s="11">
        <v>245.5</v>
      </c>
      <c r="O15" s="64">
        <v>115374</v>
      </c>
      <c r="P15" s="64"/>
      <c r="Q15" s="125">
        <f t="shared" si="0"/>
        <v>0.06268008683639234</v>
      </c>
      <c r="R15" s="125"/>
      <c r="S15" s="138"/>
      <c r="T15" s="110">
        <v>1.9056</v>
      </c>
      <c r="U15" s="5"/>
      <c r="V15" s="5"/>
      <c r="W15" s="5"/>
      <c r="X15" s="71"/>
      <c r="Y15" s="71"/>
      <c r="Z15" s="123">
        <f t="shared" si="1"/>
        <v>0.1874876652851786</v>
      </c>
      <c r="AA15" s="122"/>
      <c r="AB15" s="123"/>
      <c r="AC15" s="110">
        <v>5.7</v>
      </c>
      <c r="AD15" s="4"/>
      <c r="AE15" s="2"/>
      <c r="AF15" s="4"/>
      <c r="AG15" s="77"/>
      <c r="AH15" s="4"/>
      <c r="AI15" s="65">
        <f t="shared" si="2"/>
        <v>0.858185</v>
      </c>
      <c r="AM15" s="75"/>
      <c r="AO15">
        <f t="shared" si="3"/>
        <v>1.892967567923163</v>
      </c>
      <c r="AP15" s="42">
        <v>57.55</v>
      </c>
      <c r="AQ15" s="112"/>
      <c r="AR15" s="112"/>
      <c r="AV15" s="52"/>
      <c r="AX15" s="78">
        <v>58.19</v>
      </c>
      <c r="AY15" s="115"/>
      <c r="BC15" s="75"/>
      <c r="BE15" s="40">
        <f aca="true" t="shared" si="6" ref="BE15:BE73">(((L15-N15)*0.0000149)+(N15*0.0184)+((O15/1000)*0.0000000072))/2000</f>
        <v>0.0022737499903464</v>
      </c>
      <c r="BI15" s="75"/>
      <c r="BK15" s="40">
        <f aca="true" t="shared" si="7" ref="BK15:BK73">(((L15-N15)*0.000000927)+(N15*0.00114)+((O15/1000)*0.0000000048))/2000</f>
        <v>0.0001408778041476</v>
      </c>
      <c r="BO15" s="75"/>
      <c r="BQ15" s="40">
        <f aca="true" t="shared" si="8" ref="BQ15:BQ73">(((L15-N15)*0.0000156)+(N15*0.000082)+((O15/1000)*0.0000012))/2000</f>
        <v>2.5996024400000002E-05</v>
      </c>
      <c r="BU15" s="75"/>
      <c r="BW15" s="42">
        <f t="shared" si="4"/>
        <v>0.04572577990885</v>
      </c>
      <c r="CA15" s="52"/>
      <c r="CC15" s="42">
        <f t="shared" si="5"/>
        <v>0.0126898575</v>
      </c>
      <c r="CG15" s="52"/>
    </row>
    <row r="16" spans="1:85" ht="12.75">
      <c r="A16" s="6">
        <v>34881</v>
      </c>
      <c r="B16" s="5">
        <v>668.37</v>
      </c>
      <c r="C16" s="5"/>
      <c r="D16" s="38">
        <v>2337444</v>
      </c>
      <c r="E16" s="38"/>
      <c r="F16" s="38">
        <v>224881</v>
      </c>
      <c r="G16" s="5">
        <v>68.23</v>
      </c>
      <c r="H16" s="5"/>
      <c r="I16" s="50">
        <v>89.83</v>
      </c>
      <c r="J16" s="50"/>
      <c r="K16" s="50"/>
      <c r="L16" s="11">
        <v>96977</v>
      </c>
      <c r="M16" s="11"/>
      <c r="N16" s="11">
        <v>396.75</v>
      </c>
      <c r="O16" s="64">
        <v>47896</v>
      </c>
      <c r="P16" s="64"/>
      <c r="Q16" s="125">
        <f t="shared" si="0"/>
        <v>0.056135248587773655</v>
      </c>
      <c r="R16" s="125"/>
      <c r="S16" s="138"/>
      <c r="T16" s="110">
        <v>65.6065</v>
      </c>
      <c r="U16" s="5"/>
      <c r="V16" s="5"/>
      <c r="W16" s="5"/>
      <c r="X16" s="71"/>
      <c r="Y16" s="71"/>
      <c r="Z16" s="123">
        <f t="shared" si="1"/>
        <v>0.34892814544434003</v>
      </c>
      <c r="AA16" s="122"/>
      <c r="AB16" s="123"/>
      <c r="AC16" s="110">
        <v>407.8</v>
      </c>
      <c r="AD16" s="4"/>
      <c r="AE16" s="2"/>
      <c r="AF16" s="4"/>
      <c r="AG16" s="77"/>
      <c r="AH16" s="4"/>
      <c r="AI16" s="65">
        <f t="shared" si="2"/>
        <v>24.36399</v>
      </c>
      <c r="AM16" s="75"/>
      <c r="AO16">
        <f t="shared" si="3"/>
        <v>0.0061349063335848905</v>
      </c>
      <c r="AP16" s="42">
        <v>7.17</v>
      </c>
      <c r="AQ16" s="112"/>
      <c r="AR16" s="112"/>
      <c r="AV16" s="52"/>
      <c r="AX16" s="78">
        <v>28.29</v>
      </c>
      <c r="AY16" s="115"/>
      <c r="BC16" s="75"/>
      <c r="BE16" s="40">
        <f t="shared" si="6"/>
        <v>0.0043696230349256</v>
      </c>
      <c r="BI16" s="75"/>
      <c r="BK16" s="40">
        <f t="shared" si="7"/>
        <v>0.0002709125608254</v>
      </c>
      <c r="BO16" s="75"/>
      <c r="BQ16" s="40">
        <f t="shared" si="8"/>
        <v>0.0007696214376</v>
      </c>
      <c r="BU16" s="75"/>
      <c r="BW16" s="42">
        <f t="shared" si="4"/>
        <v>0.769462283706275</v>
      </c>
      <c r="CA16" s="52"/>
      <c r="CC16" s="42">
        <f t="shared" si="5"/>
        <v>0.17864116124999999</v>
      </c>
      <c r="CG16" s="52"/>
    </row>
    <row r="17" spans="1:85" ht="12.75">
      <c r="A17" s="6">
        <v>34912</v>
      </c>
      <c r="B17" s="5">
        <v>741.73</v>
      </c>
      <c r="C17" s="5"/>
      <c r="D17" s="38">
        <v>3276416</v>
      </c>
      <c r="E17" s="38"/>
      <c r="F17" s="38">
        <v>306783</v>
      </c>
      <c r="G17" s="5">
        <v>93.08</v>
      </c>
      <c r="H17" s="5"/>
      <c r="I17" s="5">
        <v>99.3</v>
      </c>
      <c r="J17" s="5"/>
      <c r="K17" s="5"/>
      <c r="L17" s="11">
        <v>133388</v>
      </c>
      <c r="M17" s="11"/>
      <c r="N17" s="11">
        <v>105.23</v>
      </c>
      <c r="O17" s="64">
        <v>8496</v>
      </c>
      <c r="P17" s="64"/>
      <c r="Q17" s="125">
        <f t="shared" si="0"/>
        <v>0.05970972550494199</v>
      </c>
      <c r="R17" s="125"/>
      <c r="S17" s="138"/>
      <c r="T17" s="110">
        <v>97.81695</v>
      </c>
      <c r="U17" s="5"/>
      <c r="V17" s="5"/>
      <c r="W17" s="5"/>
      <c r="X17" s="71"/>
      <c r="Y17" s="71"/>
      <c r="Z17" s="123">
        <f t="shared" si="1"/>
        <v>0.4239998827987655</v>
      </c>
      <c r="AA17" s="122"/>
      <c r="AB17" s="123"/>
      <c r="AC17" s="110">
        <v>694.6</v>
      </c>
      <c r="AD17" s="4"/>
      <c r="AE17" s="2"/>
      <c r="AF17" s="4"/>
      <c r="AG17" s="77"/>
      <c r="AH17" s="4"/>
      <c r="AI17" s="65">
        <f t="shared" si="2"/>
        <v>33.36824</v>
      </c>
      <c r="AM17" s="75"/>
      <c r="AO17">
        <f t="shared" si="3"/>
        <v>0.010145231863108959</v>
      </c>
      <c r="AP17" s="42">
        <v>16.62</v>
      </c>
      <c r="AQ17" s="112"/>
      <c r="AR17" s="112"/>
      <c r="AV17" s="52"/>
      <c r="AX17" s="78">
        <v>45.7</v>
      </c>
      <c r="AY17" s="115"/>
      <c r="BC17" s="75"/>
      <c r="BE17" s="40">
        <f t="shared" si="6"/>
        <v>0.0019610726670856</v>
      </c>
      <c r="BI17" s="75"/>
      <c r="BK17" s="40">
        <f t="shared" si="7"/>
        <v>0.00012175768428539998</v>
      </c>
      <c r="BO17" s="75"/>
      <c r="BQ17" s="40">
        <f t="shared" si="8"/>
        <v>0.0010439251335999998</v>
      </c>
      <c r="BU17" s="75"/>
      <c r="BW17" s="42">
        <f t="shared" si="4"/>
        <v>1.0068085666716868</v>
      </c>
      <c r="CA17" s="52"/>
      <c r="CC17" s="42">
        <f t="shared" si="5"/>
        <v>0.22987620464999994</v>
      </c>
      <c r="CG17" s="52"/>
    </row>
    <row r="18" spans="1:85" ht="12.75">
      <c r="A18" s="6">
        <v>34943</v>
      </c>
      <c r="B18" s="5">
        <v>717.8</v>
      </c>
      <c r="C18" s="5"/>
      <c r="D18" s="38">
        <v>3091831</v>
      </c>
      <c r="E18" s="38"/>
      <c r="F18" s="38">
        <v>293808</v>
      </c>
      <c r="G18" s="5">
        <v>92.11</v>
      </c>
      <c r="H18" s="5"/>
      <c r="I18" s="5">
        <v>97.7</v>
      </c>
      <c r="J18" s="5"/>
      <c r="K18" s="5"/>
      <c r="L18" s="11">
        <v>128322</v>
      </c>
      <c r="M18" s="11"/>
      <c r="N18" s="11">
        <v>128</v>
      </c>
      <c r="O18" s="64">
        <v>22183</v>
      </c>
      <c r="P18" s="64"/>
      <c r="Q18" s="125">
        <f t="shared" si="0"/>
        <v>0.050177904290370334</v>
      </c>
      <c r="R18" s="125"/>
      <c r="S18" s="138"/>
      <c r="T18" s="110">
        <v>77.5708</v>
      </c>
      <c r="U18" s="5"/>
      <c r="V18" s="5"/>
      <c r="W18" s="5"/>
      <c r="X18" s="71"/>
      <c r="Y18" s="71"/>
      <c r="Z18" s="123">
        <f t="shared" si="1"/>
        <v>0.41101858413347947</v>
      </c>
      <c r="AA18" s="122"/>
      <c r="AB18" s="123"/>
      <c r="AC18" s="110">
        <v>635.4</v>
      </c>
      <c r="AD18" s="4"/>
      <c r="AE18" s="2"/>
      <c r="AF18" s="4"/>
      <c r="AG18" s="77"/>
      <c r="AH18" s="4"/>
      <c r="AI18" s="65">
        <f t="shared" si="2"/>
        <v>32.1359575</v>
      </c>
      <c r="AM18" s="75"/>
      <c r="AO18">
        <f t="shared" si="3"/>
        <v>0.006099945307489316</v>
      </c>
      <c r="AP18" s="42">
        <v>9.43</v>
      </c>
      <c r="AQ18" s="112"/>
      <c r="AR18" s="112"/>
      <c r="AV18" s="52"/>
      <c r="AX18" s="78">
        <v>37.15</v>
      </c>
      <c r="AY18" s="115"/>
      <c r="BC18" s="75"/>
      <c r="BE18" s="40">
        <f t="shared" si="6"/>
        <v>0.0021326453798588</v>
      </c>
      <c r="BI18" s="75"/>
      <c r="BK18" s="40">
        <f t="shared" si="7"/>
        <v>0.0001323779722392</v>
      </c>
      <c r="BO18" s="75"/>
      <c r="BQ18" s="40">
        <f t="shared" si="8"/>
        <v>0.0010051745097999997</v>
      </c>
      <c r="BU18" s="75"/>
      <c r="BW18" s="42">
        <f t="shared" si="4"/>
        <v>0.9717034296214</v>
      </c>
      <c r="CA18" s="52"/>
      <c r="CC18" s="42">
        <f t="shared" si="5"/>
        <v>0.22210802999999998</v>
      </c>
      <c r="CG18" s="52"/>
    </row>
    <row r="19" spans="1:85" ht="12.75">
      <c r="A19" s="6">
        <v>34973</v>
      </c>
      <c r="B19" s="5">
        <v>745</v>
      </c>
      <c r="C19" s="5"/>
      <c r="D19" s="38">
        <v>2833337</v>
      </c>
      <c r="E19" s="38"/>
      <c r="F19" s="38">
        <v>295974</v>
      </c>
      <c r="G19" s="5">
        <v>89.68</v>
      </c>
      <c r="H19" s="5"/>
      <c r="I19" s="5">
        <v>100</v>
      </c>
      <c r="J19" s="5"/>
      <c r="K19" s="5"/>
      <c r="L19" s="11">
        <v>129577</v>
      </c>
      <c r="M19" s="11"/>
      <c r="N19" s="11">
        <v>0</v>
      </c>
      <c r="O19" s="64">
        <v>2139</v>
      </c>
      <c r="P19" s="64"/>
      <c r="Q19" s="125">
        <f t="shared" si="0"/>
        <v>0.05682274999408824</v>
      </c>
      <c r="R19" s="125"/>
      <c r="S19" s="138"/>
      <c r="T19" s="110">
        <v>80.499</v>
      </c>
      <c r="U19" s="5"/>
      <c r="V19" s="5"/>
      <c r="W19" s="5"/>
      <c r="X19" s="71"/>
      <c r="Y19" s="71"/>
      <c r="Z19" s="123">
        <f t="shared" si="1"/>
        <v>0.4159759322664406</v>
      </c>
      <c r="AA19" s="122"/>
      <c r="AB19" s="123"/>
      <c r="AC19" s="110">
        <v>589.3</v>
      </c>
      <c r="AD19" s="4"/>
      <c r="AE19" s="2"/>
      <c r="AF19" s="4"/>
      <c r="AG19" s="77"/>
      <c r="AH19" s="4"/>
      <c r="AI19" s="65">
        <f t="shared" si="2"/>
        <v>32.3995975</v>
      </c>
      <c r="AM19" s="75"/>
      <c r="AO19">
        <f t="shared" si="3"/>
        <v>0.004644699871564872</v>
      </c>
      <c r="AP19" s="42">
        <v>6.58</v>
      </c>
      <c r="AQ19" s="112"/>
      <c r="AR19" s="112"/>
      <c r="AV19" s="52"/>
      <c r="AX19" s="78">
        <v>34.65</v>
      </c>
      <c r="AY19" s="115"/>
      <c r="BC19" s="75"/>
      <c r="BE19" s="40">
        <f t="shared" si="6"/>
        <v>0.0009653486577004</v>
      </c>
      <c r="BI19" s="75"/>
      <c r="BK19" s="40">
        <f t="shared" si="7"/>
        <v>6.00589446336E-05</v>
      </c>
      <c r="BO19" s="75"/>
      <c r="BQ19" s="40">
        <f t="shared" si="8"/>
        <v>0.0010107018834000002</v>
      </c>
      <c r="BU19" s="75"/>
      <c r="BW19" s="42">
        <f t="shared" si="4"/>
        <v>0.9660785701987</v>
      </c>
      <c r="CA19" s="52"/>
      <c r="CC19" s="42">
        <f t="shared" si="5"/>
        <v>0.21963301499999996</v>
      </c>
      <c r="CG19" s="52"/>
    </row>
    <row r="20" spans="1:85" ht="12.75">
      <c r="A20" s="6">
        <v>35004</v>
      </c>
      <c r="B20" s="5">
        <v>720</v>
      </c>
      <c r="C20" s="5"/>
      <c r="D20" s="38">
        <v>2464531</v>
      </c>
      <c r="E20" s="38"/>
      <c r="F20" s="38">
        <v>247349</v>
      </c>
      <c r="G20" s="5">
        <v>77.55</v>
      </c>
      <c r="H20" s="5"/>
      <c r="I20" s="5">
        <v>99.41</v>
      </c>
      <c r="J20" s="5"/>
      <c r="K20" s="5"/>
      <c r="L20" s="11">
        <v>109488</v>
      </c>
      <c r="M20" s="11"/>
      <c r="N20" s="11">
        <v>0</v>
      </c>
      <c r="O20" s="64">
        <v>8054</v>
      </c>
      <c r="P20" s="64"/>
      <c r="Q20" s="125">
        <f t="shared" si="0"/>
        <v>0.0664081725894298</v>
      </c>
      <c r="R20" s="125"/>
      <c r="S20" s="138"/>
      <c r="T20" s="110">
        <v>81.8325</v>
      </c>
      <c r="U20" s="5"/>
      <c r="V20" s="5"/>
      <c r="W20" s="5"/>
      <c r="X20" s="71"/>
      <c r="Y20" s="71"/>
      <c r="Z20" s="123">
        <f t="shared" si="1"/>
        <v>0.40997658378003765</v>
      </c>
      <c r="AA20" s="122"/>
      <c r="AB20" s="123"/>
      <c r="AC20" s="110">
        <v>505.2</v>
      </c>
      <c r="AD20" s="5"/>
      <c r="AE20" s="2"/>
      <c r="AF20" s="4"/>
      <c r="AG20" s="77"/>
      <c r="AH20" s="4"/>
      <c r="AI20" s="65">
        <f t="shared" si="2"/>
        <v>27.392135</v>
      </c>
      <c r="AM20" s="75"/>
      <c r="AO20">
        <f t="shared" si="3"/>
        <v>0.004503899524899464</v>
      </c>
      <c r="AP20" s="42">
        <v>5.55</v>
      </c>
      <c r="AQ20" s="112"/>
      <c r="AR20" s="112"/>
      <c r="AV20" s="52"/>
      <c r="AX20" s="78">
        <v>29.21</v>
      </c>
      <c r="AY20" s="115"/>
      <c r="BC20" s="75"/>
      <c r="BE20" s="40">
        <f t="shared" si="6"/>
        <v>0.0008156856289944</v>
      </c>
      <c r="BI20" s="75"/>
      <c r="BK20" s="40">
        <f t="shared" si="7"/>
        <v>5.0747707329599996E-05</v>
      </c>
      <c r="BO20" s="75"/>
      <c r="BQ20" s="40">
        <f t="shared" si="8"/>
        <v>0.0008540112324</v>
      </c>
      <c r="BU20" s="75"/>
      <c r="BW20" s="42">
        <f t="shared" si="4"/>
        <v>0.8163023568528001</v>
      </c>
      <c r="CA20" s="52"/>
      <c r="CC20" s="42">
        <f t="shared" si="5"/>
        <v>0.18558216</v>
      </c>
      <c r="CG20" s="52"/>
    </row>
    <row r="21" spans="1:85" ht="12.75">
      <c r="A21" s="6">
        <v>35034</v>
      </c>
      <c r="B21" s="5">
        <v>744</v>
      </c>
      <c r="C21" s="5"/>
      <c r="D21" s="38">
        <v>1796401</v>
      </c>
      <c r="E21" s="38"/>
      <c r="F21" s="38">
        <v>174067</v>
      </c>
      <c r="G21" s="5">
        <v>52.81</v>
      </c>
      <c r="H21" s="5"/>
      <c r="I21" s="5">
        <v>99.32</v>
      </c>
      <c r="J21" s="5"/>
      <c r="K21" s="5"/>
      <c r="L21" s="11">
        <v>80983</v>
      </c>
      <c r="M21" s="11"/>
      <c r="N21" s="11">
        <v>0</v>
      </c>
      <c r="O21" s="64">
        <v>10895</v>
      </c>
      <c r="P21" s="64"/>
      <c r="Q21" s="125">
        <f t="shared" si="0"/>
        <v>0.055043389532737956</v>
      </c>
      <c r="R21" s="125"/>
      <c r="S21" s="138"/>
      <c r="T21" s="110">
        <v>49.44</v>
      </c>
      <c r="U21" s="5"/>
      <c r="V21" s="5"/>
      <c r="W21" s="5"/>
      <c r="X21" s="71"/>
      <c r="Y21" s="71"/>
      <c r="Z21" s="123">
        <f t="shared" si="1"/>
        <v>0.3659539267680212</v>
      </c>
      <c r="AA21" s="122"/>
      <c r="AB21" s="123"/>
      <c r="AC21" s="110">
        <v>328.7</v>
      </c>
      <c r="AD21" s="5"/>
      <c r="AE21" s="2"/>
      <c r="AF21" s="5"/>
      <c r="AG21" s="71"/>
      <c r="AH21" s="5"/>
      <c r="AI21" s="65">
        <f t="shared" si="2"/>
        <v>20.2729875</v>
      </c>
      <c r="AJ21" s="1"/>
      <c r="AK21" s="1"/>
      <c r="AL21" s="1"/>
      <c r="AM21" s="57"/>
      <c r="AN21" s="1"/>
      <c r="AO21">
        <f t="shared" si="3"/>
        <v>0.004408815181020273</v>
      </c>
      <c r="AP21" s="42">
        <v>3.96</v>
      </c>
      <c r="AQ21" s="112"/>
      <c r="AR21" s="112"/>
      <c r="AS21" s="14"/>
      <c r="AT21" s="14"/>
      <c r="AU21" s="14"/>
      <c r="AV21" s="54"/>
      <c r="AW21" s="1"/>
      <c r="AX21" s="65">
        <v>20.84</v>
      </c>
      <c r="AY21" s="106"/>
      <c r="AZ21" s="1"/>
      <c r="BA21" s="1"/>
      <c r="BB21" s="1"/>
      <c r="BC21" s="57"/>
      <c r="BD21" s="1"/>
      <c r="BE21" s="40">
        <f t="shared" si="6"/>
        <v>0.000603323389222</v>
      </c>
      <c r="BI21" s="75"/>
      <c r="BK21" s="40">
        <f t="shared" si="7"/>
        <v>3.7535646648E-05</v>
      </c>
      <c r="BO21" s="75"/>
      <c r="BQ21" s="40">
        <f t="shared" si="8"/>
        <v>0.000631673937</v>
      </c>
      <c r="BU21" s="75"/>
      <c r="BW21" s="42">
        <f t="shared" si="4"/>
        <v>0.6037795353373</v>
      </c>
      <c r="CA21" s="52"/>
      <c r="CC21" s="42">
        <f t="shared" si="5"/>
        <v>0.13726618499999999</v>
      </c>
      <c r="CG21" s="52"/>
    </row>
    <row r="22" spans="1:85" ht="12.75">
      <c r="A22" s="7">
        <v>35065</v>
      </c>
      <c r="B22" s="1">
        <v>744</v>
      </c>
      <c r="D22" s="35">
        <v>2311230</v>
      </c>
      <c r="F22" s="35">
        <v>231932</v>
      </c>
      <c r="G22" s="1">
        <v>70.37</v>
      </c>
      <c r="I22" s="5">
        <v>99.6</v>
      </c>
      <c r="J22" s="5"/>
      <c r="K22" s="5"/>
      <c r="L22" s="9">
        <v>105897</v>
      </c>
      <c r="N22" s="11">
        <v>0</v>
      </c>
      <c r="O22" s="61">
        <v>11998</v>
      </c>
      <c r="Q22" s="125">
        <f t="shared" si="0"/>
        <v>0.06291022529129511</v>
      </c>
      <c r="R22" s="125"/>
      <c r="S22" s="138"/>
      <c r="T22" s="106">
        <v>72.7</v>
      </c>
      <c r="U22" s="5"/>
      <c r="V22" s="5"/>
      <c r="W22" s="5"/>
      <c r="X22" s="71"/>
      <c r="Y22" s="71"/>
      <c r="Z22" s="123">
        <f t="shared" si="1"/>
        <v>0.42401664914352966</v>
      </c>
      <c r="AA22" s="122"/>
      <c r="AB22" s="123"/>
      <c r="AC22" s="106">
        <v>490</v>
      </c>
      <c r="AD22" s="5"/>
      <c r="AE22" s="2"/>
      <c r="AF22" s="5"/>
      <c r="AG22" s="71"/>
      <c r="AH22" s="5"/>
      <c r="AI22" s="65">
        <f t="shared" si="2"/>
        <v>26.504244999999997</v>
      </c>
      <c r="AJ22" s="1"/>
      <c r="AK22" s="1"/>
      <c r="AL22" s="1"/>
      <c r="AM22" s="57"/>
      <c r="AN22" s="1"/>
      <c r="AO22">
        <f t="shared" si="3"/>
        <v>0.004491115120520243</v>
      </c>
      <c r="AP22" s="42">
        <v>5.19</v>
      </c>
      <c r="AQ22" s="112"/>
      <c r="AR22" s="112"/>
      <c r="AS22" s="15"/>
      <c r="AT22" s="15"/>
      <c r="AU22" s="15"/>
      <c r="AV22" s="53"/>
      <c r="AW22" s="1"/>
      <c r="AX22" s="65">
        <v>27.33</v>
      </c>
      <c r="AY22" s="106"/>
      <c r="AZ22" s="1"/>
      <c r="BA22" s="1"/>
      <c r="BB22" s="1"/>
      <c r="BC22" s="57"/>
      <c r="BD22" s="1"/>
      <c r="BE22" s="40">
        <f t="shared" si="6"/>
        <v>0.0007889326931928</v>
      </c>
      <c r="BI22" s="75"/>
      <c r="BK22" s="40">
        <f t="shared" si="7"/>
        <v>4.90832882952E-05</v>
      </c>
      <c r="BO22" s="75"/>
      <c r="BQ22" s="40">
        <f t="shared" si="8"/>
        <v>0.0008260037988</v>
      </c>
      <c r="BU22" s="75"/>
      <c r="BW22" s="42">
        <f t="shared" si="4"/>
        <v>0.7895291783907</v>
      </c>
      <c r="CA22" s="52"/>
      <c r="CC22" s="42">
        <f t="shared" si="5"/>
        <v>0.179495415</v>
      </c>
      <c r="CG22" s="52"/>
    </row>
    <row r="23" spans="1:85" ht="12.75">
      <c r="A23" s="7">
        <v>35096</v>
      </c>
      <c r="B23" s="1">
        <v>696</v>
      </c>
      <c r="D23" s="35">
        <v>2022376</v>
      </c>
      <c r="F23" s="35">
        <v>200180</v>
      </c>
      <c r="G23" s="1">
        <v>64.92</v>
      </c>
      <c r="I23" s="1">
        <v>100</v>
      </c>
      <c r="L23" s="9">
        <v>85470</v>
      </c>
      <c r="N23" s="11">
        <v>0</v>
      </c>
      <c r="O23" s="61">
        <v>7896</v>
      </c>
      <c r="Q23" s="125">
        <f t="shared" si="0"/>
        <v>0.05874278571343806</v>
      </c>
      <c r="R23" s="125"/>
      <c r="S23" s="138"/>
      <c r="T23" s="106">
        <v>59.4</v>
      </c>
      <c r="U23" s="5"/>
      <c r="V23" s="5"/>
      <c r="W23" s="5"/>
      <c r="X23" s="71"/>
      <c r="Y23" s="71"/>
      <c r="Z23" s="123">
        <f t="shared" si="1"/>
        <v>0.42702247257681064</v>
      </c>
      <c r="AA23" s="122"/>
      <c r="AB23" s="123"/>
      <c r="AC23" s="106">
        <v>431.8</v>
      </c>
      <c r="AD23" s="5"/>
      <c r="AE23" s="2"/>
      <c r="AF23" s="5"/>
      <c r="AG23" s="71"/>
      <c r="AH23" s="5"/>
      <c r="AI23" s="65">
        <f t="shared" si="2"/>
        <v>21.387240000000002</v>
      </c>
      <c r="AJ23" s="1"/>
      <c r="AK23" s="1"/>
      <c r="AL23" s="1"/>
      <c r="AM23" s="57"/>
      <c r="AN23" s="1"/>
      <c r="AO23">
        <f t="shared" si="3"/>
        <v>0.004460100396761038</v>
      </c>
      <c r="AP23" s="42">
        <v>4.51</v>
      </c>
      <c r="AQ23" s="112"/>
      <c r="AR23" s="112"/>
      <c r="AS23" s="15"/>
      <c r="AT23" s="15"/>
      <c r="AU23" s="15"/>
      <c r="AV23" s="53"/>
      <c r="AW23" s="1"/>
      <c r="AX23" s="65">
        <v>23.77</v>
      </c>
      <c r="AY23" s="106"/>
      <c r="AZ23" s="1"/>
      <c r="BA23" s="1"/>
      <c r="BB23" s="1"/>
      <c r="BC23" s="57"/>
      <c r="BD23" s="1"/>
      <c r="BE23" s="40">
        <f t="shared" si="6"/>
        <v>0.0006367515284256</v>
      </c>
      <c r="BI23" s="75"/>
      <c r="BK23" s="40">
        <f t="shared" si="7"/>
        <v>3.9615363950399995E-05</v>
      </c>
      <c r="BO23" s="75"/>
      <c r="BQ23" s="40">
        <f t="shared" si="8"/>
        <v>0.0006666707375999999</v>
      </c>
      <c r="BU23" s="75"/>
      <c r="BW23" s="42">
        <f t="shared" si="4"/>
        <v>0.637232961057</v>
      </c>
      <c r="CA23" s="52"/>
      <c r="CC23" s="42">
        <f t="shared" si="5"/>
        <v>0.14487165</v>
      </c>
      <c r="CG23" s="52"/>
    </row>
    <row r="24" spans="1:85" ht="12.75">
      <c r="A24" s="7">
        <v>35125</v>
      </c>
      <c r="B24" s="1">
        <v>742.1</v>
      </c>
      <c r="D24" s="35">
        <v>1936078</v>
      </c>
      <c r="F24" s="35">
        <v>177355</v>
      </c>
      <c r="G24" s="1">
        <v>53.81</v>
      </c>
      <c r="I24" s="1">
        <v>99.74</v>
      </c>
      <c r="L24" s="9">
        <v>73206</v>
      </c>
      <c r="N24" s="11">
        <v>151.7</v>
      </c>
      <c r="O24" s="61">
        <v>9814</v>
      </c>
      <c r="Q24" s="125">
        <f t="shared" si="0"/>
        <v>0.05123760509648888</v>
      </c>
      <c r="R24" s="125"/>
      <c r="S24" s="138"/>
      <c r="T24" s="106">
        <v>49.6</v>
      </c>
      <c r="U24" s="5"/>
      <c r="V24" s="5"/>
      <c r="W24" s="5"/>
      <c r="X24" s="71"/>
      <c r="Y24" s="71"/>
      <c r="Z24" s="123">
        <f t="shared" si="1"/>
        <v>0.3760179083693942</v>
      </c>
      <c r="AA24" s="122"/>
      <c r="AB24" s="123"/>
      <c r="AC24" s="106">
        <v>364</v>
      </c>
      <c r="AD24" s="5"/>
      <c r="AE24" s="2"/>
      <c r="AF24" s="5"/>
      <c r="AG24" s="71"/>
      <c r="AH24" s="5"/>
      <c r="AI24" s="65">
        <f t="shared" si="2"/>
        <v>18.326035</v>
      </c>
      <c r="AJ24" s="1"/>
      <c r="AK24" s="1"/>
      <c r="AL24" s="1"/>
      <c r="AM24" s="57"/>
      <c r="AN24" s="1"/>
      <c r="AO24">
        <f t="shared" si="3"/>
        <v>0.008749647483210903</v>
      </c>
      <c r="AP24" s="42">
        <v>8.47</v>
      </c>
      <c r="AQ24" s="112"/>
      <c r="AR24" s="112"/>
      <c r="AS24" s="15"/>
      <c r="AT24" s="15"/>
      <c r="AU24" s="15"/>
      <c r="AV24" s="53"/>
      <c r="AW24" s="1"/>
      <c r="AX24" s="65">
        <v>34.67</v>
      </c>
      <c r="AY24" s="106"/>
      <c r="AZ24" s="1"/>
      <c r="BA24" s="1"/>
      <c r="BB24" s="1"/>
      <c r="BC24" s="57"/>
      <c r="BD24" s="1"/>
      <c r="BE24" s="40">
        <f t="shared" si="6"/>
        <v>0.0019398945703303996</v>
      </c>
      <c r="BI24" s="75"/>
      <c r="BK24" s="40">
        <f t="shared" si="7"/>
        <v>0.0001203296916036</v>
      </c>
      <c r="BO24" s="75"/>
      <c r="BQ24" s="40">
        <f t="shared" si="8"/>
        <v>0.0005760491284000001</v>
      </c>
      <c r="BU24" s="75"/>
      <c r="BW24" s="42">
        <f t="shared" si="4"/>
        <v>0.5635527071773301</v>
      </c>
      <c r="CA24" s="52"/>
      <c r="CC24" s="42">
        <f t="shared" si="5"/>
        <v>0.1295385435</v>
      </c>
      <c r="CG24" s="52"/>
    </row>
    <row r="25" spans="1:85" ht="12.75">
      <c r="A25" s="7">
        <v>35156</v>
      </c>
      <c r="B25" s="1">
        <v>685.77</v>
      </c>
      <c r="D25" s="35">
        <v>2162667</v>
      </c>
      <c r="F25" s="35">
        <v>198562</v>
      </c>
      <c r="G25" s="1">
        <v>62.34</v>
      </c>
      <c r="I25" s="1">
        <v>95.38</v>
      </c>
      <c r="J25" s="1">
        <f>SUM(I14:I25)/12</f>
        <v>83.35083333333334</v>
      </c>
      <c r="L25" s="9">
        <v>81867</v>
      </c>
      <c r="M25" s="9">
        <f>SUM(L14:L25)</f>
        <v>1049367</v>
      </c>
      <c r="N25" s="11">
        <v>224.7</v>
      </c>
      <c r="O25" s="61">
        <v>24756</v>
      </c>
      <c r="Q25" s="125">
        <f t="shared" si="0"/>
        <v>0.05983352961875314</v>
      </c>
      <c r="R25" s="125">
        <f aca="true" t="shared" si="9" ref="R25:R56">(SUM(T14:T25))*2000/(SUM(D14:D25))</f>
        <v>0.057558973342865194</v>
      </c>
      <c r="S25" s="138"/>
      <c r="T25" s="106">
        <v>64.7</v>
      </c>
      <c r="U25" s="5"/>
      <c r="V25" s="5"/>
      <c r="W25" s="5"/>
      <c r="X25" s="71"/>
      <c r="Y25" s="71"/>
      <c r="Z25" s="123">
        <f t="shared" si="1"/>
        <v>0.4080147336598746</v>
      </c>
      <c r="AA25" s="122">
        <f aca="true" t="shared" si="10" ref="AA25:AA56">SUM(AC14:AC25)*2000/(SUM(D14:D25))</f>
        <v>0.404935171849483</v>
      </c>
      <c r="AB25" s="123"/>
      <c r="AC25" s="106">
        <v>441.2</v>
      </c>
      <c r="AD25" s="5"/>
      <c r="AE25" s="2"/>
      <c r="AF25" s="5"/>
      <c r="AG25" s="71"/>
      <c r="AH25" s="5"/>
      <c r="AI25" s="65">
        <f t="shared" si="2"/>
        <v>20.52864</v>
      </c>
      <c r="AJ25" s="1"/>
      <c r="AK25" s="1"/>
      <c r="AL25" s="1"/>
      <c r="AM25" s="57"/>
      <c r="AN25" s="1"/>
      <c r="AO25">
        <f t="shared" si="3"/>
        <v>0.01091245207884524</v>
      </c>
      <c r="AP25" s="42">
        <v>11.8</v>
      </c>
      <c r="AQ25" s="147">
        <f aca="true" t="shared" si="11" ref="AQ25:AQ56">(AR25*2000)/(SUM(D14:D25))</f>
        <v>0.01114039929507514</v>
      </c>
      <c r="AR25" s="112">
        <f>SUM(AP14:AP25)</f>
        <v>137.93</v>
      </c>
      <c r="AS25" s="15"/>
      <c r="AT25" s="15"/>
      <c r="AU25" s="15"/>
      <c r="AV25" s="53"/>
      <c r="AW25" s="1"/>
      <c r="AX25" s="65">
        <v>39.11</v>
      </c>
      <c r="AY25" s="106">
        <f>SUM(AX14:AX25)</f>
        <v>384.7</v>
      </c>
      <c r="AZ25" s="1"/>
      <c r="BA25" s="1"/>
      <c r="BB25" s="1"/>
      <c r="BC25" s="57"/>
      <c r="BD25" s="1"/>
      <c r="BE25" s="40">
        <f t="shared" si="6"/>
        <v>0.0026754752241216</v>
      </c>
      <c r="BI25" s="75"/>
      <c r="BK25" s="40">
        <f t="shared" si="7"/>
        <v>0.0001659202654644</v>
      </c>
      <c r="BO25" s="75"/>
      <c r="BQ25" s="40">
        <f t="shared" si="8"/>
        <v>0.0006460374936</v>
      </c>
      <c r="BU25" s="75"/>
      <c r="BW25" s="42">
        <f t="shared" si="4"/>
        <v>0.63667018424013</v>
      </c>
      <c r="CA25" s="52"/>
      <c r="CC25" s="42">
        <f t="shared" si="5"/>
        <v>0.1468436535</v>
      </c>
      <c r="CG25" s="52"/>
    </row>
    <row r="26" spans="1:85" ht="12.75">
      <c r="A26" s="7">
        <v>35186</v>
      </c>
      <c r="B26" s="1">
        <v>669.42</v>
      </c>
      <c r="D26" s="35">
        <v>1923658</v>
      </c>
      <c r="F26" s="35">
        <v>171334</v>
      </c>
      <c r="G26" s="1">
        <v>51.98</v>
      </c>
      <c r="I26" s="1">
        <v>89.98</v>
      </c>
      <c r="J26" s="1">
        <f aca="true" t="shared" si="12" ref="J26:J73">SUM(I15:I26)/12</f>
        <v>89.52583333333332</v>
      </c>
      <c r="L26" s="9">
        <v>75692</v>
      </c>
      <c r="M26" s="9">
        <f aca="true" t="shared" si="13" ref="M26:M73">SUM(L15:L26)</f>
        <v>1103146</v>
      </c>
      <c r="N26" s="11">
        <v>61.1</v>
      </c>
      <c r="O26" s="61">
        <v>24738</v>
      </c>
      <c r="Q26" s="125">
        <f t="shared" si="0"/>
        <v>0.050528732238266885</v>
      </c>
      <c r="R26" s="125">
        <f t="shared" si="9"/>
        <v>0.05719020796342861</v>
      </c>
      <c r="S26" s="138"/>
      <c r="T26" s="106">
        <v>48.6</v>
      </c>
      <c r="U26" s="5"/>
      <c r="V26" s="5"/>
      <c r="W26" s="5"/>
      <c r="X26" s="71"/>
      <c r="Y26" s="71"/>
      <c r="Z26" s="123">
        <f t="shared" si="1"/>
        <v>0.35598843453462103</v>
      </c>
      <c r="AA26" s="122">
        <f t="shared" si="10"/>
        <v>0.39944656804252754</v>
      </c>
      <c r="AB26" s="123"/>
      <c r="AC26" s="106">
        <v>342.4</v>
      </c>
      <c r="AD26" s="5"/>
      <c r="AE26" s="2"/>
      <c r="AF26" s="5"/>
      <c r="AG26" s="71"/>
      <c r="AH26" s="5"/>
      <c r="AI26" s="65">
        <f t="shared" si="2"/>
        <v>18.984845</v>
      </c>
      <c r="AJ26" s="1"/>
      <c r="AK26" s="1"/>
      <c r="AL26" s="1"/>
      <c r="AM26" s="57"/>
      <c r="AN26" s="1"/>
      <c r="AO26">
        <f t="shared" si="3"/>
        <v>0.005863828185675417</v>
      </c>
      <c r="AP26" s="42">
        <v>5.64</v>
      </c>
      <c r="AQ26" s="147">
        <f t="shared" si="11"/>
        <v>0.010868614531620654</v>
      </c>
      <c r="AR26" s="144">
        <f aca="true" t="shared" si="14" ref="AR26:AR73">SUM(AP15:AP26)</f>
        <v>142.47</v>
      </c>
      <c r="AS26" s="15"/>
      <c r="AT26" s="15"/>
      <c r="AU26" s="15"/>
      <c r="AV26" s="53"/>
      <c r="AW26" s="1"/>
      <c r="AX26" s="65">
        <v>19.09</v>
      </c>
      <c r="AY26" s="106">
        <f aca="true" t="shared" si="15" ref="AY26:AY73">SUM(AX15:AX26)</f>
        <v>398</v>
      </c>
      <c r="AZ26" s="1"/>
      <c r="BA26" s="1"/>
      <c r="BB26" s="1"/>
      <c r="BC26" s="57"/>
      <c r="BD26" s="1"/>
      <c r="BE26" s="40">
        <f t="shared" si="6"/>
        <v>0.0011255702940567997</v>
      </c>
      <c r="BI26" s="75"/>
      <c r="BK26" s="40">
        <f t="shared" si="7"/>
        <v>6.98819815212E-05</v>
      </c>
      <c r="BO26" s="75"/>
      <c r="BQ26" s="40">
        <f t="shared" si="8"/>
        <v>0.0005924409628</v>
      </c>
      <c r="BU26" s="75"/>
      <c r="BW26" s="42">
        <f t="shared" si="4"/>
        <v>0.5714831914227899</v>
      </c>
      <c r="CA26" s="52"/>
      <c r="CC26" s="42">
        <f t="shared" si="5"/>
        <v>0.13049479049999996</v>
      </c>
      <c r="CG26" s="52"/>
    </row>
    <row r="27" spans="1:85" ht="12.75">
      <c r="A27" s="7">
        <v>35217</v>
      </c>
      <c r="B27" s="1">
        <v>720</v>
      </c>
      <c r="D27" s="35">
        <v>2401602</v>
      </c>
      <c r="F27" s="35">
        <v>216198</v>
      </c>
      <c r="G27" s="1">
        <v>67.78</v>
      </c>
      <c r="I27" s="1">
        <v>99.83</v>
      </c>
      <c r="J27" s="1">
        <f t="shared" si="12"/>
        <v>97.5075</v>
      </c>
      <c r="L27" s="9">
        <v>97387</v>
      </c>
      <c r="M27" s="9">
        <f t="shared" si="13"/>
        <v>1198254</v>
      </c>
      <c r="N27" s="11">
        <v>0</v>
      </c>
      <c r="O27" s="61">
        <v>8941</v>
      </c>
      <c r="Q27" s="125">
        <f t="shared" si="0"/>
        <v>0.05504658973468543</v>
      </c>
      <c r="R27" s="125">
        <f t="shared" si="9"/>
        <v>0.056998247505013644</v>
      </c>
      <c r="S27" s="138"/>
      <c r="T27" s="106">
        <v>66.1</v>
      </c>
      <c r="U27" s="5"/>
      <c r="V27" s="5"/>
      <c r="W27" s="5"/>
      <c r="X27" s="71"/>
      <c r="Y27" s="71"/>
      <c r="Z27" s="123">
        <f t="shared" si="1"/>
        <v>0.4319616655882199</v>
      </c>
      <c r="AA27" s="122">
        <f t="shared" si="10"/>
        <v>0.402632282696592</v>
      </c>
      <c r="AB27" s="123"/>
      <c r="AC27" s="106">
        <v>518.7</v>
      </c>
      <c r="AD27" s="5"/>
      <c r="AE27" s="2"/>
      <c r="AF27" s="5"/>
      <c r="AG27" s="71"/>
      <c r="AH27" s="5"/>
      <c r="AI27" s="65">
        <f t="shared" si="2"/>
        <v>24.3691025</v>
      </c>
      <c r="AJ27" s="1"/>
      <c r="AK27" s="1"/>
      <c r="AL27" s="1"/>
      <c r="AM27" s="57"/>
      <c r="AN27" s="1"/>
      <c r="AO27">
        <f t="shared" si="3"/>
        <v>0.004022315104667634</v>
      </c>
      <c r="AP27" s="42">
        <v>4.83</v>
      </c>
      <c r="AQ27" s="147">
        <f t="shared" si="11"/>
        <v>0.006285548585347121</v>
      </c>
      <c r="AR27" s="112">
        <f t="shared" si="14"/>
        <v>89.74999999999999</v>
      </c>
      <c r="AS27" s="15"/>
      <c r="AT27" s="15"/>
      <c r="AU27" s="15"/>
      <c r="AV27" s="53"/>
      <c r="AW27" s="1"/>
      <c r="AX27" s="65">
        <v>25.47</v>
      </c>
      <c r="AY27" s="106">
        <f t="shared" si="15"/>
        <v>365.28</v>
      </c>
      <c r="AZ27" s="1"/>
      <c r="BA27" s="1"/>
      <c r="BB27" s="1"/>
      <c r="BC27" s="57"/>
      <c r="BD27" s="1"/>
      <c r="BE27" s="40">
        <f t="shared" si="6"/>
        <v>0.0007255331821876</v>
      </c>
      <c r="BI27" s="75"/>
      <c r="BK27" s="40">
        <f t="shared" si="7"/>
        <v>4.51388959584E-05</v>
      </c>
      <c r="BO27" s="75"/>
      <c r="BQ27" s="40">
        <f t="shared" si="8"/>
        <v>0.0007596239646</v>
      </c>
      <c r="BU27" s="75"/>
      <c r="BW27" s="42">
        <f t="shared" si="4"/>
        <v>0.7260817407097001</v>
      </c>
      <c r="CA27" s="52"/>
      <c r="CC27" s="42">
        <f t="shared" si="5"/>
        <v>0.16507096500000001</v>
      </c>
      <c r="CG27" s="52"/>
    </row>
    <row r="28" spans="1:85" ht="12.75">
      <c r="A28" s="7">
        <v>35247</v>
      </c>
      <c r="B28" s="1">
        <v>743.25</v>
      </c>
      <c r="D28" s="35">
        <v>2944944</v>
      </c>
      <c r="F28" s="35">
        <v>264630</v>
      </c>
      <c r="G28" s="1">
        <v>80.29</v>
      </c>
      <c r="I28" s="1">
        <v>99.75</v>
      </c>
      <c r="J28" s="1">
        <f t="shared" si="12"/>
        <v>98.33416666666666</v>
      </c>
      <c r="L28" s="9">
        <v>113431</v>
      </c>
      <c r="M28" s="9">
        <f t="shared" si="13"/>
        <v>1214708</v>
      </c>
      <c r="N28" s="11">
        <v>50.7</v>
      </c>
      <c r="O28" s="61">
        <v>7370</v>
      </c>
      <c r="Q28" s="125">
        <f t="shared" si="0"/>
        <v>0.06655474603252218</v>
      </c>
      <c r="R28" s="125">
        <f t="shared" si="9"/>
        <v>0.058032380582924016</v>
      </c>
      <c r="S28" s="138"/>
      <c r="T28" s="106">
        <v>98</v>
      </c>
      <c r="U28" s="5"/>
      <c r="V28" s="5"/>
      <c r="W28" s="5"/>
      <c r="X28" s="71"/>
      <c r="Y28" s="71"/>
      <c r="Z28" s="123">
        <f t="shared" si="1"/>
        <v>0.4889736443205711</v>
      </c>
      <c r="AA28" s="122">
        <f t="shared" si="10"/>
        <v>0.4156547398770261</v>
      </c>
      <c r="AB28" s="123"/>
      <c r="AC28" s="106">
        <v>720</v>
      </c>
      <c r="AD28" s="5"/>
      <c r="AE28" s="2"/>
      <c r="AF28" s="5"/>
      <c r="AG28" s="71"/>
      <c r="AH28" s="5"/>
      <c r="AI28" s="65">
        <f t="shared" si="2"/>
        <v>28.376175</v>
      </c>
      <c r="AJ28" s="1"/>
      <c r="AK28" s="1"/>
      <c r="AL28" s="1"/>
      <c r="AM28" s="57"/>
      <c r="AN28" s="1"/>
      <c r="AO28">
        <f t="shared" si="3"/>
        <v>0.005888057633693544</v>
      </c>
      <c r="AP28" s="42">
        <v>8.67</v>
      </c>
      <c r="AQ28" s="147">
        <f t="shared" si="11"/>
        <v>0.006257485195218623</v>
      </c>
      <c r="AR28" s="112">
        <f t="shared" si="14"/>
        <v>91.25</v>
      </c>
      <c r="AS28" s="15"/>
      <c r="AT28" s="15"/>
      <c r="AU28" s="15"/>
      <c r="AV28" s="53"/>
      <c r="AW28" s="1"/>
      <c r="AX28" s="65">
        <v>36.85</v>
      </c>
      <c r="AY28" s="106">
        <f t="shared" si="15"/>
        <v>373.84000000000003</v>
      </c>
      <c r="AZ28" s="1"/>
      <c r="BA28" s="1"/>
      <c r="BB28" s="1"/>
      <c r="BC28" s="57"/>
      <c r="BD28" s="1"/>
      <c r="BE28" s="40">
        <f t="shared" si="6"/>
        <v>0.0013111232615319998</v>
      </c>
      <c r="BI28" s="75"/>
      <c r="BK28" s="40">
        <f t="shared" si="7"/>
        <v>8.145078673800001E-05</v>
      </c>
      <c r="BO28" s="75"/>
      <c r="BQ28" s="40">
        <f t="shared" si="8"/>
        <v>0.000886449462</v>
      </c>
      <c r="BU28" s="75"/>
      <c r="BW28" s="42">
        <f t="shared" si="4"/>
        <v>0.85163406756793</v>
      </c>
      <c r="CA28" s="52"/>
      <c r="CC28" s="42">
        <f t="shared" si="5"/>
        <v>0.1940884635</v>
      </c>
      <c r="CG28" s="52"/>
    </row>
    <row r="29" spans="1:85" ht="12.75">
      <c r="A29" s="7">
        <v>35278</v>
      </c>
      <c r="B29" s="1">
        <v>739.05</v>
      </c>
      <c r="D29" s="35">
        <v>3495712</v>
      </c>
      <c r="F29" s="35">
        <v>321816</v>
      </c>
      <c r="G29" s="1">
        <v>97.64</v>
      </c>
      <c r="I29" s="1">
        <v>99.33</v>
      </c>
      <c r="J29" s="1">
        <f t="shared" si="12"/>
        <v>98.33666666666666</v>
      </c>
      <c r="L29" s="9">
        <v>136729</v>
      </c>
      <c r="M29" s="9">
        <f t="shared" si="13"/>
        <v>1218049</v>
      </c>
      <c r="N29" s="11">
        <v>82</v>
      </c>
      <c r="O29" s="61">
        <v>6048</v>
      </c>
      <c r="Q29" s="125">
        <f t="shared" si="0"/>
        <v>0.06625259746798363</v>
      </c>
      <c r="R29" s="125">
        <f t="shared" si="9"/>
        <v>0.058823271571580904</v>
      </c>
      <c r="S29" s="138"/>
      <c r="T29" s="106">
        <v>115.8</v>
      </c>
      <c r="U29" s="5"/>
      <c r="V29" s="5"/>
      <c r="W29" s="5"/>
      <c r="X29" s="71"/>
      <c r="Y29" s="71"/>
      <c r="Z29" s="141">
        <f t="shared" si="1"/>
        <v>0.5419782865407676</v>
      </c>
      <c r="AA29" s="122">
        <f t="shared" si="10"/>
        <v>0.42975232374411876</v>
      </c>
      <c r="AB29" s="123"/>
      <c r="AC29" s="106">
        <v>947.3</v>
      </c>
      <c r="AD29" s="5"/>
      <c r="AE29" s="2"/>
      <c r="AF29" s="5"/>
      <c r="AG29" s="71"/>
      <c r="AH29" s="5"/>
      <c r="AI29" s="65">
        <f t="shared" si="2"/>
        <v>34.19737</v>
      </c>
      <c r="AJ29" s="1"/>
      <c r="AK29" s="1"/>
      <c r="AL29" s="1"/>
      <c r="AM29" s="57"/>
      <c r="AN29" s="1"/>
      <c r="AO29">
        <f t="shared" si="3"/>
        <v>0.0050576248844298385</v>
      </c>
      <c r="AP29" s="42">
        <v>8.84</v>
      </c>
      <c r="AQ29" s="147">
        <f t="shared" si="11"/>
        <v>0.005681252211422488</v>
      </c>
      <c r="AR29" s="112">
        <f t="shared" si="14"/>
        <v>83.47</v>
      </c>
      <c r="AS29" s="15"/>
      <c r="AT29" s="15"/>
      <c r="AU29" s="15"/>
      <c r="AV29" s="53"/>
      <c r="AW29" s="1"/>
      <c r="AX29" s="65">
        <v>38.54</v>
      </c>
      <c r="AY29" s="106">
        <f t="shared" si="15"/>
        <v>366.68</v>
      </c>
      <c r="AZ29" s="1"/>
      <c r="BA29" s="1"/>
      <c r="BB29" s="1"/>
      <c r="BC29" s="57"/>
      <c r="BD29" s="1"/>
      <c r="BE29" s="40">
        <f t="shared" si="6"/>
        <v>0.0017724201717727998</v>
      </c>
      <c r="BI29" s="75"/>
      <c r="BK29" s="40">
        <f t="shared" si="7"/>
        <v>0.0001100758990152</v>
      </c>
      <c r="BO29" s="75"/>
      <c r="BQ29" s="40">
        <f t="shared" si="8"/>
        <v>0.0010692122288000002</v>
      </c>
      <c r="BU29" s="75"/>
      <c r="BW29" s="42">
        <f t="shared" si="4"/>
        <v>1.0289988962157</v>
      </c>
      <c r="CA29" s="52"/>
      <c r="CC29" s="42">
        <f t="shared" si="5"/>
        <v>0.234703965</v>
      </c>
      <c r="CG29" s="52"/>
    </row>
    <row r="30" spans="1:85" ht="12.75">
      <c r="A30" s="7">
        <v>35309</v>
      </c>
      <c r="B30" s="1">
        <v>720</v>
      </c>
      <c r="D30" s="35">
        <v>3286347</v>
      </c>
      <c r="F30" s="35">
        <v>307076</v>
      </c>
      <c r="G30" s="1">
        <v>96.27</v>
      </c>
      <c r="I30" s="1">
        <v>99.7</v>
      </c>
      <c r="J30" s="1">
        <f t="shared" si="12"/>
        <v>98.50333333333334</v>
      </c>
      <c r="L30" s="9">
        <v>133688</v>
      </c>
      <c r="M30" s="9">
        <f t="shared" si="13"/>
        <v>1223415</v>
      </c>
      <c r="N30" s="11">
        <v>0</v>
      </c>
      <c r="O30" s="61">
        <v>2646</v>
      </c>
      <c r="Q30" s="125">
        <f t="shared" si="0"/>
        <v>0.06943880241496105</v>
      </c>
      <c r="R30" s="125">
        <f t="shared" si="9"/>
        <v>0.060906390548960215</v>
      </c>
      <c r="S30" s="138"/>
      <c r="T30" s="106">
        <v>114.1</v>
      </c>
      <c r="U30" s="5"/>
      <c r="V30" s="5"/>
      <c r="W30" s="5"/>
      <c r="X30" s="71"/>
      <c r="Y30" s="71"/>
      <c r="Z30" s="123">
        <f t="shared" si="1"/>
        <v>0.5029900981241482</v>
      </c>
      <c r="AA30" s="122">
        <f t="shared" si="10"/>
        <v>0.439847576394281</v>
      </c>
      <c r="AB30" s="123"/>
      <c r="AC30" s="106">
        <v>826.5</v>
      </c>
      <c r="AD30" s="5"/>
      <c r="AE30" s="2"/>
      <c r="AF30" s="5"/>
      <c r="AG30" s="71"/>
      <c r="AH30" s="5"/>
      <c r="AI30" s="65">
        <f t="shared" si="2"/>
        <v>33.428615</v>
      </c>
      <c r="AJ30" s="1"/>
      <c r="AK30" s="1"/>
      <c r="AL30" s="1"/>
      <c r="AM30" s="57"/>
      <c r="AN30" s="1"/>
      <c r="AO30">
        <f t="shared" si="3"/>
        <v>0.004101818828017857</v>
      </c>
      <c r="AP30" s="42">
        <v>6.74</v>
      </c>
      <c r="AQ30" s="147">
        <f t="shared" si="11"/>
        <v>0.005462004768739915</v>
      </c>
      <c r="AR30" s="112">
        <f t="shared" si="14"/>
        <v>80.78</v>
      </c>
      <c r="AS30" s="15"/>
      <c r="AT30" s="15"/>
      <c r="AU30" s="15"/>
      <c r="AV30" s="53"/>
      <c r="AW30" s="1"/>
      <c r="AX30" s="65">
        <v>35.48</v>
      </c>
      <c r="AY30" s="106">
        <f t="shared" si="15"/>
        <v>365.0100000000001</v>
      </c>
      <c r="AZ30" s="1"/>
      <c r="BA30" s="1"/>
      <c r="BB30" s="1"/>
      <c r="BC30" s="57"/>
      <c r="BD30" s="1"/>
      <c r="BE30" s="40">
        <f t="shared" si="6"/>
        <v>0.0009959756095256</v>
      </c>
      <c r="BI30" s="75"/>
      <c r="BK30" s="40">
        <f t="shared" si="7"/>
        <v>6.19643943504E-05</v>
      </c>
      <c r="BO30" s="75"/>
      <c r="BQ30" s="40">
        <f t="shared" si="8"/>
        <v>0.0010427679875999998</v>
      </c>
      <c r="BU30" s="75"/>
      <c r="BW30" s="42">
        <f t="shared" si="4"/>
        <v>0.9967286778728001</v>
      </c>
      <c r="CA30" s="52"/>
      <c r="CC30" s="42">
        <f t="shared" si="5"/>
        <v>0.22660116</v>
      </c>
      <c r="CG30" s="52"/>
    </row>
    <row r="31" spans="1:85" ht="12.75">
      <c r="A31" s="7">
        <v>35339</v>
      </c>
      <c r="B31" s="1">
        <v>691.1</v>
      </c>
      <c r="D31" s="35">
        <v>3103243</v>
      </c>
      <c r="F31" s="35">
        <v>293767</v>
      </c>
      <c r="G31" s="1">
        <v>89.01</v>
      </c>
      <c r="I31" s="1">
        <v>92.77</v>
      </c>
      <c r="J31" s="1">
        <f t="shared" si="12"/>
        <v>97.90083333333335</v>
      </c>
      <c r="L31" s="9">
        <v>134023</v>
      </c>
      <c r="M31" s="9">
        <f t="shared" si="13"/>
        <v>1227861</v>
      </c>
      <c r="N31" s="11">
        <v>58</v>
      </c>
      <c r="O31" s="61">
        <v>14772</v>
      </c>
      <c r="Q31" s="125">
        <f t="shared" si="0"/>
        <v>0.06348197675786266</v>
      </c>
      <c r="R31" s="125">
        <f t="shared" si="9"/>
        <v>0.06156179401449083</v>
      </c>
      <c r="S31" s="138"/>
      <c r="T31" s="106">
        <v>98.5</v>
      </c>
      <c r="U31" s="5"/>
      <c r="V31" s="5"/>
      <c r="W31" s="5"/>
      <c r="X31" s="71"/>
      <c r="Y31" s="71"/>
      <c r="Z31" s="123">
        <f t="shared" si="1"/>
        <v>0.4519787847745085</v>
      </c>
      <c r="AA31" s="122">
        <f t="shared" si="10"/>
        <v>0.44337477141869974</v>
      </c>
      <c r="AB31" s="123"/>
      <c r="AC31" s="106">
        <v>701.3</v>
      </c>
      <c r="AD31" s="5"/>
      <c r="AE31" s="2"/>
      <c r="AF31" s="5"/>
      <c r="AG31" s="71"/>
      <c r="AH31" s="5"/>
      <c r="AI31" s="65">
        <f t="shared" si="2"/>
        <v>33.54268</v>
      </c>
      <c r="AJ31" s="1"/>
      <c r="AK31" s="1"/>
      <c r="AL31" s="1"/>
      <c r="AM31" s="57"/>
      <c r="AN31" s="1"/>
      <c r="AO31">
        <f t="shared" si="3"/>
        <v>0.006006619526733807</v>
      </c>
      <c r="AP31" s="42">
        <v>9.32</v>
      </c>
      <c r="AQ31" s="147">
        <f t="shared" si="11"/>
        <v>0.005596206934894411</v>
      </c>
      <c r="AR31" s="112">
        <f t="shared" si="14"/>
        <v>83.52000000000001</v>
      </c>
      <c r="AS31" s="15"/>
      <c r="AT31" s="15"/>
      <c r="AU31" s="15"/>
      <c r="AV31" s="53"/>
      <c r="AW31" s="1"/>
      <c r="AX31" s="65">
        <v>39.01</v>
      </c>
      <c r="AY31" s="106">
        <f t="shared" si="15"/>
        <v>369.37000000000006</v>
      </c>
      <c r="AZ31" s="1"/>
      <c r="BA31" s="1"/>
      <c r="BB31" s="1"/>
      <c r="BC31" s="57"/>
      <c r="BD31" s="1"/>
      <c r="BE31" s="40">
        <f t="shared" si="6"/>
        <v>0.0015316393031791998</v>
      </c>
      <c r="BI31" s="75"/>
      <c r="BK31" s="40">
        <f t="shared" si="7"/>
        <v>9.515281295280001E-05</v>
      </c>
      <c r="BO31" s="75"/>
      <c r="BQ31" s="40">
        <f t="shared" si="8"/>
        <v>0.0010473138631999998</v>
      </c>
      <c r="BU31" s="75"/>
      <c r="BW31" s="42">
        <f t="shared" si="4"/>
        <v>1.0060148882415</v>
      </c>
      <c r="CA31" s="52"/>
      <c r="CC31" s="42">
        <f t="shared" si="5"/>
        <v>0.22925437499999998</v>
      </c>
      <c r="CG31" s="52"/>
    </row>
    <row r="32" spans="1:85" ht="12.75">
      <c r="A32" s="7">
        <v>35370</v>
      </c>
      <c r="B32" s="1">
        <v>720</v>
      </c>
      <c r="D32" s="35">
        <v>3113155</v>
      </c>
      <c r="F32" s="35">
        <v>308683</v>
      </c>
      <c r="G32" s="1">
        <v>96.78</v>
      </c>
      <c r="I32" s="1">
        <v>99.87</v>
      </c>
      <c r="J32" s="1">
        <f t="shared" si="12"/>
        <v>97.93916666666667</v>
      </c>
      <c r="L32" s="9">
        <v>139063</v>
      </c>
      <c r="M32" s="9">
        <f t="shared" si="13"/>
        <v>1257436</v>
      </c>
      <c r="N32" s="11">
        <v>0</v>
      </c>
      <c r="O32" s="61">
        <v>2144</v>
      </c>
      <c r="Q32" s="125">
        <f t="shared" si="0"/>
        <v>0.0651429177153081</v>
      </c>
      <c r="R32" s="125">
        <f t="shared" si="9"/>
        <v>0.06153571124213059</v>
      </c>
      <c r="S32" s="138"/>
      <c r="T32" s="106">
        <v>101.4</v>
      </c>
      <c r="U32" s="5"/>
      <c r="V32" s="5"/>
      <c r="W32" s="5"/>
      <c r="X32" s="71"/>
      <c r="Y32" s="71"/>
      <c r="Z32" s="123">
        <f t="shared" si="1"/>
        <v>0.473024953784826</v>
      </c>
      <c r="AA32" s="122">
        <f t="shared" si="10"/>
        <v>0.4491003876296</v>
      </c>
      <c r="AB32" s="123"/>
      <c r="AC32" s="106">
        <v>736.3</v>
      </c>
      <c r="AD32" s="5"/>
      <c r="AE32" s="2"/>
      <c r="AF32" s="5"/>
      <c r="AG32" s="71"/>
      <c r="AH32" s="5"/>
      <c r="AI32" s="65">
        <f t="shared" si="2"/>
        <v>34.77111</v>
      </c>
      <c r="AJ32" s="1"/>
      <c r="AK32" s="1"/>
      <c r="AL32" s="1"/>
      <c r="AM32" s="57"/>
      <c r="AN32" s="1"/>
      <c r="AO32">
        <f t="shared" si="3"/>
        <v>0.004509894303367484</v>
      </c>
      <c r="AP32" s="42">
        <v>7.02</v>
      </c>
      <c r="AQ32" s="147">
        <f t="shared" si="11"/>
        <v>0.005573587503963041</v>
      </c>
      <c r="AR32" s="112">
        <f t="shared" si="14"/>
        <v>84.99</v>
      </c>
      <c r="AS32" s="15"/>
      <c r="AT32" s="15"/>
      <c r="AU32" s="15"/>
      <c r="AV32" s="53"/>
      <c r="AW32" s="1"/>
      <c r="AX32" s="65">
        <v>36.96</v>
      </c>
      <c r="AY32" s="106">
        <f t="shared" si="15"/>
        <v>377.12</v>
      </c>
      <c r="AZ32" s="1"/>
      <c r="BA32" s="1"/>
      <c r="BB32" s="1"/>
      <c r="BC32" s="57"/>
      <c r="BD32" s="1"/>
      <c r="BE32" s="40">
        <f t="shared" si="6"/>
        <v>0.0010360193577183998</v>
      </c>
      <c r="BI32" s="75"/>
      <c r="BK32" s="40">
        <f t="shared" si="7"/>
        <v>6.445570564560001E-05</v>
      </c>
      <c r="BO32" s="75"/>
      <c r="BQ32" s="40">
        <f t="shared" si="8"/>
        <v>0.0010846926864000002</v>
      </c>
      <c r="BU32" s="75"/>
      <c r="BW32" s="42">
        <f t="shared" si="4"/>
        <v>1.0368027057853</v>
      </c>
      <c r="CA32" s="52"/>
      <c r="CC32" s="42">
        <f t="shared" si="5"/>
        <v>0.23571178499999998</v>
      </c>
      <c r="CG32" s="52"/>
    </row>
    <row r="33" spans="1:85" ht="12.75">
      <c r="A33" s="7">
        <v>35400</v>
      </c>
      <c r="B33" s="1">
        <v>744</v>
      </c>
      <c r="D33" s="35">
        <v>3105419</v>
      </c>
      <c r="F33" s="35">
        <v>314554</v>
      </c>
      <c r="G33" s="1">
        <v>95.44</v>
      </c>
      <c r="I33" s="1">
        <v>99.92</v>
      </c>
      <c r="J33" s="1">
        <f t="shared" si="12"/>
        <v>97.98916666666668</v>
      </c>
      <c r="L33" s="9">
        <v>145367</v>
      </c>
      <c r="M33" s="9">
        <f t="shared" si="13"/>
        <v>1321820</v>
      </c>
      <c r="N33" s="11">
        <v>0</v>
      </c>
      <c r="O33" s="61">
        <v>4316</v>
      </c>
      <c r="Q33" s="125">
        <f t="shared" si="0"/>
        <v>0.06807454968234561</v>
      </c>
      <c r="R33" s="125">
        <f t="shared" si="9"/>
        <v>0.06254081132208766</v>
      </c>
      <c r="S33" s="138"/>
      <c r="T33" s="106">
        <v>105.7</v>
      </c>
      <c r="U33" s="5"/>
      <c r="V33" s="5"/>
      <c r="W33" s="5"/>
      <c r="X33" s="71"/>
      <c r="Y33" s="71"/>
      <c r="Z33" s="123">
        <f t="shared" si="1"/>
        <v>0.413986003177027</v>
      </c>
      <c r="AA33" s="122">
        <f t="shared" si="10"/>
        <v>0.45036804035007894</v>
      </c>
      <c r="AB33" s="123"/>
      <c r="AC33" s="106">
        <v>642.8</v>
      </c>
      <c r="AD33" s="5"/>
      <c r="AE33" s="2"/>
      <c r="AF33" s="5"/>
      <c r="AG33" s="71"/>
      <c r="AH33" s="5"/>
      <c r="AI33" s="65">
        <f t="shared" si="2"/>
        <v>36.35254</v>
      </c>
      <c r="AJ33" s="1"/>
      <c r="AK33" s="1"/>
      <c r="AL33" s="1"/>
      <c r="AM33" s="57"/>
      <c r="AN33" s="1"/>
      <c r="AO33">
        <f t="shared" si="3"/>
        <v>0.004765862513238954</v>
      </c>
      <c r="AP33" s="42">
        <v>7.4</v>
      </c>
      <c r="AQ33" s="147">
        <f t="shared" si="11"/>
        <v>0.005560510703008456</v>
      </c>
      <c r="AR33" s="112">
        <f t="shared" si="14"/>
        <v>88.42999999999999</v>
      </c>
      <c r="AS33" s="15"/>
      <c r="AT33" s="15"/>
      <c r="AU33" s="15"/>
      <c r="AV33" s="53"/>
      <c r="AW33" s="1"/>
      <c r="AX33" s="65">
        <v>38.98</v>
      </c>
      <c r="AY33" s="106">
        <f t="shared" si="15"/>
        <v>395.26</v>
      </c>
      <c r="AZ33" s="1"/>
      <c r="BA33" s="1"/>
      <c r="BB33" s="1"/>
      <c r="BC33" s="57"/>
      <c r="BD33" s="1"/>
      <c r="BE33" s="40">
        <f t="shared" si="6"/>
        <v>0.0010829841655376</v>
      </c>
      <c r="BF33" s="1"/>
      <c r="BG33" s="1"/>
      <c r="BH33" s="48"/>
      <c r="BI33" s="87"/>
      <c r="BJ33" s="48"/>
      <c r="BK33" s="40">
        <f t="shared" si="7"/>
        <v>6.73776148584E-05</v>
      </c>
      <c r="BL33" s="1"/>
      <c r="BM33" s="1"/>
      <c r="BN33" s="48"/>
      <c r="BO33" s="87"/>
      <c r="BP33" s="48"/>
      <c r="BQ33" s="40">
        <f t="shared" si="8"/>
        <v>0.0011338651896</v>
      </c>
      <c r="BR33" s="1"/>
      <c r="BS33" s="1"/>
      <c r="BU33" s="75"/>
      <c r="BW33" s="42">
        <f t="shared" si="4"/>
        <v>1.0838030168477</v>
      </c>
      <c r="BX33" s="1"/>
      <c r="BY33" s="1"/>
      <c r="BZ33" s="15"/>
      <c r="CA33" s="53"/>
      <c r="CB33" s="15"/>
      <c r="CC33" s="42">
        <f t="shared" si="5"/>
        <v>0.246397065</v>
      </c>
      <c r="CD33" s="1"/>
      <c r="CE33" s="1"/>
      <c r="CF33" s="15"/>
      <c r="CG33" s="53"/>
    </row>
    <row r="34" spans="1:85" ht="12.75">
      <c r="A34" s="7">
        <v>35431</v>
      </c>
      <c r="B34" s="1">
        <v>742</v>
      </c>
      <c r="D34" s="35">
        <v>2295257</v>
      </c>
      <c r="F34" s="35">
        <v>228593</v>
      </c>
      <c r="G34" s="1">
        <v>69.36</v>
      </c>
      <c r="I34" s="1">
        <v>97.7</v>
      </c>
      <c r="J34" s="1">
        <f t="shared" si="12"/>
        <v>97.83083333333336</v>
      </c>
      <c r="L34" s="9">
        <v>110842</v>
      </c>
      <c r="M34" s="9">
        <f t="shared" si="13"/>
        <v>1326765</v>
      </c>
      <c r="N34" s="11">
        <v>135.9</v>
      </c>
      <c r="O34" s="61">
        <v>21500</v>
      </c>
      <c r="Q34" s="125">
        <f t="shared" si="0"/>
        <v>0.06369657079795421</v>
      </c>
      <c r="R34" s="125">
        <f t="shared" si="9"/>
        <v>0.06259739950899733</v>
      </c>
      <c r="S34" s="138"/>
      <c r="T34" s="106">
        <v>73.1</v>
      </c>
      <c r="U34" s="5"/>
      <c r="V34" s="5"/>
      <c r="W34" s="5"/>
      <c r="X34" s="71"/>
      <c r="Y34" s="71"/>
      <c r="Z34" s="123">
        <f t="shared" si="1"/>
        <v>0.39402994958734466</v>
      </c>
      <c r="AA34" s="122">
        <f t="shared" si="10"/>
        <v>0.44821625407221255</v>
      </c>
      <c r="AB34" s="123"/>
      <c r="AC34" s="106">
        <v>452.2</v>
      </c>
      <c r="AD34" s="5"/>
      <c r="AE34" s="2"/>
      <c r="AF34" s="5"/>
      <c r="AG34" s="71"/>
      <c r="AH34" s="5"/>
      <c r="AI34" s="65">
        <f t="shared" si="2"/>
        <v>27.76425</v>
      </c>
      <c r="AJ34" s="1"/>
      <c r="AK34" s="1"/>
      <c r="AL34" s="1"/>
      <c r="AM34" s="57"/>
      <c r="AN34" s="1"/>
      <c r="AO34">
        <f t="shared" si="3"/>
        <v>0.007258446439766876</v>
      </c>
      <c r="AP34" s="42">
        <v>8.33</v>
      </c>
      <c r="AQ34" s="147">
        <f t="shared" si="11"/>
        <v>0.005760848113606921</v>
      </c>
      <c r="AR34" s="112">
        <f t="shared" si="14"/>
        <v>91.57000000000001</v>
      </c>
      <c r="AS34" s="15"/>
      <c r="AT34" s="15"/>
      <c r="AU34" s="15"/>
      <c r="AV34" s="53"/>
      <c r="AW34" s="1"/>
      <c r="AX34" s="65">
        <v>30.47</v>
      </c>
      <c r="AY34" s="106">
        <f t="shared" si="15"/>
        <v>398.4</v>
      </c>
      <c r="AZ34" s="1"/>
      <c r="BA34" s="1"/>
      <c r="BB34" s="1"/>
      <c r="BC34" s="57"/>
      <c r="BD34" s="1"/>
      <c r="BE34" s="40">
        <f t="shared" si="6"/>
        <v>0.0020750405224</v>
      </c>
      <c r="BF34" s="1"/>
      <c r="BG34" s="1"/>
      <c r="BH34" s="48"/>
      <c r="BI34" s="87"/>
      <c r="BJ34" s="48"/>
      <c r="BK34" s="40">
        <f t="shared" si="7"/>
        <v>0.00012877532895</v>
      </c>
      <c r="BL34" s="1"/>
      <c r="BM34" s="1"/>
      <c r="BN34" s="48"/>
      <c r="BO34" s="87"/>
      <c r="BP34" s="48"/>
      <c r="BQ34" s="40">
        <f t="shared" si="8"/>
        <v>0.00086909238</v>
      </c>
      <c r="BR34" s="1"/>
      <c r="BS34" s="1"/>
      <c r="BU34" s="75"/>
      <c r="BW34" s="42">
        <f t="shared" si="4"/>
        <v>0.8423036135319101</v>
      </c>
      <c r="BX34" s="1"/>
      <c r="BY34" s="1"/>
      <c r="BZ34" s="15"/>
      <c r="CA34" s="53"/>
      <c r="CB34" s="15"/>
      <c r="CC34" s="42">
        <f t="shared" si="5"/>
        <v>0.1927634745</v>
      </c>
      <c r="CD34" s="1"/>
      <c r="CE34" s="1"/>
      <c r="CF34" s="15"/>
      <c r="CG34" s="53"/>
    </row>
    <row r="35" spans="1:85" ht="12.75">
      <c r="A35" s="7">
        <v>35462</v>
      </c>
      <c r="B35" s="1">
        <v>670.35</v>
      </c>
      <c r="D35" s="35">
        <v>2022336</v>
      </c>
      <c r="F35" s="35">
        <v>197634</v>
      </c>
      <c r="G35" s="1">
        <v>66.39</v>
      </c>
      <c r="I35" s="1">
        <v>99.75</v>
      </c>
      <c r="J35" s="1">
        <f t="shared" si="12"/>
        <v>97.81</v>
      </c>
      <c r="L35" s="9">
        <v>94332</v>
      </c>
      <c r="M35" s="9">
        <f t="shared" si="13"/>
        <v>1335627</v>
      </c>
      <c r="N35" s="11">
        <v>150.38</v>
      </c>
      <c r="O35" s="61">
        <v>7145</v>
      </c>
      <c r="Q35" s="125">
        <f t="shared" si="0"/>
        <v>0.062106395772018104</v>
      </c>
      <c r="R35" s="125">
        <f t="shared" si="9"/>
        <v>0.06281137920237476</v>
      </c>
      <c r="S35" s="138"/>
      <c r="T35" s="106">
        <v>62.8</v>
      </c>
      <c r="U35" s="5"/>
      <c r="V35" s="5"/>
      <c r="W35" s="5"/>
      <c r="X35" s="71"/>
      <c r="Y35" s="71"/>
      <c r="Z35" s="123">
        <f t="shared" si="1"/>
        <v>0.42703091869995885</v>
      </c>
      <c r="AA35" s="122">
        <f t="shared" si="10"/>
        <v>0.44821681803617686</v>
      </c>
      <c r="AB35" s="123"/>
      <c r="AC35" s="106">
        <v>431.8</v>
      </c>
      <c r="AD35" s="5"/>
      <c r="AE35" s="2"/>
      <c r="AF35" s="5"/>
      <c r="AG35" s="71"/>
      <c r="AH35" s="5"/>
      <c r="AI35" s="65">
        <f t="shared" si="2"/>
        <v>23.600862499999998</v>
      </c>
      <c r="AJ35" s="1"/>
      <c r="AK35" s="1"/>
      <c r="AL35" s="1"/>
      <c r="AM35" s="57"/>
      <c r="AN35" s="1"/>
      <c r="AO35">
        <f t="shared" si="3"/>
        <v>0.007881974113104845</v>
      </c>
      <c r="AP35" s="42">
        <v>7.97</v>
      </c>
      <c r="AQ35" s="147">
        <f t="shared" si="11"/>
        <v>0.0059785310152260344</v>
      </c>
      <c r="AR35" s="112">
        <f t="shared" si="14"/>
        <v>95.03</v>
      </c>
      <c r="AS35" s="15"/>
      <c r="AT35" s="15"/>
      <c r="AU35" s="15"/>
      <c r="AV35" s="53"/>
      <c r="AW35" s="1"/>
      <c r="AX35" s="65">
        <v>27.23</v>
      </c>
      <c r="AY35" s="106">
        <f t="shared" si="15"/>
        <v>401.86</v>
      </c>
      <c r="AZ35" s="1"/>
      <c r="BA35" s="1"/>
      <c r="BB35" s="1"/>
      <c r="BC35" s="57"/>
      <c r="BD35" s="1"/>
      <c r="BE35" s="40">
        <f t="shared" si="6"/>
        <v>0.002085149094722</v>
      </c>
      <c r="BF35" s="1"/>
      <c r="BG35" s="1"/>
      <c r="BH35" s="48"/>
      <c r="BI35" s="87"/>
      <c r="BJ35" s="48"/>
      <c r="BK35" s="40">
        <f t="shared" si="7"/>
        <v>0.00012936979801799996</v>
      </c>
      <c r="BL35" s="1"/>
      <c r="BM35" s="1"/>
      <c r="BN35" s="48"/>
      <c r="BO35" s="87"/>
      <c r="BP35" s="48"/>
      <c r="BQ35" s="40">
        <f t="shared" si="8"/>
        <v>0.000740786503</v>
      </c>
      <c r="BR35" s="1"/>
      <c r="BS35" s="1"/>
      <c r="BU35" s="75"/>
      <c r="BW35" s="42">
        <f t="shared" si="4"/>
        <v>0.720905913483622</v>
      </c>
      <c r="BX35" s="1"/>
      <c r="BY35" s="1"/>
      <c r="BZ35" s="15"/>
      <c r="CA35" s="53"/>
      <c r="CB35" s="15"/>
      <c r="CC35" s="42">
        <f t="shared" si="5"/>
        <v>0.16529965289999998</v>
      </c>
      <c r="CD35" s="1"/>
      <c r="CE35" s="1"/>
      <c r="CF35" s="15"/>
      <c r="CG35" s="53"/>
    </row>
    <row r="36" spans="1:85" ht="12.75">
      <c r="A36" s="7">
        <v>35490</v>
      </c>
      <c r="B36" s="1">
        <v>744</v>
      </c>
      <c r="D36" s="35">
        <v>2879008</v>
      </c>
      <c r="F36" s="35">
        <v>270209</v>
      </c>
      <c r="G36" s="1">
        <v>81.98</v>
      </c>
      <c r="I36" s="1">
        <v>100</v>
      </c>
      <c r="J36" s="1">
        <f t="shared" si="12"/>
        <v>97.83166666666666</v>
      </c>
      <c r="L36" s="9">
        <v>124664</v>
      </c>
      <c r="M36" s="9">
        <f t="shared" si="13"/>
        <v>1387085</v>
      </c>
      <c r="N36" s="11">
        <v>0</v>
      </c>
      <c r="O36" s="61">
        <v>2885</v>
      </c>
      <c r="Q36" s="125">
        <f t="shared" si="0"/>
        <v>0.06314675054741077</v>
      </c>
      <c r="R36" s="125">
        <f t="shared" si="9"/>
        <v>0.06352542978493982</v>
      </c>
      <c r="S36" s="138"/>
      <c r="T36" s="106">
        <v>90.9</v>
      </c>
      <c r="U36" s="5"/>
      <c r="V36" s="5"/>
      <c r="W36" s="5"/>
      <c r="X36" s="71"/>
      <c r="Y36" s="71"/>
      <c r="Z36" s="123">
        <f t="shared" si="1"/>
        <v>0.442999811046027</v>
      </c>
      <c r="AA36" s="122">
        <f t="shared" si="10"/>
        <v>0.45202831070014593</v>
      </c>
      <c r="AB36" s="123"/>
      <c r="AC36" s="106">
        <v>637.7</v>
      </c>
      <c r="AD36" s="5"/>
      <c r="AE36" s="2"/>
      <c r="AF36" s="5"/>
      <c r="AG36" s="71"/>
      <c r="AH36" s="5"/>
      <c r="AI36" s="65">
        <f t="shared" si="2"/>
        <v>31.1732125</v>
      </c>
      <c r="AJ36" s="1"/>
      <c r="AK36" s="1"/>
      <c r="AL36" s="1"/>
      <c r="AM36" s="57"/>
      <c r="AN36" s="1"/>
      <c r="AO36">
        <f t="shared" si="3"/>
        <v>0.004265358067778902</v>
      </c>
      <c r="AP36" s="42">
        <v>6.14</v>
      </c>
      <c r="AQ36" s="147">
        <f t="shared" si="11"/>
        <v>0.005663948582344831</v>
      </c>
      <c r="AR36" s="112">
        <f t="shared" si="14"/>
        <v>92.7</v>
      </c>
      <c r="AS36" s="15"/>
      <c r="AT36" s="15"/>
      <c r="AU36" s="15"/>
      <c r="AV36" s="53"/>
      <c r="AW36" s="1"/>
      <c r="AX36" s="65">
        <v>32.34</v>
      </c>
      <c r="AY36" s="106">
        <f t="shared" si="15"/>
        <v>399.5300000000001</v>
      </c>
      <c r="AZ36" s="1"/>
      <c r="BA36" s="1"/>
      <c r="BB36" s="1"/>
      <c r="BC36" s="57"/>
      <c r="BD36" s="1"/>
      <c r="BE36" s="40">
        <f t="shared" si="6"/>
        <v>0.0009287468103859999</v>
      </c>
      <c r="BF36" s="1"/>
      <c r="BG36" s="1"/>
      <c r="BH36" s="48"/>
      <c r="BI36" s="87"/>
      <c r="BJ36" s="48"/>
      <c r="BK36" s="40">
        <f t="shared" si="7"/>
        <v>5.7781770924E-05</v>
      </c>
      <c r="BL36" s="1"/>
      <c r="BM36" s="1"/>
      <c r="BN36" s="48"/>
      <c r="BO36" s="87"/>
      <c r="BP36" s="48"/>
      <c r="BQ36" s="40">
        <f t="shared" si="8"/>
        <v>0.000972380931</v>
      </c>
      <c r="BR36" s="1"/>
      <c r="BS36" s="1"/>
      <c r="BU36" s="75"/>
      <c r="BW36" s="42">
        <f t="shared" si="4"/>
        <v>0.9294490447784</v>
      </c>
      <c r="BX36" s="1"/>
      <c r="BY36" s="1"/>
      <c r="BZ36" s="15"/>
      <c r="CA36" s="53"/>
      <c r="CB36" s="15"/>
      <c r="CC36" s="42">
        <f t="shared" si="5"/>
        <v>0.21130548</v>
      </c>
      <c r="CD36" s="1"/>
      <c r="CE36" s="1"/>
      <c r="CF36" s="15"/>
      <c r="CG36" s="53"/>
    </row>
    <row r="37" spans="1:85" ht="12.75">
      <c r="A37" s="7">
        <v>35521</v>
      </c>
      <c r="B37" s="1">
        <v>719</v>
      </c>
      <c r="C37" s="1">
        <f>SUM(B14:B37)/2</f>
        <v>7988.81</v>
      </c>
      <c r="D37" s="35">
        <v>2941223</v>
      </c>
      <c r="E37" s="35">
        <f>SUM(D14:D37)/2</f>
        <v>29137016.3</v>
      </c>
      <c r="F37" s="35">
        <v>286566</v>
      </c>
      <c r="G37" s="1">
        <v>89.97</v>
      </c>
      <c r="H37" s="1">
        <f aca="true" t="shared" si="16" ref="H37:H73">SUM(G14:G37)/24</f>
        <v>71.85375</v>
      </c>
      <c r="I37" s="1">
        <v>99.75</v>
      </c>
      <c r="J37" s="1">
        <f t="shared" si="12"/>
        <v>98.19583333333333</v>
      </c>
      <c r="K37" s="1">
        <f>SUM(I14:I37)/24</f>
        <v>90.77333333333335</v>
      </c>
      <c r="L37" s="9">
        <v>129766</v>
      </c>
      <c r="M37" s="9">
        <f t="shared" si="13"/>
        <v>1434984</v>
      </c>
      <c r="N37" s="11">
        <v>0</v>
      </c>
      <c r="O37" s="61">
        <v>3080</v>
      </c>
      <c r="Q37" s="125">
        <f t="shared" si="0"/>
        <v>0.06806692318127527</v>
      </c>
      <c r="R37" s="125">
        <f t="shared" si="9"/>
        <v>0.06416227499338742</v>
      </c>
      <c r="S37" s="138">
        <f aca="true" t="shared" si="17" ref="S37:S73">U37*2000/E37</f>
        <v>0.061356363039821615</v>
      </c>
      <c r="T37" s="106">
        <v>100.1</v>
      </c>
      <c r="U37" s="5">
        <f aca="true" t="shared" si="18" ref="U37:U73">SUM(T14:T37)/2</f>
        <v>893.870675</v>
      </c>
      <c r="V37" s="23"/>
      <c r="W37" s="5">
        <v>40</v>
      </c>
      <c r="X37" s="71">
        <f>SUM(U37:W37)</f>
        <v>933.870675</v>
      </c>
      <c r="Y37" s="71"/>
      <c r="Z37" s="123">
        <f t="shared" si="1"/>
        <v>0.48000440633029184</v>
      </c>
      <c r="AA37" s="124">
        <f t="shared" si="10"/>
        <v>0.4573240601309911</v>
      </c>
      <c r="AB37" s="141">
        <f aca="true" t="shared" si="19" ref="AB37:AB73">AD37*2000/E37</f>
        <v>0.4350626800452453</v>
      </c>
      <c r="AC37" s="107">
        <v>705.9</v>
      </c>
      <c r="AD37" s="23">
        <f aca="true" t="shared" si="20" ref="AD37:AD73">SUM(AC14:AC37)/2</f>
        <v>6338.2141999999985</v>
      </c>
      <c r="AE37" s="2"/>
      <c r="AF37" s="23">
        <v>40</v>
      </c>
      <c r="AG37" s="73">
        <f aca="true" t="shared" si="21" ref="AG37:AG49">SUM(AD37:AF37)</f>
        <v>6378.2141999999985</v>
      </c>
      <c r="AH37" s="5"/>
      <c r="AI37" s="65">
        <f t="shared" si="2"/>
        <v>32.4492</v>
      </c>
      <c r="AJ37" s="5">
        <f aca="true" t="shared" si="22" ref="AJ37:AJ73">SUM(AI14:AI37)/2</f>
        <v>311.01507624999994</v>
      </c>
      <c r="AK37" s="1"/>
      <c r="AL37" s="23">
        <v>100</v>
      </c>
      <c r="AM37" s="74">
        <f aca="true" t="shared" si="23" ref="AM37:AM62">SUM(AJ37:AL37)</f>
        <v>411.01507624999994</v>
      </c>
      <c r="AN37" s="1"/>
      <c r="AO37">
        <f t="shared" si="3"/>
        <v>0.004351931152449169</v>
      </c>
      <c r="AP37" s="49">
        <v>6.4</v>
      </c>
      <c r="AQ37" s="147">
        <f t="shared" si="11"/>
        <v>0.0052100889283998916</v>
      </c>
      <c r="AR37" s="112">
        <f t="shared" si="14"/>
        <v>87.30000000000001</v>
      </c>
      <c r="AS37" s="15">
        <f aca="true" t="shared" si="24" ref="AS37:AS73">SUM(AP14:AP37)/2</f>
        <v>112.61500000000001</v>
      </c>
      <c r="AT37" s="15"/>
      <c r="AU37" s="15">
        <v>15</v>
      </c>
      <c r="AV37" s="53">
        <f aca="true" t="shared" si="25" ref="AV37:AV69">SUM(AS37:AU37)</f>
        <v>127.61500000000001</v>
      </c>
      <c r="AW37" s="1"/>
      <c r="AX37" s="69">
        <v>33.72</v>
      </c>
      <c r="AY37" s="106">
        <f t="shared" si="15"/>
        <v>394.1400000000001</v>
      </c>
      <c r="AZ37" s="15">
        <f aca="true" t="shared" si="26" ref="AZ37:AZ73">SUM(AX14:AX37)/2</f>
        <v>389.4200000000001</v>
      </c>
      <c r="BA37" s="16"/>
      <c r="BB37" s="15">
        <v>15</v>
      </c>
      <c r="BC37" s="74">
        <f aca="true" t="shared" si="27" ref="BC37:BC73">SUM(AZ37:BB37)</f>
        <v>404.4200000000001</v>
      </c>
      <c r="BD37" s="1"/>
      <c r="BE37" s="55">
        <f t="shared" si="6"/>
        <v>0.0009667567110879999</v>
      </c>
      <c r="BF37" s="48">
        <f aca="true" t="shared" si="28" ref="BF37:BF73">SUM(BE14:BE37)/2</f>
        <v>0.0174813565525298</v>
      </c>
      <c r="BG37" s="16"/>
      <c r="BH37" s="43">
        <v>0.6</v>
      </c>
      <c r="BI37" s="87">
        <f aca="true" t="shared" si="29" ref="BI37:BI61">SUM(BF37:BH37)</f>
        <v>0.6174813565525298</v>
      </c>
      <c r="BJ37" s="45"/>
      <c r="BK37" s="55">
        <f t="shared" si="7"/>
        <v>6.0146548392E-05</v>
      </c>
      <c r="BL37" s="48">
        <f aca="true" t="shared" si="30" ref="BL37:BL73">SUM(BK14:BK37)/2</f>
        <v>0.0010854725733732</v>
      </c>
      <c r="BM37" s="16"/>
      <c r="BN37" s="43">
        <v>0.0004</v>
      </c>
      <c r="BO37" s="87">
        <f aca="true" t="shared" si="31" ref="BO37:BO70">SUM(BL37:BN37)</f>
        <v>0.0014854725733731999</v>
      </c>
      <c r="BP37" s="45"/>
      <c r="BQ37" s="40">
        <f t="shared" si="8"/>
        <v>0.0010121766479999998</v>
      </c>
      <c r="BR37" s="41">
        <f aca="true" t="shared" si="32" ref="BR37:BR73">SUM(BQ14:BQ37)/2</f>
        <v>0.0097187953243</v>
      </c>
      <c r="BS37" s="1"/>
      <c r="BT37" s="43">
        <v>0.1</v>
      </c>
      <c r="BU37" s="87">
        <f aca="true" t="shared" si="33" ref="BU37:BU62">SUM(BR37:BT37)</f>
        <v>0.10971879532430001</v>
      </c>
      <c r="BV37" s="48"/>
      <c r="BW37" s="42">
        <f t="shared" si="4"/>
        <v>0.9674876848546</v>
      </c>
      <c r="BX37" s="13">
        <f aca="true" t="shared" si="34" ref="BX37:BX73">SUM(BW14:BW37)/2</f>
        <v>9.365957141297216</v>
      </c>
      <c r="BY37" s="1"/>
      <c r="BZ37" s="15">
        <v>3</v>
      </c>
      <c r="CA37" s="53">
        <f aca="true" t="shared" si="35" ref="CA37:CA62">SUM(BX37:BZ37)</f>
        <v>12.365957141297216</v>
      </c>
      <c r="CB37" s="15"/>
      <c r="CC37" s="42">
        <f t="shared" si="5"/>
        <v>0.21995336999999998</v>
      </c>
      <c r="CD37" s="13">
        <f aca="true" t="shared" si="36" ref="CD37:CD73">SUM(CC14:CC37)</f>
        <v>4.2753329568</v>
      </c>
      <c r="CE37" s="1"/>
      <c r="CF37" s="15">
        <v>7</v>
      </c>
      <c r="CG37" s="53">
        <f aca="true" t="shared" si="37" ref="CG37:CG62">SUM(CD37:CF37)</f>
        <v>11.2753329568</v>
      </c>
    </row>
    <row r="38" spans="1:85" ht="12.75">
      <c r="A38" s="7">
        <v>35551</v>
      </c>
      <c r="B38" s="1">
        <v>382.71</v>
      </c>
      <c r="C38" s="1">
        <f aca="true" t="shared" si="38" ref="C38:C73">SUM(B15:B38)/2</f>
        <v>8120.415</v>
      </c>
      <c r="D38" s="35">
        <v>1346990</v>
      </c>
      <c r="E38" s="35">
        <f aca="true" t="shared" si="39" ref="E38:E73">SUM(D15:D38)/2</f>
        <v>29576004.5</v>
      </c>
      <c r="F38" s="35">
        <v>139620</v>
      </c>
      <c r="G38" s="51">
        <v>42.36</v>
      </c>
      <c r="H38" s="51">
        <f>SUM(G15:G38)/24</f>
        <v>72.98708333333333</v>
      </c>
      <c r="I38" s="1">
        <v>51.44</v>
      </c>
      <c r="J38" s="1">
        <f t="shared" si="12"/>
        <v>94.98416666666667</v>
      </c>
      <c r="K38" s="1">
        <f aca="true" t="shared" si="40" ref="K38:K73">SUM(I15:I38)/24</f>
        <v>92.25500000000001</v>
      </c>
      <c r="L38" s="9">
        <v>63669</v>
      </c>
      <c r="M38" s="9">
        <f t="shared" si="13"/>
        <v>1422961</v>
      </c>
      <c r="N38" s="11">
        <v>54</v>
      </c>
      <c r="O38" s="61">
        <v>4913</v>
      </c>
      <c r="Q38" s="125">
        <f t="shared" si="0"/>
        <v>0.07112153765061359</v>
      </c>
      <c r="R38" s="125">
        <f t="shared" si="9"/>
        <v>0.06524319424946583</v>
      </c>
      <c r="S38" s="138">
        <f t="shared" si="17"/>
        <v>0.0616740286876816</v>
      </c>
      <c r="T38" s="106">
        <v>47.9</v>
      </c>
      <c r="U38" s="5">
        <f t="shared" si="18"/>
        <v>912.0356750000001</v>
      </c>
      <c r="V38" s="23"/>
      <c r="W38" s="5">
        <v>40</v>
      </c>
      <c r="X38" s="71">
        <f aca="true" t="shared" si="41" ref="X38:X61">SUM(U38:W38)</f>
        <v>952.0356750000001</v>
      </c>
      <c r="Y38" s="71"/>
      <c r="Z38" s="123">
        <f t="shared" si="1"/>
        <v>0.4580583374783777</v>
      </c>
      <c r="AA38" s="122">
        <f t="shared" si="10"/>
        <v>0.46327283035105626</v>
      </c>
      <c r="AB38" s="123">
        <f t="shared" si="19"/>
        <v>0.43498438066575207</v>
      </c>
      <c r="AC38" s="106">
        <v>308.5</v>
      </c>
      <c r="AD38" s="5">
        <f t="shared" si="20"/>
        <v>6432.549999999998</v>
      </c>
      <c r="AE38" s="2"/>
      <c r="AF38" s="23">
        <v>40</v>
      </c>
      <c r="AG38" s="73">
        <f t="shared" si="21"/>
        <v>6472.549999999998</v>
      </c>
      <c r="AH38" s="8"/>
      <c r="AI38" s="65">
        <f t="shared" si="2"/>
        <v>15.929532499999999</v>
      </c>
      <c r="AJ38" s="5">
        <f t="shared" si="22"/>
        <v>316.23837374999994</v>
      </c>
      <c r="AK38" s="1"/>
      <c r="AL38" s="23">
        <v>100</v>
      </c>
      <c r="AM38" s="74">
        <f t="shared" si="23"/>
        <v>416.23837374999994</v>
      </c>
      <c r="AN38" s="1"/>
      <c r="AO38">
        <f t="shared" si="3"/>
        <v>0.006503389037780533</v>
      </c>
      <c r="AP38" s="42">
        <v>4.38</v>
      </c>
      <c r="AQ38" s="147">
        <f t="shared" si="11"/>
        <v>0.005224799360781869</v>
      </c>
      <c r="AR38" s="112">
        <f t="shared" si="14"/>
        <v>86.04</v>
      </c>
      <c r="AS38" s="15">
        <f t="shared" si="24"/>
        <v>114.25500000000001</v>
      </c>
      <c r="AT38" s="15"/>
      <c r="AU38" s="15">
        <v>15</v>
      </c>
      <c r="AV38" s="53">
        <f t="shared" si="25"/>
        <v>129.255</v>
      </c>
      <c r="AW38" s="1"/>
      <c r="AX38" s="65">
        <v>17.83</v>
      </c>
      <c r="AY38" s="106">
        <f t="shared" si="15"/>
        <v>392.88000000000005</v>
      </c>
      <c r="AZ38" s="15">
        <f t="shared" si="26"/>
        <v>395.4400000000001</v>
      </c>
      <c r="BA38" s="1"/>
      <c r="BB38" s="13">
        <v>15</v>
      </c>
      <c r="BC38" s="57">
        <f t="shared" si="27"/>
        <v>410.4400000000001</v>
      </c>
      <c r="BD38" s="1"/>
      <c r="BE38" s="55">
        <f t="shared" si="6"/>
        <v>0.0009707317676868</v>
      </c>
      <c r="BF38" s="48">
        <f t="shared" si="28"/>
        <v>0.0178850965079982</v>
      </c>
      <c r="BG38" s="1"/>
      <c r="BH38" s="43">
        <v>0.6</v>
      </c>
      <c r="BI38" s="87">
        <f t="shared" si="29"/>
        <v>0.6178850965079982</v>
      </c>
      <c r="BJ38" s="48"/>
      <c r="BK38" s="40">
        <f t="shared" si="7"/>
        <v>6.02655642912E-05</v>
      </c>
      <c r="BL38" s="48">
        <f t="shared" si="30"/>
        <v>0.0011105270155188</v>
      </c>
      <c r="BM38" s="1"/>
      <c r="BN38" s="43">
        <v>0.0004</v>
      </c>
      <c r="BO38" s="87">
        <f t="shared" si="31"/>
        <v>0.0015105270155188</v>
      </c>
      <c r="BP38" s="48"/>
      <c r="BQ38" s="40">
        <f t="shared" si="8"/>
        <v>0.0004984139478</v>
      </c>
      <c r="BR38" s="41">
        <f t="shared" si="32"/>
        <v>0.009882541035700002</v>
      </c>
      <c r="BS38" s="1"/>
      <c r="BT38" s="43">
        <v>0.1</v>
      </c>
      <c r="BU38" s="87">
        <f t="shared" si="33"/>
        <v>0.10988254103570001</v>
      </c>
      <c r="BV38" s="48"/>
      <c r="BW38" s="42">
        <f t="shared" si="4"/>
        <v>0.4810130996565</v>
      </c>
      <c r="BX38" s="13">
        <f t="shared" si="34"/>
        <v>9.524776047065316</v>
      </c>
      <c r="BY38" s="1"/>
      <c r="BZ38" s="15">
        <v>3</v>
      </c>
      <c r="CA38" s="53">
        <f t="shared" si="35"/>
        <v>12.524776047065316</v>
      </c>
      <c r="CB38" s="15"/>
      <c r="CC38" s="42">
        <f t="shared" si="5"/>
        <v>0.109860525</v>
      </c>
      <c r="CD38" s="13">
        <f t="shared" si="36"/>
        <v>4.3480509468</v>
      </c>
      <c r="CE38" s="1"/>
      <c r="CF38" s="15">
        <v>7</v>
      </c>
      <c r="CG38" s="53">
        <f t="shared" si="37"/>
        <v>11.3480509468</v>
      </c>
    </row>
    <row r="39" spans="1:85" ht="12.75">
      <c r="A39" s="7">
        <v>35582</v>
      </c>
      <c r="B39" s="1">
        <v>628.42</v>
      </c>
      <c r="C39" s="1">
        <f t="shared" si="38"/>
        <v>8419.035</v>
      </c>
      <c r="D39" s="35">
        <v>2231724</v>
      </c>
      <c r="E39" s="35">
        <f t="shared" si="39"/>
        <v>30661464.5</v>
      </c>
      <c r="F39" s="35">
        <v>212372</v>
      </c>
      <c r="G39" s="1">
        <v>66.58</v>
      </c>
      <c r="H39" s="1">
        <f t="shared" si="16"/>
        <v>75.69708333333332</v>
      </c>
      <c r="I39" s="51">
        <v>86.12</v>
      </c>
      <c r="J39" s="1">
        <f t="shared" si="12"/>
        <v>93.84166666666665</v>
      </c>
      <c r="K39" s="1">
        <f t="shared" si="40"/>
        <v>95.67458333333333</v>
      </c>
      <c r="L39" s="9">
        <v>101683</v>
      </c>
      <c r="M39" s="9">
        <f t="shared" si="13"/>
        <v>1427257</v>
      </c>
      <c r="N39" s="11">
        <v>727.5</v>
      </c>
      <c r="O39" s="61">
        <v>92069</v>
      </c>
      <c r="Q39" s="125">
        <f t="shared" si="0"/>
        <v>0.07115575223459532</v>
      </c>
      <c r="R39" s="125">
        <f t="shared" si="9"/>
        <v>0.06639329257443181</v>
      </c>
      <c r="S39" s="138">
        <f t="shared" si="17"/>
        <v>0.06201809929855113</v>
      </c>
      <c r="T39" s="106">
        <v>79.4</v>
      </c>
      <c r="U39" s="5">
        <f t="shared" si="18"/>
        <v>950.7828750000001</v>
      </c>
      <c r="V39" s="23"/>
      <c r="W39" s="5">
        <v>40</v>
      </c>
      <c r="X39" s="71">
        <f t="shared" si="41"/>
        <v>990.7828750000001</v>
      </c>
      <c r="Y39" s="71"/>
      <c r="Z39" s="123">
        <f t="shared" si="1"/>
        <v>0.2900000179233633</v>
      </c>
      <c r="AA39" s="122">
        <f t="shared" si="10"/>
        <v>0.4537658340250701</v>
      </c>
      <c r="AB39" s="123">
        <f t="shared" si="19"/>
        <v>0.42995337029645136</v>
      </c>
      <c r="AC39" s="106">
        <v>323.6</v>
      </c>
      <c r="AD39" s="5">
        <f t="shared" si="20"/>
        <v>6591.499999999999</v>
      </c>
      <c r="AE39" s="2"/>
      <c r="AF39" s="23">
        <v>40</v>
      </c>
      <c r="AG39" s="73">
        <f t="shared" si="21"/>
        <v>6631.499999999999</v>
      </c>
      <c r="AH39" s="5"/>
      <c r="AI39" s="65">
        <f t="shared" si="2"/>
        <v>25.6509225</v>
      </c>
      <c r="AJ39" s="5">
        <f t="shared" si="22"/>
        <v>328.63474249999996</v>
      </c>
      <c r="AK39" s="1"/>
      <c r="AL39" s="23">
        <v>100</v>
      </c>
      <c r="AM39" s="74">
        <f t="shared" si="23"/>
        <v>428.63474249999996</v>
      </c>
      <c r="AN39" s="1"/>
      <c r="AO39">
        <f t="shared" si="3"/>
        <v>0.01931242393772707</v>
      </c>
      <c r="AP39" s="42">
        <v>21.55</v>
      </c>
      <c r="AQ39" s="147">
        <f t="shared" si="11"/>
        <v>0.006272478390133873</v>
      </c>
      <c r="AR39" s="112">
        <f t="shared" si="14"/>
        <v>102.76</v>
      </c>
      <c r="AS39" s="15">
        <f t="shared" si="24"/>
        <v>96.25500000000001</v>
      </c>
      <c r="AT39" s="15"/>
      <c r="AU39" s="15">
        <v>15</v>
      </c>
      <c r="AV39" s="53">
        <f t="shared" si="25"/>
        <v>111.25500000000001</v>
      </c>
      <c r="AW39" s="1"/>
      <c r="AX39" s="65">
        <v>42.19</v>
      </c>
      <c r="AY39" s="106">
        <f t="shared" si="15"/>
        <v>409.6</v>
      </c>
      <c r="AZ39" s="15">
        <f t="shared" si="26"/>
        <v>387.44000000000017</v>
      </c>
      <c r="BA39" s="1"/>
      <c r="BB39" s="13">
        <v>15</v>
      </c>
      <c r="BC39" s="57">
        <f t="shared" si="27"/>
        <v>402.44000000000017</v>
      </c>
      <c r="BD39" s="1"/>
      <c r="BE39" s="40">
        <f t="shared" si="6"/>
        <v>0.0074451188064484</v>
      </c>
      <c r="BF39" s="48">
        <f t="shared" si="28"/>
        <v>0.020470780916049196</v>
      </c>
      <c r="BG39" s="1"/>
      <c r="BH39" s="43">
        <v>0.6</v>
      </c>
      <c r="BI39" s="87">
        <f t="shared" si="29"/>
        <v>0.6204707809160491</v>
      </c>
      <c r="BJ39" s="48"/>
      <c r="BK39" s="40">
        <f t="shared" si="7"/>
        <v>0.0004614680952155999</v>
      </c>
      <c r="BL39" s="48">
        <f t="shared" si="30"/>
        <v>0.0012708221610528</v>
      </c>
      <c r="BM39" s="1"/>
      <c r="BN39" s="43">
        <v>0.0004</v>
      </c>
      <c r="BO39" s="87">
        <f t="shared" si="31"/>
        <v>0.0016708221610528</v>
      </c>
      <c r="BP39" s="48"/>
      <c r="BQ39" s="40">
        <f t="shared" si="8"/>
        <v>0.0008173356414</v>
      </c>
      <c r="BR39" s="41">
        <f t="shared" si="32"/>
        <v>0.010278210844200003</v>
      </c>
      <c r="BS39" s="1"/>
      <c r="BT39" s="43">
        <v>0.1</v>
      </c>
      <c r="BU39" s="87">
        <f t="shared" si="33"/>
        <v>0.1102782108442</v>
      </c>
      <c r="BV39" s="48"/>
      <c r="BW39" s="42">
        <f t="shared" si="4"/>
        <v>0.84326091742705</v>
      </c>
      <c r="BX39" s="13">
        <f t="shared" si="34"/>
        <v>9.923543615824414</v>
      </c>
      <c r="BY39" s="1"/>
      <c r="BZ39" s="15">
        <v>3</v>
      </c>
      <c r="CA39" s="53">
        <f t="shared" si="35"/>
        <v>12.923543615824414</v>
      </c>
      <c r="CB39" s="15"/>
      <c r="CC39" s="42">
        <f t="shared" si="5"/>
        <v>0.19850994749999998</v>
      </c>
      <c r="CD39" s="13">
        <f t="shared" si="36"/>
        <v>4.533871036799999</v>
      </c>
      <c r="CE39" s="1"/>
      <c r="CF39" s="15">
        <v>7</v>
      </c>
      <c r="CG39" s="53">
        <f t="shared" si="37"/>
        <v>11.533871036799999</v>
      </c>
    </row>
    <row r="40" spans="1:85" ht="12.75">
      <c r="A40" s="7">
        <v>35612</v>
      </c>
      <c r="B40" s="1">
        <v>744</v>
      </c>
      <c r="C40" s="1">
        <f t="shared" si="38"/>
        <v>8456.849999999999</v>
      </c>
      <c r="D40" s="35">
        <v>3048504</v>
      </c>
      <c r="E40" s="35">
        <f t="shared" si="39"/>
        <v>31016994.5</v>
      </c>
      <c r="F40" s="35">
        <v>295579</v>
      </c>
      <c r="G40" s="1">
        <v>89.68</v>
      </c>
      <c r="H40" s="1">
        <f t="shared" si="16"/>
        <v>76.59083333333332</v>
      </c>
      <c r="I40" s="1">
        <v>100</v>
      </c>
      <c r="J40" s="1">
        <f t="shared" si="12"/>
        <v>93.8625</v>
      </c>
      <c r="K40" s="1">
        <f t="shared" si="40"/>
        <v>96.09833333333334</v>
      </c>
      <c r="L40" s="9">
        <v>135890</v>
      </c>
      <c r="M40" s="9">
        <f t="shared" si="13"/>
        <v>1449716</v>
      </c>
      <c r="N40" s="11">
        <v>0</v>
      </c>
      <c r="O40" s="61">
        <v>14460</v>
      </c>
      <c r="Q40" s="125">
        <f t="shared" si="0"/>
        <v>0.06934548880368863</v>
      </c>
      <c r="R40" s="125">
        <f t="shared" si="9"/>
        <v>0.06665263517344865</v>
      </c>
      <c r="S40" s="138">
        <f t="shared" si="17"/>
        <v>0.06259985151043568</v>
      </c>
      <c r="T40" s="106">
        <v>105.7</v>
      </c>
      <c r="U40" s="5">
        <f t="shared" si="18"/>
        <v>970.8296250000001</v>
      </c>
      <c r="V40" s="23"/>
      <c r="W40" s="5">
        <v>40</v>
      </c>
      <c r="X40" s="71">
        <f t="shared" si="41"/>
        <v>1010.8296250000001</v>
      </c>
      <c r="Y40" s="71"/>
      <c r="Z40" s="123">
        <f t="shared" si="1"/>
        <v>0.30100009709680553</v>
      </c>
      <c r="AA40" s="122">
        <f t="shared" si="10"/>
        <v>0.4364427207491284</v>
      </c>
      <c r="AB40" s="123">
        <f t="shared" si="19"/>
        <v>0.426669321555317</v>
      </c>
      <c r="AC40" s="106">
        <v>458.8</v>
      </c>
      <c r="AD40" s="5">
        <f t="shared" si="20"/>
        <v>6616.999999999999</v>
      </c>
      <c r="AE40" s="2"/>
      <c r="AF40" s="23">
        <v>40</v>
      </c>
      <c r="AG40" s="73">
        <f t="shared" si="21"/>
        <v>6656.999999999999</v>
      </c>
      <c r="AH40" s="5"/>
      <c r="AI40" s="65">
        <f t="shared" si="2"/>
        <v>34.00865</v>
      </c>
      <c r="AJ40" s="5">
        <f t="shared" si="22"/>
        <v>333.4570725</v>
      </c>
      <c r="AK40" s="1"/>
      <c r="AL40" s="23">
        <v>100</v>
      </c>
      <c r="AM40" s="74">
        <f t="shared" si="23"/>
        <v>433.4570725</v>
      </c>
      <c r="AN40" s="1"/>
      <c r="AO40">
        <f t="shared" si="3"/>
        <v>0.004329992678376016</v>
      </c>
      <c r="AP40" s="42">
        <v>6.6</v>
      </c>
      <c r="AQ40" s="147">
        <f t="shared" si="11"/>
        <v>0.006126760850478862</v>
      </c>
      <c r="AR40" s="112">
        <f t="shared" si="14"/>
        <v>100.68999999999998</v>
      </c>
      <c r="AS40" s="15">
        <f t="shared" si="24"/>
        <v>95.97</v>
      </c>
      <c r="AT40" s="15"/>
      <c r="AU40" s="15">
        <v>15</v>
      </c>
      <c r="AV40" s="53">
        <f t="shared" si="25"/>
        <v>110.97</v>
      </c>
      <c r="AW40" s="1"/>
      <c r="AX40" s="65">
        <v>34.78</v>
      </c>
      <c r="AY40" s="106">
        <f t="shared" si="15"/>
        <v>407.53</v>
      </c>
      <c r="AZ40" s="15">
        <f t="shared" si="26"/>
        <v>390.68500000000006</v>
      </c>
      <c r="BA40" s="1"/>
      <c r="BB40" s="13">
        <v>15</v>
      </c>
      <c r="BC40" s="57">
        <f t="shared" si="27"/>
        <v>405.68500000000006</v>
      </c>
      <c r="BD40" s="1"/>
      <c r="BE40" s="40">
        <f t="shared" si="6"/>
        <v>0.0010123805520559999</v>
      </c>
      <c r="BF40" s="48">
        <f t="shared" si="28"/>
        <v>0.0187921596746144</v>
      </c>
      <c r="BG40" s="1"/>
      <c r="BH40" s="43">
        <v>0.6</v>
      </c>
      <c r="BI40" s="87">
        <f t="shared" si="29"/>
        <v>0.6187921596746144</v>
      </c>
      <c r="BJ40" s="48"/>
      <c r="BK40" s="40">
        <f t="shared" si="7"/>
        <v>6.2985049704E-05</v>
      </c>
      <c r="BL40" s="48">
        <f t="shared" si="30"/>
        <v>0.0011668584054921</v>
      </c>
      <c r="BM40" s="1"/>
      <c r="BN40" s="43">
        <v>0.0004</v>
      </c>
      <c r="BO40" s="87">
        <f t="shared" si="31"/>
        <v>0.0015668584054921</v>
      </c>
      <c r="BP40" s="48"/>
      <c r="BQ40" s="40">
        <f t="shared" si="8"/>
        <v>0.001059950676</v>
      </c>
      <c r="BR40" s="41">
        <f t="shared" si="32"/>
        <v>0.010423375463400001</v>
      </c>
      <c r="BS40" s="1"/>
      <c r="BT40" s="43">
        <v>0.1</v>
      </c>
      <c r="BU40" s="87">
        <f t="shared" si="33"/>
        <v>0.1104233754634</v>
      </c>
      <c r="BV40" s="48"/>
      <c r="BW40" s="42">
        <f t="shared" si="4"/>
        <v>1.013145981959</v>
      </c>
      <c r="BX40" s="13">
        <f t="shared" si="34"/>
        <v>10.045385464950776</v>
      </c>
      <c r="BY40" s="1"/>
      <c r="BZ40" s="15">
        <v>3</v>
      </c>
      <c r="CA40" s="53">
        <f t="shared" si="35"/>
        <v>13.045385464950776</v>
      </c>
      <c r="CB40" s="15"/>
      <c r="CC40" s="42">
        <f t="shared" si="5"/>
        <v>0.23033354999999997</v>
      </c>
      <c r="CD40" s="13">
        <f t="shared" si="36"/>
        <v>4.58556342555</v>
      </c>
      <c r="CE40" s="1"/>
      <c r="CF40" s="15">
        <v>7</v>
      </c>
      <c r="CG40" s="53">
        <f t="shared" si="37"/>
        <v>11.58556342555</v>
      </c>
    </row>
    <row r="41" spans="1:85" ht="12.75">
      <c r="A41" s="7">
        <v>35643</v>
      </c>
      <c r="B41" s="1">
        <v>741.45</v>
      </c>
      <c r="C41" s="1">
        <f t="shared" si="38"/>
        <v>8456.71</v>
      </c>
      <c r="D41" s="35">
        <v>3130202</v>
      </c>
      <c r="E41" s="35">
        <f t="shared" si="39"/>
        <v>30943887.5</v>
      </c>
      <c r="F41" s="35">
        <v>313240</v>
      </c>
      <c r="G41" s="1">
        <v>95.04</v>
      </c>
      <c r="H41" s="1">
        <f t="shared" si="16"/>
        <v>76.6725</v>
      </c>
      <c r="I41" s="1">
        <v>99.42</v>
      </c>
      <c r="J41" s="1">
        <f t="shared" si="12"/>
        <v>93.87</v>
      </c>
      <c r="K41" s="1">
        <f t="shared" si="40"/>
        <v>96.10333333333335</v>
      </c>
      <c r="L41" s="9">
        <v>141766</v>
      </c>
      <c r="M41" s="9">
        <f t="shared" si="13"/>
        <v>1454753</v>
      </c>
      <c r="N41" s="11">
        <v>72.1</v>
      </c>
      <c r="O41" s="61">
        <v>4913</v>
      </c>
      <c r="Q41" s="125">
        <f t="shared" si="0"/>
        <v>0.0693245994986905</v>
      </c>
      <c r="R41" s="125">
        <f t="shared" si="9"/>
        <v>0.06695297920759571</v>
      </c>
      <c r="S41" s="138">
        <f t="shared" si="17"/>
        <v>0.06309298726606347</v>
      </c>
      <c r="T41" s="106">
        <v>108.5</v>
      </c>
      <c r="U41" s="5">
        <f t="shared" si="18"/>
        <v>976.1711500000001</v>
      </c>
      <c r="V41" s="23"/>
      <c r="W41" s="5">
        <v>40</v>
      </c>
      <c r="X41" s="71">
        <f t="shared" si="41"/>
        <v>1016.1711500000001</v>
      </c>
      <c r="Y41" s="71"/>
      <c r="Z41" s="123">
        <f t="shared" si="1"/>
        <v>0.3369750578397177</v>
      </c>
      <c r="AA41" s="122">
        <f t="shared" si="10"/>
        <v>0.41551335170761167</v>
      </c>
      <c r="AB41" s="123">
        <f t="shared" si="19"/>
        <v>0.4222740274634207</v>
      </c>
      <c r="AC41" s="106">
        <v>527.4</v>
      </c>
      <c r="AD41" s="5">
        <f t="shared" si="20"/>
        <v>6533.4</v>
      </c>
      <c r="AE41" s="2"/>
      <c r="AF41" s="23">
        <v>40</v>
      </c>
      <c r="AG41" s="73">
        <f t="shared" si="21"/>
        <v>6573.4</v>
      </c>
      <c r="AH41" s="5"/>
      <c r="AI41" s="65">
        <f t="shared" si="2"/>
        <v>35.4537825</v>
      </c>
      <c r="AJ41" s="5">
        <f t="shared" si="22"/>
        <v>334.49984375</v>
      </c>
      <c r="AK41" s="1"/>
      <c r="AL41" s="23">
        <v>100</v>
      </c>
      <c r="AM41" s="74">
        <f t="shared" si="23"/>
        <v>434.49984375</v>
      </c>
      <c r="AN41" s="1"/>
      <c r="AO41">
        <f t="shared" si="3"/>
        <v>0.005501242411831569</v>
      </c>
      <c r="AP41" s="42">
        <v>8.61</v>
      </c>
      <c r="AQ41" s="147">
        <f t="shared" si="11"/>
        <v>0.006181505643962012</v>
      </c>
      <c r="AR41" s="112">
        <f t="shared" si="14"/>
        <v>100.46</v>
      </c>
      <c r="AS41" s="15">
        <f t="shared" si="24"/>
        <v>91.965</v>
      </c>
      <c r="AT41" s="15"/>
      <c r="AU41" s="15">
        <v>15</v>
      </c>
      <c r="AV41" s="53">
        <f t="shared" si="25"/>
        <v>106.965</v>
      </c>
      <c r="AW41" s="1"/>
      <c r="AX41" s="65">
        <v>38.31</v>
      </c>
      <c r="AY41" s="106">
        <f t="shared" si="15"/>
        <v>407.2999999999999</v>
      </c>
      <c r="AZ41" s="15">
        <f t="shared" si="26"/>
        <v>386.99</v>
      </c>
      <c r="BA41" s="1"/>
      <c r="BB41" s="13">
        <v>15</v>
      </c>
      <c r="BC41" s="57">
        <f t="shared" si="27"/>
        <v>401.99</v>
      </c>
      <c r="BD41" s="1"/>
      <c r="BE41" s="40">
        <f t="shared" si="6"/>
        <v>0.0017189395726867997</v>
      </c>
      <c r="BF41" s="48">
        <f t="shared" si="28"/>
        <v>0.018671093127414995</v>
      </c>
      <c r="BG41" s="1"/>
      <c r="BH41" s="43">
        <v>0.6</v>
      </c>
      <c r="BI41" s="87">
        <f t="shared" si="29"/>
        <v>0.618671093127415</v>
      </c>
      <c r="BJ41" s="48"/>
      <c r="BK41" s="40">
        <f t="shared" si="7"/>
        <v>0.0001067721344412</v>
      </c>
      <c r="BL41" s="48">
        <f t="shared" si="30"/>
        <v>0.00115936563057</v>
      </c>
      <c r="BM41" s="1"/>
      <c r="BN41" s="43">
        <v>0.0004</v>
      </c>
      <c r="BO41" s="87">
        <f t="shared" si="31"/>
        <v>0.00155936563057</v>
      </c>
      <c r="BP41" s="48"/>
      <c r="BQ41" s="40">
        <f t="shared" si="8"/>
        <v>0.0011081714678000002</v>
      </c>
      <c r="BR41" s="41">
        <f t="shared" si="32"/>
        <v>0.010455498630500002</v>
      </c>
      <c r="BS41" s="1"/>
      <c r="BT41" s="43">
        <v>0.1</v>
      </c>
      <c r="BU41" s="87">
        <f t="shared" si="33"/>
        <v>0.11045549863050001</v>
      </c>
      <c r="BV41" s="48"/>
      <c r="BW41" s="42">
        <f t="shared" si="4"/>
        <v>1.0653941809080898</v>
      </c>
      <c r="BX41" s="13">
        <f t="shared" si="34"/>
        <v>10.074678272068978</v>
      </c>
      <c r="BY41" s="1"/>
      <c r="BZ41" s="15">
        <v>3</v>
      </c>
      <c r="CA41" s="53">
        <f t="shared" si="35"/>
        <v>13.074678272068978</v>
      </c>
      <c r="CB41" s="15"/>
      <c r="CC41" s="42">
        <f t="shared" si="5"/>
        <v>0.24288572549999998</v>
      </c>
      <c r="CD41" s="13">
        <f t="shared" si="36"/>
        <v>4.5985729464</v>
      </c>
      <c r="CE41" s="1"/>
      <c r="CF41" s="15">
        <v>7</v>
      </c>
      <c r="CG41" s="53">
        <f t="shared" si="37"/>
        <v>11.598572946400001</v>
      </c>
    </row>
    <row r="42" spans="1:85" ht="12.75">
      <c r="A42" s="7">
        <v>35674</v>
      </c>
      <c r="B42" s="1">
        <v>720</v>
      </c>
      <c r="C42" s="1">
        <f t="shared" si="38"/>
        <v>8457.810000000001</v>
      </c>
      <c r="D42" s="35">
        <v>2944926</v>
      </c>
      <c r="E42" s="35">
        <f t="shared" si="39"/>
        <v>30870435</v>
      </c>
      <c r="F42" s="35">
        <v>300407</v>
      </c>
      <c r="G42" s="1">
        <v>94.18</v>
      </c>
      <c r="H42" s="1">
        <f t="shared" si="16"/>
        <v>76.75875</v>
      </c>
      <c r="I42" s="1">
        <v>100</v>
      </c>
      <c r="J42" s="1">
        <f t="shared" si="12"/>
        <v>93.895</v>
      </c>
      <c r="K42" s="1">
        <f t="shared" si="40"/>
        <v>96.1991666666667</v>
      </c>
      <c r="L42" s="9">
        <v>140735</v>
      </c>
      <c r="M42" s="9">
        <f t="shared" si="13"/>
        <v>1461800</v>
      </c>
      <c r="N42" s="11">
        <v>0</v>
      </c>
      <c r="O42" s="61">
        <v>4018</v>
      </c>
      <c r="Q42" s="125">
        <f t="shared" si="0"/>
        <v>0.07599511838328026</v>
      </c>
      <c r="R42" s="125">
        <f t="shared" si="9"/>
        <v>0.06752692238822185</v>
      </c>
      <c r="S42" s="138">
        <f t="shared" si="17"/>
        <v>0.06435515081015218</v>
      </c>
      <c r="T42" s="106">
        <v>111.9</v>
      </c>
      <c r="U42" s="5">
        <f t="shared" si="18"/>
        <v>993.3357500000001</v>
      </c>
      <c r="V42" s="23"/>
      <c r="W42" s="5">
        <v>40</v>
      </c>
      <c r="X42" s="71">
        <f t="shared" si="41"/>
        <v>1033.3357500000002</v>
      </c>
      <c r="Y42" s="71"/>
      <c r="Z42" s="123">
        <f t="shared" si="1"/>
        <v>0.3130808719811635</v>
      </c>
      <c r="AA42" s="122">
        <f t="shared" si="10"/>
        <v>0.3971956085922178</v>
      </c>
      <c r="AB42" s="123">
        <f t="shared" si="19"/>
        <v>0.41762935961219855</v>
      </c>
      <c r="AC42" s="106">
        <v>461</v>
      </c>
      <c r="AD42" s="5">
        <f t="shared" si="20"/>
        <v>6446.2</v>
      </c>
      <c r="AE42" s="2"/>
      <c r="AF42" s="23">
        <v>40</v>
      </c>
      <c r="AG42" s="73">
        <f t="shared" si="21"/>
        <v>6486.2</v>
      </c>
      <c r="AH42" s="5"/>
      <c r="AI42" s="65">
        <f t="shared" si="2"/>
        <v>35.193795</v>
      </c>
      <c r="AJ42" s="5">
        <f t="shared" si="22"/>
        <v>336.02876249999997</v>
      </c>
      <c r="AK42" s="1"/>
      <c r="AL42" s="23">
        <v>100</v>
      </c>
      <c r="AM42" s="74">
        <f t="shared" si="23"/>
        <v>436.02876249999997</v>
      </c>
      <c r="AN42" s="1"/>
      <c r="AO42">
        <f t="shared" si="3"/>
        <v>0.0045909472767736775</v>
      </c>
      <c r="AP42" s="42">
        <v>6.76</v>
      </c>
      <c r="AQ42" s="147">
        <f t="shared" si="11"/>
        <v>0.006248370164442887</v>
      </c>
      <c r="AR42" s="112">
        <f t="shared" si="14"/>
        <v>100.48</v>
      </c>
      <c r="AS42" s="15">
        <f t="shared" si="24"/>
        <v>90.63</v>
      </c>
      <c r="AT42" s="15"/>
      <c r="AU42" s="15">
        <v>15</v>
      </c>
      <c r="AV42" s="53">
        <f t="shared" si="25"/>
        <v>105.63</v>
      </c>
      <c r="AW42" s="1"/>
      <c r="AX42" s="65">
        <v>35.61</v>
      </c>
      <c r="AY42" s="106">
        <f t="shared" si="15"/>
        <v>407.43</v>
      </c>
      <c r="AZ42" s="15">
        <f t="shared" si="26"/>
        <v>386.2200000000001</v>
      </c>
      <c r="BA42" s="1"/>
      <c r="BB42" s="13">
        <v>15</v>
      </c>
      <c r="BC42" s="57">
        <f t="shared" si="27"/>
        <v>401.2200000000001</v>
      </c>
      <c r="BD42" s="1"/>
      <c r="BE42" s="40">
        <f t="shared" si="6"/>
        <v>0.0010484757644648</v>
      </c>
      <c r="BF42" s="48">
        <f t="shared" si="28"/>
        <v>0.018129008319717994</v>
      </c>
      <c r="BG42" s="1"/>
      <c r="BH42" s="43">
        <v>0.6</v>
      </c>
      <c r="BI42" s="87">
        <f t="shared" si="29"/>
        <v>0.618129008319718</v>
      </c>
      <c r="BJ42" s="48"/>
      <c r="BK42" s="40">
        <f t="shared" si="7"/>
        <v>6.523068214320001E-05</v>
      </c>
      <c r="BL42" s="48">
        <f t="shared" si="30"/>
        <v>0.001125791985522</v>
      </c>
      <c r="BM42" s="1"/>
      <c r="BN42" s="43">
        <v>0.0004</v>
      </c>
      <c r="BO42" s="87">
        <f t="shared" si="31"/>
        <v>0.001525791985522</v>
      </c>
      <c r="BP42" s="48"/>
      <c r="BQ42" s="40">
        <f t="shared" si="8"/>
        <v>0.0010977354108000002</v>
      </c>
      <c r="BR42" s="41">
        <f t="shared" si="32"/>
        <v>0.010501779081000003</v>
      </c>
      <c r="BS42" s="1"/>
      <c r="BT42" s="43">
        <v>0.1</v>
      </c>
      <c r="BU42" s="87">
        <f t="shared" si="33"/>
        <v>0.110501779081</v>
      </c>
      <c r="BV42" s="48"/>
      <c r="BW42" s="42">
        <f t="shared" si="4"/>
        <v>1.0492685243285</v>
      </c>
      <c r="BX42" s="13">
        <f t="shared" si="34"/>
        <v>10.113460819422526</v>
      </c>
      <c r="BY42" s="1"/>
      <c r="BZ42" s="15">
        <v>3</v>
      </c>
      <c r="CA42" s="53">
        <f t="shared" si="35"/>
        <v>13.113460819422526</v>
      </c>
      <c r="CB42" s="15"/>
      <c r="CC42" s="42">
        <f t="shared" si="5"/>
        <v>0.238545825</v>
      </c>
      <c r="CD42" s="13">
        <f t="shared" si="36"/>
        <v>4.6150107414</v>
      </c>
      <c r="CE42" s="1"/>
      <c r="CF42" s="15">
        <v>7</v>
      </c>
      <c r="CG42" s="53">
        <f t="shared" si="37"/>
        <v>11.615010741399999</v>
      </c>
    </row>
    <row r="43" spans="1:85" ht="12.75">
      <c r="A43" s="7">
        <v>35704</v>
      </c>
      <c r="B43" s="1">
        <v>745</v>
      </c>
      <c r="C43" s="1">
        <f t="shared" si="38"/>
        <v>8457.810000000001</v>
      </c>
      <c r="D43" s="35">
        <v>3235301</v>
      </c>
      <c r="E43" s="35">
        <f t="shared" si="39"/>
        <v>31071417</v>
      </c>
      <c r="F43" s="35">
        <v>311165</v>
      </c>
      <c r="G43" s="1">
        <v>94.28</v>
      </c>
      <c r="H43" s="1">
        <f t="shared" si="16"/>
        <v>76.95041666666667</v>
      </c>
      <c r="I43" s="1">
        <v>99.98</v>
      </c>
      <c r="J43" s="1">
        <f t="shared" si="12"/>
        <v>94.49583333333334</v>
      </c>
      <c r="K43" s="1">
        <f t="shared" si="40"/>
        <v>96.19833333333337</v>
      </c>
      <c r="L43" s="9">
        <v>147523</v>
      </c>
      <c r="M43" s="9">
        <f t="shared" si="13"/>
        <v>1475300</v>
      </c>
      <c r="N43" s="11">
        <v>0</v>
      </c>
      <c r="O43" s="61">
        <v>2149</v>
      </c>
      <c r="Q43" s="125">
        <f t="shared" si="0"/>
        <v>0.08079619176082843</v>
      </c>
      <c r="R43" s="125">
        <f t="shared" si="9"/>
        <v>0.06924496451280725</v>
      </c>
      <c r="S43" s="138">
        <f t="shared" si="17"/>
        <v>0.06555454165479484</v>
      </c>
      <c r="T43" s="106">
        <v>130.7</v>
      </c>
      <c r="U43" s="5">
        <f t="shared" si="18"/>
        <v>1018.4362500000001</v>
      </c>
      <c r="V43" s="23"/>
      <c r="W43" s="5">
        <v>40</v>
      </c>
      <c r="X43" s="71">
        <f t="shared" si="41"/>
        <v>1058.4362500000002</v>
      </c>
      <c r="Y43" s="71"/>
      <c r="Z43" s="123">
        <f t="shared" si="1"/>
        <v>0.3069884378609595</v>
      </c>
      <c r="AA43" s="122">
        <f t="shared" si="10"/>
        <v>0.38289412181100263</v>
      </c>
      <c r="AB43" s="123">
        <f t="shared" si="19"/>
        <v>0.41194452122991365</v>
      </c>
      <c r="AC43" s="106">
        <v>496.6</v>
      </c>
      <c r="AD43" s="5">
        <f t="shared" si="20"/>
        <v>6399.85</v>
      </c>
      <c r="AE43" s="2"/>
      <c r="AF43" s="23">
        <v>40</v>
      </c>
      <c r="AG43" s="73">
        <f t="shared" si="21"/>
        <v>6439.85</v>
      </c>
      <c r="AH43" s="5"/>
      <c r="AI43" s="65">
        <f t="shared" si="2"/>
        <v>36.8861225</v>
      </c>
      <c r="AJ43" s="5">
        <f t="shared" si="22"/>
        <v>338.272025</v>
      </c>
      <c r="AK43" s="1"/>
      <c r="AL43" s="23">
        <v>100</v>
      </c>
      <c r="AM43" s="74">
        <f t="shared" si="23"/>
        <v>438.272025</v>
      </c>
      <c r="AN43" s="1"/>
      <c r="AO43">
        <f t="shared" si="3"/>
        <v>0.004314899911940187</v>
      </c>
      <c r="AP43" s="42">
        <v>6.98</v>
      </c>
      <c r="AQ43" s="147">
        <f t="shared" si="11"/>
        <v>0.006077900739904215</v>
      </c>
      <c r="AR43" s="112">
        <f t="shared" si="14"/>
        <v>98.14</v>
      </c>
      <c r="AS43" s="15">
        <f t="shared" si="24"/>
        <v>90.83</v>
      </c>
      <c r="AT43" s="15"/>
      <c r="AU43" s="15">
        <v>15</v>
      </c>
      <c r="AV43" s="53">
        <f t="shared" si="25"/>
        <v>105.83</v>
      </c>
      <c r="AW43" s="1"/>
      <c r="AX43" s="65">
        <v>36.77</v>
      </c>
      <c r="AY43" s="106">
        <f t="shared" si="15"/>
        <v>405.19</v>
      </c>
      <c r="AZ43" s="15">
        <f t="shared" si="26"/>
        <v>387.28000000000003</v>
      </c>
      <c r="BA43" s="1"/>
      <c r="BB43" s="13">
        <v>15</v>
      </c>
      <c r="BC43" s="57">
        <f t="shared" si="27"/>
        <v>402.28000000000003</v>
      </c>
      <c r="BD43" s="1"/>
      <c r="BE43" s="40">
        <f t="shared" si="6"/>
        <v>0.0010990463577364</v>
      </c>
      <c r="BF43" s="48">
        <f t="shared" si="28"/>
        <v>0.018195857169735995</v>
      </c>
      <c r="BG43" s="1"/>
      <c r="BH43" s="43">
        <v>0.6</v>
      </c>
      <c r="BI43" s="87">
        <f t="shared" si="29"/>
        <v>0.618195857169736</v>
      </c>
      <c r="BJ43" s="48"/>
      <c r="BK43" s="40">
        <f t="shared" si="7"/>
        <v>6.837691565759999E-05</v>
      </c>
      <c r="BL43" s="48">
        <f t="shared" si="30"/>
        <v>0.001129950971034</v>
      </c>
      <c r="BM43" s="1"/>
      <c r="BN43" s="43">
        <v>0.0004</v>
      </c>
      <c r="BO43" s="87">
        <f t="shared" si="31"/>
        <v>0.001529950971034</v>
      </c>
      <c r="BP43" s="48"/>
      <c r="BQ43" s="40">
        <f t="shared" si="8"/>
        <v>0.0011506806894</v>
      </c>
      <c r="BR43" s="41">
        <f t="shared" si="32"/>
        <v>0.010571768484</v>
      </c>
      <c r="BS43" s="1"/>
      <c r="BT43" s="43">
        <v>0.1</v>
      </c>
      <c r="BU43" s="87">
        <f t="shared" si="33"/>
        <v>0.11057176848400001</v>
      </c>
      <c r="BV43" s="48"/>
      <c r="BW43" s="42">
        <f t="shared" si="4"/>
        <v>1.0998773618113</v>
      </c>
      <c r="BX43" s="13">
        <f t="shared" si="34"/>
        <v>10.180360215228825</v>
      </c>
      <c r="BY43" s="1"/>
      <c r="BZ43" s="15">
        <v>3</v>
      </c>
      <c r="CA43" s="53">
        <f t="shared" si="35"/>
        <v>13.180360215228825</v>
      </c>
      <c r="CB43" s="15"/>
      <c r="CC43" s="42">
        <f t="shared" si="5"/>
        <v>0.25005148499999996</v>
      </c>
      <c r="CD43" s="13">
        <f t="shared" si="36"/>
        <v>4.6454292114</v>
      </c>
      <c r="CE43" s="1"/>
      <c r="CF43" s="15">
        <v>7</v>
      </c>
      <c r="CG43" s="53">
        <f t="shared" si="37"/>
        <v>11.6454292114</v>
      </c>
    </row>
    <row r="44" spans="1:85" ht="12.75">
      <c r="A44" s="7">
        <v>35735</v>
      </c>
      <c r="B44" s="1">
        <v>720</v>
      </c>
      <c r="C44" s="1">
        <f t="shared" si="38"/>
        <v>8457.810000000001</v>
      </c>
      <c r="D44" s="35">
        <v>3295461</v>
      </c>
      <c r="E44" s="35">
        <f t="shared" si="39"/>
        <v>31486882</v>
      </c>
      <c r="F44" s="35">
        <v>317691</v>
      </c>
      <c r="G44" s="1">
        <v>99.6</v>
      </c>
      <c r="H44" s="1">
        <f t="shared" si="16"/>
        <v>77.86916666666666</v>
      </c>
      <c r="I44" s="1">
        <v>100</v>
      </c>
      <c r="J44" s="1">
        <f t="shared" si="12"/>
        <v>94.50666666666666</v>
      </c>
      <c r="K44" s="1">
        <f t="shared" si="40"/>
        <v>96.22291666666668</v>
      </c>
      <c r="L44" s="9">
        <v>156580</v>
      </c>
      <c r="M44" s="9">
        <f t="shared" si="13"/>
        <v>1492817</v>
      </c>
      <c r="N44" s="11">
        <v>0</v>
      </c>
      <c r="O44" s="61">
        <v>3733</v>
      </c>
      <c r="Q44" s="125">
        <f t="shared" si="0"/>
        <v>0.08636121016149183</v>
      </c>
      <c r="R44" s="125">
        <f t="shared" si="9"/>
        <v>0.07137501377540845</v>
      </c>
      <c r="S44" s="138">
        <f t="shared" si="17"/>
        <v>0.06660996157066298</v>
      </c>
      <c r="T44" s="106">
        <v>142.3</v>
      </c>
      <c r="U44" s="5">
        <f t="shared" si="18"/>
        <v>1048.67</v>
      </c>
      <c r="V44" s="23"/>
      <c r="W44" s="5">
        <v>40</v>
      </c>
      <c r="X44" s="71">
        <f t="shared" si="41"/>
        <v>1088.67</v>
      </c>
      <c r="Y44" s="71"/>
      <c r="Z44" s="123">
        <f t="shared" si="1"/>
        <v>0.34999655586881473</v>
      </c>
      <c r="AA44" s="122">
        <f t="shared" si="10"/>
        <v>0.37091605519351606</v>
      </c>
      <c r="AB44" s="123">
        <f t="shared" si="19"/>
        <v>0.4087797578686896</v>
      </c>
      <c r="AC44" s="106">
        <v>576.7</v>
      </c>
      <c r="AD44" s="5">
        <f t="shared" si="20"/>
        <v>6435.6</v>
      </c>
      <c r="AE44" s="2"/>
      <c r="AF44" s="23">
        <v>40</v>
      </c>
      <c r="AG44" s="73">
        <f t="shared" si="21"/>
        <v>6475.6</v>
      </c>
      <c r="AH44" s="5"/>
      <c r="AI44" s="65">
        <f t="shared" si="2"/>
        <v>39.154332499999995</v>
      </c>
      <c r="AJ44" s="5">
        <f t="shared" si="22"/>
        <v>344.15312374999996</v>
      </c>
      <c r="AK44" s="1"/>
      <c r="AL44" s="23">
        <v>100</v>
      </c>
      <c r="AM44" s="74">
        <f t="shared" si="23"/>
        <v>444.15312374999996</v>
      </c>
      <c r="AN44" s="1"/>
      <c r="AO44">
        <f t="shared" si="3"/>
        <v>0.004369646613933529</v>
      </c>
      <c r="AP44" s="42">
        <v>7.2</v>
      </c>
      <c r="AQ44" s="147">
        <f t="shared" si="11"/>
        <v>0.006054867432612735</v>
      </c>
      <c r="AR44" s="112">
        <f t="shared" si="14"/>
        <v>98.32000000000001</v>
      </c>
      <c r="AS44" s="15">
        <f t="shared" si="24"/>
        <v>91.65499999999999</v>
      </c>
      <c r="AT44" s="15"/>
      <c r="AU44" s="15">
        <v>15</v>
      </c>
      <c r="AV44" s="53">
        <f t="shared" si="25"/>
        <v>106.65499999999999</v>
      </c>
      <c r="AW44" s="1"/>
      <c r="AX44" s="65">
        <v>37.94</v>
      </c>
      <c r="AY44" s="106">
        <f t="shared" si="15"/>
        <v>406.16999999999996</v>
      </c>
      <c r="AZ44" s="15">
        <f t="shared" si="26"/>
        <v>391.645</v>
      </c>
      <c r="BA44" s="1"/>
      <c r="BB44" s="13">
        <v>15</v>
      </c>
      <c r="BC44" s="57">
        <f t="shared" si="27"/>
        <v>406.645</v>
      </c>
      <c r="BD44" s="1"/>
      <c r="BE44" s="40">
        <f t="shared" si="6"/>
        <v>0.0011665210134388</v>
      </c>
      <c r="BF44" s="48">
        <f t="shared" si="28"/>
        <v>0.018371274861958196</v>
      </c>
      <c r="BG44" s="1"/>
      <c r="BH44" s="43">
        <v>0.6</v>
      </c>
      <c r="BI44" s="87">
        <f t="shared" si="29"/>
        <v>0.6183712748619582</v>
      </c>
      <c r="BJ44" s="48"/>
      <c r="BK44" s="40">
        <f t="shared" si="7"/>
        <v>7.25748389592E-05</v>
      </c>
      <c r="BL44" s="48">
        <f t="shared" si="30"/>
        <v>0.0011408645368488001</v>
      </c>
      <c r="BM44" s="1"/>
      <c r="BN44" s="43">
        <v>0.0004</v>
      </c>
      <c r="BO44" s="87">
        <f t="shared" si="31"/>
        <v>0.0015408645368488</v>
      </c>
      <c r="BP44" s="48"/>
      <c r="BQ44" s="40">
        <f t="shared" si="8"/>
        <v>0.0012213262398</v>
      </c>
      <c r="BR44" s="41">
        <f t="shared" si="32"/>
        <v>0.010755425987700002</v>
      </c>
      <c r="BS44" s="1"/>
      <c r="BT44" s="43">
        <v>0.1</v>
      </c>
      <c r="BU44" s="87">
        <f t="shared" si="33"/>
        <v>0.11075542598770001</v>
      </c>
      <c r="BV44" s="48"/>
      <c r="BW44" s="42">
        <f t="shared" si="4"/>
        <v>1.167403030798</v>
      </c>
      <c r="BX44" s="13">
        <f t="shared" si="34"/>
        <v>10.355910552201424</v>
      </c>
      <c r="BY44" s="1"/>
      <c r="BZ44" s="15">
        <v>3</v>
      </c>
      <c r="CA44" s="53">
        <f t="shared" si="35"/>
        <v>13.355910552201424</v>
      </c>
      <c r="CB44" s="15"/>
      <c r="CC44" s="42">
        <f t="shared" si="5"/>
        <v>0.2654031</v>
      </c>
      <c r="CD44" s="13">
        <f t="shared" si="36"/>
        <v>4.7252501514</v>
      </c>
      <c r="CE44" s="1"/>
      <c r="CF44" s="15">
        <v>7</v>
      </c>
      <c r="CG44" s="53">
        <f t="shared" si="37"/>
        <v>11.725250151400001</v>
      </c>
    </row>
    <row r="45" spans="1:85" ht="12.75">
      <c r="A45" s="7">
        <v>35765</v>
      </c>
      <c r="B45" s="1">
        <v>744</v>
      </c>
      <c r="C45" s="1">
        <f t="shared" si="38"/>
        <v>8457.810000000001</v>
      </c>
      <c r="D45" s="35">
        <v>3462509</v>
      </c>
      <c r="E45" s="35">
        <f t="shared" si="39"/>
        <v>32319936</v>
      </c>
      <c r="F45" s="35">
        <v>329823</v>
      </c>
      <c r="G45" s="1">
        <v>100.07</v>
      </c>
      <c r="H45" s="1">
        <f t="shared" si="16"/>
        <v>79.83833333333332</v>
      </c>
      <c r="I45" s="1">
        <v>100</v>
      </c>
      <c r="J45" s="1">
        <f t="shared" si="12"/>
        <v>94.51333333333332</v>
      </c>
      <c r="K45" s="1">
        <f t="shared" si="40"/>
        <v>96.25125000000001</v>
      </c>
      <c r="L45" s="9">
        <v>161454</v>
      </c>
      <c r="M45" s="9">
        <f t="shared" si="13"/>
        <v>1508904</v>
      </c>
      <c r="N45" s="11">
        <v>0</v>
      </c>
      <c r="O45" s="61">
        <v>812</v>
      </c>
      <c r="Q45" s="126">
        <f t="shared" si="0"/>
        <v>0.09247629392443456</v>
      </c>
      <c r="R45" s="125">
        <f t="shared" si="9"/>
        <v>0.07391244798253097</v>
      </c>
      <c r="S45" s="138">
        <f t="shared" si="17"/>
        <v>0.06831696696429103</v>
      </c>
      <c r="T45" s="106">
        <v>160.1</v>
      </c>
      <c r="U45" s="5">
        <f t="shared" si="18"/>
        <v>1104.0000000000002</v>
      </c>
      <c r="V45" s="23"/>
      <c r="W45" s="5">
        <v>40</v>
      </c>
      <c r="X45" s="71">
        <f t="shared" si="41"/>
        <v>1144.0000000000002</v>
      </c>
      <c r="Y45" s="71"/>
      <c r="Z45" s="123">
        <f t="shared" si="1"/>
        <v>0.3740062480704021</v>
      </c>
      <c r="AA45" s="122">
        <f t="shared" si="10"/>
        <v>0.3671683391332636</v>
      </c>
      <c r="AB45" s="123">
        <f t="shared" si="19"/>
        <v>0.4081072437767204</v>
      </c>
      <c r="AC45" s="106">
        <v>647.5</v>
      </c>
      <c r="AD45" s="5">
        <f t="shared" si="20"/>
        <v>6595.000000000001</v>
      </c>
      <c r="AE45" s="2"/>
      <c r="AF45" s="23">
        <v>40</v>
      </c>
      <c r="AG45" s="73">
        <f t="shared" si="21"/>
        <v>6635.000000000001</v>
      </c>
      <c r="AH45" s="5"/>
      <c r="AI45" s="65">
        <f t="shared" si="2"/>
        <v>40.36553</v>
      </c>
      <c r="AJ45" s="5">
        <f t="shared" si="22"/>
        <v>354.199395</v>
      </c>
      <c r="AK45" s="1"/>
      <c r="AL45" s="23">
        <v>100</v>
      </c>
      <c r="AM45" s="74">
        <f t="shared" si="23"/>
        <v>454.199395</v>
      </c>
      <c r="AN45" s="1"/>
      <c r="AO45">
        <f t="shared" si="3"/>
        <v>0.004297461753890026</v>
      </c>
      <c r="AP45" s="42">
        <v>7.44</v>
      </c>
      <c r="AQ45" s="147">
        <f t="shared" si="11"/>
        <v>0.005991452434120447</v>
      </c>
      <c r="AR45" s="112">
        <f t="shared" si="14"/>
        <v>98.36000000000003</v>
      </c>
      <c r="AS45" s="15">
        <f t="shared" si="24"/>
        <v>93.39499999999997</v>
      </c>
      <c r="AT45" s="15"/>
      <c r="AU45" s="15">
        <v>15</v>
      </c>
      <c r="AV45" s="53">
        <f t="shared" si="25"/>
        <v>108.39499999999997</v>
      </c>
      <c r="AW45" s="1"/>
      <c r="AX45" s="65">
        <v>39.2</v>
      </c>
      <c r="AY45" s="106">
        <f t="shared" si="15"/>
        <v>406.39</v>
      </c>
      <c r="AZ45" s="15">
        <f t="shared" si="26"/>
        <v>400.82500000000005</v>
      </c>
      <c r="BA45" s="1"/>
      <c r="BB45" s="13">
        <v>15</v>
      </c>
      <c r="BC45" s="57">
        <f t="shared" si="27"/>
        <v>415.82500000000005</v>
      </c>
      <c r="BD45" s="1"/>
      <c r="BE45" s="40">
        <f t="shared" si="6"/>
        <v>0.0012028323029232</v>
      </c>
      <c r="BF45" s="48">
        <f t="shared" si="28"/>
        <v>0.018671029318808798</v>
      </c>
      <c r="BG45" s="1"/>
      <c r="BH45" s="43">
        <v>0.6</v>
      </c>
      <c r="BI45" s="87">
        <f t="shared" si="29"/>
        <v>0.6186710293188088</v>
      </c>
      <c r="BJ45" s="48"/>
      <c r="BK45" s="40">
        <f t="shared" si="7"/>
        <v>7.483393094879999E-05</v>
      </c>
      <c r="BL45" s="48">
        <f t="shared" si="30"/>
        <v>0.0011595136789992</v>
      </c>
      <c r="BM45" s="1"/>
      <c r="BN45" s="43">
        <v>0.0004</v>
      </c>
      <c r="BO45" s="87">
        <f t="shared" si="31"/>
        <v>0.0015595136789992</v>
      </c>
      <c r="BP45" s="48"/>
      <c r="BQ45" s="40">
        <f t="shared" si="8"/>
        <v>0.0012593416871999998</v>
      </c>
      <c r="BR45" s="41">
        <f t="shared" si="32"/>
        <v>0.011069259862800001</v>
      </c>
      <c r="BS45" s="1"/>
      <c r="BT45" s="43">
        <v>0.1</v>
      </c>
      <c r="BU45" s="87">
        <f t="shared" si="33"/>
        <v>0.1110692598628</v>
      </c>
      <c r="BV45" s="48"/>
      <c r="BW45" s="42">
        <f t="shared" si="4"/>
        <v>1.2037417865274</v>
      </c>
      <c r="BX45" s="13">
        <f t="shared" si="34"/>
        <v>10.655891677796474</v>
      </c>
      <c r="BY45" s="1"/>
      <c r="BZ45" s="15">
        <v>3</v>
      </c>
      <c r="CA45" s="53">
        <f t="shared" si="35"/>
        <v>13.655891677796474</v>
      </c>
      <c r="CB45" s="15"/>
      <c r="CC45" s="42">
        <f t="shared" si="5"/>
        <v>0.27366452999999996</v>
      </c>
      <c r="CD45" s="13">
        <f t="shared" si="36"/>
        <v>4.8616484964</v>
      </c>
      <c r="CE45" s="1"/>
      <c r="CF45" s="15">
        <v>7</v>
      </c>
      <c r="CG45" s="53">
        <f t="shared" si="37"/>
        <v>11.8616484964</v>
      </c>
    </row>
    <row r="46" spans="1:85" ht="12.75">
      <c r="A46" s="7">
        <v>35796</v>
      </c>
      <c r="B46" s="1">
        <v>742.42</v>
      </c>
      <c r="C46" s="1">
        <f t="shared" si="38"/>
        <v>8457.02</v>
      </c>
      <c r="D46" s="35">
        <v>3384213</v>
      </c>
      <c r="E46" s="35">
        <f t="shared" si="39"/>
        <v>32856427.5</v>
      </c>
      <c r="F46" s="35">
        <v>326830</v>
      </c>
      <c r="G46" s="1">
        <v>99.16</v>
      </c>
      <c r="H46" s="1">
        <f t="shared" si="16"/>
        <v>81.03791666666666</v>
      </c>
      <c r="I46" s="1">
        <v>99.79</v>
      </c>
      <c r="J46" s="1">
        <f t="shared" si="12"/>
        <v>94.6875</v>
      </c>
      <c r="K46" s="1">
        <f t="shared" si="40"/>
        <v>96.25916666666667</v>
      </c>
      <c r="L46" s="9">
        <v>155105</v>
      </c>
      <c r="M46" s="9">
        <f t="shared" si="13"/>
        <v>1553167</v>
      </c>
      <c r="N46" s="11">
        <v>214.62</v>
      </c>
      <c r="O46" s="61">
        <v>5508</v>
      </c>
      <c r="Q46" s="125">
        <f aca="true" t="shared" si="42" ref="Q46:Q73">T46*2000/D46</f>
        <v>0.09083352614034637</v>
      </c>
      <c r="R46" s="125">
        <f t="shared" si="9"/>
        <v>0.07629177855562505</v>
      </c>
      <c r="S46" s="138">
        <f t="shared" si="17"/>
        <v>0.06966673415726649</v>
      </c>
      <c r="T46" s="106">
        <v>153.7</v>
      </c>
      <c r="U46" s="5">
        <f t="shared" si="18"/>
        <v>1144.5</v>
      </c>
      <c r="V46" s="23"/>
      <c r="W46" s="5">
        <v>40</v>
      </c>
      <c r="X46" s="71">
        <f t="shared" si="41"/>
        <v>1184.5</v>
      </c>
      <c r="Y46" s="71"/>
      <c r="Z46" s="123">
        <f aca="true" t="shared" si="43" ref="Z46:Z73">AC46*2000/D46</f>
        <v>0.3667617847930967</v>
      </c>
      <c r="AA46" s="122">
        <f t="shared" si="10"/>
        <v>0.365310269790192</v>
      </c>
      <c r="AB46" s="123">
        <f t="shared" si="19"/>
        <v>0.4054183918808581</v>
      </c>
      <c r="AC46" s="106">
        <v>620.6</v>
      </c>
      <c r="AD46" s="5">
        <f t="shared" si="20"/>
        <v>6660.300000000001</v>
      </c>
      <c r="AE46" s="2"/>
      <c r="AF46" s="23">
        <v>40</v>
      </c>
      <c r="AG46" s="73">
        <f t="shared" si="21"/>
        <v>6700.300000000001</v>
      </c>
      <c r="AH46" s="5"/>
      <c r="AI46" s="65">
        <f aca="true" t="shared" si="44" ref="AI46:AI73">((0.5*L46)+(5*O46/1000))/2000</f>
        <v>38.79002</v>
      </c>
      <c r="AJ46" s="5">
        <f t="shared" si="22"/>
        <v>360.34228250000007</v>
      </c>
      <c r="AK46" s="1"/>
      <c r="AL46" s="23">
        <v>100</v>
      </c>
      <c r="AM46" s="74">
        <f t="shared" si="23"/>
        <v>460.34228250000007</v>
      </c>
      <c r="AN46" s="1"/>
      <c r="AO46">
        <f aca="true" t="shared" si="45" ref="AO46:AO73">AP46*2000/D46</f>
        <v>0.007292685182640691</v>
      </c>
      <c r="AP46" s="42">
        <v>12.34</v>
      </c>
      <c r="AQ46" s="147">
        <f t="shared" si="11"/>
        <v>0.00603554047197785</v>
      </c>
      <c r="AR46" s="112">
        <f t="shared" si="14"/>
        <v>102.37</v>
      </c>
      <c r="AS46" s="15">
        <f t="shared" si="24"/>
        <v>96.97</v>
      </c>
      <c r="AT46" s="15"/>
      <c r="AU46" s="15">
        <v>15</v>
      </c>
      <c r="AV46" s="53">
        <f t="shared" si="25"/>
        <v>111.97</v>
      </c>
      <c r="AW46" s="1"/>
      <c r="AX46" s="65">
        <v>44</v>
      </c>
      <c r="AY46" s="106">
        <f t="shared" si="15"/>
        <v>419.91999999999996</v>
      </c>
      <c r="AZ46" s="15">
        <f t="shared" si="26"/>
        <v>409.15999999999997</v>
      </c>
      <c r="BA46" s="1"/>
      <c r="BB46" s="13">
        <v>15</v>
      </c>
      <c r="BC46" s="57">
        <f t="shared" si="27"/>
        <v>424.15999999999997</v>
      </c>
      <c r="BD46" s="1"/>
      <c r="BE46" s="40">
        <f t="shared" si="6"/>
        <v>0.0031284373508287996</v>
      </c>
      <c r="BF46" s="48">
        <f t="shared" si="28"/>
        <v>0.019840781647626798</v>
      </c>
      <c r="BG46" s="1"/>
      <c r="BH46" s="43">
        <v>0.6</v>
      </c>
      <c r="BI46" s="87">
        <f t="shared" si="29"/>
        <v>0.6198407816476268</v>
      </c>
      <c r="BJ46" s="48"/>
      <c r="BK46" s="40">
        <f t="shared" si="7"/>
        <v>0.0001941251043492</v>
      </c>
      <c r="BL46" s="48">
        <f t="shared" si="30"/>
        <v>0.0012320345870262001</v>
      </c>
      <c r="BM46" s="1"/>
      <c r="BN46" s="43">
        <v>0.0004</v>
      </c>
      <c r="BO46" s="87">
        <f t="shared" si="31"/>
        <v>0.0016320345870262</v>
      </c>
      <c r="BP46" s="48"/>
      <c r="BQ46" s="40">
        <f t="shared" si="8"/>
        <v>0.0012169476888</v>
      </c>
      <c r="BR46" s="41">
        <f t="shared" si="32"/>
        <v>0.011264731807799999</v>
      </c>
      <c r="BS46" s="1"/>
      <c r="BT46" s="43">
        <v>0.1</v>
      </c>
      <c r="BU46" s="87">
        <f t="shared" si="33"/>
        <v>0.1112647318078</v>
      </c>
      <c r="BV46" s="48"/>
      <c r="BW46" s="42">
        <f t="shared" si="4"/>
        <v>1.181526033999578</v>
      </c>
      <c r="BX46" s="13">
        <f t="shared" si="34"/>
        <v>10.851890105600914</v>
      </c>
      <c r="BY46" s="1"/>
      <c r="BZ46" s="15">
        <v>3</v>
      </c>
      <c r="CA46" s="53">
        <f t="shared" si="35"/>
        <v>13.851890105600914</v>
      </c>
      <c r="CB46" s="15"/>
      <c r="CC46" s="42">
        <f t="shared" si="5"/>
        <v>0.2706196371</v>
      </c>
      <c r="CD46" s="13">
        <f t="shared" si="36"/>
        <v>4.9527727184999994</v>
      </c>
      <c r="CE46" s="1"/>
      <c r="CF46" s="15">
        <v>7</v>
      </c>
      <c r="CG46" s="53">
        <f t="shared" si="37"/>
        <v>11.9527727185</v>
      </c>
    </row>
    <row r="47" spans="1:85" ht="12.75">
      <c r="A47" s="7">
        <v>35827</v>
      </c>
      <c r="B47" s="1">
        <v>672</v>
      </c>
      <c r="C47" s="1">
        <f t="shared" si="38"/>
        <v>8445.02</v>
      </c>
      <c r="D47" s="35">
        <v>3096283</v>
      </c>
      <c r="E47" s="35">
        <f t="shared" si="39"/>
        <v>33393381</v>
      </c>
      <c r="F47" s="35">
        <v>293773</v>
      </c>
      <c r="G47" s="1">
        <v>98.68</v>
      </c>
      <c r="H47" s="1">
        <f t="shared" si="16"/>
        <v>82.44458333333333</v>
      </c>
      <c r="I47" s="1">
        <v>98.96</v>
      </c>
      <c r="J47" s="1">
        <f t="shared" si="12"/>
        <v>94.62166666666667</v>
      </c>
      <c r="K47" s="1">
        <f t="shared" si="40"/>
        <v>96.21583333333335</v>
      </c>
      <c r="L47" s="9">
        <v>134385</v>
      </c>
      <c r="M47" s="9">
        <f t="shared" si="13"/>
        <v>1593220</v>
      </c>
      <c r="N47" s="11">
        <v>0</v>
      </c>
      <c r="O47" s="61">
        <v>2352</v>
      </c>
      <c r="Q47" s="125">
        <f t="shared" si="42"/>
        <v>0.08939751308262196</v>
      </c>
      <c r="R47" s="125">
        <f t="shared" si="9"/>
        <v>0.07827103311134444</v>
      </c>
      <c r="S47" s="138">
        <f t="shared" si="17"/>
        <v>0.07091225653371247</v>
      </c>
      <c r="T47" s="106">
        <v>138.4</v>
      </c>
      <c r="U47" s="5">
        <f t="shared" si="18"/>
        <v>1184</v>
      </c>
      <c r="V47" s="23"/>
      <c r="W47" s="5">
        <v>40</v>
      </c>
      <c r="X47" s="71">
        <f t="shared" si="41"/>
        <v>1224</v>
      </c>
      <c r="Y47" s="71"/>
      <c r="Z47" s="123">
        <f t="shared" si="43"/>
        <v>0.413980246637662</v>
      </c>
      <c r="AA47" s="122">
        <f t="shared" si="10"/>
        <v>0.366049665073586</v>
      </c>
      <c r="AB47" s="123">
        <f t="shared" si="19"/>
        <v>0.4051611305845311</v>
      </c>
      <c r="AC47" s="106">
        <v>640.9</v>
      </c>
      <c r="AD47" s="5">
        <f t="shared" si="20"/>
        <v>6764.85</v>
      </c>
      <c r="AE47" s="2"/>
      <c r="AF47" s="23">
        <v>40</v>
      </c>
      <c r="AG47" s="73">
        <f t="shared" si="21"/>
        <v>6804.85</v>
      </c>
      <c r="AH47" s="5"/>
      <c r="AI47" s="65">
        <f t="shared" si="44"/>
        <v>33.602129999999995</v>
      </c>
      <c r="AJ47" s="5">
        <f t="shared" si="22"/>
        <v>366.44972750000005</v>
      </c>
      <c r="AK47" s="1"/>
      <c r="AL47" s="23">
        <v>100</v>
      </c>
      <c r="AM47" s="74">
        <f t="shared" si="23"/>
        <v>466.44972750000005</v>
      </c>
      <c r="AN47" s="1"/>
      <c r="AO47">
        <f t="shared" si="45"/>
        <v>0.004243798128271866</v>
      </c>
      <c r="AP47" s="42">
        <v>6.57</v>
      </c>
      <c r="AQ47" s="147">
        <f t="shared" si="11"/>
        <v>0.005770317036545303</v>
      </c>
      <c r="AR47" s="112">
        <f t="shared" si="14"/>
        <v>100.97</v>
      </c>
      <c r="AS47" s="15">
        <f t="shared" si="24"/>
        <v>97.99999999999997</v>
      </c>
      <c r="AT47" s="15"/>
      <c r="AU47" s="15">
        <v>15</v>
      </c>
      <c r="AV47" s="53">
        <f t="shared" si="25"/>
        <v>112.99999999999997</v>
      </c>
      <c r="AW47" s="1"/>
      <c r="AX47" s="65">
        <v>34.6</v>
      </c>
      <c r="AY47" s="106">
        <f t="shared" si="15"/>
        <v>427.29</v>
      </c>
      <c r="AZ47" s="15">
        <f t="shared" si="26"/>
        <v>414.575</v>
      </c>
      <c r="BA47" s="1"/>
      <c r="BB47" s="13">
        <v>15</v>
      </c>
      <c r="BC47" s="57">
        <f t="shared" si="27"/>
        <v>429.575</v>
      </c>
      <c r="BD47" s="1"/>
      <c r="BE47" s="40">
        <f t="shared" si="6"/>
        <v>0.0010011682584671999</v>
      </c>
      <c r="BF47" s="48">
        <f t="shared" si="28"/>
        <v>0.0200229900126476</v>
      </c>
      <c r="BG47" s="1"/>
      <c r="BH47" s="43">
        <v>0.6</v>
      </c>
      <c r="BI47" s="87">
        <f t="shared" si="29"/>
        <v>0.6200229900126476</v>
      </c>
      <c r="BJ47" s="48"/>
      <c r="BK47" s="40">
        <f t="shared" si="7"/>
        <v>6.22874531448E-05</v>
      </c>
      <c r="BL47" s="48">
        <f t="shared" si="30"/>
        <v>0.0012433706316234002</v>
      </c>
      <c r="BM47" s="1"/>
      <c r="BN47" s="43">
        <v>0.0004</v>
      </c>
      <c r="BO47" s="87">
        <f t="shared" si="31"/>
        <v>0.0016433706316234002</v>
      </c>
      <c r="BP47" s="48"/>
      <c r="BQ47" s="40">
        <f t="shared" si="8"/>
        <v>0.0010482044112</v>
      </c>
      <c r="BR47" s="41">
        <f t="shared" si="32"/>
        <v>0.0114554986446</v>
      </c>
      <c r="BS47" s="1"/>
      <c r="BT47" s="43">
        <v>0.1</v>
      </c>
      <c r="BU47" s="87">
        <f t="shared" si="33"/>
        <v>0.1114554986446</v>
      </c>
      <c r="BV47" s="48"/>
      <c r="BW47" s="42">
        <f t="shared" si="4"/>
        <v>1.0019252541435</v>
      </c>
      <c r="BX47" s="13">
        <f t="shared" si="34"/>
        <v>11.034236252144165</v>
      </c>
      <c r="BY47" s="1"/>
      <c r="BZ47" s="15">
        <v>3</v>
      </c>
      <c r="CA47" s="53">
        <f t="shared" si="35"/>
        <v>14.034236252144165</v>
      </c>
      <c r="CB47" s="15"/>
      <c r="CC47" s="42">
        <f t="shared" si="5"/>
        <v>0.227782575</v>
      </c>
      <c r="CD47" s="13">
        <f t="shared" si="36"/>
        <v>5.0356836435</v>
      </c>
      <c r="CE47" s="1"/>
      <c r="CF47" s="15">
        <v>7</v>
      </c>
      <c r="CG47" s="53">
        <f t="shared" si="37"/>
        <v>12.0356836435</v>
      </c>
    </row>
    <row r="48" spans="1:85" ht="12.75">
      <c r="A48" s="7">
        <v>35855</v>
      </c>
      <c r="B48" s="1">
        <v>709.81</v>
      </c>
      <c r="C48" s="1">
        <f t="shared" si="38"/>
        <v>8428.875</v>
      </c>
      <c r="D48" s="35">
        <v>3242188</v>
      </c>
      <c r="E48" s="35">
        <f t="shared" si="39"/>
        <v>34046436</v>
      </c>
      <c r="F48" s="35">
        <v>302444</v>
      </c>
      <c r="G48" s="1">
        <v>91.76</v>
      </c>
      <c r="H48" s="1">
        <f t="shared" si="16"/>
        <v>84.02583333333332</v>
      </c>
      <c r="I48" s="1">
        <v>95.28</v>
      </c>
      <c r="J48" s="1">
        <f t="shared" si="12"/>
        <v>94.22833333333334</v>
      </c>
      <c r="K48" s="1">
        <f t="shared" si="40"/>
        <v>96.03000000000002</v>
      </c>
      <c r="L48" s="9">
        <v>140784</v>
      </c>
      <c r="M48" s="9">
        <f t="shared" si="13"/>
        <v>1609340</v>
      </c>
      <c r="N48" s="11">
        <v>468.46</v>
      </c>
      <c r="O48" s="61">
        <v>41114</v>
      </c>
      <c r="Q48" s="125">
        <f t="shared" si="42"/>
        <v>0.07803372290564273</v>
      </c>
      <c r="R48" s="125">
        <f t="shared" si="9"/>
        <v>0.07948070794165668</v>
      </c>
      <c r="S48" s="138">
        <f t="shared" si="17"/>
        <v>0.07181074694573024</v>
      </c>
      <c r="T48" s="106">
        <v>126.5</v>
      </c>
      <c r="U48" s="5">
        <f t="shared" si="18"/>
        <v>1222.45</v>
      </c>
      <c r="V48" s="23"/>
      <c r="W48" s="5">
        <v>40</v>
      </c>
      <c r="X48" s="71">
        <f t="shared" si="41"/>
        <v>1262.45</v>
      </c>
      <c r="Y48" s="71"/>
      <c r="Z48" s="123">
        <f t="shared" si="43"/>
        <v>0.36598741343808566</v>
      </c>
      <c r="AA48" s="122">
        <f t="shared" si="10"/>
        <v>0.3597785988295544</v>
      </c>
      <c r="AB48" s="123">
        <f t="shared" si="19"/>
        <v>0.40412453156624084</v>
      </c>
      <c r="AC48" s="106">
        <v>593.3</v>
      </c>
      <c r="AD48" s="5">
        <f t="shared" si="20"/>
        <v>6879.499999999999</v>
      </c>
      <c r="AE48" s="2"/>
      <c r="AF48" s="23">
        <v>40</v>
      </c>
      <c r="AG48" s="73">
        <f t="shared" si="21"/>
        <v>6919.499999999999</v>
      </c>
      <c r="AH48" s="5"/>
      <c r="AI48" s="65">
        <f t="shared" si="44"/>
        <v>35.298785</v>
      </c>
      <c r="AJ48" s="5">
        <f t="shared" si="22"/>
        <v>374.9361025</v>
      </c>
      <c r="AK48" s="1"/>
      <c r="AL48" s="23">
        <v>100</v>
      </c>
      <c r="AM48" s="74">
        <f t="shared" si="23"/>
        <v>474.9361025</v>
      </c>
      <c r="AN48" s="1"/>
      <c r="AO48">
        <f t="shared" si="45"/>
        <v>0.012719805267307139</v>
      </c>
      <c r="AP48" s="42">
        <v>20.62</v>
      </c>
      <c r="AQ48" s="147">
        <f t="shared" si="11"/>
        <v>0.006530065280290539</v>
      </c>
      <c r="AR48" s="112">
        <f t="shared" si="14"/>
        <v>115.45000000000002</v>
      </c>
      <c r="AS48" s="15">
        <f t="shared" si="24"/>
        <v>104.07499999999999</v>
      </c>
      <c r="AT48" s="15"/>
      <c r="AU48" s="15">
        <v>15</v>
      </c>
      <c r="AV48" s="53">
        <f t="shared" si="25"/>
        <v>119.07499999999999</v>
      </c>
      <c r="AW48" s="1"/>
      <c r="AX48" s="65">
        <v>49.55</v>
      </c>
      <c r="AY48" s="106">
        <f t="shared" si="15"/>
        <v>444.5</v>
      </c>
      <c r="AZ48" s="15">
        <f t="shared" si="26"/>
        <v>422.01500000000004</v>
      </c>
      <c r="BA48" s="1"/>
      <c r="BB48" s="13">
        <v>15</v>
      </c>
      <c r="BC48" s="57">
        <f t="shared" si="27"/>
        <v>437.01500000000004</v>
      </c>
      <c r="BD48" s="1"/>
      <c r="BE48" s="40">
        <f t="shared" si="6"/>
        <v>0.005355182921010401</v>
      </c>
      <c r="BF48" s="48">
        <f t="shared" si="28"/>
        <v>0.021730634187987603</v>
      </c>
      <c r="BG48" s="1"/>
      <c r="BH48" s="43">
        <v>0.6</v>
      </c>
      <c r="BI48" s="87">
        <f t="shared" si="29"/>
        <v>0.6217306341879876</v>
      </c>
      <c r="BJ48" s="48"/>
      <c r="BK48" s="40">
        <f t="shared" si="7"/>
        <v>0.00033205855146360003</v>
      </c>
      <c r="BL48" s="48">
        <f t="shared" si="30"/>
        <v>0.0013492350615534002</v>
      </c>
      <c r="BM48" s="1"/>
      <c r="BN48" s="43">
        <v>0.0004</v>
      </c>
      <c r="BO48" s="87">
        <f t="shared" si="31"/>
        <v>0.0017492350615534002</v>
      </c>
      <c r="BP48" s="48"/>
      <c r="BQ48" s="40">
        <f t="shared" si="8"/>
        <v>0.0011136927404</v>
      </c>
      <c r="BR48" s="41">
        <f t="shared" si="32"/>
        <v>0.0117243204506</v>
      </c>
      <c r="BS48" s="1"/>
      <c r="BT48" s="43">
        <v>0.1</v>
      </c>
      <c r="BU48" s="87">
        <f t="shared" si="33"/>
        <v>0.1117243204506</v>
      </c>
      <c r="BV48" s="48"/>
      <c r="BW48" s="42">
        <f t="shared" si="4"/>
        <v>1.1044644544683742</v>
      </c>
      <c r="BX48" s="13">
        <f t="shared" si="34"/>
        <v>11.304692125789686</v>
      </c>
      <c r="BY48" s="1"/>
      <c r="BZ48" s="15">
        <v>3</v>
      </c>
      <c r="CA48" s="53">
        <f t="shared" si="35"/>
        <v>14.304692125789686</v>
      </c>
      <c r="CB48" s="15"/>
      <c r="CC48" s="42">
        <f t="shared" si="5"/>
        <v>0.2554723593</v>
      </c>
      <c r="CD48" s="13">
        <f t="shared" si="36"/>
        <v>5.1616174592999995</v>
      </c>
      <c r="CE48" s="1"/>
      <c r="CF48" s="15">
        <v>7</v>
      </c>
      <c r="CG48" s="53">
        <f t="shared" si="37"/>
        <v>12.1616174593</v>
      </c>
    </row>
    <row r="49" spans="1:85" ht="12.75">
      <c r="A49" s="7">
        <v>35886</v>
      </c>
      <c r="B49" s="1">
        <v>692.18</v>
      </c>
      <c r="C49" s="1">
        <f t="shared" si="38"/>
        <v>8432.08</v>
      </c>
      <c r="D49" s="35">
        <v>2979074</v>
      </c>
      <c r="E49" s="35">
        <f t="shared" si="39"/>
        <v>34454639.5</v>
      </c>
      <c r="F49" s="35">
        <v>300075</v>
      </c>
      <c r="G49" s="1">
        <v>94.21</v>
      </c>
      <c r="H49" s="1">
        <f t="shared" si="16"/>
        <v>85.35374999999999</v>
      </c>
      <c r="I49" s="1">
        <v>96.27</v>
      </c>
      <c r="J49" s="1">
        <f t="shared" si="12"/>
        <v>93.93833333333333</v>
      </c>
      <c r="K49" s="1">
        <f t="shared" si="40"/>
        <v>96.06708333333334</v>
      </c>
      <c r="L49" s="9">
        <v>140606</v>
      </c>
      <c r="M49" s="9">
        <f t="shared" si="13"/>
        <v>1620180</v>
      </c>
      <c r="N49" s="11">
        <v>120</v>
      </c>
      <c r="O49" s="61">
        <v>16661</v>
      </c>
      <c r="Q49" s="125">
        <f t="shared" si="42"/>
        <v>0.07559395973379647</v>
      </c>
      <c r="R49" s="125">
        <f t="shared" si="9"/>
        <v>0.08010198496357426</v>
      </c>
      <c r="S49" s="138">
        <f t="shared" si="17"/>
        <v>0.07235019829477536</v>
      </c>
      <c r="T49" s="106">
        <v>112.6</v>
      </c>
      <c r="U49" s="5">
        <f t="shared" si="18"/>
        <v>1246.4</v>
      </c>
      <c r="V49" s="23"/>
      <c r="W49" s="5">
        <v>40</v>
      </c>
      <c r="X49" s="71">
        <f t="shared" si="41"/>
        <v>1286.4</v>
      </c>
      <c r="Y49" s="71"/>
      <c r="Z49" s="123">
        <f t="shared" si="43"/>
        <v>0.3489674979540622</v>
      </c>
      <c r="AA49" s="122">
        <f t="shared" si="10"/>
        <v>0.3488789776078029</v>
      </c>
      <c r="AB49" s="123">
        <f t="shared" si="19"/>
        <v>0.4016179011247527</v>
      </c>
      <c r="AC49" s="106">
        <v>519.8</v>
      </c>
      <c r="AD49" s="5">
        <f t="shared" si="20"/>
        <v>6918.799999999999</v>
      </c>
      <c r="AE49" s="2"/>
      <c r="AF49" s="23">
        <v>40</v>
      </c>
      <c r="AG49" s="73">
        <f t="shared" si="21"/>
        <v>6958.799999999999</v>
      </c>
      <c r="AH49" s="5"/>
      <c r="AI49" s="65">
        <f t="shared" si="44"/>
        <v>35.1931525</v>
      </c>
      <c r="AJ49" s="5">
        <f t="shared" si="22"/>
        <v>382.26835875</v>
      </c>
      <c r="AK49" s="1"/>
      <c r="AL49" s="23">
        <v>100</v>
      </c>
      <c r="AM49" s="74">
        <f t="shared" si="23"/>
        <v>482.26835875</v>
      </c>
      <c r="AN49" s="1"/>
      <c r="AO49">
        <f t="shared" si="45"/>
        <v>0.00451818249563455</v>
      </c>
      <c r="AP49" s="42">
        <v>6.73</v>
      </c>
      <c r="AQ49" s="147">
        <f t="shared" si="11"/>
        <v>0.0065417280236175716</v>
      </c>
      <c r="AR49" s="112">
        <f t="shared" si="14"/>
        <v>115.78000000000002</v>
      </c>
      <c r="AS49" s="15">
        <f t="shared" si="24"/>
        <v>101.53999999999998</v>
      </c>
      <c r="AT49" s="15"/>
      <c r="AU49" s="15">
        <v>15</v>
      </c>
      <c r="AV49" s="53">
        <f t="shared" si="25"/>
        <v>116.53999999999998</v>
      </c>
      <c r="AW49" s="1"/>
      <c r="AX49" s="65">
        <v>35.43</v>
      </c>
      <c r="AY49" s="106">
        <f t="shared" si="15"/>
        <v>446.2100000000001</v>
      </c>
      <c r="AZ49" s="15">
        <f t="shared" si="26"/>
        <v>420.17499999999995</v>
      </c>
      <c r="BA49" s="1"/>
      <c r="BB49" s="13">
        <v>15</v>
      </c>
      <c r="BC49" s="57">
        <f t="shared" si="27"/>
        <v>435.17499999999995</v>
      </c>
      <c r="BD49" s="1"/>
      <c r="BE49" s="40">
        <f t="shared" si="6"/>
        <v>0.0021506207599796003</v>
      </c>
      <c r="BF49" s="48">
        <f t="shared" si="28"/>
        <v>0.0214682069559166</v>
      </c>
      <c r="BG49" s="1"/>
      <c r="BH49" s="43">
        <v>0.6</v>
      </c>
      <c r="BI49" s="87">
        <f t="shared" si="29"/>
        <v>0.6214682069559165</v>
      </c>
      <c r="BJ49" s="48"/>
      <c r="BK49" s="40">
        <f t="shared" si="7"/>
        <v>0.00013351530098639999</v>
      </c>
      <c r="BL49" s="48">
        <f t="shared" si="30"/>
        <v>0.0013330325793144003</v>
      </c>
      <c r="BM49" s="1"/>
      <c r="BN49" s="43">
        <v>0.0004</v>
      </c>
      <c r="BO49" s="87">
        <f t="shared" si="31"/>
        <v>0.0017330325793144003</v>
      </c>
      <c r="BP49" s="48"/>
      <c r="BQ49" s="40">
        <f t="shared" si="8"/>
        <v>0.0011007207966</v>
      </c>
      <c r="BR49" s="41">
        <f t="shared" si="32"/>
        <v>0.011951662102099999</v>
      </c>
      <c r="BS49" s="1"/>
      <c r="BT49" s="43">
        <v>0.1</v>
      </c>
      <c r="BU49" s="87">
        <f t="shared" si="33"/>
        <v>0.1119516621021</v>
      </c>
      <c r="BV49" s="48"/>
      <c r="BW49" s="42">
        <f t="shared" si="4"/>
        <v>1.0623520716866002</v>
      </c>
      <c r="BX49" s="13">
        <f t="shared" si="34"/>
        <v>11.517533069512922</v>
      </c>
      <c r="BY49" s="1"/>
      <c r="BZ49" s="15">
        <v>3</v>
      </c>
      <c r="CA49" s="53">
        <f t="shared" si="35"/>
        <v>14.517533069512922</v>
      </c>
      <c r="CB49" s="15"/>
      <c r="CC49" s="42">
        <f t="shared" si="5"/>
        <v>0.24264176999999998</v>
      </c>
      <c r="CD49" s="13">
        <f t="shared" si="36"/>
        <v>5.2574155758</v>
      </c>
      <c r="CE49" s="1"/>
      <c r="CF49" s="15">
        <v>7</v>
      </c>
      <c r="CG49" s="53">
        <f t="shared" si="37"/>
        <v>12.2574155758</v>
      </c>
    </row>
    <row r="50" spans="1:85" ht="12.75">
      <c r="A50" s="7">
        <v>35916</v>
      </c>
      <c r="B50" s="1">
        <v>717.8</v>
      </c>
      <c r="C50" s="1">
        <f t="shared" si="38"/>
        <v>8456.27</v>
      </c>
      <c r="D50" s="35">
        <v>2865116</v>
      </c>
      <c r="E50" s="35">
        <f t="shared" si="39"/>
        <v>34925368.5</v>
      </c>
      <c r="F50" s="35">
        <v>289750</v>
      </c>
      <c r="G50" s="1">
        <v>87.91</v>
      </c>
      <c r="H50" s="1">
        <f t="shared" si="16"/>
        <v>86.85083333333334</v>
      </c>
      <c r="I50" s="1">
        <v>96.08</v>
      </c>
      <c r="J50" s="1">
        <f t="shared" si="12"/>
        <v>97.65833333333332</v>
      </c>
      <c r="K50" s="1">
        <f t="shared" si="40"/>
        <v>96.32125</v>
      </c>
      <c r="L50" s="9">
        <v>134886</v>
      </c>
      <c r="M50" s="9">
        <f t="shared" si="13"/>
        <v>1691397</v>
      </c>
      <c r="N50" s="11">
        <v>130</v>
      </c>
      <c r="O50" s="61">
        <v>18038</v>
      </c>
      <c r="Q50" s="125">
        <f t="shared" si="42"/>
        <v>0.0809042286595028</v>
      </c>
      <c r="R50" s="125">
        <f t="shared" si="9"/>
        <v>0.08049193210191025</v>
      </c>
      <c r="S50" s="138">
        <f t="shared" si="17"/>
        <v>0.07330201827362252</v>
      </c>
      <c r="T50" s="106">
        <v>115.9</v>
      </c>
      <c r="U50" s="5">
        <f t="shared" si="18"/>
        <v>1280.0500000000002</v>
      </c>
      <c r="V50" s="23"/>
      <c r="W50" s="5">
        <v>40</v>
      </c>
      <c r="X50" s="71">
        <f t="shared" si="41"/>
        <v>1320.0500000000002</v>
      </c>
      <c r="Y50" s="71"/>
      <c r="Z50" s="123">
        <f t="shared" si="43"/>
        <v>0.35998542467390504</v>
      </c>
      <c r="AA50" s="122">
        <f t="shared" si="10"/>
        <v>0.34575719289303436</v>
      </c>
      <c r="AB50" s="149">
        <f t="shared" si="19"/>
        <v>0.4011668481035497</v>
      </c>
      <c r="AC50" s="133">
        <v>515.7</v>
      </c>
      <c r="AD50" s="8">
        <f t="shared" si="20"/>
        <v>7005.45</v>
      </c>
      <c r="AE50" s="2"/>
      <c r="AF50" s="8">
        <v>40</v>
      </c>
      <c r="AG50" s="72">
        <f>SUM(AD50:AF50)</f>
        <v>7045.45</v>
      </c>
      <c r="AH50" s="5"/>
      <c r="AI50" s="65">
        <f t="shared" si="44"/>
        <v>33.766595</v>
      </c>
      <c r="AJ50" s="5">
        <f t="shared" si="22"/>
        <v>389.65923375</v>
      </c>
      <c r="AK50" s="1"/>
      <c r="AL50" s="23">
        <v>100</v>
      </c>
      <c r="AM50" s="74">
        <f t="shared" si="23"/>
        <v>489.65923375</v>
      </c>
      <c r="AN50" s="1"/>
      <c r="AO50">
        <f t="shared" si="45"/>
        <v>0.00659659155161606</v>
      </c>
      <c r="AP50" s="42">
        <v>9.45</v>
      </c>
      <c r="AQ50" s="147">
        <f t="shared" si="11"/>
        <v>0.006547385067319012</v>
      </c>
      <c r="AR50" s="112">
        <f t="shared" si="14"/>
        <v>120.85000000000002</v>
      </c>
      <c r="AS50" s="15">
        <f t="shared" si="24"/>
        <v>103.44499999999998</v>
      </c>
      <c r="AT50" s="15"/>
      <c r="AU50" s="15">
        <v>15</v>
      </c>
      <c r="AV50" s="53">
        <f t="shared" si="25"/>
        <v>118.44499999999998</v>
      </c>
      <c r="AW50" s="1"/>
      <c r="AX50" s="65">
        <v>37.07</v>
      </c>
      <c r="AY50" s="106">
        <f t="shared" si="15"/>
        <v>465.45000000000005</v>
      </c>
      <c r="AZ50" s="15">
        <f t="shared" si="26"/>
        <v>429.165</v>
      </c>
      <c r="BA50" s="1"/>
      <c r="BB50" s="13">
        <v>15</v>
      </c>
      <c r="BC50" s="57">
        <f t="shared" si="27"/>
        <v>444.165</v>
      </c>
      <c r="BD50" s="1"/>
      <c r="BE50" s="40">
        <f t="shared" si="6"/>
        <v>0.0021999322649368</v>
      </c>
      <c r="BF50" s="48">
        <f t="shared" si="28"/>
        <v>0.022005387941356598</v>
      </c>
      <c r="BG50" s="1"/>
      <c r="BH50" s="43">
        <v>0.6</v>
      </c>
      <c r="BI50" s="87">
        <f t="shared" si="29"/>
        <v>0.6220053879413566</v>
      </c>
      <c r="BJ50" s="48"/>
      <c r="BK50" s="40">
        <f t="shared" si="7"/>
        <v>0.00013655944929120002</v>
      </c>
      <c r="BL50" s="48">
        <f t="shared" si="30"/>
        <v>0.0013663713131994003</v>
      </c>
      <c r="BM50" s="1"/>
      <c r="BN50" s="43">
        <v>0.0004</v>
      </c>
      <c r="BO50" s="87">
        <f t="shared" si="31"/>
        <v>0.0017663713131994003</v>
      </c>
      <c r="BP50" s="48"/>
      <c r="BQ50" s="40">
        <f t="shared" si="8"/>
        <v>0.0010564376228</v>
      </c>
      <c r="BR50" s="41">
        <f t="shared" si="32"/>
        <v>0.012183660432099999</v>
      </c>
      <c r="BS50" s="1"/>
      <c r="BT50" s="43">
        <v>0.1</v>
      </c>
      <c r="BU50" s="87">
        <f t="shared" si="33"/>
        <v>0.1121836604321</v>
      </c>
      <c r="BV50" s="48"/>
      <c r="BW50" s="42">
        <f t="shared" si="4"/>
        <v>1.0208762940236</v>
      </c>
      <c r="BX50" s="13">
        <f t="shared" si="34"/>
        <v>11.74222962081333</v>
      </c>
      <c r="BY50" s="1"/>
      <c r="BZ50" s="15">
        <v>3</v>
      </c>
      <c r="CA50" s="53">
        <f t="shared" si="35"/>
        <v>14.74222962081333</v>
      </c>
      <c r="CB50" s="15"/>
      <c r="CC50" s="42">
        <f t="shared" si="5"/>
        <v>0.23330592</v>
      </c>
      <c r="CD50" s="13">
        <f t="shared" si="36"/>
        <v>5.3602267053</v>
      </c>
      <c r="CE50" s="1"/>
      <c r="CF50" s="15">
        <v>7</v>
      </c>
      <c r="CG50" s="53">
        <f t="shared" si="37"/>
        <v>12.3602267053</v>
      </c>
    </row>
    <row r="51" spans="1:85" ht="12.75">
      <c r="A51" s="7">
        <v>35947</v>
      </c>
      <c r="B51" s="1">
        <v>720</v>
      </c>
      <c r="C51" s="1">
        <f t="shared" si="38"/>
        <v>8456.27</v>
      </c>
      <c r="D51" s="35">
        <v>2774995</v>
      </c>
      <c r="E51" s="35">
        <f t="shared" si="39"/>
        <v>35112065</v>
      </c>
      <c r="F51" s="35">
        <v>271752</v>
      </c>
      <c r="G51" s="1">
        <v>85.2</v>
      </c>
      <c r="H51" s="1">
        <f t="shared" si="16"/>
        <v>87.57666666666667</v>
      </c>
      <c r="I51" s="1">
        <v>99.52</v>
      </c>
      <c r="J51" s="12">
        <f t="shared" si="12"/>
        <v>98.77499999999999</v>
      </c>
      <c r="K51" s="1">
        <f t="shared" si="40"/>
        <v>96.30833333333334</v>
      </c>
      <c r="L51" s="9">
        <v>126229</v>
      </c>
      <c r="M51" s="9">
        <f t="shared" si="13"/>
        <v>1715943</v>
      </c>
      <c r="N51" s="11">
        <v>0</v>
      </c>
      <c r="O51" s="61">
        <v>7253</v>
      </c>
      <c r="Q51" s="125">
        <f t="shared" si="42"/>
        <v>0.08324339323133916</v>
      </c>
      <c r="R51" s="125">
        <f t="shared" si="9"/>
        <v>0.08125199619464302</v>
      </c>
      <c r="S51" s="138">
        <f t="shared" si="17"/>
        <v>0.07431918344876612</v>
      </c>
      <c r="T51" s="106">
        <v>115.5</v>
      </c>
      <c r="U51" s="5">
        <f t="shared" si="18"/>
        <v>1304.75</v>
      </c>
      <c r="V51" s="23"/>
      <c r="W51" s="5">
        <v>40</v>
      </c>
      <c r="X51" s="71">
        <f t="shared" si="41"/>
        <v>1344.75</v>
      </c>
      <c r="Y51" s="71"/>
      <c r="Z51" s="123">
        <f t="shared" si="43"/>
        <v>0.32000057657761544</v>
      </c>
      <c r="AA51" s="122">
        <f t="shared" si="10"/>
        <v>0.3471710177792267</v>
      </c>
      <c r="AB51" s="123">
        <f t="shared" si="19"/>
        <v>0.39690630556761614</v>
      </c>
      <c r="AC51" s="106">
        <v>444</v>
      </c>
      <c r="AD51" s="5">
        <f t="shared" si="20"/>
        <v>6968.1</v>
      </c>
      <c r="AE51" s="2"/>
      <c r="AF51" s="23">
        <v>40</v>
      </c>
      <c r="AG51" s="73">
        <f aca="true" t="shared" si="46" ref="AG51:AG73">SUM(AD51:AF51)</f>
        <v>7008.1</v>
      </c>
      <c r="AH51" s="5"/>
      <c r="AI51" s="65">
        <f t="shared" si="44"/>
        <v>31.5753825</v>
      </c>
      <c r="AJ51" s="5">
        <f t="shared" si="22"/>
        <v>393.26237375000005</v>
      </c>
      <c r="AK51" s="1"/>
      <c r="AL51" s="23">
        <v>100</v>
      </c>
      <c r="AM51" s="74">
        <f t="shared" si="23"/>
        <v>493.26237375000005</v>
      </c>
      <c r="AN51" s="16"/>
      <c r="AO51">
        <f t="shared" si="45"/>
        <v>0.004353160996686481</v>
      </c>
      <c r="AP51" s="42">
        <v>6.04</v>
      </c>
      <c r="AQ51" s="147">
        <f t="shared" si="11"/>
        <v>0.0056243167821945685</v>
      </c>
      <c r="AR51" s="112">
        <f t="shared" si="14"/>
        <v>105.34</v>
      </c>
      <c r="AS51" s="15">
        <f t="shared" si="24"/>
        <v>104.04999999999998</v>
      </c>
      <c r="AT51" s="15"/>
      <c r="AU51" s="15">
        <v>15</v>
      </c>
      <c r="AV51" s="53">
        <f t="shared" si="25"/>
        <v>119.04999999999998</v>
      </c>
      <c r="AW51" s="16"/>
      <c r="AX51" s="69">
        <v>31.82</v>
      </c>
      <c r="AY51" s="106">
        <f t="shared" si="15"/>
        <v>455.08000000000004</v>
      </c>
      <c r="AZ51" s="15">
        <f t="shared" si="26"/>
        <v>432.34000000000003</v>
      </c>
      <c r="BA51" s="1"/>
      <c r="BB51" s="13">
        <v>15</v>
      </c>
      <c r="BC51" s="74">
        <f t="shared" si="27"/>
        <v>447.34000000000003</v>
      </c>
      <c r="BD51" s="16"/>
      <c r="BE51" s="40">
        <f t="shared" si="6"/>
        <v>0.0009404060761107999</v>
      </c>
      <c r="BF51" s="48">
        <f t="shared" si="28"/>
        <v>0.0221128243883182</v>
      </c>
      <c r="BG51" s="1"/>
      <c r="BH51" s="43">
        <v>0.6</v>
      </c>
      <c r="BI51" s="87">
        <f t="shared" si="29"/>
        <v>0.6221128243883182</v>
      </c>
      <c r="BJ51" s="48"/>
      <c r="BK51" s="40">
        <f t="shared" si="7"/>
        <v>5.85071589072E-05</v>
      </c>
      <c r="BL51" s="48">
        <f t="shared" si="30"/>
        <v>0.0013730554446738001</v>
      </c>
      <c r="BM51" s="1"/>
      <c r="BN51" s="43">
        <v>0.0004</v>
      </c>
      <c r="BO51" s="87">
        <f t="shared" si="31"/>
        <v>0.0017730554446738001</v>
      </c>
      <c r="BP51" s="48"/>
      <c r="BQ51" s="40">
        <f t="shared" si="8"/>
        <v>0.0009845905518</v>
      </c>
      <c r="BR51" s="41">
        <f t="shared" si="32"/>
        <v>0.012296143725699999</v>
      </c>
      <c r="BS51" s="1"/>
      <c r="BT51" s="43">
        <v>0.1</v>
      </c>
      <c r="BU51" s="87">
        <f t="shared" si="33"/>
        <v>0.1122961437257</v>
      </c>
      <c r="BV51" s="48"/>
      <c r="BW51" s="42">
        <f t="shared" si="4"/>
        <v>0.9411171105799</v>
      </c>
      <c r="BX51" s="13">
        <f t="shared" si="34"/>
        <v>11.849747305748428</v>
      </c>
      <c r="BY51" s="1"/>
      <c r="BZ51" s="15">
        <v>3</v>
      </c>
      <c r="CA51" s="53">
        <f t="shared" si="35"/>
        <v>14.849747305748428</v>
      </c>
      <c r="CB51" s="15"/>
      <c r="CC51" s="42">
        <f t="shared" si="5"/>
        <v>0.21395815499999998</v>
      </c>
      <c r="CD51" s="13">
        <f t="shared" si="36"/>
        <v>5.4091138953</v>
      </c>
      <c r="CE51" s="1"/>
      <c r="CF51" s="15">
        <v>7</v>
      </c>
      <c r="CG51" s="53">
        <f t="shared" si="37"/>
        <v>12.409113895299999</v>
      </c>
    </row>
    <row r="52" spans="1:85" ht="12.75">
      <c r="A52" s="7">
        <v>35977</v>
      </c>
      <c r="B52" s="1">
        <v>724.33</v>
      </c>
      <c r="C52" s="1">
        <f t="shared" si="38"/>
        <v>8446.810000000001</v>
      </c>
      <c r="D52" s="35">
        <v>3346165</v>
      </c>
      <c r="E52" s="35">
        <f t="shared" si="39"/>
        <v>35312675.5</v>
      </c>
      <c r="F52" s="35">
        <v>316433</v>
      </c>
      <c r="G52" s="1">
        <v>96.01</v>
      </c>
      <c r="H52" s="1">
        <f t="shared" si="16"/>
        <v>88.23166666666668</v>
      </c>
      <c r="I52" s="1">
        <v>97.36</v>
      </c>
      <c r="J52" s="1">
        <f t="shared" si="12"/>
        <v>98.555</v>
      </c>
      <c r="K52" s="1">
        <f t="shared" si="40"/>
        <v>96.20875000000001</v>
      </c>
      <c r="L52" s="9">
        <v>145363</v>
      </c>
      <c r="M52" s="9">
        <f t="shared" si="13"/>
        <v>1725416</v>
      </c>
      <c r="N52" s="11">
        <v>153</v>
      </c>
      <c r="O52" s="61">
        <v>15620</v>
      </c>
      <c r="Q52" s="125">
        <f t="shared" si="42"/>
        <v>0.08786177609293026</v>
      </c>
      <c r="R52" s="125">
        <f t="shared" si="9"/>
        <v>0.08279913518313554</v>
      </c>
      <c r="S52" s="138">
        <f t="shared" si="17"/>
        <v>0.07528458159450421</v>
      </c>
      <c r="T52" s="106">
        <v>147</v>
      </c>
      <c r="U52" s="5">
        <f t="shared" si="18"/>
        <v>1329.25</v>
      </c>
      <c r="V52" s="23"/>
      <c r="W52" s="5">
        <v>40</v>
      </c>
      <c r="X52" s="71">
        <f t="shared" si="41"/>
        <v>1369.25</v>
      </c>
      <c r="Y52" s="71"/>
      <c r="Z52" s="123">
        <f t="shared" si="43"/>
        <v>0.3489965378276325</v>
      </c>
      <c r="AA52" s="122">
        <f t="shared" si="10"/>
        <v>0.3510607053372865</v>
      </c>
      <c r="AB52" s="123">
        <f t="shared" si="19"/>
        <v>0.39079734980715347</v>
      </c>
      <c r="AC52" s="106">
        <v>583.9</v>
      </c>
      <c r="AD52" s="5">
        <f t="shared" si="20"/>
        <v>6900.049999999999</v>
      </c>
      <c r="AE52" s="2"/>
      <c r="AF52" s="23">
        <v>40</v>
      </c>
      <c r="AG52" s="73">
        <f t="shared" si="46"/>
        <v>6940.049999999999</v>
      </c>
      <c r="AH52" s="5"/>
      <c r="AI52" s="65">
        <f t="shared" si="44"/>
        <v>36.3798</v>
      </c>
      <c r="AJ52" s="5">
        <f t="shared" si="22"/>
        <v>397.2641862500001</v>
      </c>
      <c r="AK52" s="1"/>
      <c r="AL52" s="23">
        <v>100</v>
      </c>
      <c r="AM52" s="74">
        <f t="shared" si="23"/>
        <v>497.2641862500001</v>
      </c>
      <c r="AN52" s="1"/>
      <c r="AO52">
        <f t="shared" si="45"/>
        <v>0.006257910174782176</v>
      </c>
      <c r="AP52" s="42">
        <v>10.47</v>
      </c>
      <c r="AQ52" s="147">
        <f t="shared" si="11"/>
        <v>0.00578497444395767</v>
      </c>
      <c r="AR52" s="112">
        <f t="shared" si="14"/>
        <v>109.21000000000001</v>
      </c>
      <c r="AS52" s="15">
        <f t="shared" si="24"/>
        <v>104.94999999999997</v>
      </c>
      <c r="AT52" s="15"/>
      <c r="AU52" s="15">
        <v>15</v>
      </c>
      <c r="AV52" s="53">
        <f t="shared" si="25"/>
        <v>119.94999999999997</v>
      </c>
      <c r="AW52" s="1"/>
      <c r="AX52" s="65">
        <v>40.36</v>
      </c>
      <c r="AY52" s="106">
        <f t="shared" si="15"/>
        <v>460.66</v>
      </c>
      <c r="AZ52" s="15">
        <f t="shared" si="26"/>
        <v>434.0950000000001</v>
      </c>
      <c r="BA52" s="1"/>
      <c r="BB52" s="13">
        <v>15</v>
      </c>
      <c r="BC52" s="57">
        <f t="shared" si="27"/>
        <v>449.0950000000001</v>
      </c>
      <c r="BD52" s="1"/>
      <c r="BE52" s="40">
        <f t="shared" si="6"/>
        <v>0.0024894145562319994</v>
      </c>
      <c r="BF52" s="48">
        <f t="shared" si="28"/>
        <v>0.0227019700356682</v>
      </c>
      <c r="BG52" s="1"/>
      <c r="BH52" s="43">
        <v>0.6</v>
      </c>
      <c r="BI52" s="87">
        <f t="shared" si="29"/>
        <v>0.6227019700356682</v>
      </c>
      <c r="BJ52" s="48"/>
      <c r="BK52" s="40">
        <f t="shared" si="7"/>
        <v>0.000154514872488</v>
      </c>
      <c r="BL52" s="48">
        <f t="shared" si="30"/>
        <v>0.0014095874875488003</v>
      </c>
      <c r="BM52" s="1"/>
      <c r="BN52" s="43">
        <v>0.0004</v>
      </c>
      <c r="BO52" s="87">
        <f t="shared" si="31"/>
        <v>0.0018095874875488002</v>
      </c>
      <c r="BP52" s="48"/>
      <c r="BQ52" s="40">
        <f t="shared" si="8"/>
        <v>0.0011389203720000001</v>
      </c>
      <c r="BR52" s="41">
        <f t="shared" si="32"/>
        <v>0.012422379180699997</v>
      </c>
      <c r="BS52" s="1"/>
      <c r="BT52" s="43">
        <v>0.1</v>
      </c>
      <c r="BU52" s="87">
        <f t="shared" si="33"/>
        <v>0.1124223791807</v>
      </c>
      <c r="BV52" s="48"/>
      <c r="BW52" s="42">
        <f t="shared" si="4"/>
        <v>1.101680982451</v>
      </c>
      <c r="BX52" s="13">
        <f t="shared" si="34"/>
        <v>11.974770763189964</v>
      </c>
      <c r="BY52" s="1"/>
      <c r="BZ52" s="15">
        <v>3</v>
      </c>
      <c r="CA52" s="53">
        <f t="shared" si="35"/>
        <v>14.974770763189964</v>
      </c>
      <c r="CB52" s="15"/>
      <c r="CC52" s="42">
        <f t="shared" si="5"/>
        <v>0.2518914</v>
      </c>
      <c r="CD52" s="13">
        <f t="shared" si="36"/>
        <v>5.4669168318</v>
      </c>
      <c r="CE52" s="1"/>
      <c r="CF52" s="15">
        <v>7</v>
      </c>
      <c r="CG52" s="53">
        <f t="shared" si="37"/>
        <v>12.466916831799999</v>
      </c>
    </row>
    <row r="53" spans="1:85" ht="12.75">
      <c r="A53" s="7">
        <v>36008</v>
      </c>
      <c r="B53" s="1">
        <v>744</v>
      </c>
      <c r="C53" s="1">
        <f t="shared" si="38"/>
        <v>8449.285</v>
      </c>
      <c r="D53" s="35">
        <v>3286470</v>
      </c>
      <c r="E53" s="35">
        <f t="shared" si="39"/>
        <v>35208054.5</v>
      </c>
      <c r="F53" s="35">
        <v>320512</v>
      </c>
      <c r="G53" s="1">
        <v>97.25</v>
      </c>
      <c r="H53" s="1">
        <f t="shared" si="16"/>
        <v>88.21541666666667</v>
      </c>
      <c r="I53" s="1">
        <v>100</v>
      </c>
      <c r="J53" s="1">
        <f t="shared" si="12"/>
        <v>98.60333333333334</v>
      </c>
      <c r="K53" s="1">
        <f t="shared" si="40"/>
        <v>96.23666666666668</v>
      </c>
      <c r="L53" s="9">
        <v>148770</v>
      </c>
      <c r="M53" s="9">
        <f t="shared" si="13"/>
        <v>1732420</v>
      </c>
      <c r="N53" s="11">
        <v>0</v>
      </c>
      <c r="O53" s="61">
        <v>3332</v>
      </c>
      <c r="Q53" s="125">
        <f t="shared" si="42"/>
        <v>0.08562378479036778</v>
      </c>
      <c r="R53" s="125">
        <f t="shared" si="9"/>
        <v>0.084156494152184</v>
      </c>
      <c r="S53" s="138">
        <f t="shared" si="17"/>
        <v>0.07621551483340266</v>
      </c>
      <c r="T53" s="106">
        <v>140.7</v>
      </c>
      <c r="U53" s="5">
        <f t="shared" si="18"/>
        <v>1341.6999999999998</v>
      </c>
      <c r="V53" s="23"/>
      <c r="W53" s="5">
        <v>40</v>
      </c>
      <c r="X53" s="71">
        <f t="shared" si="41"/>
        <v>1381.6999999999998</v>
      </c>
      <c r="Y53" s="71"/>
      <c r="Z53" s="123">
        <f t="shared" si="43"/>
        <v>0.36300346572462244</v>
      </c>
      <c r="AA53" s="122">
        <f t="shared" si="10"/>
        <v>0.35325892502356926</v>
      </c>
      <c r="AB53" s="123">
        <f t="shared" si="19"/>
        <v>0.38199497788212067</v>
      </c>
      <c r="AC53" s="106">
        <v>596.5</v>
      </c>
      <c r="AD53" s="5">
        <f t="shared" si="20"/>
        <v>6724.65</v>
      </c>
      <c r="AE53" s="2"/>
      <c r="AF53" s="23">
        <v>40</v>
      </c>
      <c r="AG53" s="73">
        <f t="shared" si="46"/>
        <v>6764.65</v>
      </c>
      <c r="AH53" s="5"/>
      <c r="AI53" s="65">
        <f t="shared" si="44"/>
        <v>37.20083</v>
      </c>
      <c r="AJ53" s="5">
        <f t="shared" si="22"/>
        <v>398.76591625000003</v>
      </c>
      <c r="AK53" s="1"/>
      <c r="AL53" s="23">
        <v>100</v>
      </c>
      <c r="AM53" s="74">
        <f t="shared" si="23"/>
        <v>498.76591625000003</v>
      </c>
      <c r="AN53" s="12"/>
      <c r="AO53">
        <f t="shared" si="45"/>
        <v>0.004375515370595198</v>
      </c>
      <c r="AP53" s="42">
        <v>7.19</v>
      </c>
      <c r="AQ53" s="147">
        <f t="shared" si="11"/>
        <v>0.005686221089866428</v>
      </c>
      <c r="AR53" s="112">
        <f t="shared" si="14"/>
        <v>107.79</v>
      </c>
      <c r="AS53" s="15">
        <f t="shared" si="24"/>
        <v>104.12499999999999</v>
      </c>
      <c r="AT53" s="15"/>
      <c r="AU53" s="15">
        <v>15</v>
      </c>
      <c r="AV53" s="53">
        <f t="shared" si="25"/>
        <v>119.12499999999999</v>
      </c>
      <c r="AW53" s="12"/>
      <c r="AX53" s="69">
        <v>37.87</v>
      </c>
      <c r="AY53" s="106">
        <f t="shared" si="15"/>
        <v>460.21999999999997</v>
      </c>
      <c r="AZ53" s="15">
        <f t="shared" si="26"/>
        <v>433.76</v>
      </c>
      <c r="BA53" s="1"/>
      <c r="BB53" s="13">
        <v>15</v>
      </c>
      <c r="BC53" s="74">
        <f t="shared" si="27"/>
        <v>448.76</v>
      </c>
      <c r="BD53" s="12"/>
      <c r="BE53" s="40">
        <f t="shared" si="6"/>
        <v>0.0011083365119952</v>
      </c>
      <c r="BF53" s="48">
        <f t="shared" si="28"/>
        <v>0.022369928205779398</v>
      </c>
      <c r="BG53" s="1"/>
      <c r="BH53" s="43">
        <v>0.6</v>
      </c>
      <c r="BI53" s="87">
        <f t="shared" si="29"/>
        <v>0.6223699282057794</v>
      </c>
      <c r="BJ53" s="48"/>
      <c r="BK53" s="40">
        <f t="shared" si="7"/>
        <v>6.89549029968E-05</v>
      </c>
      <c r="BL53" s="48">
        <f t="shared" si="30"/>
        <v>0.0013890269895396002</v>
      </c>
      <c r="BM53" s="1"/>
      <c r="BN53" s="43">
        <v>0.0004</v>
      </c>
      <c r="BO53" s="87">
        <f t="shared" si="31"/>
        <v>0.0017890269895396002</v>
      </c>
      <c r="BP53" s="48"/>
      <c r="BQ53" s="40">
        <f t="shared" si="8"/>
        <v>0.0011604079992</v>
      </c>
      <c r="BR53" s="41">
        <f t="shared" si="32"/>
        <v>0.0124679770659</v>
      </c>
      <c r="BS53" s="1"/>
      <c r="BT53" s="43">
        <v>0.1</v>
      </c>
      <c r="BU53" s="87">
        <f t="shared" si="33"/>
        <v>0.1124679770659</v>
      </c>
      <c r="BV53" s="48"/>
      <c r="BW53" s="42">
        <f t="shared" si="4"/>
        <v>1.1091745362870002</v>
      </c>
      <c r="BX53" s="13">
        <f t="shared" si="34"/>
        <v>12.014858583225614</v>
      </c>
      <c r="BY53" s="1"/>
      <c r="BZ53" s="15">
        <v>3</v>
      </c>
      <c r="CA53" s="53">
        <f t="shared" si="35"/>
        <v>15.014858583225614</v>
      </c>
      <c r="CB53" s="15"/>
      <c r="CC53" s="42">
        <f t="shared" si="5"/>
        <v>0.25216515</v>
      </c>
      <c r="CD53" s="13">
        <f t="shared" si="36"/>
        <v>5.4843780168</v>
      </c>
      <c r="CE53" s="1"/>
      <c r="CF53" s="15">
        <v>7</v>
      </c>
      <c r="CG53" s="53">
        <f t="shared" si="37"/>
        <v>12.484378016800001</v>
      </c>
    </row>
    <row r="54" spans="1:85" ht="12.75">
      <c r="A54" s="7">
        <v>36039</v>
      </c>
      <c r="B54" s="1">
        <v>720</v>
      </c>
      <c r="C54" s="1">
        <f t="shared" si="38"/>
        <v>8449.285</v>
      </c>
      <c r="D54" s="35">
        <v>3025903</v>
      </c>
      <c r="E54" s="35">
        <f t="shared" si="39"/>
        <v>35077832.5</v>
      </c>
      <c r="F54" s="35">
        <v>292546</v>
      </c>
      <c r="G54" s="1">
        <v>91.72</v>
      </c>
      <c r="H54" s="1">
        <f t="shared" si="16"/>
        <v>88.02583333333335</v>
      </c>
      <c r="I54" s="1">
        <v>98.9</v>
      </c>
      <c r="J54" s="1">
        <f t="shared" si="12"/>
        <v>98.51166666666667</v>
      </c>
      <c r="K54" s="1">
        <f t="shared" si="40"/>
        <v>96.20333333333333</v>
      </c>
      <c r="L54" s="9">
        <v>137282</v>
      </c>
      <c r="M54" s="9">
        <f t="shared" si="13"/>
        <v>1728967</v>
      </c>
      <c r="N54" s="11">
        <v>0</v>
      </c>
      <c r="O54" s="61">
        <v>6517</v>
      </c>
      <c r="Q54" s="125">
        <f t="shared" si="42"/>
        <v>0.08281825293143898</v>
      </c>
      <c r="R54" s="126">
        <f t="shared" si="9"/>
        <v>0.08468250954803586</v>
      </c>
      <c r="S54" s="150">
        <f t="shared" si="17"/>
        <v>0.07681774522413837</v>
      </c>
      <c r="T54" s="106">
        <v>125.3</v>
      </c>
      <c r="U54" s="5">
        <f t="shared" si="18"/>
        <v>1347.3000000000002</v>
      </c>
      <c r="V54" s="23"/>
      <c r="W54" s="5">
        <v>40</v>
      </c>
      <c r="X54" s="71">
        <f t="shared" si="41"/>
        <v>1387.3000000000002</v>
      </c>
      <c r="Y54" s="72"/>
      <c r="Z54" s="123">
        <f t="shared" si="43"/>
        <v>0.3530185865178097</v>
      </c>
      <c r="AA54" s="122">
        <f t="shared" si="10"/>
        <v>0.3563540228982306</v>
      </c>
      <c r="AB54" s="123">
        <f t="shared" si="19"/>
        <v>0.37507733694777173</v>
      </c>
      <c r="AC54" s="106">
        <v>534.1</v>
      </c>
      <c r="AD54" s="5">
        <f t="shared" si="20"/>
        <v>6578.449999999999</v>
      </c>
      <c r="AE54" s="2"/>
      <c r="AF54" s="23">
        <v>40</v>
      </c>
      <c r="AG54" s="73">
        <f t="shared" si="46"/>
        <v>6618.449999999999</v>
      </c>
      <c r="AH54" s="5"/>
      <c r="AI54" s="65">
        <f t="shared" si="44"/>
        <v>34.3367925</v>
      </c>
      <c r="AJ54" s="5">
        <f t="shared" si="22"/>
        <v>399.220005</v>
      </c>
      <c r="AK54" s="1"/>
      <c r="AL54" s="23">
        <v>100</v>
      </c>
      <c r="AM54" s="74">
        <f t="shared" si="23"/>
        <v>499.220005</v>
      </c>
      <c r="AN54" s="1"/>
      <c r="AO54">
        <f t="shared" si="45"/>
        <v>0.004355724555611994</v>
      </c>
      <c r="AP54" s="42">
        <v>6.59</v>
      </c>
      <c r="AQ54" s="147">
        <f t="shared" si="11"/>
        <v>0.005665153028880226</v>
      </c>
      <c r="AR54" s="112">
        <f t="shared" si="14"/>
        <v>107.62000000000002</v>
      </c>
      <c r="AS54" s="15">
        <f t="shared" si="24"/>
        <v>104.04999999999998</v>
      </c>
      <c r="AT54" s="15"/>
      <c r="AU54" s="15">
        <v>15</v>
      </c>
      <c r="AV54" s="53">
        <f t="shared" si="25"/>
        <v>119.04999999999998</v>
      </c>
      <c r="AW54" s="1"/>
      <c r="AX54" s="65">
        <v>34.71</v>
      </c>
      <c r="AY54" s="106">
        <f t="shared" si="15"/>
        <v>459.32</v>
      </c>
      <c r="AZ54" s="15">
        <f t="shared" si="26"/>
        <v>433.37500000000006</v>
      </c>
      <c r="BA54" s="1"/>
      <c r="BB54" s="13">
        <v>15</v>
      </c>
      <c r="BC54" s="57">
        <f t="shared" si="27"/>
        <v>448.37500000000006</v>
      </c>
      <c r="BD54" s="1"/>
      <c r="BE54" s="40">
        <f t="shared" si="6"/>
        <v>0.0010227509234612</v>
      </c>
      <c r="BF54" s="48">
        <f t="shared" si="28"/>
        <v>0.0223833158627472</v>
      </c>
      <c r="BG54" s="1"/>
      <c r="BH54" s="43">
        <v>0.6</v>
      </c>
      <c r="BI54" s="87">
        <f t="shared" si="29"/>
        <v>0.6223833158627472</v>
      </c>
      <c r="BJ54" s="48"/>
      <c r="BK54" s="40">
        <f t="shared" si="7"/>
        <v>6.36302226408E-05</v>
      </c>
      <c r="BL54" s="48">
        <f t="shared" si="30"/>
        <v>0.0013898599036848004</v>
      </c>
      <c r="BM54" s="1"/>
      <c r="BN54" s="43">
        <v>0.0004</v>
      </c>
      <c r="BO54" s="87">
        <f t="shared" si="31"/>
        <v>0.0017898599036848004</v>
      </c>
      <c r="BP54" s="48"/>
      <c r="BQ54" s="40">
        <f t="shared" si="8"/>
        <v>0.0010708035102</v>
      </c>
      <c r="BR54" s="41">
        <f t="shared" si="32"/>
        <v>0.0124819948272</v>
      </c>
      <c r="BS54" s="1"/>
      <c r="BT54" s="43">
        <v>0.1</v>
      </c>
      <c r="BU54" s="87">
        <f t="shared" si="33"/>
        <v>0.1124819948272</v>
      </c>
      <c r="BV54" s="48"/>
      <c r="BW54" s="42">
        <f t="shared" si="4"/>
        <v>1.0235242232342001</v>
      </c>
      <c r="BX54" s="13">
        <f t="shared" si="34"/>
        <v>12.028256355906313</v>
      </c>
      <c r="BY54" s="1"/>
      <c r="BZ54" s="15">
        <v>3</v>
      </c>
      <c r="CA54" s="53">
        <f t="shared" si="35"/>
        <v>15.028256355906313</v>
      </c>
      <c r="CB54" s="15"/>
      <c r="CC54" s="42">
        <f t="shared" si="5"/>
        <v>0.23269299</v>
      </c>
      <c r="CD54" s="13">
        <f t="shared" si="36"/>
        <v>5.4904698468</v>
      </c>
      <c r="CE54" s="1"/>
      <c r="CF54" s="15">
        <v>7</v>
      </c>
      <c r="CG54" s="53">
        <f t="shared" si="37"/>
        <v>12.4904698468</v>
      </c>
    </row>
    <row r="55" spans="1:85" ht="12.75">
      <c r="A55" s="7">
        <v>36069</v>
      </c>
      <c r="B55" s="1">
        <v>745</v>
      </c>
      <c r="C55" s="1">
        <f t="shared" si="38"/>
        <v>8476.235</v>
      </c>
      <c r="D55" s="35">
        <v>3013590</v>
      </c>
      <c r="E55" s="35">
        <f t="shared" si="39"/>
        <v>35033006</v>
      </c>
      <c r="F55" s="35">
        <v>294699</v>
      </c>
      <c r="G55" s="1">
        <v>89.29</v>
      </c>
      <c r="H55" s="1">
        <f t="shared" si="16"/>
        <v>88.03750000000001</v>
      </c>
      <c r="I55" s="1">
        <v>99.94</v>
      </c>
      <c r="J55" s="1">
        <f t="shared" si="12"/>
        <v>98.50833333333334</v>
      </c>
      <c r="K55" s="1">
        <f t="shared" si="40"/>
        <v>96.50208333333335</v>
      </c>
      <c r="L55" s="9">
        <v>136901</v>
      </c>
      <c r="M55" s="9">
        <f t="shared" si="13"/>
        <v>1718345</v>
      </c>
      <c r="N55" s="11">
        <v>0</v>
      </c>
      <c r="O55" s="61">
        <v>10653</v>
      </c>
      <c r="Q55" s="125">
        <f t="shared" si="42"/>
        <v>0.07505997829830865</v>
      </c>
      <c r="R55" s="125">
        <f t="shared" si="9"/>
        <v>0.08424766441207576</v>
      </c>
      <c r="S55" s="138">
        <f t="shared" si="17"/>
        <v>0.07733278725782196</v>
      </c>
      <c r="T55" s="107">
        <v>113.1</v>
      </c>
      <c r="U55" s="23">
        <f t="shared" si="18"/>
        <v>1354.6</v>
      </c>
      <c r="V55" s="23"/>
      <c r="W55" s="23">
        <v>40</v>
      </c>
      <c r="X55" s="73">
        <f t="shared" si="41"/>
        <v>1394.6</v>
      </c>
      <c r="Y55" s="71"/>
      <c r="Z55" s="123">
        <f t="shared" si="43"/>
        <v>0.3298391619297914</v>
      </c>
      <c r="AA55" s="122">
        <f t="shared" si="10"/>
        <v>0.3584669021870108</v>
      </c>
      <c r="AB55" s="123">
        <f t="shared" si="19"/>
        <v>0.3697256238873707</v>
      </c>
      <c r="AC55" s="106">
        <v>497</v>
      </c>
      <c r="AD55" s="5">
        <f t="shared" si="20"/>
        <v>6476.3</v>
      </c>
      <c r="AE55" s="2"/>
      <c r="AF55" s="23">
        <v>40</v>
      </c>
      <c r="AG55" s="73">
        <f t="shared" si="46"/>
        <v>6516.3</v>
      </c>
      <c r="AH55" s="5"/>
      <c r="AI55" s="65">
        <f t="shared" si="44"/>
        <v>34.2518825</v>
      </c>
      <c r="AJ55" s="5">
        <f t="shared" si="22"/>
        <v>399.57460625000004</v>
      </c>
      <c r="AK55" s="1"/>
      <c r="AL55" s="23">
        <v>100</v>
      </c>
      <c r="AM55" s="74">
        <f t="shared" si="23"/>
        <v>499.57460625000004</v>
      </c>
      <c r="AN55" s="16"/>
      <c r="AO55">
        <f t="shared" si="45"/>
        <v>0.004373521281926207</v>
      </c>
      <c r="AP55" s="42">
        <v>6.59</v>
      </c>
      <c r="AQ55" s="147">
        <f t="shared" si="11"/>
        <v>0.005677755675260439</v>
      </c>
      <c r="AR55" s="112">
        <f t="shared" si="14"/>
        <v>107.23000000000002</v>
      </c>
      <c r="AS55" s="15">
        <f t="shared" si="24"/>
        <v>102.68499999999999</v>
      </c>
      <c r="AT55" s="15"/>
      <c r="AU55" s="15">
        <v>15</v>
      </c>
      <c r="AV55" s="53">
        <f t="shared" si="25"/>
        <v>117.68499999999999</v>
      </c>
      <c r="AW55" s="16"/>
      <c r="AX55" s="69">
        <v>34.71</v>
      </c>
      <c r="AY55" s="106">
        <f t="shared" si="15"/>
        <v>457.26</v>
      </c>
      <c r="AZ55" s="15">
        <f t="shared" si="26"/>
        <v>431.225</v>
      </c>
      <c r="BA55" s="1"/>
      <c r="BB55" s="13">
        <v>15</v>
      </c>
      <c r="BC55" s="74">
        <f t="shared" si="27"/>
        <v>446.225</v>
      </c>
      <c r="BD55" s="16"/>
      <c r="BE55" s="40">
        <f t="shared" si="6"/>
        <v>0.0010199124883508001</v>
      </c>
      <c r="BF55" s="48">
        <f t="shared" si="28"/>
        <v>0.022127452455333</v>
      </c>
      <c r="BG55" s="1"/>
      <c r="BH55" s="43">
        <v>0.6</v>
      </c>
      <c r="BI55" s="87">
        <f t="shared" si="29"/>
        <v>0.622127452455333</v>
      </c>
      <c r="BJ55" s="48"/>
      <c r="BK55" s="40">
        <f t="shared" si="7"/>
        <v>6.345363906719999E-05</v>
      </c>
      <c r="BL55" s="48">
        <f t="shared" si="30"/>
        <v>0.0013740103167420004</v>
      </c>
      <c r="BM55" s="1"/>
      <c r="BN55" s="43">
        <v>0.0004</v>
      </c>
      <c r="BO55" s="87">
        <f t="shared" si="31"/>
        <v>0.0017740103167420004</v>
      </c>
      <c r="BP55" s="48"/>
      <c r="BQ55" s="40">
        <f t="shared" si="8"/>
        <v>0.0010678341917999999</v>
      </c>
      <c r="BR55" s="41">
        <f t="shared" si="32"/>
        <v>0.0124922549915</v>
      </c>
      <c r="BS55" s="1"/>
      <c r="BT55" s="43">
        <v>0.1</v>
      </c>
      <c r="BU55" s="87">
        <f t="shared" si="33"/>
        <v>0.11249225499150001</v>
      </c>
      <c r="BV55" s="48"/>
      <c r="BW55" s="42">
        <f t="shared" si="4"/>
        <v>1.0206836270231001</v>
      </c>
      <c r="BX55" s="13">
        <f t="shared" si="34"/>
        <v>12.035590725297114</v>
      </c>
      <c r="BY55" s="1"/>
      <c r="BZ55" s="15">
        <v>3</v>
      </c>
      <c r="CA55" s="53">
        <f t="shared" si="35"/>
        <v>15.035590725297114</v>
      </c>
      <c r="CB55" s="15"/>
      <c r="CC55" s="42">
        <f t="shared" si="5"/>
        <v>0.23204719499999998</v>
      </c>
      <c r="CD55" s="13">
        <f t="shared" si="36"/>
        <v>5.4932626668</v>
      </c>
      <c r="CE55" s="1"/>
      <c r="CF55" s="15">
        <v>7</v>
      </c>
      <c r="CG55" s="53">
        <f t="shared" si="37"/>
        <v>12.4932626668</v>
      </c>
    </row>
    <row r="56" spans="1:85" ht="12.75">
      <c r="A56" s="7">
        <v>36100</v>
      </c>
      <c r="B56" s="1">
        <v>720</v>
      </c>
      <c r="C56" s="1">
        <f t="shared" si="38"/>
        <v>8476.235</v>
      </c>
      <c r="D56" s="35">
        <v>3142143</v>
      </c>
      <c r="E56" s="35">
        <f t="shared" si="39"/>
        <v>35047500</v>
      </c>
      <c r="F56" s="35">
        <v>306767</v>
      </c>
      <c r="G56" s="1">
        <v>96.18</v>
      </c>
      <c r="H56" s="1">
        <f t="shared" si="16"/>
        <v>88.0125</v>
      </c>
      <c r="I56" s="1">
        <v>100</v>
      </c>
      <c r="J56" s="1">
        <f t="shared" si="12"/>
        <v>98.50833333333333</v>
      </c>
      <c r="K56" s="1">
        <f t="shared" si="40"/>
        <v>96.5075</v>
      </c>
      <c r="L56" s="9">
        <v>141400</v>
      </c>
      <c r="M56" s="9">
        <f t="shared" si="13"/>
        <v>1703165</v>
      </c>
      <c r="N56" s="11">
        <v>0</v>
      </c>
      <c r="O56" s="61">
        <v>3587</v>
      </c>
      <c r="Q56" s="125">
        <f t="shared" si="42"/>
        <v>0.06193225451546922</v>
      </c>
      <c r="R56" s="125">
        <f t="shared" si="9"/>
        <v>0.0821985925119214</v>
      </c>
      <c r="S56" s="138">
        <f t="shared" si="17"/>
        <v>0.07718382195591697</v>
      </c>
      <c r="T56" s="106">
        <v>97.3</v>
      </c>
      <c r="U56" s="5">
        <f t="shared" si="18"/>
        <v>1352.55</v>
      </c>
      <c r="V56" s="23"/>
      <c r="W56" s="5">
        <v>40</v>
      </c>
      <c r="X56" s="71">
        <f t="shared" si="41"/>
        <v>1392.55</v>
      </c>
      <c r="Y56" s="71"/>
      <c r="Z56" s="123">
        <f t="shared" si="43"/>
        <v>0.3699386055949713</v>
      </c>
      <c r="AA56" s="122">
        <f t="shared" si="10"/>
        <v>0.36016710754285725</v>
      </c>
      <c r="AB56" s="123">
        <f t="shared" si="19"/>
        <v>0.3651473000927313</v>
      </c>
      <c r="AC56" s="106">
        <v>581.2</v>
      </c>
      <c r="AD56" s="5">
        <f t="shared" si="20"/>
        <v>6398.75</v>
      </c>
      <c r="AE56" s="2"/>
      <c r="AF56" s="23">
        <v>40</v>
      </c>
      <c r="AG56" s="73">
        <f t="shared" si="46"/>
        <v>6438.75</v>
      </c>
      <c r="AH56" s="5"/>
      <c r="AI56" s="65">
        <f t="shared" si="44"/>
        <v>35.3589675</v>
      </c>
      <c r="AJ56" s="5">
        <f t="shared" si="22"/>
        <v>399.868535</v>
      </c>
      <c r="AK56" s="1"/>
      <c r="AL56" s="23">
        <v>100</v>
      </c>
      <c r="AM56" s="74">
        <f t="shared" si="23"/>
        <v>499.868535</v>
      </c>
      <c r="AN56" s="1"/>
      <c r="AO56">
        <f t="shared" si="45"/>
        <v>0.004391907051970582</v>
      </c>
      <c r="AP56" s="42">
        <v>6.9</v>
      </c>
      <c r="AQ56" s="147">
        <f t="shared" si="11"/>
        <v>0.005684946314791901</v>
      </c>
      <c r="AR56" s="112">
        <f t="shared" si="14"/>
        <v>106.93000000000002</v>
      </c>
      <c r="AS56" s="15">
        <f t="shared" si="24"/>
        <v>102.625</v>
      </c>
      <c r="AT56" s="15"/>
      <c r="AU56" s="15">
        <v>15</v>
      </c>
      <c r="AV56" s="53">
        <f t="shared" si="25"/>
        <v>117.625</v>
      </c>
      <c r="AW56" s="1"/>
      <c r="AX56" s="65">
        <v>36.34</v>
      </c>
      <c r="AY56" s="106">
        <f t="shared" si="15"/>
        <v>455.65999999999997</v>
      </c>
      <c r="AZ56" s="15">
        <f t="shared" si="26"/>
        <v>430.915</v>
      </c>
      <c r="BA56" s="1"/>
      <c r="BB56" s="13">
        <v>15</v>
      </c>
      <c r="BC56" s="57">
        <f t="shared" si="27"/>
        <v>445.915</v>
      </c>
      <c r="BD56" s="1"/>
      <c r="BE56" s="40">
        <f t="shared" si="6"/>
        <v>0.0010534300129132</v>
      </c>
      <c r="BF56" s="48">
        <f t="shared" si="28"/>
        <v>0.0221361577829304</v>
      </c>
      <c r="BG56" s="1"/>
      <c r="BH56" s="43">
        <v>0.6</v>
      </c>
      <c r="BI56" s="87">
        <f t="shared" si="29"/>
        <v>0.6221361577829304</v>
      </c>
      <c r="BJ56" s="48"/>
      <c r="BK56" s="40">
        <f t="shared" si="7"/>
        <v>6.553890860880001E-05</v>
      </c>
      <c r="BL56" s="48">
        <f t="shared" si="30"/>
        <v>0.0013745519182236001</v>
      </c>
      <c r="BM56" s="1"/>
      <c r="BN56" s="43">
        <v>0.0004</v>
      </c>
      <c r="BO56" s="87">
        <f t="shared" si="31"/>
        <v>0.0017745519182236</v>
      </c>
      <c r="BP56" s="48"/>
      <c r="BQ56" s="40">
        <f t="shared" si="8"/>
        <v>0.0011029221521999999</v>
      </c>
      <c r="BR56" s="41">
        <f t="shared" si="32"/>
        <v>0.012501369724399997</v>
      </c>
      <c r="BS56" s="1"/>
      <c r="BT56" s="43">
        <v>0.1</v>
      </c>
      <c r="BU56" s="87">
        <f t="shared" si="33"/>
        <v>0.1125013697244</v>
      </c>
      <c r="BV56" s="48"/>
      <c r="BW56" s="42">
        <f t="shared" si="4"/>
        <v>1.05422652034</v>
      </c>
      <c r="BX56" s="13">
        <f t="shared" si="34"/>
        <v>12.044302632574462</v>
      </c>
      <c r="BY56" s="1"/>
      <c r="BZ56" s="15">
        <v>3</v>
      </c>
      <c r="CA56" s="53">
        <f t="shared" si="35"/>
        <v>15.044302632574462</v>
      </c>
      <c r="CB56" s="15"/>
      <c r="CC56" s="42">
        <f t="shared" si="5"/>
        <v>0.23967299999999997</v>
      </c>
      <c r="CD56" s="13">
        <f t="shared" si="36"/>
        <v>5.497223881799999</v>
      </c>
      <c r="CE56" s="1"/>
      <c r="CF56" s="15">
        <v>7</v>
      </c>
      <c r="CG56" s="53">
        <f t="shared" si="37"/>
        <v>12.4972238818</v>
      </c>
    </row>
    <row r="57" spans="1:85" ht="12.75">
      <c r="A57" s="7">
        <v>36130</v>
      </c>
      <c r="B57" s="1">
        <v>744</v>
      </c>
      <c r="C57" s="1">
        <f t="shared" si="38"/>
        <v>8476.235</v>
      </c>
      <c r="D57" s="35">
        <v>3301725</v>
      </c>
      <c r="E57" s="35">
        <f t="shared" si="39"/>
        <v>35145653</v>
      </c>
      <c r="F57" s="35">
        <v>319154</v>
      </c>
      <c r="G57" s="1">
        <v>96.83</v>
      </c>
      <c r="H57" s="1">
        <f t="shared" si="16"/>
        <v>88.07041666666669</v>
      </c>
      <c r="I57" s="1">
        <v>100</v>
      </c>
      <c r="J57" s="1">
        <f t="shared" si="12"/>
        <v>98.50833333333333</v>
      </c>
      <c r="K57" s="1">
        <f t="shared" si="40"/>
        <v>96.51083333333332</v>
      </c>
      <c r="L57" s="9">
        <v>150803</v>
      </c>
      <c r="M57" s="9">
        <f t="shared" si="13"/>
        <v>1692514</v>
      </c>
      <c r="N57" s="11">
        <v>0</v>
      </c>
      <c r="O57" s="61">
        <v>2963</v>
      </c>
      <c r="Q57" s="125">
        <f t="shared" si="42"/>
        <v>0.0660260924213858</v>
      </c>
      <c r="R57" s="125">
        <f aca="true" t="shared" si="47" ref="R57:R73">(SUM(T46:T57))*2000/(SUM(D46:D57))</f>
        <v>0.07982302248139342</v>
      </c>
      <c r="S57" s="138">
        <f t="shared" si="17"/>
        <v>0.07706216185540783</v>
      </c>
      <c r="T57" s="106">
        <v>109</v>
      </c>
      <c r="U57" s="5">
        <f t="shared" si="18"/>
        <v>1354.2</v>
      </c>
      <c r="V57" s="23"/>
      <c r="W57" s="5">
        <v>40</v>
      </c>
      <c r="X57" s="71">
        <f t="shared" si="41"/>
        <v>1394.2</v>
      </c>
      <c r="Y57" s="71"/>
      <c r="Z57" s="123">
        <f t="shared" si="43"/>
        <v>0.3819821456965677</v>
      </c>
      <c r="AA57" s="122">
        <f aca="true" t="shared" si="48" ref="AA57:AA73">SUM(AC46:AC57)*2000/(SUM(D46:D57))</f>
        <v>0.36081074028111326</v>
      </c>
      <c r="AB57" s="123">
        <f t="shared" si="19"/>
        <v>0.36378040834808223</v>
      </c>
      <c r="AC57" s="106">
        <v>630.6</v>
      </c>
      <c r="AD57" s="5">
        <f t="shared" si="20"/>
        <v>6392.650000000001</v>
      </c>
      <c r="AE57" s="2"/>
      <c r="AF57" s="23">
        <v>40</v>
      </c>
      <c r="AG57" s="73">
        <f t="shared" si="46"/>
        <v>6432.650000000001</v>
      </c>
      <c r="AH57" s="5"/>
      <c r="AI57" s="69">
        <f t="shared" si="44"/>
        <v>37.7081575</v>
      </c>
      <c r="AJ57" s="23">
        <f t="shared" si="22"/>
        <v>400.54634375000006</v>
      </c>
      <c r="AK57" s="16"/>
      <c r="AL57" s="23">
        <v>100</v>
      </c>
      <c r="AM57" s="74">
        <f t="shared" si="23"/>
        <v>500.54634375000006</v>
      </c>
      <c r="AN57" s="1"/>
      <c r="AO57">
        <f t="shared" si="45"/>
        <v>0.004355299123942787</v>
      </c>
      <c r="AP57" s="42">
        <v>7.19</v>
      </c>
      <c r="AQ57" s="147">
        <f aca="true" t="shared" si="49" ref="AQ57:AQ73">(AR57*2000)/(SUM(D46:D57))</f>
        <v>0.005696000025628797</v>
      </c>
      <c r="AR57" s="112">
        <f t="shared" si="14"/>
        <v>106.68000000000002</v>
      </c>
      <c r="AS57" s="15">
        <f t="shared" si="24"/>
        <v>102.52000000000001</v>
      </c>
      <c r="AT57" s="15"/>
      <c r="AU57" s="15">
        <v>15</v>
      </c>
      <c r="AV57" s="53">
        <f t="shared" si="25"/>
        <v>117.52000000000001</v>
      </c>
      <c r="AW57" s="1"/>
      <c r="AX57" s="65">
        <v>37.88</v>
      </c>
      <c r="AY57" s="106">
        <f t="shared" si="15"/>
        <v>454.3399999999999</v>
      </c>
      <c r="AZ57" s="15">
        <f t="shared" si="26"/>
        <v>430.36500000000007</v>
      </c>
      <c r="BA57" s="1"/>
      <c r="BB57" s="13">
        <v>15</v>
      </c>
      <c r="BC57" s="57">
        <f t="shared" si="27"/>
        <v>445.36500000000007</v>
      </c>
      <c r="BD57" s="1"/>
      <c r="BE57" s="40">
        <f t="shared" si="6"/>
        <v>0.0011234823606668001</v>
      </c>
      <c r="BF57" s="48">
        <f t="shared" si="28"/>
        <v>0.022156406880494996</v>
      </c>
      <c r="BG57" s="1"/>
      <c r="BH57" s="43">
        <v>0.6</v>
      </c>
      <c r="BI57" s="87">
        <f t="shared" si="29"/>
        <v>0.622156406880495</v>
      </c>
      <c r="BJ57" s="48"/>
      <c r="BK57" s="40">
        <f t="shared" si="7"/>
        <v>6.98971976112E-05</v>
      </c>
      <c r="BL57" s="48">
        <f t="shared" si="30"/>
        <v>0.0013758117096000003</v>
      </c>
      <c r="BM57" s="1"/>
      <c r="BN57" s="43">
        <v>0.0004</v>
      </c>
      <c r="BO57" s="87">
        <f t="shared" si="31"/>
        <v>0.0017758117096000003</v>
      </c>
      <c r="BP57" s="48"/>
      <c r="BQ57" s="40">
        <f t="shared" si="8"/>
        <v>0.0011762651778</v>
      </c>
      <c r="BR57" s="41">
        <f t="shared" si="32"/>
        <v>0.012522569718499996</v>
      </c>
      <c r="BS57" s="1"/>
      <c r="BT57" s="43">
        <v>0.1</v>
      </c>
      <c r="BU57" s="87">
        <f t="shared" si="33"/>
        <v>0.1125225697185</v>
      </c>
      <c r="BV57" s="48"/>
      <c r="BW57" s="42">
        <f t="shared" si="4"/>
        <v>1.1243318383793</v>
      </c>
      <c r="BX57" s="13">
        <f t="shared" si="34"/>
        <v>12.064567043340261</v>
      </c>
      <c r="BY57" s="1"/>
      <c r="BZ57" s="15">
        <v>3</v>
      </c>
      <c r="CA57" s="53">
        <f t="shared" si="35"/>
        <v>15.064567043340261</v>
      </c>
      <c r="CB57" s="15"/>
      <c r="CC57" s="42">
        <f t="shared" si="5"/>
        <v>0.25561108499999996</v>
      </c>
      <c r="CD57" s="13">
        <f t="shared" si="36"/>
        <v>5.506437901799999</v>
      </c>
      <c r="CE57" s="1"/>
      <c r="CF57" s="15">
        <v>7</v>
      </c>
      <c r="CG57" s="53">
        <f t="shared" si="37"/>
        <v>12.506437901799998</v>
      </c>
    </row>
    <row r="58" spans="1:85" ht="12.75">
      <c r="A58" s="7">
        <v>36161</v>
      </c>
      <c r="B58" s="1">
        <v>715.58</v>
      </c>
      <c r="C58" s="1">
        <f t="shared" si="38"/>
        <v>8463.025</v>
      </c>
      <c r="D58" s="35">
        <v>3075296</v>
      </c>
      <c r="E58" s="35">
        <f t="shared" si="39"/>
        <v>35535672.5</v>
      </c>
      <c r="F58" s="35">
        <v>294940</v>
      </c>
      <c r="G58" s="1">
        <v>89.49</v>
      </c>
      <c r="H58" s="1">
        <f t="shared" si="16"/>
        <v>88.90916666666668</v>
      </c>
      <c r="I58" s="1">
        <v>95.96</v>
      </c>
      <c r="J58" s="1">
        <f t="shared" si="12"/>
        <v>98.18916666666667</v>
      </c>
      <c r="K58" s="1">
        <f t="shared" si="40"/>
        <v>96.43833333333333</v>
      </c>
      <c r="L58" s="9">
        <v>138756</v>
      </c>
      <c r="M58" s="9">
        <f t="shared" si="13"/>
        <v>1676165</v>
      </c>
      <c r="N58" s="11">
        <v>299</v>
      </c>
      <c r="O58" s="61">
        <v>20928</v>
      </c>
      <c r="Q58" s="125">
        <f t="shared" si="42"/>
        <v>0.06685535311072495</v>
      </c>
      <c r="R58" s="125">
        <f t="shared" si="47"/>
        <v>0.07774648154235753</v>
      </c>
      <c r="S58" s="138">
        <f t="shared" si="17"/>
        <v>0.07705215090554428</v>
      </c>
      <c r="T58" s="106">
        <v>102.8</v>
      </c>
      <c r="U58" s="5">
        <f t="shared" si="18"/>
        <v>1369.05</v>
      </c>
      <c r="V58" s="23"/>
      <c r="W58" s="5">
        <v>40</v>
      </c>
      <c r="X58" s="73">
        <f t="shared" si="41"/>
        <v>1409.05</v>
      </c>
      <c r="Y58" s="71"/>
      <c r="Z58" s="123">
        <f t="shared" si="43"/>
        <v>0.30897838777145353</v>
      </c>
      <c r="AA58" s="122">
        <f t="shared" si="48"/>
        <v>0.35597777896698446</v>
      </c>
      <c r="AB58" s="123">
        <f t="shared" si="19"/>
        <v>0.36043218261874743</v>
      </c>
      <c r="AC58" s="106">
        <v>475.1</v>
      </c>
      <c r="AD58" s="5">
        <f t="shared" si="20"/>
        <v>6404.100000000001</v>
      </c>
      <c r="AE58" s="2"/>
      <c r="AF58" s="23">
        <v>40</v>
      </c>
      <c r="AG58" s="73">
        <f t="shared" si="46"/>
        <v>6444.100000000001</v>
      </c>
      <c r="AH58" s="5"/>
      <c r="AI58" s="65">
        <f t="shared" si="44"/>
        <v>34.74132</v>
      </c>
      <c r="AJ58" s="5">
        <f t="shared" si="22"/>
        <v>404.03487874999996</v>
      </c>
      <c r="AK58" s="1"/>
      <c r="AL58" s="23">
        <v>100</v>
      </c>
      <c r="AM58" s="74">
        <f t="shared" si="23"/>
        <v>504.03487874999996</v>
      </c>
      <c r="AN58" s="1"/>
      <c r="AO58">
        <f t="shared" si="45"/>
        <v>0.008408946650989043</v>
      </c>
      <c r="AP58" s="42">
        <v>12.93</v>
      </c>
      <c r="AQ58" s="147">
        <f t="shared" si="49"/>
        <v>0.005775129890623014</v>
      </c>
      <c r="AR58" s="112">
        <f t="shared" si="14"/>
        <v>107.27000000000001</v>
      </c>
      <c r="AS58" s="15">
        <f t="shared" si="24"/>
        <v>104.82</v>
      </c>
      <c r="AT58" s="15"/>
      <c r="AU58" s="15">
        <v>15</v>
      </c>
      <c r="AV58" s="53">
        <f t="shared" si="25"/>
        <v>119.82</v>
      </c>
      <c r="AW58" s="1"/>
      <c r="AX58" s="65">
        <v>45.14</v>
      </c>
      <c r="AY58" s="106">
        <f t="shared" si="15"/>
        <v>455.4799999999999</v>
      </c>
      <c r="AZ58" s="15">
        <f t="shared" si="26"/>
        <v>437.7000000000001</v>
      </c>
      <c r="BA58" s="1"/>
      <c r="BB58" s="13">
        <v>15</v>
      </c>
      <c r="BC58" s="57">
        <f t="shared" si="27"/>
        <v>452.7000000000001</v>
      </c>
      <c r="BD58" s="1"/>
      <c r="BE58" s="40">
        <f t="shared" si="6"/>
        <v>0.0037823047253408</v>
      </c>
      <c r="BF58" s="48">
        <f t="shared" si="28"/>
        <v>0.023010038981965398</v>
      </c>
      <c r="BG58" s="1"/>
      <c r="BH58" s="43">
        <v>0.6</v>
      </c>
      <c r="BI58" s="87">
        <f t="shared" si="29"/>
        <v>0.6230100389819654</v>
      </c>
      <c r="BJ58" s="48"/>
      <c r="BK58" s="40">
        <f t="shared" si="7"/>
        <v>0.00023460486972720003</v>
      </c>
      <c r="BL58" s="48">
        <f t="shared" si="30"/>
        <v>0.0014287264799886005</v>
      </c>
      <c r="BM58" s="1"/>
      <c r="BN58" s="43">
        <v>0.0004</v>
      </c>
      <c r="BO58" s="87">
        <f t="shared" si="31"/>
        <v>0.0018287264799886004</v>
      </c>
      <c r="BP58" s="48"/>
      <c r="BQ58" s="40">
        <f t="shared" si="8"/>
        <v>0.0010922361568000002</v>
      </c>
      <c r="BR58" s="41">
        <f t="shared" si="32"/>
        <v>0.012634141606899997</v>
      </c>
      <c r="BS58" s="1"/>
      <c r="BT58" s="43">
        <v>0.1</v>
      </c>
      <c r="BU58" s="87">
        <f t="shared" si="33"/>
        <v>0.1126341416069</v>
      </c>
      <c r="BV58" s="48"/>
      <c r="BW58" s="42">
        <f t="shared" si="4"/>
        <v>1.0695100921267</v>
      </c>
      <c r="BX58" s="13">
        <f t="shared" si="34"/>
        <v>12.178170282637655</v>
      </c>
      <c r="BY58" s="1"/>
      <c r="BZ58" s="15">
        <v>3</v>
      </c>
      <c r="CA58" s="53">
        <f t="shared" si="35"/>
        <v>15.178170282637655</v>
      </c>
      <c r="CB58" s="15"/>
      <c r="CC58" s="42">
        <f t="shared" si="5"/>
        <v>0.24594196499999998</v>
      </c>
      <c r="CD58" s="13">
        <f t="shared" si="36"/>
        <v>5.5596163923</v>
      </c>
      <c r="CE58" s="1"/>
      <c r="CF58" s="15">
        <v>7</v>
      </c>
      <c r="CG58" s="53">
        <f t="shared" si="37"/>
        <v>12.5596163923</v>
      </c>
    </row>
    <row r="59" spans="1:85" ht="12.75">
      <c r="A59" s="7">
        <v>36192</v>
      </c>
      <c r="B59" s="1">
        <v>672</v>
      </c>
      <c r="C59" s="1">
        <f t="shared" si="38"/>
        <v>8463.849999999999</v>
      </c>
      <c r="D59" s="35">
        <v>3015911</v>
      </c>
      <c r="E59" s="35">
        <f t="shared" si="39"/>
        <v>36032460</v>
      </c>
      <c r="F59" s="35">
        <v>288278</v>
      </c>
      <c r="G59" s="1">
        <v>96.84</v>
      </c>
      <c r="H59" s="1">
        <f t="shared" si="16"/>
        <v>90.17791666666666</v>
      </c>
      <c r="I59" s="1">
        <v>100</v>
      </c>
      <c r="J59" s="1">
        <f t="shared" si="12"/>
        <v>98.27583333333332</v>
      </c>
      <c r="K59" s="1">
        <f t="shared" si="40"/>
        <v>96.44875</v>
      </c>
      <c r="L59" s="9">
        <v>135171</v>
      </c>
      <c r="M59" s="9">
        <f t="shared" si="13"/>
        <v>1676951</v>
      </c>
      <c r="N59" s="11">
        <v>0</v>
      </c>
      <c r="O59" s="61">
        <v>2095</v>
      </c>
      <c r="Q59" s="125">
        <f t="shared" si="42"/>
        <v>0.06001503360012945</v>
      </c>
      <c r="R59" s="125">
        <f t="shared" si="47"/>
        <v>0.07533065203260034</v>
      </c>
      <c r="S59" s="138">
        <f t="shared" si="17"/>
        <v>0.07675856713640979</v>
      </c>
      <c r="T59" s="106">
        <v>90.5</v>
      </c>
      <c r="U59" s="5">
        <f t="shared" si="18"/>
        <v>1382.9</v>
      </c>
      <c r="V59" s="23"/>
      <c r="W59" s="5">
        <v>40</v>
      </c>
      <c r="X59" s="71">
        <f t="shared" si="41"/>
        <v>1422.9</v>
      </c>
      <c r="Y59" s="71"/>
      <c r="Z59" s="123">
        <f t="shared" si="43"/>
        <v>0.3315747712714334</v>
      </c>
      <c r="AA59" s="122">
        <f t="shared" si="48"/>
        <v>0.3491474827627585</v>
      </c>
      <c r="AB59" s="123">
        <f t="shared" si="19"/>
        <v>0.3573555621792129</v>
      </c>
      <c r="AC59" s="106">
        <v>500</v>
      </c>
      <c r="AD59" s="5">
        <f t="shared" si="20"/>
        <v>6438.200000000001</v>
      </c>
      <c r="AE59" s="2"/>
      <c r="AF59" s="23">
        <v>40</v>
      </c>
      <c r="AG59" s="73">
        <f t="shared" si="46"/>
        <v>6478.200000000001</v>
      </c>
      <c r="AH59" s="5"/>
      <c r="AI59" s="65">
        <f t="shared" si="44"/>
        <v>33.797987500000005</v>
      </c>
      <c r="AJ59" s="5">
        <f t="shared" si="22"/>
        <v>409.1334412499999</v>
      </c>
      <c r="AK59" s="1"/>
      <c r="AL59" s="23">
        <v>100</v>
      </c>
      <c r="AM59" s="74">
        <f t="shared" si="23"/>
        <v>509.1334412499999</v>
      </c>
      <c r="AN59" s="1"/>
      <c r="AO59">
        <f t="shared" si="45"/>
        <v>0.0038727933284503423</v>
      </c>
      <c r="AP59" s="42">
        <v>5.84</v>
      </c>
      <c r="AQ59" s="147">
        <f t="shared" si="49"/>
        <v>0.005748265053397249</v>
      </c>
      <c r="AR59" s="112">
        <f t="shared" si="14"/>
        <v>106.53999999999999</v>
      </c>
      <c r="AS59" s="15">
        <f t="shared" si="24"/>
        <v>103.755</v>
      </c>
      <c r="AT59" s="15"/>
      <c r="AU59" s="15">
        <v>15</v>
      </c>
      <c r="AV59" s="53">
        <f t="shared" si="25"/>
        <v>118.755</v>
      </c>
      <c r="AW59" s="1"/>
      <c r="AX59" s="65">
        <v>36.96</v>
      </c>
      <c r="AY59" s="106">
        <f t="shared" si="15"/>
        <v>457.83999999999986</v>
      </c>
      <c r="AZ59" s="15">
        <f t="shared" si="26"/>
        <v>442.5650000000001</v>
      </c>
      <c r="BA59" s="1"/>
      <c r="BB59" s="13">
        <v>15</v>
      </c>
      <c r="BC59" s="57">
        <f t="shared" si="27"/>
        <v>457.5650000000001</v>
      </c>
      <c r="BD59" s="1"/>
      <c r="BE59" s="40">
        <f t="shared" si="6"/>
        <v>0.001007023957542</v>
      </c>
      <c r="BF59" s="48">
        <f t="shared" si="28"/>
        <v>0.0224709764133754</v>
      </c>
      <c r="BG59" s="1"/>
      <c r="BH59" s="43">
        <v>0.6</v>
      </c>
      <c r="BI59" s="87">
        <f t="shared" si="29"/>
        <v>0.6224709764133753</v>
      </c>
      <c r="BJ59" s="48"/>
      <c r="BK59" s="40">
        <f t="shared" si="7"/>
        <v>6.2651763528E-05</v>
      </c>
      <c r="BL59" s="48">
        <f t="shared" si="30"/>
        <v>0.0013953674627436002</v>
      </c>
      <c r="BM59" s="1"/>
      <c r="BN59" s="43">
        <v>0.0004</v>
      </c>
      <c r="BO59" s="87">
        <f t="shared" si="31"/>
        <v>0.0017953674627436001</v>
      </c>
      <c r="BP59" s="48"/>
      <c r="BQ59" s="40">
        <f t="shared" si="8"/>
        <v>0.001054335057</v>
      </c>
      <c r="BR59" s="41">
        <f t="shared" si="32"/>
        <v>0.012790915883899995</v>
      </c>
      <c r="BS59" s="1"/>
      <c r="BT59" s="43">
        <v>0.1</v>
      </c>
      <c r="BU59" s="87">
        <f t="shared" si="33"/>
        <v>0.1127909158839</v>
      </c>
      <c r="BV59" s="48"/>
      <c r="BW59" s="42">
        <f t="shared" si="4"/>
        <v>1.0077853817601</v>
      </c>
      <c r="BX59" s="13">
        <f t="shared" si="34"/>
        <v>12.321610016775896</v>
      </c>
      <c r="BY59" s="1"/>
      <c r="BZ59" s="15">
        <v>3</v>
      </c>
      <c r="CA59" s="53">
        <f t="shared" si="35"/>
        <v>15.321610016775896</v>
      </c>
      <c r="CB59" s="15"/>
      <c r="CC59" s="42">
        <f t="shared" si="5"/>
        <v>0.22911484499999998</v>
      </c>
      <c r="CD59" s="13">
        <f t="shared" si="36"/>
        <v>5.6234315844</v>
      </c>
      <c r="CE59" s="1"/>
      <c r="CF59" s="15">
        <v>7</v>
      </c>
      <c r="CG59" s="53">
        <f t="shared" si="37"/>
        <v>12.623431584399999</v>
      </c>
    </row>
    <row r="60" spans="1:85" ht="12.75">
      <c r="A60" s="7">
        <v>36220</v>
      </c>
      <c r="B60" s="1">
        <v>701.05</v>
      </c>
      <c r="C60" s="1">
        <f t="shared" si="38"/>
        <v>8442.375</v>
      </c>
      <c r="D60" s="35">
        <v>3120246</v>
      </c>
      <c r="E60" s="35">
        <f t="shared" si="39"/>
        <v>36153079</v>
      </c>
      <c r="F60" s="35">
        <v>294362</v>
      </c>
      <c r="G60" s="1">
        <v>89.31</v>
      </c>
      <c r="H60" s="1">
        <f t="shared" si="16"/>
        <v>90.48333333333333</v>
      </c>
      <c r="I60" s="1">
        <v>93.34</v>
      </c>
      <c r="J60" s="1">
        <f t="shared" si="12"/>
        <v>98.11416666666666</v>
      </c>
      <c r="K60" s="1">
        <f t="shared" si="40"/>
        <v>96.17125</v>
      </c>
      <c r="L60" s="9">
        <v>138989</v>
      </c>
      <c r="M60" s="9">
        <f t="shared" si="13"/>
        <v>1675156</v>
      </c>
      <c r="N60" s="11">
        <v>145.6</v>
      </c>
      <c r="O60" s="61">
        <v>20887</v>
      </c>
      <c r="Q60" s="125">
        <f t="shared" si="42"/>
        <v>0.061597707360253</v>
      </c>
      <c r="R60" s="125">
        <f t="shared" si="47"/>
        <v>0.07393366334806034</v>
      </c>
      <c r="S60" s="138">
        <f t="shared" si="17"/>
        <v>0.07664630722047217</v>
      </c>
      <c r="T60" s="106">
        <v>96.1</v>
      </c>
      <c r="U60" s="5">
        <f t="shared" si="18"/>
        <v>1385.5000000000002</v>
      </c>
      <c r="V60" s="23"/>
      <c r="W60" s="5">
        <v>40</v>
      </c>
      <c r="X60" s="71">
        <f t="shared" si="41"/>
        <v>1425.5000000000002</v>
      </c>
      <c r="Y60" s="71"/>
      <c r="Z60" s="123">
        <f t="shared" si="43"/>
        <v>0.32100033138412803</v>
      </c>
      <c r="AA60" s="122">
        <f t="shared" si="48"/>
        <v>0.3452926185373207</v>
      </c>
      <c r="AB60" s="123">
        <f t="shared" si="19"/>
        <v>0.3523766260682804</v>
      </c>
      <c r="AC60" s="106">
        <v>500.8</v>
      </c>
      <c r="AD60" s="5">
        <f t="shared" si="20"/>
        <v>6369.750000000001</v>
      </c>
      <c r="AE60" s="2"/>
      <c r="AF60" s="23">
        <v>40</v>
      </c>
      <c r="AG60" s="73">
        <f t="shared" si="46"/>
        <v>6409.750000000001</v>
      </c>
      <c r="AH60" s="5"/>
      <c r="AI60" s="65">
        <f t="shared" si="44"/>
        <v>34.7994675</v>
      </c>
      <c r="AJ60" s="5">
        <f t="shared" si="22"/>
        <v>410.94656874999987</v>
      </c>
      <c r="AK60" s="1"/>
      <c r="AL60" s="23">
        <v>100</v>
      </c>
      <c r="AM60" s="74">
        <f t="shared" si="23"/>
        <v>510.94656874999987</v>
      </c>
      <c r="AN60" s="1"/>
      <c r="AO60">
        <f t="shared" si="45"/>
        <v>0.005986707458322196</v>
      </c>
      <c r="AP60" s="42">
        <v>9.34</v>
      </c>
      <c r="AQ60" s="147">
        <f t="shared" si="49"/>
        <v>0.005156626717335063</v>
      </c>
      <c r="AR60" s="112">
        <f t="shared" si="14"/>
        <v>95.26000000000002</v>
      </c>
      <c r="AS60" s="15">
        <f t="shared" si="24"/>
        <v>105.35500000000002</v>
      </c>
      <c r="AT60" s="15"/>
      <c r="AU60" s="15">
        <v>15</v>
      </c>
      <c r="AV60" s="53">
        <f t="shared" si="25"/>
        <v>120.35500000000002</v>
      </c>
      <c r="AW60" s="1"/>
      <c r="AX60" s="65">
        <v>41.37</v>
      </c>
      <c r="AY60" s="106">
        <f t="shared" si="15"/>
        <v>449.66</v>
      </c>
      <c r="AZ60" s="15">
        <f t="shared" si="26"/>
        <v>447.0800000000001</v>
      </c>
      <c r="BA60" s="1"/>
      <c r="BB60" s="13">
        <v>15</v>
      </c>
      <c r="BC60" s="57">
        <f t="shared" si="27"/>
        <v>462.0800000000001</v>
      </c>
      <c r="BD60" s="1"/>
      <c r="BE60" s="40">
        <f t="shared" si="6"/>
        <v>0.0023739034051932</v>
      </c>
      <c r="BF60" s="48">
        <f t="shared" si="28"/>
        <v>0.023193554710779</v>
      </c>
      <c r="BG60" s="1"/>
      <c r="BH60" s="43">
        <v>0.6</v>
      </c>
      <c r="BI60" s="87">
        <f t="shared" si="29"/>
        <v>0.623193554710779</v>
      </c>
      <c r="BJ60" s="48"/>
      <c r="BK60" s="40">
        <f t="shared" si="7"/>
        <v>0.00014734596602879998</v>
      </c>
      <c r="BL60" s="48">
        <f t="shared" si="30"/>
        <v>0.0014401495602960003</v>
      </c>
      <c r="BM60" s="1"/>
      <c r="BN60" s="43">
        <v>0.0004</v>
      </c>
      <c r="BO60" s="87">
        <f t="shared" si="31"/>
        <v>0.0018401495602960003</v>
      </c>
      <c r="BP60" s="48"/>
      <c r="BQ60" s="40">
        <f t="shared" si="8"/>
        <v>0.0010889606521999999</v>
      </c>
      <c r="BR60" s="41">
        <f t="shared" si="32"/>
        <v>0.012849205744499994</v>
      </c>
      <c r="BS60" s="1"/>
      <c r="BT60" s="43">
        <v>0.1</v>
      </c>
      <c r="BU60" s="87">
        <f t="shared" si="33"/>
        <v>0.1128492057445</v>
      </c>
      <c r="BV60" s="48"/>
      <c r="BW60" s="42">
        <f t="shared" si="4"/>
        <v>1.05329264875654</v>
      </c>
      <c r="BX60" s="13">
        <f t="shared" si="34"/>
        <v>12.383531818764965</v>
      </c>
      <c r="BY60" s="1"/>
      <c r="BZ60" s="15">
        <v>3</v>
      </c>
      <c r="CA60" s="53">
        <f t="shared" si="35"/>
        <v>15.383531818764965</v>
      </c>
      <c r="CB60" s="15"/>
      <c r="CC60" s="42">
        <f t="shared" si="5"/>
        <v>0.24082140299999996</v>
      </c>
      <c r="CD60" s="13">
        <f t="shared" si="36"/>
        <v>5.6529475073999995</v>
      </c>
      <c r="CE60" s="1"/>
      <c r="CF60" s="15">
        <v>7</v>
      </c>
      <c r="CG60" s="53">
        <f t="shared" si="37"/>
        <v>12.6529475074</v>
      </c>
    </row>
    <row r="61" spans="1:85" ht="12.75">
      <c r="A61" s="7">
        <v>36251</v>
      </c>
      <c r="B61" s="1">
        <v>607.77</v>
      </c>
      <c r="C61" s="1">
        <f t="shared" si="38"/>
        <v>8386.759999999998</v>
      </c>
      <c r="D61" s="35">
        <v>2658032</v>
      </c>
      <c r="E61" s="35">
        <f t="shared" si="39"/>
        <v>36011483.5</v>
      </c>
      <c r="F61" s="35">
        <v>254173</v>
      </c>
      <c r="G61" s="1">
        <v>79.8</v>
      </c>
      <c r="H61" s="1">
        <f t="shared" si="16"/>
        <v>90.05958333333335</v>
      </c>
      <c r="I61" s="1">
        <v>84.53</v>
      </c>
      <c r="J61" s="1">
        <f t="shared" si="12"/>
        <v>97.13583333333332</v>
      </c>
      <c r="K61" s="1">
        <f t="shared" si="40"/>
        <v>95.53708333333334</v>
      </c>
      <c r="L61" s="9">
        <v>119705</v>
      </c>
      <c r="M61" s="9">
        <f t="shared" si="13"/>
        <v>1654255</v>
      </c>
      <c r="N61" s="11">
        <v>468.07</v>
      </c>
      <c r="O61" s="61">
        <v>22433</v>
      </c>
      <c r="Q61" s="125">
        <f t="shared" si="42"/>
        <v>0.06726781317907383</v>
      </c>
      <c r="R61" s="125">
        <f t="shared" si="47"/>
        <v>0.07331485590731203</v>
      </c>
      <c r="S61" s="138">
        <f t="shared" si="17"/>
        <v>0.07665054953928793</v>
      </c>
      <c r="T61" s="106">
        <v>89.4</v>
      </c>
      <c r="U61" s="5">
        <f t="shared" si="18"/>
        <v>1380.15</v>
      </c>
      <c r="V61" s="23"/>
      <c r="W61" s="5">
        <v>40</v>
      </c>
      <c r="X61" s="71">
        <f t="shared" si="41"/>
        <v>1420.15</v>
      </c>
      <c r="Y61" s="71"/>
      <c r="Z61" s="123">
        <f t="shared" si="43"/>
        <v>0.3640287250115875</v>
      </c>
      <c r="AA61" s="122">
        <f t="shared" si="48"/>
        <v>0.3463534459729689</v>
      </c>
      <c r="AB61" s="123">
        <f t="shared" si="19"/>
        <v>0.34759467768107916</v>
      </c>
      <c r="AC61" s="106">
        <v>483.8</v>
      </c>
      <c r="AD61" s="5">
        <f t="shared" si="20"/>
        <v>6258.7</v>
      </c>
      <c r="AE61" s="2"/>
      <c r="AF61" s="23">
        <v>40</v>
      </c>
      <c r="AG61" s="73">
        <f t="shared" si="46"/>
        <v>6298.7</v>
      </c>
      <c r="AH61" s="5"/>
      <c r="AI61" s="69">
        <f t="shared" si="44"/>
        <v>29.982332500000002</v>
      </c>
      <c r="AJ61" s="23">
        <f t="shared" si="22"/>
        <v>409.71313499999985</v>
      </c>
      <c r="AK61" s="1"/>
      <c r="AL61" s="23">
        <v>100</v>
      </c>
      <c r="AM61" s="74">
        <f t="shared" si="23"/>
        <v>509.71313499999985</v>
      </c>
      <c r="AN61" s="1"/>
      <c r="AO61">
        <f t="shared" si="45"/>
        <v>0.011948689857759424</v>
      </c>
      <c r="AP61" s="42">
        <v>15.88</v>
      </c>
      <c r="AQ61" s="147">
        <f t="shared" si="49"/>
        <v>0.005701477808194882</v>
      </c>
      <c r="AR61" s="112">
        <f t="shared" si="14"/>
        <v>104.41</v>
      </c>
      <c r="AS61" s="15">
        <f t="shared" si="24"/>
        <v>110.09500000000001</v>
      </c>
      <c r="AT61" s="15"/>
      <c r="AU61" s="15">
        <v>15</v>
      </c>
      <c r="AV61" s="53">
        <f t="shared" si="25"/>
        <v>125.09500000000001</v>
      </c>
      <c r="AW61" s="1"/>
      <c r="AX61" s="65">
        <v>43.29</v>
      </c>
      <c r="AY61" s="106">
        <f t="shared" si="15"/>
        <v>457.52000000000004</v>
      </c>
      <c r="AZ61" s="15">
        <f t="shared" si="26"/>
        <v>451.8650000000001</v>
      </c>
      <c r="BA61" s="1"/>
      <c r="BB61" s="13">
        <v>15</v>
      </c>
      <c r="BC61" s="57">
        <f t="shared" si="27"/>
        <v>466.8650000000001</v>
      </c>
      <c r="BD61" s="1"/>
      <c r="BE61" s="40">
        <f t="shared" si="6"/>
        <v>0.005194559209258799</v>
      </c>
      <c r="BF61" s="48">
        <f t="shared" si="28"/>
        <v>0.025307455959864396</v>
      </c>
      <c r="BG61" s="1"/>
      <c r="BH61" s="43">
        <v>0.6</v>
      </c>
      <c r="BI61" s="87">
        <f t="shared" si="29"/>
        <v>0.6253074559598644</v>
      </c>
      <c r="BJ61" s="48"/>
      <c r="BK61" s="40">
        <f t="shared" si="7"/>
        <v>0.0003220662708942</v>
      </c>
      <c r="BL61" s="48">
        <f t="shared" si="30"/>
        <v>0.0015711094215471004</v>
      </c>
      <c r="BM61" s="1"/>
      <c r="BN61" s="43">
        <v>0.0004</v>
      </c>
      <c r="BO61" s="87">
        <f t="shared" si="31"/>
        <v>0.0019711094215471006</v>
      </c>
      <c r="BP61" s="48"/>
      <c r="BQ61" s="55">
        <f t="shared" si="8"/>
        <v>0.0009492523837999998</v>
      </c>
      <c r="BR61" s="48">
        <f t="shared" si="32"/>
        <v>0.012817743612399997</v>
      </c>
      <c r="BS61" s="16"/>
      <c r="BT61" s="43">
        <v>0.1</v>
      </c>
      <c r="BU61" s="87">
        <f t="shared" si="33"/>
        <v>0.1128177436124</v>
      </c>
      <c r="BV61" s="45"/>
      <c r="BW61" s="42">
        <f t="shared" si="4"/>
        <v>0.947261517050383</v>
      </c>
      <c r="BX61" s="13">
        <f t="shared" si="34"/>
        <v>12.373418734862858</v>
      </c>
      <c r="BY61" s="1"/>
      <c r="BZ61" s="15">
        <v>3</v>
      </c>
      <c r="CA61" s="53">
        <f t="shared" si="35"/>
        <v>15.373418734862858</v>
      </c>
      <c r="CB61" s="15"/>
      <c r="CC61" s="42">
        <f t="shared" si="5"/>
        <v>0.21972943184999996</v>
      </c>
      <c r="CD61" s="13">
        <f t="shared" si="36"/>
        <v>5.652723569249999</v>
      </c>
      <c r="CE61" s="12"/>
      <c r="CF61" s="15">
        <v>7</v>
      </c>
      <c r="CG61" s="53">
        <f t="shared" si="37"/>
        <v>12.65272356925</v>
      </c>
    </row>
    <row r="62" spans="1:85" ht="12.75">
      <c r="A62" s="7">
        <v>36281</v>
      </c>
      <c r="B62" s="1">
        <v>744</v>
      </c>
      <c r="C62" s="1">
        <f t="shared" si="38"/>
        <v>8567.404999999999</v>
      </c>
      <c r="D62" s="35">
        <v>3076386</v>
      </c>
      <c r="E62" s="35">
        <f t="shared" si="39"/>
        <v>36876181.5</v>
      </c>
      <c r="F62" s="35">
        <v>295454</v>
      </c>
      <c r="G62" s="1">
        <v>89.64</v>
      </c>
      <c r="H62" s="1">
        <f t="shared" si="16"/>
        <v>92.02958333333333</v>
      </c>
      <c r="I62" s="1">
        <v>99.05</v>
      </c>
      <c r="J62" s="1">
        <f t="shared" si="12"/>
        <v>97.38333333333334</v>
      </c>
      <c r="K62" s="1">
        <f t="shared" si="40"/>
        <v>97.52083333333336</v>
      </c>
      <c r="L62" s="9">
        <v>129271</v>
      </c>
      <c r="M62" s="9">
        <f t="shared" si="13"/>
        <v>1648640</v>
      </c>
      <c r="N62" s="11">
        <v>0</v>
      </c>
      <c r="O62" s="61">
        <v>3467</v>
      </c>
      <c r="Q62" s="125">
        <f t="shared" si="42"/>
        <v>0.0652713931216694</v>
      </c>
      <c r="R62" s="125">
        <f t="shared" si="47"/>
        <v>0.07205282578087134</v>
      </c>
      <c r="S62" s="138">
        <f t="shared" si="17"/>
        <v>0.07627687807101179</v>
      </c>
      <c r="T62" s="107">
        <v>100.4</v>
      </c>
      <c r="U62" s="8">
        <f t="shared" si="18"/>
        <v>1406.4000000000003</v>
      </c>
      <c r="V62" s="8"/>
      <c r="W62" s="8">
        <v>40</v>
      </c>
      <c r="X62" s="82">
        <f>SUM(U62:W62)</f>
        <v>1446.4000000000003</v>
      </c>
      <c r="Y62" s="71"/>
      <c r="Z62" s="123">
        <f t="shared" si="43"/>
        <v>0.35899266216918163</v>
      </c>
      <c r="AA62" s="122">
        <f t="shared" si="48"/>
        <v>0.3463487199316815</v>
      </c>
      <c r="AB62" s="123">
        <f t="shared" si="19"/>
        <v>0.346052641052328</v>
      </c>
      <c r="AC62" s="106">
        <v>552.2</v>
      </c>
      <c r="AD62" s="5">
        <f t="shared" si="20"/>
        <v>6380.55</v>
      </c>
      <c r="AE62" s="2"/>
      <c r="AF62" s="23">
        <v>40</v>
      </c>
      <c r="AG62" s="73">
        <f t="shared" si="46"/>
        <v>6420.55</v>
      </c>
      <c r="AH62" s="5"/>
      <c r="AI62" s="65">
        <f t="shared" si="44"/>
        <v>32.3264175</v>
      </c>
      <c r="AJ62" s="5">
        <f t="shared" si="22"/>
        <v>417.9115774999999</v>
      </c>
      <c r="AK62" s="1"/>
      <c r="AL62" s="23">
        <v>100</v>
      </c>
      <c r="AM62" s="74">
        <f t="shared" si="23"/>
        <v>517.9115774999999</v>
      </c>
      <c r="AN62" s="1"/>
      <c r="AO62">
        <f t="shared" si="45"/>
        <v>0.003946188807256307</v>
      </c>
      <c r="AP62" s="42">
        <v>6.07</v>
      </c>
      <c r="AQ62" s="147">
        <f t="shared" si="49"/>
        <v>0.005485266361722125</v>
      </c>
      <c r="AR62" s="112">
        <f t="shared" si="14"/>
        <v>101.03</v>
      </c>
      <c r="AS62" s="15">
        <f t="shared" si="24"/>
        <v>110.94000000000003</v>
      </c>
      <c r="AT62" s="15"/>
      <c r="AU62" s="15">
        <v>15</v>
      </c>
      <c r="AV62" s="53">
        <f t="shared" si="25"/>
        <v>125.94000000000003</v>
      </c>
      <c r="AW62" s="1"/>
      <c r="AX62" s="65">
        <v>38.44</v>
      </c>
      <c r="AY62" s="106">
        <f t="shared" si="15"/>
        <v>458.89000000000004</v>
      </c>
      <c r="AZ62" s="15">
        <f t="shared" si="26"/>
        <v>462.1700000000001</v>
      </c>
      <c r="BA62" s="1"/>
      <c r="BB62" s="13">
        <v>15</v>
      </c>
      <c r="BC62" s="57">
        <f t="shared" si="27"/>
        <v>477.1700000000001</v>
      </c>
      <c r="BD62" s="1"/>
      <c r="BE62" s="40">
        <f t="shared" si="6"/>
        <v>0.0009630689624811999</v>
      </c>
      <c r="BF62" s="48">
        <f t="shared" si="28"/>
        <v>0.025303624557261595</v>
      </c>
      <c r="BG62" s="1"/>
      <c r="BH62" s="43">
        <v>0.6</v>
      </c>
      <c r="BI62" s="87">
        <f>SUM(BF62:BH62)</f>
        <v>0.6253036245572616</v>
      </c>
      <c r="BJ62" s="48"/>
      <c r="BK62" s="40">
        <f t="shared" si="7"/>
        <v>5.99171168208E-05</v>
      </c>
      <c r="BL62" s="48">
        <f t="shared" si="30"/>
        <v>0.0015709351978119004</v>
      </c>
      <c r="BM62" s="1"/>
      <c r="BN62" s="43">
        <v>0.0004</v>
      </c>
      <c r="BO62" s="87">
        <f t="shared" si="31"/>
        <v>0.0019709351978119006</v>
      </c>
      <c r="BP62" s="48"/>
      <c r="BQ62" s="40">
        <f t="shared" si="8"/>
        <v>0.0010083158802</v>
      </c>
      <c r="BR62" s="41">
        <f t="shared" si="32"/>
        <v>0.013072694578599995</v>
      </c>
      <c r="BS62" s="1"/>
      <c r="BT62" s="43">
        <v>0.1</v>
      </c>
      <c r="BU62" s="87">
        <f t="shared" si="33"/>
        <v>0.1130726945786</v>
      </c>
      <c r="BV62" s="48"/>
      <c r="BW62" s="42">
        <f t="shared" si="4"/>
        <v>0.9637971464701001</v>
      </c>
      <c r="BX62" s="13">
        <f t="shared" si="34"/>
        <v>12.614810758269654</v>
      </c>
      <c r="BY62" s="1"/>
      <c r="BZ62" s="15">
        <v>3</v>
      </c>
      <c r="CA62" s="53">
        <f t="shared" si="35"/>
        <v>15.614810758269654</v>
      </c>
      <c r="CB62" s="15"/>
      <c r="CC62" s="49">
        <f t="shared" si="5"/>
        <v>0.219114345</v>
      </c>
      <c r="CD62" s="15">
        <f t="shared" si="36"/>
        <v>5.76197738925</v>
      </c>
      <c r="CE62" s="16"/>
      <c r="CF62" s="15">
        <v>7</v>
      </c>
      <c r="CG62" s="53">
        <f t="shared" si="37"/>
        <v>12.76197738925</v>
      </c>
    </row>
    <row r="63" spans="1:85" ht="12.75">
      <c r="A63" s="7">
        <v>36312</v>
      </c>
      <c r="B63" s="1">
        <v>717.52</v>
      </c>
      <c r="C63" s="1">
        <f t="shared" si="38"/>
        <v>8611.955</v>
      </c>
      <c r="D63" s="35">
        <v>2686223</v>
      </c>
      <c r="E63" s="35">
        <f t="shared" si="39"/>
        <v>37103431</v>
      </c>
      <c r="F63" s="35">
        <v>253332</v>
      </c>
      <c r="G63" s="1">
        <v>79.42</v>
      </c>
      <c r="H63" s="16">
        <f t="shared" si="16"/>
        <v>92.56458333333335</v>
      </c>
      <c r="I63" s="1">
        <v>99.63</v>
      </c>
      <c r="J63" s="1">
        <f t="shared" si="12"/>
        <v>97.3925</v>
      </c>
      <c r="K63" s="12">
        <f t="shared" si="40"/>
        <v>98.08375000000002</v>
      </c>
      <c r="L63" s="9">
        <v>111363</v>
      </c>
      <c r="M63" s="9">
        <f t="shared" si="13"/>
        <v>1633774</v>
      </c>
      <c r="N63" s="11">
        <v>110.01</v>
      </c>
      <c r="O63" s="61">
        <v>15787</v>
      </c>
      <c r="Q63" s="125">
        <f t="shared" si="42"/>
        <v>0.05725511247576988</v>
      </c>
      <c r="R63" s="125">
        <f t="shared" si="47"/>
        <v>0.0701260936282675</v>
      </c>
      <c r="S63" s="138">
        <f t="shared" si="17"/>
        <v>0.07574232151199171</v>
      </c>
      <c r="T63" s="106">
        <v>76.9</v>
      </c>
      <c r="U63" s="5">
        <f t="shared" si="18"/>
        <v>1405.1500000000003</v>
      </c>
      <c r="V63" s="23"/>
      <c r="W63" s="5">
        <v>40</v>
      </c>
      <c r="X63" s="74">
        <f aca="true" t="shared" si="50" ref="X63:X73">SUM(U63:W63)</f>
        <v>1445.1500000000003</v>
      </c>
      <c r="Y63" s="71"/>
      <c r="Z63" s="123">
        <f t="shared" si="43"/>
        <v>0.2870201022029817</v>
      </c>
      <c r="AA63" s="122">
        <f t="shared" si="48"/>
        <v>0.34400155218951517</v>
      </c>
      <c r="AB63" s="123">
        <f t="shared" si="19"/>
        <v>0.3456014620319075</v>
      </c>
      <c r="AC63" s="106">
        <v>385.5</v>
      </c>
      <c r="AD63" s="5">
        <f t="shared" si="20"/>
        <v>6411.5</v>
      </c>
      <c r="AE63" s="2"/>
      <c r="AF63" s="23">
        <v>40</v>
      </c>
      <c r="AG63" s="73">
        <f t="shared" si="46"/>
        <v>6451.5</v>
      </c>
      <c r="AH63" s="5"/>
      <c r="AI63" s="68">
        <f t="shared" si="44"/>
        <v>27.8802175</v>
      </c>
      <c r="AJ63" s="8">
        <f t="shared" si="22"/>
        <v>419.0262249999999</v>
      </c>
      <c r="AK63" s="12"/>
      <c r="AL63" s="8">
        <v>100</v>
      </c>
      <c r="AM63" s="82">
        <f>SUM(AJ63:AL63)</f>
        <v>519.0262249999998</v>
      </c>
      <c r="AN63" s="12"/>
      <c r="AO63">
        <f t="shared" si="45"/>
        <v>0.005807410628231535</v>
      </c>
      <c r="AP63" s="42">
        <v>7.8</v>
      </c>
      <c r="AQ63" s="147">
        <f t="shared" si="49"/>
        <v>0.005594304357042774</v>
      </c>
      <c r="AR63" s="112">
        <f t="shared" si="14"/>
        <v>102.79</v>
      </c>
      <c r="AS63" s="15">
        <f t="shared" si="24"/>
        <v>104.06500000000001</v>
      </c>
      <c r="AT63" s="15"/>
      <c r="AU63" s="15">
        <v>15</v>
      </c>
      <c r="AV63" s="53">
        <f t="shared" si="25"/>
        <v>119.06500000000001</v>
      </c>
      <c r="AW63" s="1"/>
      <c r="AX63" s="65">
        <v>35.93</v>
      </c>
      <c r="AY63" s="106">
        <f t="shared" si="15"/>
        <v>463</v>
      </c>
      <c r="AZ63" s="15">
        <f t="shared" si="26"/>
        <v>459.04</v>
      </c>
      <c r="BA63" s="1"/>
      <c r="BB63" s="13">
        <v>15</v>
      </c>
      <c r="BC63" s="57">
        <f t="shared" si="27"/>
        <v>474.04</v>
      </c>
      <c r="BD63" s="1"/>
      <c r="BE63" s="40">
        <f t="shared" si="6"/>
        <v>0.0018409268323332</v>
      </c>
      <c r="BF63" s="48">
        <f t="shared" si="28"/>
        <v>0.022501528570204</v>
      </c>
      <c r="BG63" s="1"/>
      <c r="BH63" s="43">
        <v>0.6</v>
      </c>
      <c r="BI63" s="87">
        <f aca="true" t="shared" si="51" ref="BI63:BI73">SUM(BF63:BH63)</f>
        <v>0.622501528570204</v>
      </c>
      <c r="BJ63" s="48"/>
      <c r="BK63" s="40">
        <f t="shared" si="7"/>
        <v>0.00011427149875380001</v>
      </c>
      <c r="BL63" s="48">
        <f t="shared" si="30"/>
        <v>0.0013973368995809999</v>
      </c>
      <c r="BM63" s="1"/>
      <c r="BN63" s="43">
        <v>0.0004</v>
      </c>
      <c r="BO63" s="87">
        <f t="shared" si="31"/>
        <v>0.0017973368995809998</v>
      </c>
      <c r="BP63" s="48"/>
      <c r="BQ63" s="44">
        <f t="shared" si="8"/>
        <v>0.0008722932042</v>
      </c>
      <c r="BR63" s="45">
        <f t="shared" si="32"/>
        <v>0.013100173359999997</v>
      </c>
      <c r="BS63" s="12"/>
      <c r="BT63" s="20">
        <v>0.1</v>
      </c>
      <c r="BU63" s="88">
        <f>SUM(BR63:BT63)</f>
        <v>0.11310017336</v>
      </c>
      <c r="BV63" s="48"/>
      <c r="BW63" s="46">
        <f t="shared" si="4"/>
        <v>0.843157719717969</v>
      </c>
      <c r="BX63" s="14">
        <f t="shared" si="34"/>
        <v>12.614759159415115</v>
      </c>
      <c r="BY63" s="12"/>
      <c r="BZ63" s="14">
        <v>3</v>
      </c>
      <c r="CA63" s="54">
        <f>SUM(BX63:BZ63)</f>
        <v>15.614759159415115</v>
      </c>
      <c r="CB63" s="15"/>
      <c r="CC63" s="46">
        <f t="shared" si="5"/>
        <v>0.19271569454999998</v>
      </c>
      <c r="CD63" s="14">
        <f t="shared" si="36"/>
        <v>5.756183136300001</v>
      </c>
      <c r="CE63" s="12"/>
      <c r="CF63" s="14">
        <v>7</v>
      </c>
      <c r="CG63" s="54">
        <f>SUM(CD63:CF63)</f>
        <v>12.7561831363</v>
      </c>
    </row>
    <row r="64" spans="1:85" ht="12.75">
      <c r="A64" s="7">
        <v>36342</v>
      </c>
      <c r="B64" s="1">
        <v>741.52</v>
      </c>
      <c r="C64" s="1">
        <f t="shared" si="38"/>
        <v>8610.715</v>
      </c>
      <c r="D64" s="35">
        <v>2835179</v>
      </c>
      <c r="E64" s="35">
        <f t="shared" si="39"/>
        <v>36996768.5</v>
      </c>
      <c r="F64" s="35">
        <v>271979</v>
      </c>
      <c r="G64" s="1">
        <v>82.52</v>
      </c>
      <c r="H64" s="1">
        <f t="shared" si="16"/>
        <v>92.26625</v>
      </c>
      <c r="I64" s="16">
        <v>99.67</v>
      </c>
      <c r="J64" s="1">
        <f t="shared" si="12"/>
        <v>97.585</v>
      </c>
      <c r="K64" s="1">
        <f t="shared" si="40"/>
        <v>98.07000000000004</v>
      </c>
      <c r="L64" s="9">
        <v>120551</v>
      </c>
      <c r="M64" s="9">
        <f t="shared" si="13"/>
        <v>1608962</v>
      </c>
      <c r="N64" s="11">
        <v>81.42</v>
      </c>
      <c r="O64" s="61">
        <v>10140</v>
      </c>
      <c r="Q64" s="125">
        <f t="shared" si="42"/>
        <v>0.060102025304222415</v>
      </c>
      <c r="R64" s="125">
        <f t="shared" si="47"/>
        <v>0.06770408584527066</v>
      </c>
      <c r="S64" s="138">
        <f t="shared" si="17"/>
        <v>0.07540658584816672</v>
      </c>
      <c r="T64" s="106">
        <v>85.2</v>
      </c>
      <c r="U64" s="5">
        <f t="shared" si="18"/>
        <v>1394.9</v>
      </c>
      <c r="V64" s="23"/>
      <c r="W64" s="5">
        <v>40</v>
      </c>
      <c r="X64" s="74">
        <f t="shared" si="50"/>
        <v>1434.9</v>
      </c>
      <c r="Y64" s="71"/>
      <c r="Z64" s="123">
        <f t="shared" si="43"/>
        <v>0.27998232210382484</v>
      </c>
      <c r="AA64" s="122">
        <f t="shared" si="48"/>
        <v>0.3385314676360451</v>
      </c>
      <c r="AB64" s="123">
        <f t="shared" si="19"/>
        <v>0.344924719573819</v>
      </c>
      <c r="AC64" s="106">
        <v>396.9</v>
      </c>
      <c r="AD64" s="5">
        <f t="shared" si="20"/>
        <v>6380.55</v>
      </c>
      <c r="AE64" s="2"/>
      <c r="AF64" s="23">
        <v>40</v>
      </c>
      <c r="AG64" s="73">
        <f t="shared" si="46"/>
        <v>6420.55</v>
      </c>
      <c r="AH64" s="5"/>
      <c r="AI64" s="65">
        <f t="shared" si="44"/>
        <v>30.1631</v>
      </c>
      <c r="AJ64" s="5">
        <f t="shared" si="22"/>
        <v>417.1034499999999</v>
      </c>
      <c r="AK64" s="1"/>
      <c r="AL64" s="23">
        <v>100</v>
      </c>
      <c r="AM64" s="74">
        <f aca="true" t="shared" si="52" ref="AM64:AM73">SUM(AJ64:AL64)</f>
        <v>517.1034499999998</v>
      </c>
      <c r="AN64" s="1"/>
      <c r="AO64">
        <f t="shared" si="45"/>
        <v>0.005297725469890966</v>
      </c>
      <c r="AP64" s="42">
        <v>7.51</v>
      </c>
      <c r="AQ64" s="147">
        <f t="shared" si="49"/>
        <v>0.005509822197712047</v>
      </c>
      <c r="AR64" s="112">
        <f t="shared" si="14"/>
        <v>99.83000000000001</v>
      </c>
      <c r="AS64" s="15">
        <f t="shared" si="24"/>
        <v>104.52000000000001</v>
      </c>
      <c r="AT64" s="15"/>
      <c r="AU64" s="15">
        <v>15</v>
      </c>
      <c r="AV64" s="53">
        <f t="shared" si="25"/>
        <v>119.52000000000001</v>
      </c>
      <c r="AW64" s="1"/>
      <c r="AX64" s="65">
        <v>37.5</v>
      </c>
      <c r="AY64" s="106">
        <f t="shared" si="15"/>
        <v>460.14</v>
      </c>
      <c r="AZ64" s="15">
        <f t="shared" si="26"/>
        <v>460.40000000000003</v>
      </c>
      <c r="BA64" s="1"/>
      <c r="BB64" s="13">
        <v>15</v>
      </c>
      <c r="BC64" s="57">
        <f t="shared" si="27"/>
        <v>475.40000000000003</v>
      </c>
      <c r="BD64" s="1"/>
      <c r="BE64" s="40">
        <f t="shared" si="6"/>
        <v>0.001646562407504</v>
      </c>
      <c r="BF64" s="48">
        <f t="shared" si="28"/>
        <v>0.022818619497928003</v>
      </c>
      <c r="BG64" s="1"/>
      <c r="BH64" s="43">
        <v>0.6</v>
      </c>
      <c r="BI64" s="87">
        <f t="shared" si="51"/>
        <v>0.6228186194979279</v>
      </c>
      <c r="BJ64" s="48"/>
      <c r="BK64" s="40">
        <f t="shared" si="7"/>
        <v>0.00010224707466600001</v>
      </c>
      <c r="BL64" s="48">
        <f t="shared" si="30"/>
        <v>0.001416967912062</v>
      </c>
      <c r="BM64" s="1"/>
      <c r="BN64" s="43">
        <v>0.0004</v>
      </c>
      <c r="BO64" s="87">
        <f t="shared" si="31"/>
        <v>0.001816967912062</v>
      </c>
      <c r="BP64" s="48"/>
      <c r="BQ64" s="40">
        <f t="shared" si="8"/>
        <v>0.0009430070279999999</v>
      </c>
      <c r="BR64" s="41">
        <f t="shared" si="32"/>
        <v>0.013041701535999997</v>
      </c>
      <c r="BS64" s="1"/>
      <c r="BT64" s="43">
        <v>0.1</v>
      </c>
      <c r="BU64" s="87">
        <f aca="true" t="shared" si="53" ref="BU64:BU73">SUM(BR64:BT64)</f>
        <v>0.113041701536</v>
      </c>
      <c r="BV64" s="48"/>
      <c r="BW64" s="42">
        <f t="shared" si="4"/>
        <v>0.908313778191098</v>
      </c>
      <c r="BX64" s="13">
        <f t="shared" si="34"/>
        <v>12.562343057531164</v>
      </c>
      <c r="BY64" s="1"/>
      <c r="BZ64" s="15">
        <v>3</v>
      </c>
      <c r="CA64" s="53">
        <f aca="true" t="shared" si="54" ref="CA64:CA73">SUM(BX64:BZ64)</f>
        <v>15.562343057531164</v>
      </c>
      <c r="CB64" s="15"/>
      <c r="CC64" s="49">
        <f t="shared" si="5"/>
        <v>0.20726140109999996</v>
      </c>
      <c r="CD64" s="15">
        <f t="shared" si="36"/>
        <v>5.7331109874</v>
      </c>
      <c r="CE64" s="1"/>
      <c r="CF64" s="15">
        <v>7</v>
      </c>
      <c r="CG64" s="53">
        <f aca="true" t="shared" si="55" ref="CG64:CG73">SUM(CD64:CF64)</f>
        <v>12.7331109874</v>
      </c>
    </row>
    <row r="65" spans="1:85" ht="12.75">
      <c r="A65" s="7">
        <v>36373</v>
      </c>
      <c r="B65" s="1">
        <v>740.52</v>
      </c>
      <c r="C65" s="1">
        <f t="shared" si="38"/>
        <v>8610.25</v>
      </c>
      <c r="D65" s="35">
        <v>2805858</v>
      </c>
      <c r="E65" s="35">
        <f t="shared" si="39"/>
        <v>36834596.5</v>
      </c>
      <c r="F65" s="35">
        <v>264514</v>
      </c>
      <c r="G65" s="1">
        <v>80.25</v>
      </c>
      <c r="H65" s="1">
        <f t="shared" si="16"/>
        <v>91.65000000000002</v>
      </c>
      <c r="I65" s="1">
        <v>99.08</v>
      </c>
      <c r="J65" s="1">
        <f t="shared" si="12"/>
        <v>97.50833333333333</v>
      </c>
      <c r="K65" s="1">
        <f t="shared" si="40"/>
        <v>98.05583333333334</v>
      </c>
      <c r="L65" s="9">
        <v>130856</v>
      </c>
      <c r="M65" s="9">
        <f t="shared" si="13"/>
        <v>1591048</v>
      </c>
      <c r="N65" s="11">
        <v>341.22</v>
      </c>
      <c r="O65" s="61">
        <v>21523</v>
      </c>
      <c r="Q65" s="125">
        <f t="shared" si="42"/>
        <v>0.06564836852043118</v>
      </c>
      <c r="R65" s="125">
        <f t="shared" si="47"/>
        <v>0.06589572601249585</v>
      </c>
      <c r="S65" s="138">
        <f t="shared" si="17"/>
        <v>0.07529334548296192</v>
      </c>
      <c r="T65" s="106">
        <v>92.1</v>
      </c>
      <c r="U65" s="5">
        <f t="shared" si="18"/>
        <v>1386.7</v>
      </c>
      <c r="V65" s="23"/>
      <c r="W65" s="5">
        <v>40</v>
      </c>
      <c r="X65" s="74">
        <f t="shared" si="50"/>
        <v>1426.7</v>
      </c>
      <c r="Y65" s="71"/>
      <c r="Z65" s="123">
        <f t="shared" si="43"/>
        <v>0.29302979694624604</v>
      </c>
      <c r="AA65" s="122">
        <f t="shared" si="48"/>
        <v>0.3327116094050837</v>
      </c>
      <c r="AB65" s="123">
        <f t="shared" si="19"/>
        <v>0.3432859648672954</v>
      </c>
      <c r="AC65" s="106">
        <v>411.1</v>
      </c>
      <c r="AD65" s="5">
        <f t="shared" si="20"/>
        <v>6322.400000000001</v>
      </c>
      <c r="AE65" s="2"/>
      <c r="AF65" s="23">
        <v>40</v>
      </c>
      <c r="AG65" s="73">
        <f t="shared" si="46"/>
        <v>6362.400000000001</v>
      </c>
      <c r="AH65" s="5"/>
      <c r="AI65" s="65">
        <f t="shared" si="44"/>
        <v>32.767807499999996</v>
      </c>
      <c r="AJ65" s="5">
        <f t="shared" si="22"/>
        <v>415.7604624999999</v>
      </c>
      <c r="AK65" s="1"/>
      <c r="AL65" s="23">
        <v>100</v>
      </c>
      <c r="AM65" s="74">
        <f t="shared" si="52"/>
        <v>515.7604624999999</v>
      </c>
      <c r="AN65" s="1"/>
      <c r="AO65">
        <f t="shared" si="45"/>
        <v>0.009423142582411512</v>
      </c>
      <c r="AP65" s="42">
        <v>13.22</v>
      </c>
      <c r="AQ65" s="147">
        <f t="shared" si="49"/>
        <v>0.005921162512250923</v>
      </c>
      <c r="AR65" s="112">
        <f t="shared" si="14"/>
        <v>105.86000000000001</v>
      </c>
      <c r="AS65" s="15">
        <f t="shared" si="24"/>
        <v>106.82500000000002</v>
      </c>
      <c r="AT65" s="15"/>
      <c r="AU65" s="15">
        <v>15</v>
      </c>
      <c r="AV65" s="53">
        <f t="shared" si="25"/>
        <v>121.82500000000002</v>
      </c>
      <c r="AW65" s="1"/>
      <c r="AX65" s="65">
        <v>41.93</v>
      </c>
      <c r="AY65" s="106">
        <f t="shared" si="15"/>
        <v>464.20000000000005</v>
      </c>
      <c r="AZ65" s="15">
        <f t="shared" si="26"/>
        <v>462.2099999999999</v>
      </c>
      <c r="BA65" s="1"/>
      <c r="BB65" s="13">
        <v>15</v>
      </c>
      <c r="BC65" s="57">
        <f t="shared" si="27"/>
        <v>477.2099999999999</v>
      </c>
      <c r="BD65" s="1"/>
      <c r="BE65" s="40">
        <f t="shared" si="6"/>
        <v>0.0041115591884827996</v>
      </c>
      <c r="BF65" s="48">
        <f t="shared" si="28"/>
        <v>0.024014929305826</v>
      </c>
      <c r="BG65" s="1"/>
      <c r="BH65" s="43">
        <v>0.6</v>
      </c>
      <c r="BI65" s="87">
        <f t="shared" si="51"/>
        <v>0.624014929305826</v>
      </c>
      <c r="BJ65" s="48"/>
      <c r="BK65" s="40">
        <f t="shared" si="7"/>
        <v>0.0002549890521852</v>
      </c>
      <c r="BL65" s="48">
        <f t="shared" si="30"/>
        <v>0.001491076370934</v>
      </c>
      <c r="BM65" s="1"/>
      <c r="BN65" s="43">
        <v>0.0004</v>
      </c>
      <c r="BO65" s="87">
        <f t="shared" si="31"/>
        <v>0.0018910763709339999</v>
      </c>
      <c r="BP65" s="48"/>
      <c r="BQ65" s="40">
        <f t="shared" si="8"/>
        <v>0.0010320182178</v>
      </c>
      <c r="BR65" s="41">
        <f t="shared" si="32"/>
        <v>0.013003624910999998</v>
      </c>
      <c r="BS65" s="1"/>
      <c r="BT65" s="43">
        <v>0.1</v>
      </c>
      <c r="BU65" s="87">
        <f t="shared" si="53"/>
        <v>0.11300362491100001</v>
      </c>
      <c r="BV65" s="48"/>
      <c r="BW65" s="42">
        <f t="shared" si="4"/>
        <v>1.015552203807218</v>
      </c>
      <c r="BX65" s="13">
        <f t="shared" si="34"/>
        <v>12.537422068980726</v>
      </c>
      <c r="BY65" s="1"/>
      <c r="BZ65" s="15">
        <v>3</v>
      </c>
      <c r="CA65" s="53">
        <f t="shared" si="54"/>
        <v>15.537422068980726</v>
      </c>
      <c r="CB65" s="15"/>
      <c r="CC65" s="42">
        <f t="shared" si="5"/>
        <v>0.23406948509999997</v>
      </c>
      <c r="CD65" s="13">
        <f t="shared" si="36"/>
        <v>5.724294747</v>
      </c>
      <c r="CE65" s="1"/>
      <c r="CF65" s="15">
        <v>7</v>
      </c>
      <c r="CG65" s="53">
        <f t="shared" si="55"/>
        <v>12.724294747</v>
      </c>
    </row>
    <row r="66" spans="1:85" ht="12.75">
      <c r="A66" s="7">
        <v>36404</v>
      </c>
      <c r="B66" s="1">
        <v>720</v>
      </c>
      <c r="C66" s="1">
        <f t="shared" si="38"/>
        <v>8610.25</v>
      </c>
      <c r="D66" s="35">
        <v>2780648</v>
      </c>
      <c r="E66" s="35">
        <f t="shared" si="39"/>
        <v>36752457.5</v>
      </c>
      <c r="F66" s="35">
        <v>258592</v>
      </c>
      <c r="G66" s="1">
        <v>81.07</v>
      </c>
      <c r="H66" s="1">
        <f t="shared" si="16"/>
        <v>91.10375</v>
      </c>
      <c r="I66" s="1">
        <v>100</v>
      </c>
      <c r="J66" s="1">
        <f t="shared" si="12"/>
        <v>97.59999999999998</v>
      </c>
      <c r="K66" s="1">
        <f t="shared" si="40"/>
        <v>98.05583333333334</v>
      </c>
      <c r="L66" s="9">
        <v>124709</v>
      </c>
      <c r="M66" s="9">
        <f t="shared" si="13"/>
        <v>1578475</v>
      </c>
      <c r="N66" s="11">
        <v>0</v>
      </c>
      <c r="O66" s="61">
        <v>16819</v>
      </c>
      <c r="Q66" s="125">
        <f t="shared" si="42"/>
        <v>0.06372615304058622</v>
      </c>
      <c r="R66" s="125">
        <f t="shared" si="47"/>
        <v>0.06428387724144893</v>
      </c>
      <c r="S66" s="138">
        <f t="shared" si="17"/>
        <v>0.07482764928032362</v>
      </c>
      <c r="T66" s="106">
        <v>88.6</v>
      </c>
      <c r="U66" s="5">
        <f t="shared" si="18"/>
        <v>1375.0499999999997</v>
      </c>
      <c r="V66" s="23"/>
      <c r="W66" s="5">
        <v>40</v>
      </c>
      <c r="X66" s="74">
        <f t="shared" si="50"/>
        <v>1415.0499999999997</v>
      </c>
      <c r="Y66" s="71"/>
      <c r="Z66" s="123">
        <f t="shared" si="43"/>
        <v>0.31697647454837863</v>
      </c>
      <c r="AA66" s="122">
        <f t="shared" si="48"/>
        <v>0.3297491439118272</v>
      </c>
      <c r="AB66" s="123">
        <f t="shared" si="19"/>
        <v>0.3435008393656397</v>
      </c>
      <c r="AC66" s="106">
        <v>440.7</v>
      </c>
      <c r="AD66" s="5">
        <f t="shared" si="20"/>
        <v>6312.25</v>
      </c>
      <c r="AE66" s="2"/>
      <c r="AF66" s="23">
        <v>40</v>
      </c>
      <c r="AG66" s="73">
        <f t="shared" si="46"/>
        <v>6352.25</v>
      </c>
      <c r="AH66" s="5"/>
      <c r="AI66" s="65">
        <f t="shared" si="44"/>
        <v>31.2192975</v>
      </c>
      <c r="AJ66" s="5">
        <f t="shared" si="22"/>
        <v>413.77321374999997</v>
      </c>
      <c r="AK66" s="1"/>
      <c r="AL66" s="23">
        <v>100</v>
      </c>
      <c r="AM66" s="74">
        <f t="shared" si="52"/>
        <v>513.77321375</v>
      </c>
      <c r="AN66" s="1"/>
      <c r="AO66">
        <f t="shared" si="45"/>
        <v>0.0038552164819135684</v>
      </c>
      <c r="AP66" s="42">
        <v>5.36</v>
      </c>
      <c r="AQ66" s="147">
        <f t="shared" si="49"/>
        <v>0.005892782614134225</v>
      </c>
      <c r="AR66" s="112">
        <f t="shared" si="14"/>
        <v>104.63000000000001</v>
      </c>
      <c r="AS66" s="15">
        <f t="shared" si="24"/>
        <v>106.12500000000003</v>
      </c>
      <c r="AT66" s="15"/>
      <c r="AU66" s="15">
        <v>15</v>
      </c>
      <c r="AV66" s="53">
        <f t="shared" si="25"/>
        <v>121.12500000000003</v>
      </c>
      <c r="AW66" s="1"/>
      <c r="AX66" s="65">
        <v>33.94</v>
      </c>
      <c r="AY66" s="106">
        <f t="shared" si="15"/>
        <v>463.43</v>
      </c>
      <c r="AZ66" s="15">
        <f t="shared" si="26"/>
        <v>461.375</v>
      </c>
      <c r="BA66" s="1"/>
      <c r="BB66" s="13">
        <v>15</v>
      </c>
      <c r="BC66" s="57">
        <f t="shared" si="27"/>
        <v>476.375</v>
      </c>
      <c r="BD66" s="1"/>
      <c r="BE66" s="40">
        <f t="shared" si="6"/>
        <v>0.0009290821105484</v>
      </c>
      <c r="BF66" s="48">
        <f t="shared" si="28"/>
        <v>0.0239552324788678</v>
      </c>
      <c r="BG66" s="1"/>
      <c r="BH66" s="43">
        <v>0.6</v>
      </c>
      <c r="BI66" s="87">
        <f t="shared" si="51"/>
        <v>0.6239552324788677</v>
      </c>
      <c r="BJ66" s="48"/>
      <c r="BK66" s="40">
        <f t="shared" si="7"/>
        <v>5.78026618656E-05</v>
      </c>
      <c r="BL66" s="48">
        <f t="shared" si="30"/>
        <v>0.0014873623607952</v>
      </c>
      <c r="BM66" s="1"/>
      <c r="BN66" s="43">
        <v>0.0004</v>
      </c>
      <c r="BO66" s="87">
        <f t="shared" si="31"/>
        <v>0.0018873623607952</v>
      </c>
      <c r="BP66" s="48"/>
      <c r="BQ66" s="40">
        <f t="shared" si="8"/>
        <v>0.0009727402914</v>
      </c>
      <c r="BR66" s="41">
        <f t="shared" si="32"/>
        <v>0.0129411273513</v>
      </c>
      <c r="BS66" s="1"/>
      <c r="BT66" s="43">
        <v>0.1</v>
      </c>
      <c r="BU66" s="87">
        <f t="shared" si="53"/>
        <v>0.1129411273513</v>
      </c>
      <c r="BV66" s="48"/>
      <c r="BW66" s="42">
        <f t="shared" si="4"/>
        <v>0.9297845482679</v>
      </c>
      <c r="BX66" s="13">
        <f t="shared" si="34"/>
        <v>12.477680080950428</v>
      </c>
      <c r="BY66" s="1"/>
      <c r="BZ66" s="15">
        <v>3</v>
      </c>
      <c r="CA66" s="53">
        <f t="shared" si="54"/>
        <v>15.477680080950428</v>
      </c>
      <c r="CB66" s="15"/>
      <c r="CC66" s="42">
        <f t="shared" si="5"/>
        <v>0.211381755</v>
      </c>
      <c r="CD66" s="13">
        <f t="shared" si="36"/>
        <v>5.6971306770000005</v>
      </c>
      <c r="CE66" s="1"/>
      <c r="CF66" s="15">
        <v>7</v>
      </c>
      <c r="CG66" s="53">
        <f t="shared" si="55"/>
        <v>12.697130677</v>
      </c>
    </row>
    <row r="67" spans="1:85" ht="12.75">
      <c r="A67" s="7">
        <v>36434</v>
      </c>
      <c r="B67" s="1">
        <v>741.15</v>
      </c>
      <c r="C67" s="1">
        <f t="shared" si="38"/>
        <v>8608.325</v>
      </c>
      <c r="D67" s="35">
        <v>3171578</v>
      </c>
      <c r="E67" s="35">
        <f t="shared" si="39"/>
        <v>36720596</v>
      </c>
      <c r="F67" s="35">
        <v>298803</v>
      </c>
      <c r="G67" s="1">
        <v>90.54</v>
      </c>
      <c r="H67" s="1">
        <f t="shared" si="16"/>
        <v>90.94791666666667</v>
      </c>
      <c r="I67" s="1">
        <v>99.48</v>
      </c>
      <c r="J67" s="1">
        <f t="shared" si="12"/>
        <v>97.56166666666665</v>
      </c>
      <c r="K67" s="1">
        <f t="shared" si="40"/>
        <v>98.03500000000001</v>
      </c>
      <c r="L67" s="9">
        <v>142503</v>
      </c>
      <c r="M67" s="9">
        <f t="shared" si="13"/>
        <v>1584077</v>
      </c>
      <c r="N67" s="11">
        <v>169</v>
      </c>
      <c r="O67" s="61">
        <v>13991</v>
      </c>
      <c r="Q67" s="125">
        <f t="shared" si="42"/>
        <v>0.06955528131422276</v>
      </c>
      <c r="R67" s="125">
        <f t="shared" si="47"/>
        <v>0.06384214964020105</v>
      </c>
      <c r="S67" s="138">
        <f t="shared" si="17"/>
        <v>0.07433702873450093</v>
      </c>
      <c r="T67" s="106">
        <v>110.3</v>
      </c>
      <c r="U67" s="5">
        <f t="shared" si="18"/>
        <v>1364.85</v>
      </c>
      <c r="V67" s="23"/>
      <c r="W67" s="5">
        <v>40</v>
      </c>
      <c r="X67" s="74">
        <f t="shared" si="50"/>
        <v>1404.85</v>
      </c>
      <c r="Y67" s="71"/>
      <c r="Z67" s="123">
        <f t="shared" si="43"/>
        <v>0.3190210046859954</v>
      </c>
      <c r="AA67" s="122">
        <f t="shared" si="48"/>
        <v>0.32878763135447997</v>
      </c>
      <c r="AB67" s="123">
        <f t="shared" si="19"/>
        <v>0.34405214991608524</v>
      </c>
      <c r="AC67" s="106">
        <v>505.9</v>
      </c>
      <c r="AD67" s="5">
        <f t="shared" si="20"/>
        <v>6316.9</v>
      </c>
      <c r="AE67" s="2"/>
      <c r="AF67" s="23">
        <v>40</v>
      </c>
      <c r="AG67" s="73">
        <f t="shared" si="46"/>
        <v>6356.9</v>
      </c>
      <c r="AH67" s="5"/>
      <c r="AI67" s="65">
        <f t="shared" si="44"/>
        <v>35.6607275</v>
      </c>
      <c r="AJ67" s="5">
        <f t="shared" si="22"/>
        <v>413.16051625</v>
      </c>
      <c r="AK67" s="1"/>
      <c r="AL67" s="23">
        <v>100</v>
      </c>
      <c r="AM67" s="74">
        <f t="shared" si="52"/>
        <v>513.16051625</v>
      </c>
      <c r="AN67" s="1"/>
      <c r="AO67">
        <f t="shared" si="45"/>
        <v>0.0063753752863716425</v>
      </c>
      <c r="AP67" s="42">
        <v>10.11</v>
      </c>
      <c r="AQ67" s="147">
        <f t="shared" si="49"/>
        <v>0.006064051013163308</v>
      </c>
      <c r="AR67" s="112">
        <f t="shared" si="14"/>
        <v>108.15</v>
      </c>
      <c r="AS67" s="15">
        <f t="shared" si="24"/>
        <v>107.69000000000003</v>
      </c>
      <c r="AT67" s="15"/>
      <c r="AU67" s="15">
        <v>15</v>
      </c>
      <c r="AV67" s="53">
        <f t="shared" si="25"/>
        <v>122.69000000000003</v>
      </c>
      <c r="AW67" s="1"/>
      <c r="AX67" s="65">
        <v>43.15</v>
      </c>
      <c r="AY67" s="106">
        <f t="shared" si="15"/>
        <v>471.86999999999995</v>
      </c>
      <c r="AZ67" s="15">
        <f t="shared" si="26"/>
        <v>464.565</v>
      </c>
      <c r="BA67" s="1"/>
      <c r="BB67" s="13">
        <v>15</v>
      </c>
      <c r="BC67" s="57">
        <f t="shared" si="27"/>
        <v>479.565</v>
      </c>
      <c r="BD67" s="1"/>
      <c r="BE67" s="40">
        <f t="shared" si="6"/>
        <v>0.0026151883503675996</v>
      </c>
      <c r="BF67" s="48">
        <f t="shared" si="28"/>
        <v>0.024713303475183405</v>
      </c>
      <c r="BG67" s="1"/>
      <c r="BH67" s="43">
        <v>0.6</v>
      </c>
      <c r="BI67" s="87">
        <f t="shared" si="51"/>
        <v>0.6247133034751834</v>
      </c>
      <c r="BJ67" s="48"/>
      <c r="BK67" s="40">
        <f t="shared" si="7"/>
        <v>0.00016230184257839999</v>
      </c>
      <c r="BL67" s="48">
        <f t="shared" si="30"/>
        <v>0.0015343248242556</v>
      </c>
      <c r="BM67" s="1"/>
      <c r="BN67" s="43">
        <v>0.0004</v>
      </c>
      <c r="BO67" s="87">
        <f t="shared" si="31"/>
        <v>0.0019343248242556</v>
      </c>
      <c r="BP67" s="48"/>
      <c r="BQ67" s="40">
        <f t="shared" si="8"/>
        <v>0.0011171425945999999</v>
      </c>
      <c r="BR67" s="41">
        <f t="shared" si="32"/>
        <v>0.0129243583039</v>
      </c>
      <c r="BS67" s="1"/>
      <c r="BT67" s="43">
        <v>0.1</v>
      </c>
      <c r="BU67" s="87">
        <f t="shared" si="53"/>
        <v>0.1129243583039</v>
      </c>
      <c r="BV67" s="48"/>
      <c r="BW67" s="42">
        <f t="shared" si="4"/>
        <v>1.0822305816554</v>
      </c>
      <c r="BX67" s="13">
        <f t="shared" si="34"/>
        <v>12.468856690872478</v>
      </c>
      <c r="BY67" s="1"/>
      <c r="BZ67" s="15">
        <v>3</v>
      </c>
      <c r="CA67" s="53">
        <f t="shared" si="54"/>
        <v>15.468856690872478</v>
      </c>
      <c r="CB67" s="15"/>
      <c r="CC67" s="42">
        <f t="shared" si="5"/>
        <v>0.24761898</v>
      </c>
      <c r="CD67" s="13">
        <f t="shared" si="36"/>
        <v>5.694698172000001</v>
      </c>
      <c r="CE67" s="1"/>
      <c r="CF67" s="15">
        <v>7</v>
      </c>
      <c r="CG67" s="53">
        <f t="shared" si="55"/>
        <v>12.694698172</v>
      </c>
    </row>
    <row r="68" spans="1:85" ht="12.75">
      <c r="A68" s="7">
        <v>36465</v>
      </c>
      <c r="B68" s="1">
        <v>720</v>
      </c>
      <c r="C68" s="1">
        <f t="shared" si="38"/>
        <v>8608.325</v>
      </c>
      <c r="D68" s="35">
        <v>3248219</v>
      </c>
      <c r="E68" s="35">
        <f t="shared" si="39"/>
        <v>36696975</v>
      </c>
      <c r="F68" s="35">
        <v>293819</v>
      </c>
      <c r="G68" s="1">
        <v>92.12</v>
      </c>
      <c r="H68" s="1">
        <f t="shared" si="16"/>
        <v>90.63625</v>
      </c>
      <c r="I68" s="1">
        <v>100</v>
      </c>
      <c r="J68" s="1">
        <f t="shared" si="12"/>
        <v>97.56166666666665</v>
      </c>
      <c r="K68" s="1">
        <f t="shared" si="40"/>
        <v>98.03499999999998</v>
      </c>
      <c r="L68" s="9">
        <v>140533</v>
      </c>
      <c r="M68" s="9">
        <f t="shared" si="13"/>
        <v>1583210</v>
      </c>
      <c r="N68" s="11">
        <v>0</v>
      </c>
      <c r="O68" s="61">
        <v>6545</v>
      </c>
      <c r="Q68" s="125">
        <f t="shared" si="42"/>
        <v>0.06662112376043611</v>
      </c>
      <c r="R68" s="125">
        <f t="shared" si="47"/>
        <v>0.0642622126365897</v>
      </c>
      <c r="S68" s="138">
        <f t="shared" si="17"/>
        <v>0.07345564586726834</v>
      </c>
      <c r="T68" s="106">
        <v>108.2</v>
      </c>
      <c r="U68" s="5">
        <f t="shared" si="18"/>
        <v>1347.7999999999997</v>
      </c>
      <c r="V68" s="23"/>
      <c r="W68" s="5">
        <v>40</v>
      </c>
      <c r="X68" s="74">
        <f t="shared" si="50"/>
        <v>1387.7999999999997</v>
      </c>
      <c r="Y68" s="71"/>
      <c r="Z68" s="123">
        <f t="shared" si="43"/>
        <v>0.3069990046853368</v>
      </c>
      <c r="AA68" s="122">
        <f t="shared" si="48"/>
        <v>0.3231950445364527</v>
      </c>
      <c r="AB68" s="123">
        <f t="shared" si="19"/>
        <v>0.34214536756776276</v>
      </c>
      <c r="AC68" s="106">
        <v>498.6</v>
      </c>
      <c r="AD68" s="5">
        <f t="shared" si="20"/>
        <v>6277.85</v>
      </c>
      <c r="AE68" s="2"/>
      <c r="AF68" s="23">
        <v>40</v>
      </c>
      <c r="AG68" s="73">
        <f t="shared" si="46"/>
        <v>6317.85</v>
      </c>
      <c r="AH68" s="5"/>
      <c r="AI68" s="65">
        <f t="shared" si="44"/>
        <v>35.1496125</v>
      </c>
      <c r="AJ68" s="5">
        <f t="shared" si="22"/>
        <v>411.15815625</v>
      </c>
      <c r="AK68" s="1"/>
      <c r="AL68" s="23">
        <v>100</v>
      </c>
      <c r="AM68" s="74">
        <f t="shared" si="52"/>
        <v>511.15815625</v>
      </c>
      <c r="AN68" s="1"/>
      <c r="AO68">
        <f t="shared" si="45"/>
        <v>0.0036943321863458097</v>
      </c>
      <c r="AP68" s="42">
        <v>6</v>
      </c>
      <c r="AQ68" s="147">
        <f t="shared" si="49"/>
        <v>0.0059957566814043016</v>
      </c>
      <c r="AR68" s="112">
        <f t="shared" si="14"/>
        <v>107.25</v>
      </c>
      <c r="AS68" s="15">
        <f t="shared" si="24"/>
        <v>107.09</v>
      </c>
      <c r="AT68" s="15"/>
      <c r="AU68" s="15">
        <v>15</v>
      </c>
      <c r="AV68" s="53">
        <f t="shared" si="25"/>
        <v>122.09</v>
      </c>
      <c r="AW68" s="1"/>
      <c r="AX68" s="65">
        <v>37.94</v>
      </c>
      <c r="AY68" s="106">
        <f t="shared" si="15"/>
        <v>473.46999999999997</v>
      </c>
      <c r="AZ68" s="15">
        <f t="shared" si="26"/>
        <v>464.56499999999994</v>
      </c>
      <c r="BA68" s="1"/>
      <c r="BB68" s="13">
        <v>15</v>
      </c>
      <c r="BC68" s="57">
        <f t="shared" si="27"/>
        <v>479.56499999999994</v>
      </c>
      <c r="BD68" s="1"/>
      <c r="BE68" s="40">
        <f t="shared" si="6"/>
        <v>0.0010469708735619998</v>
      </c>
      <c r="BF68" s="48">
        <f t="shared" si="28"/>
        <v>0.024653528405245</v>
      </c>
      <c r="BG68" s="1"/>
      <c r="BH68" s="43">
        <v>0.6</v>
      </c>
      <c r="BI68" s="87">
        <f t="shared" si="51"/>
        <v>0.624653528405245</v>
      </c>
      <c r="BJ68" s="48"/>
      <c r="BK68" s="40">
        <f t="shared" si="7"/>
        <v>6.5137061208E-05</v>
      </c>
      <c r="BL68" s="48">
        <f t="shared" si="30"/>
        <v>0.00153060593538</v>
      </c>
      <c r="BM68" s="1"/>
      <c r="BN68" s="43">
        <v>0.0004</v>
      </c>
      <c r="BO68" s="87">
        <f t="shared" si="31"/>
        <v>0.00193060593538</v>
      </c>
      <c r="BP68" s="48"/>
      <c r="BQ68" s="40">
        <f t="shared" si="8"/>
        <v>0.0010961613270000002</v>
      </c>
      <c r="BR68" s="41">
        <f t="shared" si="32"/>
        <v>0.0128617758475</v>
      </c>
      <c r="BS68" s="1"/>
      <c r="BT68" s="43">
        <v>0.1</v>
      </c>
      <c r="BU68" s="87">
        <f t="shared" si="53"/>
        <v>0.11286177584750001</v>
      </c>
      <c r="BV68" s="48"/>
      <c r="BW68" s="42">
        <f t="shared" si="4"/>
        <v>1.0477624864423</v>
      </c>
      <c r="BX68" s="13">
        <f t="shared" si="34"/>
        <v>12.409036418694626</v>
      </c>
      <c r="BY68" s="1"/>
      <c r="BZ68" s="15">
        <v>3</v>
      </c>
      <c r="CA68" s="53">
        <f t="shared" si="54"/>
        <v>15.409036418694626</v>
      </c>
      <c r="CB68" s="15"/>
      <c r="CC68" s="42">
        <f t="shared" si="5"/>
        <v>0.238203435</v>
      </c>
      <c r="CD68" s="13">
        <f t="shared" si="36"/>
        <v>5.667498507</v>
      </c>
      <c r="CE68" s="1"/>
      <c r="CF68" s="15">
        <v>7</v>
      </c>
      <c r="CG68" s="53">
        <f t="shared" si="55"/>
        <v>12.667498507000001</v>
      </c>
    </row>
    <row r="69" spans="1:85" ht="12.75">
      <c r="A69" s="7">
        <v>36495</v>
      </c>
      <c r="B69" s="1">
        <v>744</v>
      </c>
      <c r="C69" s="1">
        <f t="shared" si="38"/>
        <v>8608.325</v>
      </c>
      <c r="D69" s="35">
        <v>3222427</v>
      </c>
      <c r="E69" s="35">
        <f t="shared" si="39"/>
        <v>36576934</v>
      </c>
      <c r="F69" s="35">
        <v>297654</v>
      </c>
      <c r="G69" s="1">
        <v>90.31</v>
      </c>
      <c r="H69" s="1">
        <f t="shared" si="16"/>
        <v>90.22958333333332</v>
      </c>
      <c r="I69" s="1">
        <v>99.14</v>
      </c>
      <c r="J69" s="1">
        <f t="shared" si="12"/>
        <v>97.49000000000001</v>
      </c>
      <c r="K69" s="1">
        <f t="shared" si="40"/>
        <v>97.99916666666665</v>
      </c>
      <c r="L69" s="9">
        <v>134551</v>
      </c>
      <c r="M69" s="9">
        <f t="shared" si="13"/>
        <v>1566958</v>
      </c>
      <c r="N69" s="11">
        <v>0</v>
      </c>
      <c r="O69" s="61">
        <v>5981</v>
      </c>
      <c r="Q69" s="125">
        <f t="shared" si="42"/>
        <v>0.05852731497098305</v>
      </c>
      <c r="R69" s="125">
        <f t="shared" si="47"/>
        <v>0.06358134830950121</v>
      </c>
      <c r="S69" s="138">
        <f t="shared" si="17"/>
        <v>0.07189777032705912</v>
      </c>
      <c r="T69" s="106">
        <v>94.3</v>
      </c>
      <c r="U69" s="5">
        <f t="shared" si="18"/>
        <v>1314.8999999999999</v>
      </c>
      <c r="V69" s="23"/>
      <c r="W69" s="5">
        <v>40</v>
      </c>
      <c r="X69" s="74">
        <f t="shared" si="50"/>
        <v>1354.8999999999999</v>
      </c>
      <c r="Y69" s="71"/>
      <c r="Z69" s="123">
        <f t="shared" si="43"/>
        <v>0.29902927203626334</v>
      </c>
      <c r="AA69" s="122">
        <f t="shared" si="48"/>
        <v>0.3155759483771895</v>
      </c>
      <c r="AB69" s="123">
        <f t="shared" si="19"/>
        <v>0.3387380691886313</v>
      </c>
      <c r="AC69" s="106">
        <v>481.8</v>
      </c>
      <c r="AD69" s="5">
        <f t="shared" si="20"/>
        <v>6195.000000000001</v>
      </c>
      <c r="AE69" s="2"/>
      <c r="AF69" s="23">
        <v>40</v>
      </c>
      <c r="AG69" s="73">
        <f t="shared" si="46"/>
        <v>6235.000000000001</v>
      </c>
      <c r="AH69" s="5"/>
      <c r="AI69" s="65">
        <f t="shared" si="44"/>
        <v>33.6527025</v>
      </c>
      <c r="AJ69" s="5">
        <f t="shared" si="22"/>
        <v>407.8017425</v>
      </c>
      <c r="AK69" s="1"/>
      <c r="AL69" s="23">
        <v>100</v>
      </c>
      <c r="AM69" s="74">
        <f t="shared" si="52"/>
        <v>507.8017425</v>
      </c>
      <c r="AN69" s="1"/>
      <c r="AO69">
        <f t="shared" si="45"/>
        <v>0.003779759789748534</v>
      </c>
      <c r="AP69" s="42">
        <v>6.09</v>
      </c>
      <c r="AQ69" s="147">
        <f t="shared" si="49"/>
        <v>0.005947444592045782</v>
      </c>
      <c r="AR69" s="112">
        <f t="shared" si="14"/>
        <v>106.15</v>
      </c>
      <c r="AS69" s="15">
        <f t="shared" si="24"/>
        <v>106.415</v>
      </c>
      <c r="AT69" s="15"/>
      <c r="AU69" s="15">
        <v>15</v>
      </c>
      <c r="AV69" s="53">
        <f t="shared" si="25"/>
        <v>121.415</v>
      </c>
      <c r="AW69" s="1"/>
      <c r="AX69" s="65">
        <v>38.53</v>
      </c>
      <c r="AY69" s="106">
        <f t="shared" si="15"/>
        <v>474.12</v>
      </c>
      <c r="AZ69" s="15">
        <f t="shared" si="26"/>
        <v>464.2299999999999</v>
      </c>
      <c r="BA69" s="1"/>
      <c r="BB69" s="13">
        <v>15</v>
      </c>
      <c r="BC69" s="57">
        <f t="shared" si="27"/>
        <v>479.2299999999999</v>
      </c>
      <c r="BD69" s="1"/>
      <c r="BE69" s="40">
        <f t="shared" si="6"/>
        <v>0.0010024049715316</v>
      </c>
      <c r="BF69" s="48">
        <f t="shared" si="28"/>
        <v>0.0245533147395492</v>
      </c>
      <c r="BG69" s="1"/>
      <c r="BH69" s="43">
        <v>0.6</v>
      </c>
      <c r="BI69" s="87">
        <f t="shared" si="51"/>
        <v>0.6245533147395492</v>
      </c>
      <c r="BJ69" s="48"/>
      <c r="BK69" s="40">
        <f t="shared" si="7"/>
        <v>6.23644028544E-05</v>
      </c>
      <c r="BL69" s="48">
        <f t="shared" si="30"/>
        <v>0.0015243711713328</v>
      </c>
      <c r="BM69" s="1"/>
      <c r="BN69" s="43">
        <v>0.0004</v>
      </c>
      <c r="BO69" s="87">
        <f t="shared" si="31"/>
        <v>0.0019243711713328</v>
      </c>
      <c r="BP69" s="48"/>
      <c r="BQ69" s="40">
        <f t="shared" si="8"/>
        <v>0.0010495013886</v>
      </c>
      <c r="BR69" s="41">
        <f t="shared" si="32"/>
        <v>0.012756855698200002</v>
      </c>
      <c r="BS69" s="1"/>
      <c r="BT69" s="43">
        <v>0.1</v>
      </c>
      <c r="BU69" s="87">
        <f t="shared" si="53"/>
        <v>0.11275685569820001</v>
      </c>
      <c r="BV69" s="48"/>
      <c r="BW69" s="42">
        <f t="shared" si="4"/>
        <v>1.0031628892381</v>
      </c>
      <c r="BX69" s="13">
        <f t="shared" si="34"/>
        <v>12.308746970049977</v>
      </c>
      <c r="BY69" s="1"/>
      <c r="BZ69" s="15">
        <v>3</v>
      </c>
      <c r="CA69" s="53">
        <f t="shared" si="54"/>
        <v>15.308746970049977</v>
      </c>
      <c r="CB69" s="15"/>
      <c r="CC69" s="42">
        <f t="shared" si="5"/>
        <v>0.228063945</v>
      </c>
      <c r="CD69" s="13">
        <f t="shared" si="36"/>
        <v>5.621897922</v>
      </c>
      <c r="CE69" s="1"/>
      <c r="CF69" s="15">
        <v>7</v>
      </c>
      <c r="CG69" s="53">
        <f t="shared" si="55"/>
        <v>12.621897921999999</v>
      </c>
    </row>
    <row r="70" spans="1:85" ht="12.75">
      <c r="A70" s="7">
        <v>36526</v>
      </c>
      <c r="B70" s="1">
        <v>428.74</v>
      </c>
      <c r="C70" s="1">
        <f t="shared" si="38"/>
        <v>8451.485000000002</v>
      </c>
      <c r="D70" s="35">
        <v>1648570</v>
      </c>
      <c r="E70" s="35">
        <f t="shared" si="39"/>
        <v>35709112.5</v>
      </c>
      <c r="F70" s="35">
        <v>152233</v>
      </c>
      <c r="G70" s="1">
        <v>46.19</v>
      </c>
      <c r="H70" s="1">
        <f t="shared" si="16"/>
        <v>88.0225</v>
      </c>
      <c r="I70" s="1">
        <v>57.63</v>
      </c>
      <c r="J70" s="1">
        <f t="shared" si="12"/>
        <v>94.29583333333335</v>
      </c>
      <c r="K70" s="1">
        <f t="shared" si="40"/>
        <v>96.24249999999999</v>
      </c>
      <c r="L70" s="9">
        <v>73021</v>
      </c>
      <c r="M70" s="9">
        <f t="shared" si="13"/>
        <v>1501223</v>
      </c>
      <c r="N70" s="11">
        <v>1114.6</v>
      </c>
      <c r="O70" s="61">
        <v>112938</v>
      </c>
      <c r="Q70" s="125">
        <f t="shared" si="42"/>
        <v>0.06745239813899319</v>
      </c>
      <c r="R70" s="125">
        <f t="shared" si="47"/>
        <v>0.06347376397815455</v>
      </c>
      <c r="S70" s="138">
        <f t="shared" si="17"/>
        <v>0.07089786955640524</v>
      </c>
      <c r="T70" s="106">
        <v>55.6</v>
      </c>
      <c r="U70" s="5">
        <f t="shared" si="18"/>
        <v>1265.85</v>
      </c>
      <c r="V70" s="23"/>
      <c r="W70" s="5">
        <v>40</v>
      </c>
      <c r="X70" s="74">
        <f t="shared" si="50"/>
        <v>1305.85</v>
      </c>
      <c r="Y70" s="71"/>
      <c r="Z70" s="123">
        <f t="shared" si="43"/>
        <v>0.26204528773421815</v>
      </c>
      <c r="AA70" s="122">
        <f t="shared" si="48"/>
        <v>0.31359284294209067</v>
      </c>
      <c r="AB70" s="123">
        <f t="shared" si="19"/>
        <v>0.33563981742755444</v>
      </c>
      <c r="AC70" s="106">
        <v>216</v>
      </c>
      <c r="AD70" s="5">
        <f t="shared" si="20"/>
        <v>5992.700000000001</v>
      </c>
      <c r="AE70" s="2"/>
      <c r="AF70" s="23">
        <v>40</v>
      </c>
      <c r="AG70" s="73">
        <f t="shared" si="46"/>
        <v>6032.700000000001</v>
      </c>
      <c r="AH70" s="5"/>
      <c r="AI70" s="65">
        <f t="shared" si="44"/>
        <v>18.537595</v>
      </c>
      <c r="AJ70" s="5">
        <f t="shared" si="22"/>
        <v>397.67553</v>
      </c>
      <c r="AK70" s="1"/>
      <c r="AL70" s="23">
        <v>100</v>
      </c>
      <c r="AM70" s="74">
        <f t="shared" si="52"/>
        <v>497.67553</v>
      </c>
      <c r="AN70" s="1"/>
      <c r="AO70">
        <f t="shared" si="45"/>
        <v>0.038954973097896965</v>
      </c>
      <c r="AP70" s="46">
        <v>32.11</v>
      </c>
      <c r="AQ70" s="147">
        <f t="shared" si="49"/>
        <v>0.0073144233536062055</v>
      </c>
      <c r="AR70" s="112">
        <f t="shared" si="14"/>
        <v>125.33</v>
      </c>
      <c r="AS70" s="14">
        <f t="shared" si="24"/>
        <v>116.30000000000001</v>
      </c>
      <c r="AT70" s="14"/>
      <c r="AU70" s="14">
        <v>15</v>
      </c>
      <c r="AV70" s="54">
        <f>SUM(AS70:AU70)</f>
        <v>131.3</v>
      </c>
      <c r="AW70" s="1"/>
      <c r="AX70" s="68">
        <v>47.15</v>
      </c>
      <c r="AY70" s="133">
        <f t="shared" si="15"/>
        <v>476.13</v>
      </c>
      <c r="AZ70" s="14">
        <f t="shared" si="26"/>
        <v>465.8049999999998</v>
      </c>
      <c r="BA70" s="12"/>
      <c r="BB70" s="14">
        <v>15</v>
      </c>
      <c r="BC70" s="82">
        <f t="shared" si="27"/>
        <v>480.8049999999998</v>
      </c>
      <c r="BD70" s="1"/>
      <c r="BE70" s="40">
        <f t="shared" si="6"/>
        <v>0.010790023086576799</v>
      </c>
      <c r="BF70" s="48">
        <f t="shared" si="28"/>
        <v>0.0283841076074232</v>
      </c>
      <c r="BG70" s="1"/>
      <c r="BH70" s="43">
        <v>0.6</v>
      </c>
      <c r="BI70" s="87">
        <f t="shared" si="51"/>
        <v>0.6283841076074231</v>
      </c>
      <c r="BJ70" s="48"/>
      <c r="BK70" s="55">
        <f t="shared" si="7"/>
        <v>0.0006686508874511999</v>
      </c>
      <c r="BL70" s="48">
        <f t="shared" si="30"/>
        <v>0.0017616340628838001</v>
      </c>
      <c r="BM70" s="1"/>
      <c r="BN70" s="43">
        <v>0.0004</v>
      </c>
      <c r="BO70" s="87">
        <f t="shared" si="31"/>
        <v>0.0021616340628838</v>
      </c>
      <c r="BP70" s="48"/>
      <c r="BQ70" s="40">
        <f t="shared" si="8"/>
        <v>0.0006066362827999999</v>
      </c>
      <c r="BR70" s="41">
        <f t="shared" si="32"/>
        <v>0.012451699995200002</v>
      </c>
      <c r="BS70" s="1"/>
      <c r="BT70" s="43">
        <v>0.1</v>
      </c>
      <c r="BU70" s="87">
        <f t="shared" si="53"/>
        <v>0.11245169999520001</v>
      </c>
      <c r="BV70" s="48"/>
      <c r="BW70" s="42">
        <f t="shared" si="4"/>
        <v>0.67487543594184</v>
      </c>
      <c r="BX70" s="13">
        <f t="shared" si="34"/>
        <v>12.055421671021108</v>
      </c>
      <c r="BY70" s="1"/>
      <c r="BZ70" s="15">
        <v>3</v>
      </c>
      <c r="CA70" s="53">
        <f t="shared" si="54"/>
        <v>15.055421671021108</v>
      </c>
      <c r="CB70" s="15"/>
      <c r="CC70" s="42">
        <f t="shared" si="5"/>
        <v>0.163846038</v>
      </c>
      <c r="CD70" s="13">
        <f t="shared" si="36"/>
        <v>5.515124322899999</v>
      </c>
      <c r="CE70" s="1"/>
      <c r="CF70" s="15">
        <v>7</v>
      </c>
      <c r="CG70" s="53">
        <f t="shared" si="55"/>
        <v>12.5151243229</v>
      </c>
    </row>
    <row r="71" spans="1:85" ht="12.75">
      <c r="A71" s="7">
        <v>36557</v>
      </c>
      <c r="B71" s="1">
        <v>696</v>
      </c>
      <c r="C71" s="1">
        <f t="shared" si="38"/>
        <v>8463.485</v>
      </c>
      <c r="D71" s="35">
        <v>3124917</v>
      </c>
      <c r="E71" s="35">
        <f t="shared" si="39"/>
        <v>35723429.5</v>
      </c>
      <c r="F71" s="35">
        <v>295830</v>
      </c>
      <c r="G71" s="1">
        <v>95.95</v>
      </c>
      <c r="H71" s="1">
        <f t="shared" si="16"/>
        <v>87.90875</v>
      </c>
      <c r="I71" s="1">
        <v>97.88</v>
      </c>
      <c r="J71" s="1">
        <f t="shared" si="12"/>
        <v>94.11916666666669</v>
      </c>
      <c r="K71" s="1">
        <f t="shared" si="40"/>
        <v>96.19749999999999</v>
      </c>
      <c r="L71" s="9">
        <v>142411</v>
      </c>
      <c r="M71" s="9">
        <f t="shared" si="13"/>
        <v>1508463</v>
      </c>
      <c r="N71" s="11">
        <v>0</v>
      </c>
      <c r="O71" s="61">
        <v>7139</v>
      </c>
      <c r="Q71" s="125">
        <f t="shared" si="42"/>
        <v>0.0610576216904321</v>
      </c>
      <c r="R71" s="125">
        <f t="shared" si="47"/>
        <v>0.06355756626938</v>
      </c>
      <c r="S71" s="138">
        <f t="shared" si="17"/>
        <v>0.06966576375316934</v>
      </c>
      <c r="T71" s="106">
        <v>95.4</v>
      </c>
      <c r="U71" s="5">
        <f t="shared" si="18"/>
        <v>1244.3500000000001</v>
      </c>
      <c r="V71" s="23"/>
      <c r="W71" s="5">
        <v>40</v>
      </c>
      <c r="X71" s="74">
        <f t="shared" si="50"/>
        <v>1284.3500000000001</v>
      </c>
      <c r="Y71" s="71"/>
      <c r="Z71" s="123">
        <f t="shared" si="43"/>
        <v>0.3170004195311428</v>
      </c>
      <c r="AA71" s="122">
        <f t="shared" si="48"/>
        <v>0.31232508034214507</v>
      </c>
      <c r="AB71" s="123">
        <f t="shared" si="19"/>
        <v>0.3314295454192045</v>
      </c>
      <c r="AC71" s="106">
        <v>495.3</v>
      </c>
      <c r="AD71" s="5">
        <f t="shared" si="20"/>
        <v>5919.9</v>
      </c>
      <c r="AE71" s="2"/>
      <c r="AF71" s="23">
        <v>40</v>
      </c>
      <c r="AG71" s="73">
        <f t="shared" si="46"/>
        <v>5959.9</v>
      </c>
      <c r="AH71" s="5"/>
      <c r="AI71" s="65">
        <f t="shared" si="44"/>
        <v>35.6205975</v>
      </c>
      <c r="AJ71" s="5">
        <f t="shared" si="22"/>
        <v>398.68476375</v>
      </c>
      <c r="AK71" s="1"/>
      <c r="AL71" s="23">
        <v>100</v>
      </c>
      <c r="AM71" s="74">
        <f t="shared" si="52"/>
        <v>498.68476375</v>
      </c>
      <c r="AN71" s="1"/>
      <c r="AO71">
        <f t="shared" si="45"/>
        <v>0.00364809689345349</v>
      </c>
      <c r="AP71" s="42">
        <v>5.7</v>
      </c>
      <c r="AQ71" s="147">
        <f t="shared" si="49"/>
        <v>0.007283086243719618</v>
      </c>
      <c r="AR71" s="112">
        <f t="shared" si="14"/>
        <v>125.19</v>
      </c>
      <c r="AS71" s="15">
        <f t="shared" si="24"/>
        <v>115.86499999999998</v>
      </c>
      <c r="AT71" s="15"/>
      <c r="AU71" s="15">
        <v>15</v>
      </c>
      <c r="AV71" s="53">
        <f>SUM(AS71:AU71)</f>
        <v>130.86499999999998</v>
      </c>
      <c r="AW71" s="1"/>
      <c r="AX71" s="65">
        <v>34.4</v>
      </c>
      <c r="AY71" s="106">
        <f t="shared" si="15"/>
        <v>473.56999999999994</v>
      </c>
      <c r="AZ71" s="15">
        <f t="shared" si="26"/>
        <v>465.7049999999998</v>
      </c>
      <c r="BA71" s="1"/>
      <c r="BB71" s="13">
        <v>15</v>
      </c>
      <c r="BC71" s="57">
        <f t="shared" si="27"/>
        <v>480.7049999999998</v>
      </c>
      <c r="BD71" s="1"/>
      <c r="BE71" s="44">
        <f t="shared" si="6"/>
        <v>0.0010609619757004</v>
      </c>
      <c r="BF71" s="45">
        <f t="shared" si="28"/>
        <v>0.0284140044660398</v>
      </c>
      <c r="BG71" s="12"/>
      <c r="BH71" s="20">
        <v>0.6</v>
      </c>
      <c r="BI71" s="88">
        <f t="shared" si="51"/>
        <v>0.6284140044660398</v>
      </c>
      <c r="BJ71" s="48"/>
      <c r="BK71" s="44">
        <f t="shared" si="7"/>
        <v>6.600751563359999E-05</v>
      </c>
      <c r="BL71" s="45">
        <f>SUM(BK48:BK71)/2</f>
        <v>0.0017634940941282</v>
      </c>
      <c r="BM71" s="12"/>
      <c r="BN71" s="20">
        <v>0.0004</v>
      </c>
      <c r="BO71" s="88">
        <f>SUM(BL71:BN71)</f>
        <v>0.0021634940941282</v>
      </c>
      <c r="BP71" s="48"/>
      <c r="BQ71" s="40">
        <f t="shared" si="8"/>
        <v>0.0011108100834</v>
      </c>
      <c r="BR71" s="41">
        <f t="shared" si="32"/>
        <v>0.012483002831300001</v>
      </c>
      <c r="BS71" s="1"/>
      <c r="BT71" s="43">
        <v>0.1</v>
      </c>
      <c r="BU71" s="87">
        <f t="shared" si="53"/>
        <v>0.1124830028313</v>
      </c>
      <c r="BV71" s="48"/>
      <c r="BW71" s="42">
        <f t="shared" si="4"/>
        <v>1.0617641654041</v>
      </c>
      <c r="BX71" s="13">
        <f t="shared" si="34"/>
        <v>12.085341126651407</v>
      </c>
      <c r="BY71" s="1"/>
      <c r="BZ71" s="15">
        <v>3</v>
      </c>
      <c r="CA71" s="53">
        <f t="shared" si="54"/>
        <v>15.085341126651407</v>
      </c>
      <c r="CB71" s="15"/>
      <c r="CC71" s="49">
        <f t="shared" si="5"/>
        <v>0.24138664499999998</v>
      </c>
      <c r="CD71" s="15">
        <f t="shared" si="36"/>
        <v>5.5287283929</v>
      </c>
      <c r="CE71" s="16"/>
      <c r="CF71" s="15">
        <v>7</v>
      </c>
      <c r="CG71" s="53">
        <f t="shared" si="55"/>
        <v>12.5287283929</v>
      </c>
    </row>
    <row r="72" spans="1:85" ht="12.75">
      <c r="A72" s="7">
        <v>36586</v>
      </c>
      <c r="B72" s="1">
        <v>738.68</v>
      </c>
      <c r="C72" s="1">
        <f t="shared" si="38"/>
        <v>8477.92</v>
      </c>
      <c r="D72" s="35">
        <v>3530208</v>
      </c>
      <c r="E72" s="35">
        <f t="shared" si="39"/>
        <v>35867439.5</v>
      </c>
      <c r="F72" s="35">
        <v>323524</v>
      </c>
      <c r="G72" s="1">
        <v>98.16</v>
      </c>
      <c r="H72" s="1">
        <f t="shared" si="16"/>
        <v>88.17541666666666</v>
      </c>
      <c r="I72" s="1">
        <v>98.23</v>
      </c>
      <c r="J72" s="1">
        <f t="shared" si="12"/>
        <v>94.52666666666669</v>
      </c>
      <c r="K72" s="1">
        <f t="shared" si="40"/>
        <v>96.32041666666667</v>
      </c>
      <c r="L72" s="9">
        <v>157017</v>
      </c>
      <c r="M72" s="9">
        <f t="shared" si="13"/>
        <v>1526491</v>
      </c>
      <c r="N72" s="11">
        <v>95.91</v>
      </c>
      <c r="O72" s="61">
        <v>10574</v>
      </c>
      <c r="Q72" s="125">
        <f t="shared" si="42"/>
        <v>0.06078961919524289</v>
      </c>
      <c r="R72" s="125">
        <f t="shared" si="47"/>
        <v>0.06345246792415081</v>
      </c>
      <c r="S72" s="138">
        <f t="shared" si="17"/>
        <v>0.06885074692884058</v>
      </c>
      <c r="T72" s="106">
        <v>107.3</v>
      </c>
      <c r="U72" s="5">
        <f t="shared" si="18"/>
        <v>1234.7500000000002</v>
      </c>
      <c r="V72" s="23"/>
      <c r="W72" s="5">
        <v>40</v>
      </c>
      <c r="X72" s="74">
        <f t="shared" si="50"/>
        <v>1274.7500000000002</v>
      </c>
      <c r="Y72" s="71"/>
      <c r="Z72" s="123">
        <f t="shared" si="43"/>
        <v>0.3130127176642283</v>
      </c>
      <c r="AA72" s="122">
        <f t="shared" si="48"/>
        <v>0.31161675445254566</v>
      </c>
      <c r="AB72" s="123">
        <f t="shared" si="19"/>
        <v>0.32896131322672195</v>
      </c>
      <c r="AC72" s="106">
        <v>552.5</v>
      </c>
      <c r="AD72" s="5">
        <f t="shared" si="20"/>
        <v>5899.5</v>
      </c>
      <c r="AE72" s="2"/>
      <c r="AF72" s="23">
        <v>40</v>
      </c>
      <c r="AG72" s="73">
        <f t="shared" si="46"/>
        <v>5939.5</v>
      </c>
      <c r="AH72" s="5"/>
      <c r="AI72" s="65">
        <f t="shared" si="44"/>
        <v>39.280685</v>
      </c>
      <c r="AJ72" s="5">
        <f t="shared" si="22"/>
        <v>400.67571375</v>
      </c>
      <c r="AK72" s="1"/>
      <c r="AL72" s="23">
        <v>100</v>
      </c>
      <c r="AM72" s="74">
        <f t="shared" si="52"/>
        <v>500.67571375</v>
      </c>
      <c r="AN72" s="1"/>
      <c r="AO72">
        <f t="shared" si="45"/>
        <v>0.004736264831987237</v>
      </c>
      <c r="AP72" s="42">
        <v>8.36</v>
      </c>
      <c r="AQ72" s="147">
        <f t="shared" si="49"/>
        <v>0.007140917858891704</v>
      </c>
      <c r="AR72" s="112">
        <f t="shared" si="14"/>
        <v>124.21000000000001</v>
      </c>
      <c r="AS72" s="15">
        <f t="shared" si="24"/>
        <v>109.73500000000001</v>
      </c>
      <c r="AT72" s="15"/>
      <c r="AU72" s="15">
        <v>15</v>
      </c>
      <c r="AV72" s="53">
        <f>SUM(AS72:AU72)</f>
        <v>124.73500000000001</v>
      </c>
      <c r="AW72" s="1"/>
      <c r="AX72" s="65">
        <v>39.65</v>
      </c>
      <c r="AY72" s="106">
        <f t="shared" si="15"/>
        <v>471.8499999999999</v>
      </c>
      <c r="AZ72" s="15">
        <f t="shared" si="26"/>
        <v>460.75499999999994</v>
      </c>
      <c r="BA72" s="1"/>
      <c r="BB72" s="13">
        <v>15</v>
      </c>
      <c r="BC72" s="57">
        <f t="shared" si="27"/>
        <v>475.75499999999994</v>
      </c>
      <c r="BD72" s="1"/>
      <c r="BE72" s="40">
        <f t="shared" si="6"/>
        <v>0.0020514341585663996</v>
      </c>
      <c r="BF72" s="48">
        <f t="shared" si="28"/>
        <v>0.026762130084817797</v>
      </c>
      <c r="BG72" s="1"/>
      <c r="BH72" s="43">
        <v>0.6</v>
      </c>
      <c r="BI72" s="87">
        <f t="shared" si="51"/>
        <v>0.6267621300848177</v>
      </c>
      <c r="BJ72" s="48"/>
      <c r="BK72" s="40">
        <f t="shared" si="7"/>
        <v>0.00012740165059259997</v>
      </c>
      <c r="BL72" s="48">
        <f t="shared" si="30"/>
        <v>0.0016611656436926999</v>
      </c>
      <c r="BM72" s="1"/>
      <c r="BN72" s="43">
        <v>0.0004</v>
      </c>
      <c r="BO72" s="87">
        <f>SUM(BL72:BN72)</f>
        <v>0.0020611656436927</v>
      </c>
      <c r="BP72" s="48"/>
      <c r="BQ72" s="40">
        <f t="shared" si="8"/>
        <v>0.0012279231563999998</v>
      </c>
      <c r="BR72" s="41">
        <f t="shared" si="32"/>
        <v>0.0125401180393</v>
      </c>
      <c r="BS72" s="1"/>
      <c r="BT72" s="43">
        <v>0.1</v>
      </c>
      <c r="BU72" s="87">
        <f t="shared" si="53"/>
        <v>0.1125401180393</v>
      </c>
      <c r="BV72" s="48"/>
      <c r="BW72" s="42">
        <f t="shared" si="4"/>
        <v>1.181886867692079</v>
      </c>
      <c r="BX72" s="13">
        <f t="shared" si="34"/>
        <v>12.12405233326326</v>
      </c>
      <c r="BY72" s="1"/>
      <c r="BZ72" s="15">
        <v>3</v>
      </c>
      <c r="CA72" s="53">
        <f t="shared" si="54"/>
        <v>15.12405233326326</v>
      </c>
      <c r="CB72" s="15"/>
      <c r="CC72" s="42">
        <f t="shared" si="5"/>
        <v>0.26959225905</v>
      </c>
      <c r="CD72" s="13">
        <f t="shared" si="36"/>
        <v>5.5428482926500005</v>
      </c>
      <c r="CE72" s="1"/>
      <c r="CF72" s="15">
        <v>7</v>
      </c>
      <c r="CG72" s="53">
        <f t="shared" si="55"/>
        <v>12.54284829265</v>
      </c>
    </row>
    <row r="73" spans="1:85" ht="12.75">
      <c r="A73" s="7">
        <v>36617</v>
      </c>
      <c r="B73" s="1">
        <v>671</v>
      </c>
      <c r="C73" s="1">
        <f t="shared" si="38"/>
        <v>8467.330000000002</v>
      </c>
      <c r="D73" s="35">
        <v>3069826</v>
      </c>
      <c r="E73" s="35">
        <f t="shared" si="39"/>
        <v>35912815.5</v>
      </c>
      <c r="F73" s="35">
        <v>289438</v>
      </c>
      <c r="G73" s="1">
        <v>90.87</v>
      </c>
      <c r="H73" s="1">
        <f t="shared" si="16"/>
        <v>88.03625</v>
      </c>
      <c r="I73" s="1">
        <v>92.69</v>
      </c>
      <c r="J73" s="1">
        <f t="shared" si="12"/>
        <v>95.20666666666666</v>
      </c>
      <c r="K73" s="1">
        <f t="shared" si="40"/>
        <v>96.17125</v>
      </c>
      <c r="L73" s="9">
        <v>138083</v>
      </c>
      <c r="M73" s="9">
        <f t="shared" si="13"/>
        <v>1544869</v>
      </c>
      <c r="N73" s="11">
        <v>0</v>
      </c>
      <c r="O73" s="61">
        <v>2933</v>
      </c>
      <c r="Q73" s="125">
        <f t="shared" si="42"/>
        <v>0.054009575787031576</v>
      </c>
      <c r="R73" s="125">
        <f t="shared" si="47"/>
        <v>0.06234084002009202</v>
      </c>
      <c r="S73" s="138">
        <f t="shared" si="17"/>
        <v>0.06793675087936227</v>
      </c>
      <c r="T73" s="106">
        <v>82.9</v>
      </c>
      <c r="U73" s="5">
        <f t="shared" si="18"/>
        <v>1219.9</v>
      </c>
      <c r="V73" s="23"/>
      <c r="W73" s="5">
        <v>40</v>
      </c>
      <c r="X73" s="74">
        <f t="shared" si="50"/>
        <v>1259.9</v>
      </c>
      <c r="Y73" s="71"/>
      <c r="Z73" s="123">
        <f t="shared" si="43"/>
        <v>0.2520012534912402</v>
      </c>
      <c r="AA73" s="122">
        <f t="shared" si="48"/>
        <v>0.30245989216091496</v>
      </c>
      <c r="AB73" s="123">
        <f t="shared" si="19"/>
        <v>0.32484225582369053</v>
      </c>
      <c r="AC73" s="106">
        <v>386.8</v>
      </c>
      <c r="AD73" s="5">
        <f t="shared" si="20"/>
        <v>5832.999999999999</v>
      </c>
      <c r="AE73" s="2"/>
      <c r="AF73" s="23">
        <v>40</v>
      </c>
      <c r="AG73" s="73">
        <f t="shared" si="46"/>
        <v>5872.999999999999</v>
      </c>
      <c r="AH73" s="5"/>
      <c r="AI73" s="65">
        <f t="shared" si="44"/>
        <v>34.5280825</v>
      </c>
      <c r="AJ73" s="5">
        <f t="shared" si="22"/>
        <v>400.34317875</v>
      </c>
      <c r="AK73" s="1"/>
      <c r="AL73" s="23">
        <v>100</v>
      </c>
      <c r="AM73" s="74">
        <f t="shared" si="52"/>
        <v>500.34317875</v>
      </c>
      <c r="AN73" s="1"/>
      <c r="AO73">
        <f t="shared" si="45"/>
        <v>0.003615840116019605</v>
      </c>
      <c r="AP73" s="42">
        <v>5.55</v>
      </c>
      <c r="AQ73" s="147">
        <f t="shared" si="49"/>
        <v>0.006470447376492963</v>
      </c>
      <c r="AR73" s="112">
        <f t="shared" si="14"/>
        <v>113.88</v>
      </c>
      <c r="AS73" s="15">
        <f t="shared" si="24"/>
        <v>109.14500000000001</v>
      </c>
      <c r="AT73" s="15"/>
      <c r="AU73" s="15">
        <v>15</v>
      </c>
      <c r="AV73" s="53">
        <f>SUM(AS73:AU73)</f>
        <v>124.14500000000001</v>
      </c>
      <c r="AW73" s="1"/>
      <c r="AX73" s="65">
        <v>33.49</v>
      </c>
      <c r="AY73" s="106">
        <f t="shared" si="15"/>
        <v>462.04999999999995</v>
      </c>
      <c r="AZ73" s="15">
        <f t="shared" si="26"/>
        <v>459.7849999999999</v>
      </c>
      <c r="BA73" s="1"/>
      <c r="BB73" s="13">
        <v>15</v>
      </c>
      <c r="BC73" s="57">
        <f t="shared" si="27"/>
        <v>474.7849999999999</v>
      </c>
      <c r="BD73" s="1"/>
      <c r="BE73" s="40">
        <f t="shared" si="6"/>
        <v>0.0010287183605588</v>
      </c>
      <c r="BF73" s="48">
        <f t="shared" si="28"/>
        <v>0.0262011788851074</v>
      </c>
      <c r="BG73" s="1"/>
      <c r="BH73" s="43">
        <v>0.6</v>
      </c>
      <c r="BI73" s="87">
        <f t="shared" si="51"/>
        <v>0.6262011788851074</v>
      </c>
      <c r="BJ73" s="48"/>
      <c r="BK73" s="40">
        <f t="shared" si="7"/>
        <v>6.400147753920001E-05</v>
      </c>
      <c r="BL73" s="48">
        <f t="shared" si="30"/>
        <v>0.0016264087319691001</v>
      </c>
      <c r="BM73" s="1"/>
      <c r="BN73" s="43">
        <v>0.0004</v>
      </c>
      <c r="BO73" s="87">
        <f>SUM(BL73:BN73)</f>
        <v>0.0020264087319691003</v>
      </c>
      <c r="BP73" s="48"/>
      <c r="BQ73" s="40">
        <f t="shared" si="8"/>
        <v>0.0010770491598</v>
      </c>
      <c r="BR73" s="48">
        <f t="shared" si="32"/>
        <v>0.012528282220900001</v>
      </c>
      <c r="BS73" s="1"/>
      <c r="BT73" s="43">
        <v>0.1</v>
      </c>
      <c r="BU73" s="87">
        <f t="shared" si="53"/>
        <v>0.1125282822209</v>
      </c>
      <c r="BV73" s="48"/>
      <c r="BW73" s="49">
        <f t="shared" si="4"/>
        <v>1.0294961853473001</v>
      </c>
      <c r="BX73" s="15">
        <f t="shared" si="34"/>
        <v>12.107624390093612</v>
      </c>
      <c r="BY73" s="16"/>
      <c r="BZ73" s="15">
        <v>3</v>
      </c>
      <c r="CA73" s="53">
        <f t="shared" si="54"/>
        <v>15.107624390093612</v>
      </c>
      <c r="CB73" s="14"/>
      <c r="CC73" s="42">
        <f t="shared" si="5"/>
        <v>0.23405068499999998</v>
      </c>
      <c r="CD73" s="13">
        <f t="shared" si="36"/>
        <v>5.53425720765</v>
      </c>
      <c r="CE73" s="1"/>
      <c r="CF73" s="15">
        <v>7</v>
      </c>
      <c r="CG73" s="53">
        <f t="shared" si="55"/>
        <v>12.53425720765</v>
      </c>
    </row>
    <row r="74" spans="1:85" ht="12.75">
      <c r="A74" s="7"/>
      <c r="D74" s="35">
        <f>SUM(D14:D73)</f>
        <v>165497038.6</v>
      </c>
      <c r="G74" s="1">
        <f>SUM(G14:G73)/60</f>
        <v>81.71599999999998</v>
      </c>
      <c r="I74" s="1">
        <f>SUM(I14:I73)/60</f>
        <v>93.5655</v>
      </c>
      <c r="N74" s="11"/>
      <c r="O74" s="61"/>
      <c r="T74" s="106">
        <f>SUM(T14:T73)</f>
        <v>5645.24135</v>
      </c>
      <c r="U74" s="5"/>
      <c r="V74" s="5"/>
      <c r="W74" s="5"/>
      <c r="X74" s="71"/>
      <c r="Y74" s="71"/>
      <c r="Z74" s="110"/>
      <c r="AA74" s="5"/>
      <c r="AB74" s="123">
        <f>SUM(AB37:AB73)/37</f>
        <v>0.37684475573822834</v>
      </c>
      <c r="AC74" s="106">
        <f>SUM(AC14:AC73)</f>
        <v>30517.12839999999</v>
      </c>
      <c r="AD74" s="5"/>
      <c r="AE74" s="5"/>
      <c r="AF74" s="5"/>
      <c r="AG74" s="71"/>
      <c r="AH74" s="5"/>
      <c r="AI74" s="65"/>
      <c r="AJ74" s="1"/>
      <c r="AK74" s="1"/>
      <c r="AL74" s="1"/>
      <c r="AM74" s="57"/>
      <c r="AN74" s="1"/>
      <c r="AO74" s="1"/>
      <c r="AP74" s="42">
        <f>SUM(AP14:AP73)</f>
        <v>559.3</v>
      </c>
      <c r="AQ74" s="112"/>
      <c r="AR74" s="112"/>
      <c r="AS74" s="15"/>
      <c r="AT74" s="15"/>
      <c r="AU74" s="15"/>
      <c r="AV74" s="53"/>
      <c r="AW74" s="1"/>
      <c r="AX74" s="65"/>
      <c r="AY74" s="106"/>
      <c r="AZ74" s="1"/>
      <c r="BA74" s="1"/>
      <c r="BB74" s="1"/>
      <c r="BC74" s="57"/>
      <c r="BD74" s="1"/>
      <c r="BI74" s="75"/>
      <c r="BK74" s="40"/>
      <c r="BO74" s="75"/>
      <c r="BQ74" s="40"/>
      <c r="BU74" s="75"/>
      <c r="BW74" s="42"/>
      <c r="CA74" s="52"/>
      <c r="CC74" s="42"/>
      <c r="CG74" s="52"/>
    </row>
    <row r="75" spans="1:85" ht="12.75">
      <c r="A75" s="7"/>
      <c r="N75" s="11"/>
      <c r="O75" s="61"/>
      <c r="T75" s="106"/>
      <c r="U75" s="5"/>
      <c r="V75" s="5"/>
      <c r="W75" s="5"/>
      <c r="X75" s="71"/>
      <c r="Y75" s="71"/>
      <c r="Z75" s="110"/>
      <c r="AA75" s="5"/>
      <c r="AB75" s="110"/>
      <c r="AC75" s="106"/>
      <c r="AD75" s="5"/>
      <c r="AE75" s="5"/>
      <c r="AF75" s="5"/>
      <c r="AG75" s="71"/>
      <c r="AH75" s="5"/>
      <c r="AI75" s="65"/>
      <c r="AJ75" s="1"/>
      <c r="AK75" s="1"/>
      <c r="AL75" s="1"/>
      <c r="AM75" s="57"/>
      <c r="AN75" s="1"/>
      <c r="AO75" s="1"/>
      <c r="AP75" s="42"/>
      <c r="AQ75" s="112"/>
      <c r="AR75" s="112"/>
      <c r="AS75" s="15"/>
      <c r="AT75" s="15"/>
      <c r="AU75" s="15"/>
      <c r="AV75" s="53"/>
      <c r="AW75" s="1"/>
      <c r="AX75" s="65"/>
      <c r="AY75" s="106"/>
      <c r="AZ75" s="1"/>
      <c r="BA75" s="1"/>
      <c r="BB75" s="1"/>
      <c r="BC75" s="57"/>
      <c r="BD75" s="1"/>
      <c r="BI75" s="75"/>
      <c r="BK75" s="40"/>
      <c r="BO75" s="75"/>
      <c r="BQ75" s="40"/>
      <c r="BU75" s="75"/>
      <c r="BW75" s="42"/>
      <c r="CA75" s="52"/>
      <c r="CC75" s="42"/>
      <c r="CG75" s="52"/>
    </row>
    <row r="76" spans="1:85" ht="12.75">
      <c r="A76" s="21" t="s">
        <v>46</v>
      </c>
      <c r="B76" s="30"/>
      <c r="C76" s="30"/>
      <c r="D76" s="34"/>
      <c r="E76" s="34"/>
      <c r="F76" s="34"/>
      <c r="G76" s="30"/>
      <c r="H76" s="30"/>
      <c r="N76" s="11"/>
      <c r="O76" s="61"/>
      <c r="Q76" s="22" t="s">
        <v>117</v>
      </c>
      <c r="T76" s="134"/>
      <c r="X76" s="57"/>
      <c r="Z76" s="134" t="s">
        <v>118</v>
      </c>
      <c r="AC76" s="134"/>
      <c r="AG76" s="75"/>
      <c r="AI76" s="66" t="s">
        <v>37</v>
      </c>
      <c r="AM76" s="75"/>
      <c r="AP76" s="83" t="s">
        <v>48</v>
      </c>
      <c r="AQ76" s="142"/>
      <c r="AR76" s="142"/>
      <c r="AV76" s="52"/>
      <c r="AX76" s="78"/>
      <c r="AY76" s="115"/>
      <c r="BC76" s="75"/>
      <c r="BE76" s="40" t="s">
        <v>63</v>
      </c>
      <c r="BI76" s="75"/>
      <c r="BK76" s="40" t="s">
        <v>64</v>
      </c>
      <c r="BO76" s="75"/>
      <c r="BQ76" s="40" t="s">
        <v>65</v>
      </c>
      <c r="BU76" s="75"/>
      <c r="BW76" s="42" t="s">
        <v>78</v>
      </c>
      <c r="CA76" s="52"/>
      <c r="CC76" s="42" t="s">
        <v>90</v>
      </c>
      <c r="CG76" s="52"/>
    </row>
    <row r="77" spans="1:85" ht="12.75">
      <c r="A77" s="21"/>
      <c r="B77" s="30"/>
      <c r="C77" s="30"/>
      <c r="D77" s="34"/>
      <c r="E77" s="34"/>
      <c r="F77" s="34"/>
      <c r="G77" s="30"/>
      <c r="H77" s="30"/>
      <c r="I77" s="30"/>
      <c r="J77" s="30"/>
      <c r="K77" s="30"/>
      <c r="N77" s="11"/>
      <c r="O77" s="61"/>
      <c r="T77" s="134"/>
      <c r="X77" s="57"/>
      <c r="AC77" s="134"/>
      <c r="AG77" s="75"/>
      <c r="AI77" s="66"/>
      <c r="AM77" s="75"/>
      <c r="AP77" s="83"/>
      <c r="AQ77" s="142"/>
      <c r="AR77" s="142"/>
      <c r="AV77" s="52"/>
      <c r="AX77" s="78"/>
      <c r="AY77" s="115"/>
      <c r="BC77" s="75"/>
      <c r="BI77" s="75"/>
      <c r="BK77" s="40"/>
      <c r="BO77" s="75"/>
      <c r="BQ77" s="40"/>
      <c r="BU77" s="75"/>
      <c r="BW77" s="42"/>
      <c r="CA77" s="52"/>
      <c r="CC77" s="42"/>
      <c r="CG77" s="52"/>
    </row>
    <row r="78" spans="1:85" ht="12.75">
      <c r="A78" s="7"/>
      <c r="I78" s="30"/>
      <c r="J78" s="30"/>
      <c r="K78" s="30"/>
      <c r="N78" s="11"/>
      <c r="O78" s="61"/>
      <c r="T78" s="106"/>
      <c r="U78" s="5"/>
      <c r="V78" s="5"/>
      <c r="W78" s="5"/>
      <c r="X78" s="59" t="s">
        <v>47</v>
      </c>
      <c r="Y78" s="71"/>
      <c r="Z78" s="110"/>
      <c r="AA78" s="5"/>
      <c r="AB78" s="110"/>
      <c r="AC78" s="106"/>
      <c r="AD78" s="5"/>
      <c r="AE78" s="5"/>
      <c r="AF78" s="17"/>
      <c r="AG78" s="59" t="s">
        <v>47</v>
      </c>
      <c r="AH78" s="5"/>
      <c r="AI78" s="80"/>
      <c r="AJ78" s="1"/>
      <c r="AK78" s="1"/>
      <c r="AL78" s="1"/>
      <c r="AM78" s="59" t="s">
        <v>47</v>
      </c>
      <c r="AN78" s="17"/>
      <c r="AO78" s="17"/>
      <c r="AP78" s="42"/>
      <c r="AQ78" s="112"/>
      <c r="AR78" s="112"/>
      <c r="AV78" s="59" t="s">
        <v>47</v>
      </c>
      <c r="AW78" s="1"/>
      <c r="AX78" s="65"/>
      <c r="AY78" s="106"/>
      <c r="AZ78" s="1"/>
      <c r="BA78" s="1"/>
      <c r="BB78" s="1"/>
      <c r="BC78" s="59" t="s">
        <v>47</v>
      </c>
      <c r="BD78" s="1"/>
      <c r="BI78" s="75" t="s">
        <v>47</v>
      </c>
      <c r="BK78" s="40"/>
      <c r="BO78" s="75" t="s">
        <v>47</v>
      </c>
      <c r="BQ78" s="40"/>
      <c r="BU78" s="75" t="s">
        <v>47</v>
      </c>
      <c r="BW78" s="42"/>
      <c r="CA78" s="52" t="s">
        <v>47</v>
      </c>
      <c r="CC78" s="42"/>
      <c r="CG78" s="52" t="s">
        <v>47</v>
      </c>
    </row>
    <row r="79" spans="7:85" ht="12.75">
      <c r="G79" s="1" t="s">
        <v>3</v>
      </c>
      <c r="H79" s="3" t="s">
        <v>62</v>
      </c>
      <c r="L79" s="22"/>
      <c r="M79" s="22"/>
      <c r="N79" s="11"/>
      <c r="O79" s="61"/>
      <c r="T79" s="106"/>
      <c r="U79" s="5"/>
      <c r="V79" s="3" t="s">
        <v>93</v>
      </c>
      <c r="W79" s="3" t="s">
        <v>93</v>
      </c>
      <c r="X79" s="57" t="s">
        <v>60</v>
      </c>
      <c r="Y79" s="71"/>
      <c r="Z79" s="110"/>
      <c r="AA79" s="5"/>
      <c r="AB79" s="110"/>
      <c r="AC79" s="106"/>
      <c r="AD79" s="5"/>
      <c r="AE79" s="3" t="s">
        <v>93</v>
      </c>
      <c r="AF79" s="3" t="s">
        <v>93</v>
      </c>
      <c r="AG79" s="57" t="s">
        <v>60</v>
      </c>
      <c r="AH79" s="5"/>
      <c r="AI79" s="67" t="s">
        <v>15</v>
      </c>
      <c r="AJ79" s="1"/>
      <c r="AK79" s="3" t="s">
        <v>93</v>
      </c>
      <c r="AL79" s="1"/>
      <c r="AM79" s="57" t="s">
        <v>60</v>
      </c>
      <c r="AN79" s="1"/>
      <c r="AO79" s="1"/>
      <c r="AP79" s="42"/>
      <c r="AQ79" s="112"/>
      <c r="AR79" s="112"/>
      <c r="AS79" s="15"/>
      <c r="AT79" s="3" t="s">
        <v>93</v>
      </c>
      <c r="AU79" s="3" t="s">
        <v>93</v>
      </c>
      <c r="AV79" s="57" t="s">
        <v>60</v>
      </c>
      <c r="AW79" s="1"/>
      <c r="AX79" s="42"/>
      <c r="AY79" s="112"/>
      <c r="AZ79" s="15"/>
      <c r="BA79" s="3" t="s">
        <v>93</v>
      </c>
      <c r="BB79" s="3" t="s">
        <v>93</v>
      </c>
      <c r="BC79" s="57" t="s">
        <v>60</v>
      </c>
      <c r="BD79" s="1"/>
      <c r="BG79" s="3" t="s">
        <v>93</v>
      </c>
      <c r="BI79" s="57" t="s">
        <v>60</v>
      </c>
      <c r="BJ79" s="1"/>
      <c r="BK79" s="40"/>
      <c r="BM79" s="3" t="s">
        <v>93</v>
      </c>
      <c r="BO79" s="57" t="s">
        <v>60</v>
      </c>
      <c r="BP79" s="1"/>
      <c r="BQ79" s="40"/>
      <c r="BS79" s="3" t="s">
        <v>93</v>
      </c>
      <c r="BU79" s="57" t="s">
        <v>60</v>
      </c>
      <c r="BV79" s="1"/>
      <c r="BW79" s="42"/>
      <c r="BY79" s="3" t="s">
        <v>93</v>
      </c>
      <c r="CA79" s="57" t="s">
        <v>60</v>
      </c>
      <c r="CB79" s="1"/>
      <c r="CC79" s="42"/>
      <c r="CE79" s="3" t="s">
        <v>93</v>
      </c>
      <c r="CG79" s="1" t="s">
        <v>60</v>
      </c>
    </row>
    <row r="80" spans="1:85" ht="12.75">
      <c r="A80" s="7"/>
      <c r="G80" s="1" t="s">
        <v>55</v>
      </c>
      <c r="H80" s="3" t="s">
        <v>60</v>
      </c>
      <c r="I80" s="3"/>
      <c r="J80" s="3"/>
      <c r="K80" s="3"/>
      <c r="N80" s="10" t="s">
        <v>8</v>
      </c>
      <c r="O80" s="61"/>
      <c r="T80" s="131" t="s">
        <v>1</v>
      </c>
      <c r="U80" s="1" t="s">
        <v>1</v>
      </c>
      <c r="V80" s="25" t="s">
        <v>119</v>
      </c>
      <c r="W80" s="3" t="s">
        <v>127</v>
      </c>
      <c r="X80" s="57" t="s">
        <v>1</v>
      </c>
      <c r="Y80" s="71"/>
      <c r="Z80" s="110"/>
      <c r="AA80" s="5"/>
      <c r="AB80" s="110"/>
      <c r="AC80" s="106"/>
      <c r="AD80" s="2"/>
      <c r="AE80" s="3" t="s">
        <v>119</v>
      </c>
      <c r="AF80" s="3" t="s">
        <v>127</v>
      </c>
      <c r="AG80" s="57" t="s">
        <v>5</v>
      </c>
      <c r="AH80" s="5"/>
      <c r="AI80" s="80" t="s">
        <v>12</v>
      </c>
      <c r="AK80" s="3" t="s">
        <v>119</v>
      </c>
      <c r="AM80" s="57" t="s">
        <v>13</v>
      </c>
      <c r="AN80" s="1"/>
      <c r="AO80" s="1"/>
      <c r="AP80" s="85" t="s">
        <v>14</v>
      </c>
      <c r="AQ80" s="145"/>
      <c r="AR80" s="145"/>
      <c r="AS80" s="15" t="s">
        <v>59</v>
      </c>
      <c r="AT80" s="3" t="s">
        <v>119</v>
      </c>
      <c r="AU80" s="3" t="s">
        <v>127</v>
      </c>
      <c r="AV80" s="57" t="s">
        <v>38</v>
      </c>
      <c r="AX80" s="85" t="s">
        <v>14</v>
      </c>
      <c r="AY80" s="145"/>
      <c r="AZ80" s="15" t="s">
        <v>59</v>
      </c>
      <c r="BA80" s="3" t="s">
        <v>119</v>
      </c>
      <c r="BB80" s="3" t="s">
        <v>127</v>
      </c>
      <c r="BC80" s="57" t="s">
        <v>38</v>
      </c>
      <c r="BE80" s="40" t="s">
        <v>71</v>
      </c>
      <c r="BG80" s="3" t="s">
        <v>119</v>
      </c>
      <c r="BI80" s="75" t="s">
        <v>71</v>
      </c>
      <c r="BK80" s="40" t="s">
        <v>72</v>
      </c>
      <c r="BM80" s="3" t="s">
        <v>119</v>
      </c>
      <c r="BO80" s="75" t="s">
        <v>72</v>
      </c>
      <c r="BQ80" s="40" t="s">
        <v>73</v>
      </c>
      <c r="BS80" s="3" t="s">
        <v>119</v>
      </c>
      <c r="BU80" s="75" t="s">
        <v>73</v>
      </c>
      <c r="BW80" s="42" t="s">
        <v>75</v>
      </c>
      <c r="BY80" s="3" t="s">
        <v>119</v>
      </c>
      <c r="CA80" s="52" t="s">
        <v>75</v>
      </c>
      <c r="CC80" s="42" t="s">
        <v>88</v>
      </c>
      <c r="CE80" s="3" t="s">
        <v>119</v>
      </c>
      <c r="CG80" s="42" t="s">
        <v>88</v>
      </c>
    </row>
    <row r="81" spans="1:85" ht="12.75">
      <c r="A81" s="7"/>
      <c r="G81" s="1" t="s">
        <v>56</v>
      </c>
      <c r="H81" s="3" t="s">
        <v>55</v>
      </c>
      <c r="I81" s="3"/>
      <c r="J81" s="3"/>
      <c r="K81" s="3"/>
      <c r="L81" s="10" t="s">
        <v>8</v>
      </c>
      <c r="M81" s="10"/>
      <c r="N81" s="24" t="s">
        <v>9</v>
      </c>
      <c r="O81" s="62" t="s">
        <v>10</v>
      </c>
      <c r="P81" s="62"/>
      <c r="Q81" s="10"/>
      <c r="R81" s="10"/>
      <c r="S81" s="136"/>
      <c r="T81" s="131" t="s">
        <v>2</v>
      </c>
      <c r="U81" s="1" t="s">
        <v>60</v>
      </c>
      <c r="V81" s="3" t="s">
        <v>121</v>
      </c>
      <c r="W81" s="3" t="s">
        <v>128</v>
      </c>
      <c r="X81" s="57" t="s">
        <v>18</v>
      </c>
      <c r="AC81" s="131" t="s">
        <v>4</v>
      </c>
      <c r="AD81" s="3"/>
      <c r="AE81" s="3" t="s">
        <v>122</v>
      </c>
      <c r="AF81" s="3" t="s">
        <v>128</v>
      </c>
      <c r="AG81" s="57" t="s">
        <v>18</v>
      </c>
      <c r="AI81" s="80" t="s">
        <v>2</v>
      </c>
      <c r="AK81" s="3" t="s">
        <v>56</v>
      </c>
      <c r="AM81" s="57" t="s">
        <v>18</v>
      </c>
      <c r="AN81" s="1"/>
      <c r="AO81" s="1"/>
      <c r="AP81" s="85" t="s">
        <v>2</v>
      </c>
      <c r="AQ81" s="145"/>
      <c r="AR81" s="145"/>
      <c r="AS81" s="15" t="s">
        <v>60</v>
      </c>
      <c r="AT81" s="3" t="s">
        <v>122</v>
      </c>
      <c r="AU81" s="3" t="s">
        <v>128</v>
      </c>
      <c r="AV81" s="60" t="s">
        <v>18</v>
      </c>
      <c r="AW81" s="1"/>
      <c r="AX81" s="85" t="s">
        <v>2</v>
      </c>
      <c r="AY81" s="145"/>
      <c r="AZ81" s="15" t="s">
        <v>60</v>
      </c>
      <c r="BA81" s="3" t="s">
        <v>122</v>
      </c>
      <c r="BB81" s="3" t="s">
        <v>128</v>
      </c>
      <c r="BC81" s="60" t="s">
        <v>18</v>
      </c>
      <c r="BD81" s="1"/>
      <c r="BE81" s="40" t="s">
        <v>2</v>
      </c>
      <c r="BG81" s="3" t="s">
        <v>56</v>
      </c>
      <c r="BI81" s="75" t="s">
        <v>18</v>
      </c>
      <c r="BK81" s="40" t="s">
        <v>76</v>
      </c>
      <c r="BM81" s="3" t="s">
        <v>56</v>
      </c>
      <c r="BO81" s="75" t="s">
        <v>18</v>
      </c>
      <c r="BQ81" s="40" t="s">
        <v>2</v>
      </c>
      <c r="BS81" s="3" t="s">
        <v>56</v>
      </c>
      <c r="BU81" s="75" t="s">
        <v>18</v>
      </c>
      <c r="BW81" s="42" t="s">
        <v>2</v>
      </c>
      <c r="BY81" s="3" t="s">
        <v>56</v>
      </c>
      <c r="CA81" s="52" t="s">
        <v>18</v>
      </c>
      <c r="CC81" s="42" t="s">
        <v>2</v>
      </c>
      <c r="CE81" s="3" t="s">
        <v>56</v>
      </c>
      <c r="CG81" s="52" t="s">
        <v>18</v>
      </c>
    </row>
    <row r="82" spans="1:85" ht="12.75">
      <c r="A82" s="31" t="s">
        <v>0</v>
      </c>
      <c r="B82" s="25"/>
      <c r="C82" s="25"/>
      <c r="D82" s="37"/>
      <c r="E82" s="37"/>
      <c r="F82" s="37"/>
      <c r="G82" s="25"/>
      <c r="H82" s="25" t="s">
        <v>56</v>
      </c>
      <c r="I82" s="3"/>
      <c r="J82" s="3"/>
      <c r="K82" s="3"/>
      <c r="L82" s="24" t="s">
        <v>9</v>
      </c>
      <c r="M82" s="24"/>
      <c r="N82" s="47" t="s">
        <v>81</v>
      </c>
      <c r="O82" s="63" t="s">
        <v>9</v>
      </c>
      <c r="P82" s="63"/>
      <c r="Q82" s="24"/>
      <c r="R82" s="24"/>
      <c r="S82" s="137"/>
      <c r="T82" s="132" t="s">
        <v>3</v>
      </c>
      <c r="U82" s="32" t="s">
        <v>87</v>
      </c>
      <c r="V82" s="25" t="s">
        <v>120</v>
      </c>
      <c r="W82" s="25"/>
      <c r="X82" s="58" t="s">
        <v>19</v>
      </c>
      <c r="Y82" s="60"/>
      <c r="Z82" s="139"/>
      <c r="AA82" s="29"/>
      <c r="AB82" s="139"/>
      <c r="AC82" s="132" t="s">
        <v>3</v>
      </c>
      <c r="AD82" s="25"/>
      <c r="AE82" s="25" t="s">
        <v>58</v>
      </c>
      <c r="AF82" s="25"/>
      <c r="AG82" s="58" t="s">
        <v>19</v>
      </c>
      <c r="AH82" s="29"/>
      <c r="AI82" s="81" t="s">
        <v>3</v>
      </c>
      <c r="AJ82" s="27"/>
      <c r="AK82" s="25" t="s">
        <v>58</v>
      </c>
      <c r="AL82" s="27"/>
      <c r="AM82" s="58" t="s">
        <v>19</v>
      </c>
      <c r="AN82" s="25"/>
      <c r="AO82" s="25"/>
      <c r="AP82" s="86" t="s">
        <v>3</v>
      </c>
      <c r="AQ82" s="146"/>
      <c r="AR82" s="146"/>
      <c r="AS82" s="28" t="s">
        <v>2</v>
      </c>
      <c r="AT82" s="25" t="s">
        <v>58</v>
      </c>
      <c r="AU82" s="25"/>
      <c r="AV82" s="60" t="s">
        <v>79</v>
      </c>
      <c r="AW82" s="27"/>
      <c r="AX82" s="86" t="s">
        <v>3</v>
      </c>
      <c r="AY82" s="146"/>
      <c r="AZ82" s="28" t="s">
        <v>2</v>
      </c>
      <c r="BA82" s="25" t="s">
        <v>58</v>
      </c>
      <c r="BB82" s="25"/>
      <c r="BC82" s="60" t="s">
        <v>19</v>
      </c>
      <c r="BD82" s="27"/>
      <c r="BE82" s="40" t="s">
        <v>3</v>
      </c>
      <c r="BG82" s="25" t="s">
        <v>58</v>
      </c>
      <c r="BI82" s="75" t="s">
        <v>19</v>
      </c>
      <c r="BK82" s="40" t="s">
        <v>3</v>
      </c>
      <c r="BM82" s="25" t="s">
        <v>58</v>
      </c>
      <c r="BO82" s="75" t="s">
        <v>19</v>
      </c>
      <c r="BQ82" s="40" t="s">
        <v>3</v>
      </c>
      <c r="BS82" s="25" t="s">
        <v>58</v>
      </c>
      <c r="BU82" s="75" t="s">
        <v>19</v>
      </c>
      <c r="BW82" s="42" t="s">
        <v>3</v>
      </c>
      <c r="BY82" s="25" t="s">
        <v>58</v>
      </c>
      <c r="CA82" s="52" t="s">
        <v>19</v>
      </c>
      <c r="CC82" s="42" t="s">
        <v>3</v>
      </c>
      <c r="CE82" s="25" t="s">
        <v>58</v>
      </c>
      <c r="CG82" s="52" t="s">
        <v>79</v>
      </c>
    </row>
    <row r="83" spans="1:85" ht="12.75">
      <c r="A83" s="7"/>
      <c r="I83" s="25"/>
      <c r="J83" s="25"/>
      <c r="K83" s="25"/>
      <c r="N83" s="11"/>
      <c r="O83" s="61"/>
      <c r="T83" s="106"/>
      <c r="X83" s="59"/>
      <c r="Y83" s="59"/>
      <c r="Z83" s="140"/>
      <c r="AA83" s="17"/>
      <c r="AB83" s="140"/>
      <c r="AC83" s="131"/>
      <c r="AF83" s="17"/>
      <c r="AG83" s="59"/>
      <c r="AH83" s="17"/>
      <c r="AI83" s="78"/>
      <c r="AM83" s="57"/>
      <c r="AN83" s="1"/>
      <c r="AO83" s="1"/>
      <c r="AP83" s="42"/>
      <c r="AQ83" s="112"/>
      <c r="AR83" s="112"/>
      <c r="AU83" s="17"/>
      <c r="AV83" s="59"/>
      <c r="AW83" s="1"/>
      <c r="AX83" s="65"/>
      <c r="AY83" s="106"/>
      <c r="AZ83" s="1"/>
      <c r="BA83" s="1"/>
      <c r="BB83" s="1"/>
      <c r="BC83" s="57"/>
      <c r="BD83" s="1"/>
      <c r="BI83" s="75"/>
      <c r="BK83" s="40"/>
      <c r="BO83" s="75"/>
      <c r="BQ83" s="40"/>
      <c r="BU83" s="75"/>
      <c r="BW83" s="42"/>
      <c r="CA83" s="52"/>
      <c r="CC83" s="42"/>
      <c r="CG83" s="52"/>
    </row>
    <row r="84" spans="1:85" ht="12.75">
      <c r="A84" s="7">
        <v>36770</v>
      </c>
      <c r="B84" s="1">
        <v>579</v>
      </c>
      <c r="D84" s="35">
        <v>2925021</v>
      </c>
      <c r="F84" s="35">
        <v>267987</v>
      </c>
      <c r="G84" s="1">
        <v>76</v>
      </c>
      <c r="I84" s="1">
        <v>78.43</v>
      </c>
      <c r="L84" s="9">
        <v>127362</v>
      </c>
      <c r="N84" s="11">
        <v>366.366</v>
      </c>
      <c r="O84" s="61">
        <v>65589</v>
      </c>
      <c r="Q84" s="125">
        <f aca="true" t="shared" si="56" ref="Q84:Q115">T84*2000/D84</f>
        <v>0.0633157847413745</v>
      </c>
      <c r="R84" s="125"/>
      <c r="S84" s="138"/>
      <c r="T84" s="106">
        <v>92.6</v>
      </c>
      <c r="X84" s="59"/>
      <c r="Y84" s="59"/>
      <c r="Z84" s="140"/>
      <c r="AA84" s="122"/>
      <c r="AB84" s="123"/>
      <c r="AC84" s="110">
        <v>590.9</v>
      </c>
      <c r="AF84" s="17"/>
      <c r="AG84" s="59"/>
      <c r="AH84" s="17"/>
      <c r="AI84" s="78">
        <v>32</v>
      </c>
      <c r="AM84" s="57"/>
      <c r="AN84" s="1"/>
      <c r="AO84" s="1"/>
      <c r="AP84" s="42">
        <v>21.25</v>
      </c>
      <c r="AQ84" s="112"/>
      <c r="AR84" s="112"/>
      <c r="AU84" s="17"/>
      <c r="AV84" s="59"/>
      <c r="AW84" s="1"/>
      <c r="AX84" s="65">
        <v>46.64</v>
      </c>
      <c r="AY84" s="106"/>
      <c r="AZ84" s="1"/>
      <c r="BA84" s="1"/>
      <c r="BB84" s="1"/>
      <c r="BC84" s="57"/>
      <c r="BD84" s="1"/>
      <c r="BE84" s="40">
        <v>0.0056</v>
      </c>
      <c r="BI84" s="75"/>
      <c r="BK84" s="40">
        <v>0.00035</v>
      </c>
      <c r="BO84" s="75"/>
      <c r="BQ84" s="40">
        <f aca="true" t="shared" si="57" ref="BQ84:BQ143">(((L84-N84)*0.0000156)+(N84*0.000082)+((O84/1000)*0.0000012))/2000</f>
        <v>0.0010056263046</v>
      </c>
      <c r="BU84" s="75"/>
      <c r="BW84" s="42">
        <v>1.01</v>
      </c>
      <c r="CA84" s="52"/>
      <c r="CC84" s="42">
        <v>0.23</v>
      </c>
      <c r="CG84" s="52"/>
    </row>
    <row r="85" spans="1:85" ht="12.75">
      <c r="A85" s="7">
        <v>36800</v>
      </c>
      <c r="B85" s="1">
        <v>710</v>
      </c>
      <c r="D85" s="35">
        <v>3237401</v>
      </c>
      <c r="F85" s="35">
        <v>341415</v>
      </c>
      <c r="G85" s="1">
        <v>93.2</v>
      </c>
      <c r="I85" s="1">
        <v>95.08</v>
      </c>
      <c r="L85" s="9">
        <v>165823</v>
      </c>
      <c r="N85" s="11">
        <v>193</v>
      </c>
      <c r="O85" s="61">
        <v>31171</v>
      </c>
      <c r="Q85" s="125">
        <f t="shared" si="56"/>
        <v>0.07092108762553666</v>
      </c>
      <c r="R85" s="125"/>
      <c r="S85" s="138"/>
      <c r="T85" s="106">
        <v>114.8</v>
      </c>
      <c r="X85" s="59"/>
      <c r="Y85" s="59"/>
      <c r="Z85" s="140"/>
      <c r="AA85" s="122"/>
      <c r="AB85" s="123"/>
      <c r="AC85" s="110">
        <v>655.6</v>
      </c>
      <c r="AF85" s="17"/>
      <c r="AG85" s="59"/>
      <c r="AH85" s="17"/>
      <c r="AI85" s="78">
        <v>41.5</v>
      </c>
      <c r="AM85" s="57"/>
      <c r="AN85" s="1"/>
      <c r="AO85" s="1"/>
      <c r="AP85" s="42">
        <v>13.91</v>
      </c>
      <c r="AQ85" s="112"/>
      <c r="AR85" s="112"/>
      <c r="AU85" s="17"/>
      <c r="AV85" s="59"/>
      <c r="AW85" s="1"/>
      <c r="AX85" s="65">
        <v>46.28</v>
      </c>
      <c r="AY85" s="106"/>
      <c r="AZ85" s="1"/>
      <c r="BA85" s="1"/>
      <c r="BB85" s="1"/>
      <c r="BC85" s="57"/>
      <c r="BD85" s="1"/>
      <c r="BE85" s="40">
        <v>0.00384</v>
      </c>
      <c r="BI85" s="75"/>
      <c r="BK85" s="40">
        <v>0.00024</v>
      </c>
      <c r="BO85" s="75"/>
      <c r="BQ85" s="40">
        <f t="shared" si="57"/>
        <v>0.0012998457026</v>
      </c>
      <c r="BU85" s="75"/>
      <c r="BW85" s="42">
        <v>1.27</v>
      </c>
      <c r="CA85" s="52"/>
      <c r="CC85" s="42">
        <v>0.29</v>
      </c>
      <c r="CG85" s="52"/>
    </row>
    <row r="86" spans="1:85" ht="12.75">
      <c r="A86" s="7">
        <v>36831</v>
      </c>
      <c r="B86" s="1">
        <v>720</v>
      </c>
      <c r="D86" s="35">
        <v>3369304</v>
      </c>
      <c r="F86" s="35">
        <v>353575</v>
      </c>
      <c r="G86" s="1">
        <v>99.8</v>
      </c>
      <c r="I86" s="1">
        <v>99.78</v>
      </c>
      <c r="L86" s="9">
        <v>169776</v>
      </c>
      <c r="N86" s="11">
        <v>0</v>
      </c>
      <c r="O86" s="61">
        <v>9761</v>
      </c>
      <c r="Q86" s="125">
        <f t="shared" si="56"/>
        <v>0.06565154108979183</v>
      </c>
      <c r="R86" s="125"/>
      <c r="S86" s="138"/>
      <c r="T86" s="106">
        <v>110.6</v>
      </c>
      <c r="X86" s="59"/>
      <c r="Y86" s="59"/>
      <c r="Z86" s="140"/>
      <c r="AA86" s="122"/>
      <c r="AB86" s="123"/>
      <c r="AC86" s="110">
        <v>655.1</v>
      </c>
      <c r="AF86" s="17"/>
      <c r="AG86" s="59"/>
      <c r="AH86" s="17"/>
      <c r="AI86" s="78">
        <v>42.5</v>
      </c>
      <c r="AM86" s="57"/>
      <c r="AN86" s="1"/>
      <c r="AO86" s="1"/>
      <c r="AP86" s="42">
        <v>6.7</v>
      </c>
      <c r="AQ86" s="112"/>
      <c r="AR86" s="112"/>
      <c r="AU86" s="17"/>
      <c r="AV86" s="59"/>
      <c r="AW86" s="1"/>
      <c r="AX86" s="65">
        <v>40.39</v>
      </c>
      <c r="AY86" s="106"/>
      <c r="AZ86" s="1"/>
      <c r="BA86" s="1"/>
      <c r="BB86" s="1"/>
      <c r="BC86" s="57"/>
      <c r="BD86" s="1"/>
      <c r="BE86" s="40">
        <v>0.00126</v>
      </c>
      <c r="BI86" s="75"/>
      <c r="BK86" s="40">
        <v>8E-05</v>
      </c>
      <c r="BO86" s="75"/>
      <c r="BQ86" s="40">
        <f t="shared" si="57"/>
        <v>0.0013242586566</v>
      </c>
      <c r="BU86" s="75"/>
      <c r="BW86" s="42">
        <v>1.27</v>
      </c>
      <c r="CA86" s="52"/>
      <c r="CC86" s="42">
        <v>0.29</v>
      </c>
      <c r="CG86" s="52"/>
    </row>
    <row r="87" spans="1:85" ht="12.75">
      <c r="A87" s="7">
        <v>36861</v>
      </c>
      <c r="B87" s="1">
        <v>637.05</v>
      </c>
      <c r="D87" s="35">
        <v>2915594</v>
      </c>
      <c r="F87" s="35">
        <v>302344</v>
      </c>
      <c r="G87" s="1">
        <v>82.6</v>
      </c>
      <c r="I87" s="1">
        <v>82.55</v>
      </c>
      <c r="L87" s="9">
        <v>147333</v>
      </c>
      <c r="N87" s="11">
        <v>547.318</v>
      </c>
      <c r="O87" s="61">
        <v>55810</v>
      </c>
      <c r="Q87" s="125">
        <f t="shared" si="56"/>
        <v>0.06873384977469428</v>
      </c>
      <c r="R87" s="125"/>
      <c r="S87" s="138"/>
      <c r="T87" s="106">
        <v>100.2</v>
      </c>
      <c r="X87" s="59"/>
      <c r="Y87" s="59"/>
      <c r="Z87" s="140"/>
      <c r="AA87" s="122"/>
      <c r="AB87" s="123"/>
      <c r="AC87" s="110">
        <v>525.8</v>
      </c>
      <c r="AF87" s="17"/>
      <c r="AG87" s="59"/>
      <c r="AH87" s="17"/>
      <c r="AI87" s="78">
        <v>37</v>
      </c>
      <c r="AM87" s="57"/>
      <c r="AN87" s="1"/>
      <c r="AO87" s="1"/>
      <c r="AP87" s="42">
        <v>27.08</v>
      </c>
      <c r="AQ87" s="112"/>
      <c r="AR87" s="112"/>
      <c r="AU87" s="17"/>
      <c r="AV87" s="59"/>
      <c r="AW87" s="1"/>
      <c r="AX87" s="65">
        <v>56.24</v>
      </c>
      <c r="AY87" s="106"/>
      <c r="AZ87" s="1"/>
      <c r="BA87" s="1"/>
      <c r="BB87" s="1"/>
      <c r="BC87" s="57"/>
      <c r="BD87" s="1"/>
      <c r="BE87" s="40">
        <v>0.00852</v>
      </c>
      <c r="BI87" s="75"/>
      <c r="BK87" s="40">
        <v>0.00053</v>
      </c>
      <c r="BO87" s="75"/>
      <c r="BQ87" s="40">
        <f t="shared" si="57"/>
        <v>0.0011674018436</v>
      </c>
      <c r="BU87" s="75"/>
      <c r="BW87" s="42">
        <v>1.19</v>
      </c>
      <c r="CA87" s="52"/>
      <c r="CC87" s="42">
        <v>0.28</v>
      </c>
      <c r="CG87" s="52"/>
    </row>
    <row r="88" spans="1:85" ht="12.75">
      <c r="A88" s="7">
        <v>36892</v>
      </c>
      <c r="B88" s="1">
        <v>744</v>
      </c>
      <c r="D88" s="35">
        <v>3483762.1</v>
      </c>
      <c r="F88" s="35">
        <v>360573</v>
      </c>
      <c r="G88" s="1">
        <v>98.44</v>
      </c>
      <c r="I88" s="1">
        <v>98.45</v>
      </c>
      <c r="L88" s="9">
        <v>172477</v>
      </c>
      <c r="N88" s="11">
        <v>0</v>
      </c>
      <c r="O88" s="61">
        <v>1669</v>
      </c>
      <c r="Q88" s="125">
        <f t="shared" si="56"/>
        <v>0.06801113084042104</v>
      </c>
      <c r="R88" s="125"/>
      <c r="S88" s="138"/>
      <c r="T88" s="106">
        <v>118.4673</v>
      </c>
      <c r="U88" s="5"/>
      <c r="V88" s="5"/>
      <c r="W88" s="5"/>
      <c r="X88" s="71"/>
      <c r="Y88" s="71"/>
      <c r="Z88" s="110"/>
      <c r="AA88" s="122"/>
      <c r="AB88" s="123"/>
      <c r="AC88" s="106">
        <v>625.5328</v>
      </c>
      <c r="AD88" s="5"/>
      <c r="AE88" s="5"/>
      <c r="AF88" s="5"/>
      <c r="AG88" s="71"/>
      <c r="AH88" s="5"/>
      <c r="AI88" s="65">
        <f aca="true" t="shared" si="58" ref="AI88:AI131">((0.5*L88)+(5*O88/1000))/2000</f>
        <v>43.123422500000004</v>
      </c>
      <c r="AJ88" s="1"/>
      <c r="AK88" s="1"/>
      <c r="AL88" s="1"/>
      <c r="AM88" s="57"/>
      <c r="AN88" s="1"/>
      <c r="AO88" s="1"/>
      <c r="AP88" s="42">
        <v>8.49</v>
      </c>
      <c r="AQ88" s="112"/>
      <c r="AR88" s="112"/>
      <c r="AS88" s="15"/>
      <c r="AT88" s="15"/>
      <c r="AU88" s="15"/>
      <c r="AV88" s="53"/>
      <c r="AW88" s="1"/>
      <c r="AX88" s="65">
        <v>39.85</v>
      </c>
      <c r="AY88" s="106"/>
      <c r="AZ88" s="1"/>
      <c r="BA88" s="1"/>
      <c r="BB88" s="1"/>
      <c r="BC88" s="57"/>
      <c r="BD88" s="1"/>
      <c r="BE88" s="40">
        <f aca="true" t="shared" si="59" ref="BE88:BE143">(((L88-N88)*0.0000149)+(N88*0.0184)+((O88/1000)*0.0000000072))/2000</f>
        <v>0.0012849536560084</v>
      </c>
      <c r="BI88" s="75"/>
      <c r="BK88" s="40">
        <f aca="true" t="shared" si="60" ref="BK88:BK143">(((L88-N88)*0.000000927)+(N88*0.00114)+((O88/1000)*0.0000000048))/2000</f>
        <v>7.99430935056E-05</v>
      </c>
      <c r="BO88" s="75"/>
      <c r="BQ88" s="40">
        <f t="shared" si="57"/>
        <v>0.0013453216014</v>
      </c>
      <c r="BU88" s="75"/>
      <c r="BW88" s="42">
        <f aca="true" t="shared" si="61" ref="BW88:BW143">(((L88-N88)*0.0149112662)+(N88*0.249))/2000</f>
        <v>1.2859252301886999</v>
      </c>
      <c r="CA88" s="52"/>
      <c r="CC88" s="42">
        <f aca="true" t="shared" si="62" ref="CC88:CC143">(((L88-N88)*0.00339)+(N88*0.0753))/2000</f>
        <v>0.292348515</v>
      </c>
      <c r="CG88" s="52"/>
    </row>
    <row r="89" spans="1:85" ht="12.75">
      <c r="A89" s="7">
        <v>36923</v>
      </c>
      <c r="B89" s="1">
        <v>669</v>
      </c>
      <c r="D89" s="35">
        <v>3051362</v>
      </c>
      <c r="F89" s="35">
        <v>322120</v>
      </c>
      <c r="G89" s="1">
        <v>97.43</v>
      </c>
      <c r="I89" s="1">
        <v>98.34</v>
      </c>
      <c r="L89" s="9">
        <v>152970</v>
      </c>
      <c r="N89" s="11">
        <v>64.9</v>
      </c>
      <c r="O89" s="61">
        <v>10620</v>
      </c>
      <c r="Q89" s="125">
        <f t="shared" si="56"/>
        <v>0.05947996337373278</v>
      </c>
      <c r="R89" s="125"/>
      <c r="S89" s="138"/>
      <c r="T89" s="106">
        <v>90.74745</v>
      </c>
      <c r="U89" s="5"/>
      <c r="V89" s="5"/>
      <c r="W89" s="5"/>
      <c r="X89" s="71"/>
      <c r="Y89" s="71"/>
      <c r="Z89" s="110"/>
      <c r="AA89" s="122"/>
      <c r="AB89" s="123"/>
      <c r="AC89" s="106">
        <v>551.4643</v>
      </c>
      <c r="AD89" s="5"/>
      <c r="AE89" s="5"/>
      <c r="AF89" s="5"/>
      <c r="AG89" s="71"/>
      <c r="AH89" s="5"/>
      <c r="AI89" s="65">
        <f t="shared" si="58"/>
        <v>38.26905</v>
      </c>
      <c r="AJ89" s="1"/>
      <c r="AK89" s="1"/>
      <c r="AL89" s="1"/>
      <c r="AM89" s="57"/>
      <c r="AN89" s="1"/>
      <c r="AO89" s="1"/>
      <c r="AP89" s="42">
        <v>7.88</v>
      </c>
      <c r="AQ89" s="112"/>
      <c r="AR89" s="112"/>
      <c r="AS89" s="15"/>
      <c r="AT89" s="15"/>
      <c r="AU89" s="15"/>
      <c r="AV89" s="53"/>
      <c r="AW89" s="1"/>
      <c r="AX89" s="65">
        <v>35.34</v>
      </c>
      <c r="AY89" s="106"/>
      <c r="AZ89" s="1"/>
      <c r="BA89" s="1"/>
      <c r="BB89" s="1"/>
      <c r="BC89" s="57"/>
      <c r="BD89" s="1"/>
      <c r="BE89" s="40">
        <f t="shared" si="59"/>
        <v>0.0017362230332320001</v>
      </c>
      <c r="BI89" s="75"/>
      <c r="BK89" s="40">
        <f t="shared" si="60"/>
        <v>0.00010786453933800001</v>
      </c>
      <c r="BO89" s="75"/>
      <c r="BQ89" s="40">
        <f t="shared" si="57"/>
        <v>0.0011953270520000002</v>
      </c>
      <c r="BU89" s="75"/>
      <c r="BW89" s="42">
        <f t="shared" si="61"/>
        <v>1.14808437471881</v>
      </c>
      <c r="CA89" s="52"/>
      <c r="CC89" s="42">
        <f t="shared" si="62"/>
        <v>0.2616176295</v>
      </c>
      <c r="CG89" s="52"/>
    </row>
    <row r="90" spans="1:85" ht="12.75">
      <c r="A90" s="7">
        <v>36951</v>
      </c>
      <c r="B90" s="1">
        <v>707.21</v>
      </c>
      <c r="D90" s="35">
        <v>3199797.9</v>
      </c>
      <c r="F90" s="35">
        <v>337852</v>
      </c>
      <c r="G90" s="1">
        <v>92.25</v>
      </c>
      <c r="I90" s="1">
        <v>93.2</v>
      </c>
      <c r="L90" s="9">
        <v>162425</v>
      </c>
      <c r="N90" s="11">
        <v>106.6</v>
      </c>
      <c r="O90" s="61">
        <v>21572</v>
      </c>
      <c r="Q90" s="125">
        <f t="shared" si="56"/>
        <v>0.06364701970708837</v>
      </c>
      <c r="R90" s="125"/>
      <c r="S90" s="138"/>
      <c r="T90" s="106">
        <v>101.8288</v>
      </c>
      <c r="U90" s="5"/>
      <c r="V90" s="5"/>
      <c r="W90" s="5"/>
      <c r="X90" s="71"/>
      <c r="Y90" s="71"/>
      <c r="Z90" s="110"/>
      <c r="AA90" s="122"/>
      <c r="AB90" s="123"/>
      <c r="AC90" s="106">
        <v>551.3005</v>
      </c>
      <c r="AD90" s="5"/>
      <c r="AE90" s="5"/>
      <c r="AF90" s="5"/>
      <c r="AG90" s="71"/>
      <c r="AH90" s="5"/>
      <c r="AI90" s="65">
        <f t="shared" si="58"/>
        <v>40.66018</v>
      </c>
      <c r="AJ90" s="1"/>
      <c r="AK90" s="1"/>
      <c r="AL90" s="1"/>
      <c r="AM90" s="57"/>
      <c r="AN90" s="1"/>
      <c r="AO90" s="1"/>
      <c r="AP90" s="42">
        <v>8.61</v>
      </c>
      <c r="AQ90" s="112"/>
      <c r="AR90" s="112"/>
      <c r="AS90" s="15"/>
      <c r="AT90" s="15"/>
      <c r="AU90" s="15"/>
      <c r="AV90" s="53"/>
      <c r="AW90" s="1"/>
      <c r="AX90" s="65">
        <v>37.41</v>
      </c>
      <c r="AY90" s="106"/>
      <c r="AZ90" s="1"/>
      <c r="BA90" s="1"/>
      <c r="BB90" s="1"/>
      <c r="BC90" s="57"/>
      <c r="BD90" s="1"/>
      <c r="BE90" s="40">
        <f t="shared" si="59"/>
        <v>0.0021899921576591995</v>
      </c>
      <c r="BI90" s="75"/>
      <c r="BK90" s="40">
        <f t="shared" si="60"/>
        <v>0.0001359966301728</v>
      </c>
      <c r="BO90" s="75"/>
      <c r="BQ90" s="40">
        <f t="shared" si="57"/>
        <v>0.0012704670631999999</v>
      </c>
      <c r="BU90" s="75"/>
      <c r="BW90" s="42">
        <f t="shared" si="61"/>
        <v>1.22345813577904</v>
      </c>
      <c r="CA90" s="52"/>
      <c r="CC90" s="42">
        <f t="shared" si="62"/>
        <v>0.279143178</v>
      </c>
      <c r="CG90" s="52"/>
    </row>
    <row r="91" spans="1:85" ht="12.75">
      <c r="A91" s="7">
        <v>36982</v>
      </c>
      <c r="B91" s="1">
        <v>716.15</v>
      </c>
      <c r="D91" s="35">
        <v>3294825.5</v>
      </c>
      <c r="F91" s="35">
        <v>347135</v>
      </c>
      <c r="G91" s="1">
        <v>97.97</v>
      </c>
      <c r="I91" s="1">
        <v>98</v>
      </c>
      <c r="L91" s="9">
        <v>167007</v>
      </c>
      <c r="N91" s="11">
        <v>70.7</v>
      </c>
      <c r="O91" s="61">
        <v>50653</v>
      </c>
      <c r="Q91" s="125">
        <f t="shared" si="56"/>
        <v>0.05909183961335737</v>
      </c>
      <c r="R91" s="125"/>
      <c r="S91" s="138"/>
      <c r="T91" s="106">
        <v>97.34865</v>
      </c>
      <c r="U91" s="5"/>
      <c r="V91" s="5"/>
      <c r="W91" s="5"/>
      <c r="X91" s="71"/>
      <c r="Y91" s="71"/>
      <c r="Z91" s="110"/>
      <c r="AA91" s="122"/>
      <c r="AB91" s="123"/>
      <c r="AC91" s="106">
        <v>540.7215</v>
      </c>
      <c r="AD91" s="5"/>
      <c r="AE91" s="5"/>
      <c r="AF91" s="5"/>
      <c r="AG91" s="71"/>
      <c r="AH91" s="5"/>
      <c r="AI91" s="65">
        <f t="shared" si="58"/>
        <v>41.8783825</v>
      </c>
      <c r="AJ91" s="1"/>
      <c r="AK91" s="1"/>
      <c r="AL91" s="1"/>
      <c r="AM91" s="57"/>
      <c r="AN91" s="1"/>
      <c r="AO91" s="1"/>
      <c r="AP91" s="42">
        <v>8.23</v>
      </c>
      <c r="AQ91" s="112"/>
      <c r="AR91" s="112"/>
      <c r="AS91" s="15"/>
      <c r="AT91" s="15"/>
      <c r="AU91" s="15"/>
      <c r="AV91" s="53"/>
      <c r="AW91" s="1"/>
      <c r="AX91" s="65">
        <v>37.88</v>
      </c>
      <c r="AY91" s="106"/>
      <c r="AZ91" s="1"/>
      <c r="BA91" s="1"/>
      <c r="BB91" s="1"/>
      <c r="BC91" s="57"/>
      <c r="BD91" s="1"/>
      <c r="BE91" s="40">
        <f t="shared" si="59"/>
        <v>0.0018941156173507999</v>
      </c>
      <c r="BI91" s="75"/>
      <c r="BK91" s="40">
        <f t="shared" si="60"/>
        <v>0.0001176740966172</v>
      </c>
      <c r="BO91" s="75"/>
      <c r="BQ91" s="40">
        <f t="shared" si="57"/>
        <v>0.0013050322317999998</v>
      </c>
      <c r="BU91" s="75"/>
      <c r="BW91" s="42">
        <f t="shared" si="61"/>
        <v>1.25341795387153</v>
      </c>
      <c r="CA91" s="52"/>
      <c r="CC91" s="42">
        <f t="shared" si="62"/>
        <v>0.2856188835</v>
      </c>
      <c r="CG91" s="52"/>
    </row>
    <row r="92" spans="1:85" ht="12.75">
      <c r="A92" s="7">
        <v>37012</v>
      </c>
      <c r="B92" s="1">
        <v>744</v>
      </c>
      <c r="D92" s="35">
        <v>3370954.6</v>
      </c>
      <c r="F92" s="35">
        <v>357562</v>
      </c>
      <c r="G92" s="1">
        <v>97.99</v>
      </c>
      <c r="H92" s="16"/>
      <c r="I92" s="1">
        <v>98.9</v>
      </c>
      <c r="L92" s="9">
        <v>169113</v>
      </c>
      <c r="N92" s="11">
        <v>0</v>
      </c>
      <c r="O92" s="61">
        <v>9992</v>
      </c>
      <c r="Q92" s="125">
        <f t="shared" si="56"/>
        <v>0.0628433263384799</v>
      </c>
      <c r="R92" s="125"/>
      <c r="S92" s="138"/>
      <c r="T92" s="106">
        <v>105.921</v>
      </c>
      <c r="X92" s="72"/>
      <c r="Y92" s="71"/>
      <c r="Z92" s="110"/>
      <c r="AA92" s="122"/>
      <c r="AB92" s="123"/>
      <c r="AC92" s="106">
        <v>579.3988</v>
      </c>
      <c r="AF92" s="5"/>
      <c r="AG92" s="73"/>
      <c r="AH92" s="5"/>
      <c r="AI92" s="65">
        <f t="shared" si="58"/>
        <v>42.303230000000006</v>
      </c>
      <c r="AM92" s="57"/>
      <c r="AN92" s="16"/>
      <c r="AO92" s="16"/>
      <c r="AP92" s="42">
        <v>7.06</v>
      </c>
      <c r="AQ92" s="112"/>
      <c r="AR92" s="112"/>
      <c r="AU92" s="15"/>
      <c r="AV92" s="54"/>
      <c r="AW92" s="1"/>
      <c r="AX92" s="65">
        <v>37.4</v>
      </c>
      <c r="AY92" s="106"/>
      <c r="AZ92" s="1"/>
      <c r="BA92" s="1"/>
      <c r="BB92" s="1"/>
      <c r="BC92" s="57"/>
      <c r="BD92" s="1"/>
      <c r="BE92" s="40">
        <f t="shared" si="59"/>
        <v>0.0012598918859712</v>
      </c>
      <c r="BI92" s="89"/>
      <c r="BJ92" s="41"/>
      <c r="BK92" s="40">
        <f t="shared" si="60"/>
        <v>7.83838994808E-05</v>
      </c>
      <c r="BO92" s="89"/>
      <c r="BP92" s="41"/>
      <c r="BQ92" s="40">
        <f t="shared" si="57"/>
        <v>0.0013190873952</v>
      </c>
      <c r="BU92" s="89"/>
      <c r="BV92" s="41"/>
      <c r="BW92" s="42">
        <f t="shared" si="61"/>
        <v>1.2608444804403</v>
      </c>
      <c r="CA92" s="52"/>
      <c r="CC92" s="42">
        <f t="shared" si="62"/>
        <v>0.286646535</v>
      </c>
      <c r="CG92" s="52"/>
    </row>
    <row r="93" spans="1:85" ht="12.75">
      <c r="A93" s="7">
        <v>37043</v>
      </c>
      <c r="B93" s="1">
        <v>717.82</v>
      </c>
      <c r="D93" s="35">
        <v>3260268.7</v>
      </c>
      <c r="F93" s="35">
        <v>343348</v>
      </c>
      <c r="G93" s="1">
        <v>97.19</v>
      </c>
      <c r="H93" s="16"/>
      <c r="I93" s="16">
        <v>98.66</v>
      </c>
      <c r="J93" s="16"/>
      <c r="K93" s="16"/>
      <c r="L93" s="9">
        <v>162632</v>
      </c>
      <c r="N93" s="11">
        <v>35.7</v>
      </c>
      <c r="O93" s="61">
        <v>9489</v>
      </c>
      <c r="Q93" s="125">
        <f t="shared" si="56"/>
        <v>0.059062432492143976</v>
      </c>
      <c r="R93" s="125"/>
      <c r="S93" s="138"/>
      <c r="T93" s="106">
        <v>96.2797</v>
      </c>
      <c r="U93" s="8"/>
      <c r="V93" s="8"/>
      <c r="W93" s="8"/>
      <c r="X93" s="72"/>
      <c r="Y93" s="72"/>
      <c r="Z93" s="111"/>
      <c r="AA93" s="122"/>
      <c r="AB93" s="123"/>
      <c r="AC93" s="106">
        <v>592.2448</v>
      </c>
      <c r="AD93" s="5"/>
      <c r="AE93" s="5"/>
      <c r="AF93" s="5"/>
      <c r="AG93" s="71"/>
      <c r="AH93" s="5"/>
      <c r="AI93" s="65">
        <f t="shared" si="58"/>
        <v>40.68172250000001</v>
      </c>
      <c r="AJ93" s="1"/>
      <c r="AK93" s="1"/>
      <c r="AL93" s="1"/>
      <c r="AM93" s="57"/>
      <c r="AN93" s="1"/>
      <c r="AO93" s="1"/>
      <c r="AP93" s="42">
        <v>7.41</v>
      </c>
      <c r="AQ93" s="112"/>
      <c r="AR93" s="112"/>
      <c r="AT93" s="14"/>
      <c r="AU93" s="15"/>
      <c r="AV93" s="53"/>
      <c r="AW93" s="1"/>
      <c r="AX93" s="65">
        <v>36.75</v>
      </c>
      <c r="AY93" s="106"/>
      <c r="AZ93" s="1"/>
      <c r="BA93" s="1"/>
      <c r="BB93" s="1"/>
      <c r="BC93" s="57"/>
      <c r="BD93" s="1"/>
      <c r="BE93" s="40">
        <f t="shared" si="59"/>
        <v>0.0015397824691604002</v>
      </c>
      <c r="BI93" s="75"/>
      <c r="BK93" s="40">
        <f t="shared" si="60"/>
        <v>9.571240782360001E-05</v>
      </c>
      <c r="BO93" s="75"/>
      <c r="BQ93" s="40">
        <f t="shared" si="57"/>
        <v>0.0012697205333999997</v>
      </c>
      <c r="BU93" s="75"/>
      <c r="BW93" s="42">
        <f t="shared" si="61"/>
        <v>1.21670300621753</v>
      </c>
      <c r="CA93" s="52"/>
      <c r="CC93" s="42">
        <f t="shared" si="62"/>
        <v>0.27694483349999993</v>
      </c>
      <c r="CG93" s="52"/>
    </row>
    <row r="94" spans="1:85" ht="12.75">
      <c r="A94" s="7">
        <v>37073</v>
      </c>
      <c r="B94" s="1">
        <v>738.56</v>
      </c>
      <c r="D94" s="35">
        <v>3263489.9</v>
      </c>
      <c r="F94" s="35">
        <v>344880</v>
      </c>
      <c r="G94" s="1">
        <v>94.31</v>
      </c>
      <c r="H94" s="16"/>
      <c r="I94" s="16">
        <v>97.61</v>
      </c>
      <c r="J94" s="16"/>
      <c r="K94" s="16"/>
      <c r="L94" s="9">
        <v>165634</v>
      </c>
      <c r="N94" s="11">
        <v>202.9</v>
      </c>
      <c r="O94" s="61">
        <v>17925</v>
      </c>
      <c r="Q94" s="125">
        <f t="shared" si="56"/>
        <v>0.05691937333711374</v>
      </c>
      <c r="R94" s="125"/>
      <c r="S94" s="138"/>
      <c r="T94" s="106">
        <v>92.8779</v>
      </c>
      <c r="U94" s="5"/>
      <c r="V94" s="5"/>
      <c r="W94" s="5"/>
      <c r="X94" s="72"/>
      <c r="Y94" s="71"/>
      <c r="Z94" s="110"/>
      <c r="AA94" s="122"/>
      <c r="AB94" s="123"/>
      <c r="AC94" s="106">
        <v>574.2421</v>
      </c>
      <c r="AD94" s="8"/>
      <c r="AE94" s="8"/>
      <c r="AF94" s="8"/>
      <c r="AG94" s="72"/>
      <c r="AH94" s="8"/>
      <c r="AI94" s="65">
        <f t="shared" si="58"/>
        <v>41.4533125</v>
      </c>
      <c r="AJ94" s="1"/>
      <c r="AK94" s="1"/>
      <c r="AL94" s="1"/>
      <c r="AM94" s="57"/>
      <c r="AN94" s="1"/>
      <c r="AO94" s="1"/>
      <c r="AP94" s="42">
        <v>11.2</v>
      </c>
      <c r="AQ94" s="112"/>
      <c r="AR94" s="112"/>
      <c r="AT94" s="14"/>
      <c r="AU94" s="14"/>
      <c r="AV94" s="54"/>
      <c r="AW94" s="1"/>
      <c r="AX94" s="65">
        <v>40.57</v>
      </c>
      <c r="AY94" s="106"/>
      <c r="AZ94" s="1"/>
      <c r="BA94" s="1"/>
      <c r="BB94" s="1"/>
      <c r="BC94" s="57"/>
      <c r="BD94" s="1"/>
      <c r="BE94" s="40">
        <f t="shared" si="59"/>
        <v>0.0030991417595300002</v>
      </c>
      <c r="BI94" s="75"/>
      <c r="BK94" s="40">
        <f t="shared" si="60"/>
        <v>0.00019233035787</v>
      </c>
      <c r="BO94" s="75"/>
      <c r="BQ94" s="40">
        <f t="shared" si="57"/>
        <v>0.0012986922349999999</v>
      </c>
      <c r="BU94" s="75"/>
      <c r="BW94" s="42">
        <f t="shared" si="61"/>
        <v>1.25865463492941</v>
      </c>
      <c r="CA94" s="52"/>
      <c r="CC94" s="42">
        <f t="shared" si="62"/>
        <v>0.2880448995</v>
      </c>
      <c r="CG94" s="52"/>
    </row>
    <row r="95" spans="1:85" ht="12.75">
      <c r="A95" s="7">
        <v>37104</v>
      </c>
      <c r="B95" s="1">
        <v>722.24</v>
      </c>
      <c r="C95" s="1">
        <f>SUM(B84:B95)</f>
        <v>8405.029999999999</v>
      </c>
      <c r="D95" s="35">
        <v>3240782.2</v>
      </c>
      <c r="E95" s="35">
        <f>SUM(D84:D95)</f>
        <v>38612562.900000006</v>
      </c>
      <c r="F95" s="35">
        <v>341191</v>
      </c>
      <c r="G95" s="1">
        <v>94.15</v>
      </c>
      <c r="H95" s="16">
        <f>SUM(G84:G95)/12</f>
        <v>93.44416666666667</v>
      </c>
      <c r="I95" s="16">
        <v>95.68</v>
      </c>
      <c r="J95" s="16"/>
      <c r="K95" s="16">
        <f>SUM(I84:I95)/12</f>
        <v>94.55666666666667</v>
      </c>
      <c r="L95" s="9">
        <v>165293</v>
      </c>
      <c r="M95" s="9">
        <f>SUM(L84:L95)</f>
        <v>1927845</v>
      </c>
      <c r="N95" s="11">
        <v>152.5</v>
      </c>
      <c r="O95" s="61">
        <v>23773</v>
      </c>
      <c r="Q95" s="125">
        <f t="shared" si="56"/>
        <v>0.0596686195079694</v>
      </c>
      <c r="R95" s="125"/>
      <c r="S95" s="138"/>
      <c r="T95" s="106">
        <v>96.6865</v>
      </c>
      <c r="U95" s="5">
        <f>SUM(T84:T95)</f>
        <v>1218.3573</v>
      </c>
      <c r="V95" s="23">
        <f>((($J$51-$H$62)/$H$62)*$U$62)</f>
        <v>103.08374390481309</v>
      </c>
      <c r="W95" s="23">
        <f>(($R$54-$S$62)/$S$62)*$U$62</f>
        <v>154.98379598442634</v>
      </c>
      <c r="X95" s="73">
        <f>U95-V95-W95</f>
        <v>960.2897601107605</v>
      </c>
      <c r="Y95" s="71"/>
      <c r="Z95" s="110"/>
      <c r="AA95" s="122"/>
      <c r="AB95" s="123">
        <f>AD95*2000/E95</f>
        <v>0.3658935366862166</v>
      </c>
      <c r="AC95" s="106">
        <v>621.7388</v>
      </c>
      <c r="AD95" s="5">
        <f>SUM(AC84:AC95)</f>
        <v>7064.0436</v>
      </c>
      <c r="AE95" s="23">
        <f>((($J$51-$H$50)/$H$50))*$AD$50</f>
        <v>961.8117658629244</v>
      </c>
      <c r="AF95" s="23">
        <f>(($AA$37-$AB$50)/$AB$50)*$AD$50</f>
        <v>980.6556619955115</v>
      </c>
      <c r="AG95" s="73">
        <f>AD95-AE95-AF95</f>
        <v>5121.576172141564</v>
      </c>
      <c r="AH95" s="5"/>
      <c r="AI95" s="65">
        <f t="shared" si="58"/>
        <v>41.3826825</v>
      </c>
      <c r="AJ95" s="5">
        <f>SUM(AI84:AI95)</f>
        <v>482.7519825</v>
      </c>
      <c r="AK95" s="23">
        <f>(($J$51-$H$63)/$H$63)*$AJ$63</f>
        <v>28.11364085267033</v>
      </c>
      <c r="AL95" s="1"/>
      <c r="AM95" s="74">
        <f>AJ95-AK95</f>
        <v>454.63834164732964</v>
      </c>
      <c r="AN95" s="1"/>
      <c r="AO95" s="1"/>
      <c r="AP95" s="46">
        <v>10.28</v>
      </c>
      <c r="AQ95" s="144"/>
      <c r="AR95" s="144"/>
      <c r="AS95" s="8">
        <f>SUM(AP84:AP95)</f>
        <v>138.1</v>
      </c>
      <c r="AT95" s="8">
        <f>(($J$51-$H$70)/$H$70)*$AS$70</f>
        <v>14.206773836235053</v>
      </c>
      <c r="AU95" s="8">
        <f>((($AR$26-$AS$70)/$AS$70)*$AS$70)</f>
        <v>26.169999999999987</v>
      </c>
      <c r="AV95" s="54">
        <f>AS95-AT95-AU95</f>
        <v>97.72322616376495</v>
      </c>
      <c r="AW95" s="1"/>
      <c r="AX95" s="68">
        <v>39.45</v>
      </c>
      <c r="AY95" s="133"/>
      <c r="AZ95" s="8">
        <f>SUM(AX84:AX95)</f>
        <v>494.19999999999993</v>
      </c>
      <c r="BA95" s="8">
        <f>((($J$51-$H$70)/$H$70)*$AZ$70)</f>
        <v>56.90099988639265</v>
      </c>
      <c r="BB95" s="8">
        <f>((($AY$70-$AZ$70)/$AZ$70)*$AZ$70)</f>
        <v>10.325000000000216</v>
      </c>
      <c r="BC95" s="82">
        <f>AZ95-BA95-BB95</f>
        <v>426.9740001136071</v>
      </c>
      <c r="BD95" s="1"/>
      <c r="BE95" s="44">
        <f t="shared" si="59"/>
        <v>0.0026332968105828</v>
      </c>
      <c r="BF95" s="103">
        <f>SUM(BE84:BE95)</f>
        <v>0.0348573973894948</v>
      </c>
      <c r="BG95" s="103">
        <f>(($J$51-$H$71)/$H$71)*$BF$71</f>
        <v>0.0035122064189185356</v>
      </c>
      <c r="BH95" s="20"/>
      <c r="BI95" s="88">
        <f>BF95-BG95</f>
        <v>0.03134519097057627</v>
      </c>
      <c r="BJ95" s="48"/>
      <c r="BK95" s="40">
        <f t="shared" si="60"/>
        <v>0.00016346767880520002</v>
      </c>
      <c r="BL95" s="103">
        <f>SUM(BK84:BK95)</f>
        <v>0.0021713727036132002</v>
      </c>
      <c r="BM95" s="103">
        <f>(($J$51-$H$71)/$H$71)*$BL$71</f>
        <v>0.00021798248411358987</v>
      </c>
      <c r="BN95" s="20"/>
      <c r="BO95" s="88">
        <f>BL95-BM95</f>
        <v>0.0019533902194996105</v>
      </c>
      <c r="BP95" s="48"/>
      <c r="BQ95" s="40">
        <f t="shared" si="57"/>
        <v>0.0012943626638</v>
      </c>
      <c r="BR95" s="56">
        <f>SUM(BQ84:BQ95)</f>
        <v>0.0150951432832</v>
      </c>
      <c r="BS95" s="102">
        <f>(($J$51-$H$63)/$H$63)*$BR$63</f>
        <v>0.0008789272531826845</v>
      </c>
      <c r="BU95" s="87">
        <f>BR95-BS95</f>
        <v>0.014216216030017315</v>
      </c>
      <c r="BV95" s="48"/>
      <c r="BW95" s="42">
        <f t="shared" si="61"/>
        <v>1.25021322795055</v>
      </c>
      <c r="BX95" s="56">
        <f>SUM(BW84:BW95)</f>
        <v>14.63730104409587</v>
      </c>
      <c r="BY95" s="102">
        <f>(($J$51-$H$63)/$H$63)*$BX$63</f>
        <v>0.8463594574557477</v>
      </c>
      <c r="CA95" s="53">
        <f>BX95-BY95</f>
        <v>13.790941586640123</v>
      </c>
      <c r="CB95" s="15"/>
      <c r="CC95" s="42">
        <f t="shared" si="62"/>
        <v>0.2856547725</v>
      </c>
      <c r="CD95" s="56">
        <f>SUM(CC84:CC95)</f>
        <v>3.3460192465</v>
      </c>
      <c r="CE95" s="102">
        <f>(($J$51-$H$63)/$H$63)*$CD$63</f>
        <v>0.38619841843105585</v>
      </c>
      <c r="CG95" s="53">
        <f>CD95-CE95</f>
        <v>2.959820828068944</v>
      </c>
    </row>
    <row r="96" spans="1:85" ht="12.75">
      <c r="A96" s="7">
        <v>37135</v>
      </c>
      <c r="B96" s="1">
        <v>720</v>
      </c>
      <c r="D96" s="35">
        <v>3100889.7</v>
      </c>
      <c r="F96" s="35">
        <v>326346</v>
      </c>
      <c r="G96" s="1">
        <v>93.09</v>
      </c>
      <c r="H96" s="16"/>
      <c r="I96" s="16">
        <v>102.23</v>
      </c>
      <c r="J96" s="16"/>
      <c r="K96" s="16"/>
      <c r="L96" s="9">
        <v>155241</v>
      </c>
      <c r="N96" s="11">
        <v>0</v>
      </c>
      <c r="O96" s="61">
        <v>5011</v>
      </c>
      <c r="Q96" s="125">
        <f t="shared" si="56"/>
        <v>0.06702018456186945</v>
      </c>
      <c r="R96" s="125"/>
      <c r="S96" s="138"/>
      <c r="T96" s="106">
        <v>103.9111</v>
      </c>
      <c r="U96" s="5"/>
      <c r="V96" s="5"/>
      <c r="W96" s="5"/>
      <c r="X96" s="72"/>
      <c r="Y96" s="71"/>
      <c r="Z96" s="110"/>
      <c r="AA96" s="122"/>
      <c r="AB96" s="123"/>
      <c r="AC96" s="106">
        <v>616.1278</v>
      </c>
      <c r="AD96" s="5"/>
      <c r="AE96" s="5"/>
      <c r="AF96" s="5"/>
      <c r="AG96" s="73"/>
      <c r="AH96" s="5"/>
      <c r="AI96" s="65">
        <f t="shared" si="58"/>
        <v>38.822777499999994</v>
      </c>
      <c r="AJ96" s="1"/>
      <c r="AK96" s="1"/>
      <c r="AL96" s="1"/>
      <c r="AM96" s="57"/>
      <c r="AN96" s="1"/>
      <c r="AO96" s="1"/>
      <c r="AP96" s="42">
        <v>6.49</v>
      </c>
      <c r="AQ96" s="112"/>
      <c r="AR96" s="112"/>
      <c r="AT96" s="14"/>
      <c r="AU96" s="15"/>
      <c r="AV96" s="53"/>
      <c r="AW96" s="1"/>
      <c r="AX96" s="65">
        <v>34.4</v>
      </c>
      <c r="AY96" s="106"/>
      <c r="AZ96" s="1"/>
      <c r="BA96" s="1"/>
      <c r="BB96" s="1"/>
      <c r="BC96" s="57"/>
      <c r="BD96" s="1"/>
      <c r="BE96" s="40">
        <f t="shared" si="59"/>
        <v>0.0011565454680395998</v>
      </c>
      <c r="BI96" s="89"/>
      <c r="BJ96" s="41"/>
      <c r="BK96" s="40">
        <f t="shared" si="60"/>
        <v>7.19542155264E-05</v>
      </c>
      <c r="BO96" s="89"/>
      <c r="BP96" s="41"/>
      <c r="BQ96" s="40">
        <f t="shared" si="57"/>
        <v>0.0012108828066</v>
      </c>
      <c r="BU96" s="89"/>
      <c r="BV96" s="41"/>
      <c r="BW96" s="42">
        <f t="shared" si="61"/>
        <v>1.1574199380771</v>
      </c>
      <c r="CA96" s="52"/>
      <c r="CC96" s="42">
        <f t="shared" si="62"/>
        <v>0.263133495</v>
      </c>
      <c r="CG96" s="52"/>
    </row>
    <row r="97" spans="1:85" ht="12.75">
      <c r="A97" s="7">
        <v>37165</v>
      </c>
      <c r="B97" s="1">
        <v>719.92</v>
      </c>
      <c r="D97" s="35">
        <v>3193456.2</v>
      </c>
      <c r="F97" s="35">
        <v>332334</v>
      </c>
      <c r="G97" s="1">
        <v>91.6</v>
      </c>
      <c r="H97" s="16"/>
      <c r="I97" s="16">
        <v>93.96</v>
      </c>
      <c r="J97" s="16"/>
      <c r="K97" s="16"/>
      <c r="L97" s="9">
        <v>158401</v>
      </c>
      <c r="N97" s="11">
        <v>114.5</v>
      </c>
      <c r="O97" s="61">
        <v>33239</v>
      </c>
      <c r="Q97" s="125">
        <f t="shared" si="56"/>
        <v>0.06483715042028758</v>
      </c>
      <c r="R97" s="125"/>
      <c r="S97" s="138"/>
      <c r="T97" s="106">
        <v>103.5273</v>
      </c>
      <c r="U97" s="5"/>
      <c r="V97" s="5"/>
      <c r="W97" s="5"/>
      <c r="X97" s="72"/>
      <c r="Y97" s="71"/>
      <c r="Z97" s="110"/>
      <c r="AA97" s="122"/>
      <c r="AB97" s="123"/>
      <c r="AC97" s="106">
        <v>563.491</v>
      </c>
      <c r="AD97" s="5"/>
      <c r="AE97" s="5"/>
      <c r="AF97" s="5"/>
      <c r="AG97" s="71"/>
      <c r="AH97" s="5"/>
      <c r="AI97" s="65">
        <f t="shared" si="58"/>
        <v>39.6833475</v>
      </c>
      <c r="AJ97" s="1"/>
      <c r="AK97" s="1"/>
      <c r="AL97" s="1"/>
      <c r="AM97" s="57"/>
      <c r="AN97" s="1"/>
      <c r="AO97" s="1"/>
      <c r="AP97" s="42">
        <v>6.69</v>
      </c>
      <c r="AQ97" s="112"/>
      <c r="AR97" s="112"/>
      <c r="AT97" s="14"/>
      <c r="AU97" s="15"/>
      <c r="AV97" s="53"/>
      <c r="AW97" s="1"/>
      <c r="AX97" s="65">
        <v>35.43</v>
      </c>
      <c r="AY97" s="106"/>
      <c r="AZ97" s="1"/>
      <c r="BA97" s="1"/>
      <c r="BB97" s="1"/>
      <c r="BC97" s="57"/>
      <c r="BD97" s="1"/>
      <c r="BE97" s="40">
        <f t="shared" si="59"/>
        <v>0.0022326345446603995</v>
      </c>
      <c r="BI97" s="75"/>
      <c r="BK97" s="40">
        <f t="shared" si="60"/>
        <v>0.00013863087252360002</v>
      </c>
      <c r="BO97" s="75"/>
      <c r="BQ97" s="40">
        <f t="shared" si="57"/>
        <v>0.0012393491434</v>
      </c>
      <c r="BU97" s="75"/>
      <c r="BW97" s="42">
        <f t="shared" si="61"/>
        <v>1.1943813186831498</v>
      </c>
      <c r="CA97" s="52"/>
      <c r="CC97" s="42">
        <f t="shared" si="62"/>
        <v>0.2726065425</v>
      </c>
      <c r="CG97" s="52"/>
    </row>
    <row r="98" spans="1:85" ht="12.75">
      <c r="A98" s="7">
        <v>37196</v>
      </c>
      <c r="B98" s="1">
        <v>716.35</v>
      </c>
      <c r="D98" s="35">
        <v>3324644.2</v>
      </c>
      <c r="F98" s="35">
        <v>347620</v>
      </c>
      <c r="G98" s="1">
        <v>99.13</v>
      </c>
      <c r="H98" s="16"/>
      <c r="I98" s="16">
        <v>99.19</v>
      </c>
      <c r="J98" s="16"/>
      <c r="K98" s="16"/>
      <c r="L98" s="9">
        <v>166838</v>
      </c>
      <c r="N98" s="11">
        <v>113.5</v>
      </c>
      <c r="O98" s="61">
        <v>10966</v>
      </c>
      <c r="Q98" s="125">
        <f t="shared" si="56"/>
        <v>0.05368015019471858</v>
      </c>
      <c r="R98" s="125"/>
      <c r="S98" s="138"/>
      <c r="T98" s="106">
        <v>89.2337</v>
      </c>
      <c r="U98" s="5"/>
      <c r="V98" s="5"/>
      <c r="W98" s="5"/>
      <c r="X98" s="72"/>
      <c r="Y98" s="71"/>
      <c r="Z98" s="110"/>
      <c r="AA98" s="122"/>
      <c r="AB98" s="123"/>
      <c r="AC98" s="106">
        <v>540.3763</v>
      </c>
      <c r="AD98" s="5"/>
      <c r="AE98" s="5"/>
      <c r="AF98" s="5"/>
      <c r="AG98" s="71"/>
      <c r="AH98" s="5"/>
      <c r="AI98" s="65">
        <f t="shared" si="58"/>
        <v>41.736915</v>
      </c>
      <c r="AJ98" s="1"/>
      <c r="AK98" s="1"/>
      <c r="AL98" s="1"/>
      <c r="AM98" s="57"/>
      <c r="AN98" s="1"/>
      <c r="AO98" s="1"/>
      <c r="AP98" s="42">
        <v>6.96</v>
      </c>
      <c r="AQ98" s="112"/>
      <c r="AR98" s="112"/>
      <c r="AT98" s="14"/>
      <c r="AU98" s="15"/>
      <c r="AV98" s="53"/>
      <c r="AW98" s="1"/>
      <c r="AX98" s="65">
        <v>36.89</v>
      </c>
      <c r="AY98" s="106"/>
      <c r="AZ98" s="1"/>
      <c r="BA98" s="1"/>
      <c r="BB98" s="1"/>
      <c r="BC98" s="57"/>
      <c r="BD98" s="1"/>
      <c r="BE98" s="40">
        <f t="shared" si="59"/>
        <v>0.0022862975644776</v>
      </c>
      <c r="BI98" s="75"/>
      <c r="BK98" s="40">
        <f t="shared" si="60"/>
        <v>0.0001419718320684</v>
      </c>
      <c r="BO98" s="75"/>
      <c r="BQ98" s="40">
        <f t="shared" si="57"/>
        <v>0.0013051111796</v>
      </c>
      <c r="BU98" s="75"/>
      <c r="BW98" s="42">
        <f t="shared" si="61"/>
        <v>1.25716745078095</v>
      </c>
      <c r="CA98" s="52"/>
      <c r="CC98" s="42">
        <f t="shared" si="62"/>
        <v>0.28687130250000004</v>
      </c>
      <c r="CG98" s="52"/>
    </row>
    <row r="99" spans="1:85" ht="12.75">
      <c r="A99" s="7">
        <v>37226</v>
      </c>
      <c r="B99" s="1">
        <v>741.97</v>
      </c>
      <c r="D99" s="35">
        <v>3483293.6</v>
      </c>
      <c r="F99" s="35">
        <v>358594</v>
      </c>
      <c r="G99" s="1">
        <v>98.98</v>
      </c>
      <c r="H99" s="16"/>
      <c r="I99" s="16">
        <v>99.26</v>
      </c>
      <c r="J99" s="16"/>
      <c r="K99" s="16"/>
      <c r="L99" s="9">
        <v>176253</v>
      </c>
      <c r="N99" s="11">
        <v>15.9</v>
      </c>
      <c r="O99" s="61">
        <v>14613</v>
      </c>
      <c r="Q99" s="125">
        <f t="shared" si="56"/>
        <v>0.06329423393996991</v>
      </c>
      <c r="R99" s="125"/>
      <c r="S99" s="138"/>
      <c r="T99" s="106">
        <v>110.2362</v>
      </c>
      <c r="U99" s="5"/>
      <c r="V99" s="5"/>
      <c r="W99" s="5"/>
      <c r="X99" s="73"/>
      <c r="Y99" s="71"/>
      <c r="Z99" s="110"/>
      <c r="AA99" s="122"/>
      <c r="AB99" s="123"/>
      <c r="AC99" s="106">
        <v>626.8658</v>
      </c>
      <c r="AD99" s="5"/>
      <c r="AE99" s="5"/>
      <c r="AF99" s="5"/>
      <c r="AG99" s="71"/>
      <c r="AH99" s="5"/>
      <c r="AI99" s="65">
        <f t="shared" si="58"/>
        <v>44.0997825</v>
      </c>
      <c r="AJ99" s="1"/>
      <c r="AK99" s="1"/>
      <c r="AL99" s="1"/>
      <c r="AM99" s="74"/>
      <c r="AN99" s="1"/>
      <c r="AO99" s="1"/>
      <c r="AP99" s="42">
        <v>7.55</v>
      </c>
      <c r="AQ99" s="112"/>
      <c r="AR99" s="112"/>
      <c r="AT99" s="14"/>
      <c r="AU99" s="15"/>
      <c r="AV99" s="54"/>
      <c r="AW99" s="1"/>
      <c r="AX99" s="65">
        <v>38.9</v>
      </c>
      <c r="AY99" s="106"/>
      <c r="AZ99" s="1"/>
      <c r="BA99" s="1"/>
      <c r="BB99" s="1"/>
      <c r="BC99" s="57"/>
      <c r="BD99" s="1"/>
      <c r="BE99" s="40">
        <f t="shared" si="59"/>
        <v>0.0014592464476068001</v>
      </c>
      <c r="BI99" s="87"/>
      <c r="BJ99" s="48"/>
      <c r="BK99" s="40">
        <f t="shared" si="60"/>
        <v>9.07489309212E-05</v>
      </c>
      <c r="BO99" s="87"/>
      <c r="BP99" s="48"/>
      <c r="BQ99" s="40">
        <f t="shared" si="57"/>
        <v>0.0013753100477999999</v>
      </c>
      <c r="BU99" s="87"/>
      <c r="BV99" s="48"/>
      <c r="BW99" s="42">
        <f t="shared" si="61"/>
        <v>1.31593870620801</v>
      </c>
      <c r="CA99" s="53"/>
      <c r="CB99" s="15"/>
      <c r="CC99" s="42">
        <f t="shared" si="62"/>
        <v>0.2993205195</v>
      </c>
      <c r="CG99" s="53"/>
    </row>
    <row r="100" spans="1:85" ht="12.75">
      <c r="A100" s="7">
        <v>37257</v>
      </c>
      <c r="B100" s="1">
        <v>734.07</v>
      </c>
      <c r="D100" s="35">
        <v>3463478.3</v>
      </c>
      <c r="F100" s="35">
        <v>355631</v>
      </c>
      <c r="G100" s="1">
        <v>98.16</v>
      </c>
      <c r="I100" s="16">
        <v>98.24</v>
      </c>
      <c r="J100" s="16"/>
      <c r="K100" s="16"/>
      <c r="L100" s="9">
        <v>173683</v>
      </c>
      <c r="N100" s="11">
        <v>56.3</v>
      </c>
      <c r="O100" s="61">
        <v>29794</v>
      </c>
      <c r="Q100" s="125">
        <f t="shared" si="56"/>
        <v>0.04426734823197824</v>
      </c>
      <c r="R100" s="125"/>
      <c r="S100" s="138"/>
      <c r="T100" s="106">
        <v>76.6595</v>
      </c>
      <c r="U100" s="5"/>
      <c r="V100" s="5"/>
      <c r="W100" s="5"/>
      <c r="X100" s="73"/>
      <c r="Y100" s="71"/>
      <c r="Z100" s="110"/>
      <c r="AA100" s="122"/>
      <c r="AB100" s="123"/>
      <c r="AC100" s="106">
        <v>620.7715</v>
      </c>
      <c r="AD100" s="5"/>
      <c r="AE100" s="5"/>
      <c r="AF100" s="5"/>
      <c r="AG100" s="71"/>
      <c r="AH100" s="5"/>
      <c r="AI100" s="65">
        <f t="shared" si="58"/>
        <v>43.495235</v>
      </c>
      <c r="AJ100" s="1"/>
      <c r="AK100" s="1"/>
      <c r="AL100" s="1"/>
      <c r="AM100" s="74"/>
      <c r="AN100" s="1"/>
      <c r="AO100" s="1"/>
      <c r="AP100" s="42">
        <v>7.44</v>
      </c>
      <c r="AQ100" s="112"/>
      <c r="AR100" s="112"/>
      <c r="AT100" s="14"/>
      <c r="AU100" s="15"/>
      <c r="AV100" s="53"/>
      <c r="AW100" s="1"/>
      <c r="AX100" s="65">
        <v>13.68</v>
      </c>
      <c r="AY100" s="106"/>
      <c r="AZ100" s="1"/>
      <c r="BA100" s="1"/>
      <c r="BB100" s="1"/>
      <c r="BC100" s="57"/>
      <c r="BD100" s="1"/>
      <c r="BE100" s="40">
        <f t="shared" si="59"/>
        <v>0.0018114790222584002</v>
      </c>
      <c r="BI100" s="89"/>
      <c r="BJ100" s="41"/>
      <c r="BK100" s="40">
        <f t="shared" si="60"/>
        <v>0.0001125670469556</v>
      </c>
      <c r="BO100" s="89"/>
      <c r="BP100" s="41"/>
      <c r="BQ100" s="40">
        <f t="shared" si="57"/>
        <v>0.0013566144364</v>
      </c>
      <c r="BU100" s="87"/>
      <c r="BV100" s="48"/>
      <c r="BW100" s="42">
        <f t="shared" si="61"/>
        <v>1.30150632156377</v>
      </c>
      <c r="CA100" s="53"/>
      <c r="CB100" s="15"/>
      <c r="CC100" s="42">
        <f t="shared" si="62"/>
        <v>0.29641695149999997</v>
      </c>
      <c r="CG100" s="52"/>
    </row>
    <row r="101" spans="1:85" ht="12.75">
      <c r="A101" s="7">
        <v>37288</v>
      </c>
      <c r="B101" s="1">
        <v>672</v>
      </c>
      <c r="D101" s="35">
        <v>3134681.6</v>
      </c>
      <c r="F101" s="35">
        <v>323367</v>
      </c>
      <c r="G101" s="1">
        <v>99</v>
      </c>
      <c r="I101" s="1">
        <v>99.1</v>
      </c>
      <c r="L101" s="9">
        <v>156127</v>
      </c>
      <c r="N101" s="11">
        <v>0</v>
      </c>
      <c r="O101" s="61">
        <v>1197</v>
      </c>
      <c r="Q101" s="125">
        <f t="shared" si="56"/>
        <v>0.05345729531190663</v>
      </c>
      <c r="R101" s="125"/>
      <c r="S101" s="138"/>
      <c r="T101" s="106">
        <v>83.7858</v>
      </c>
      <c r="U101" s="5"/>
      <c r="V101" s="5"/>
      <c r="W101" s="5"/>
      <c r="X101" s="73"/>
      <c r="Y101" s="71"/>
      <c r="Z101" s="110"/>
      <c r="AA101" s="122"/>
      <c r="AB101" s="123"/>
      <c r="AC101" s="106">
        <v>553.4151</v>
      </c>
      <c r="AD101" s="5"/>
      <c r="AE101" s="5"/>
      <c r="AF101" s="5"/>
      <c r="AG101" s="71"/>
      <c r="AH101" s="5"/>
      <c r="AI101" s="65">
        <f t="shared" si="58"/>
        <v>39.0347425</v>
      </c>
      <c r="AJ101" s="1"/>
      <c r="AK101" s="1"/>
      <c r="AL101" s="1"/>
      <c r="AM101" s="74"/>
      <c r="AN101" s="1"/>
      <c r="AO101" s="1"/>
      <c r="AP101" s="42">
        <v>5.01</v>
      </c>
      <c r="AQ101" s="112"/>
      <c r="AR101" s="112"/>
      <c r="AT101" s="14"/>
      <c r="AU101" s="15"/>
      <c r="AV101" s="53"/>
      <c r="AW101" s="1"/>
      <c r="AX101" s="65">
        <v>10.65</v>
      </c>
      <c r="AY101" s="106"/>
      <c r="AZ101" s="1"/>
      <c r="BA101" s="1"/>
      <c r="BB101" s="1"/>
      <c r="BC101" s="57"/>
      <c r="BD101" s="1"/>
      <c r="BE101" s="40">
        <f t="shared" si="59"/>
        <v>0.0011631461543092</v>
      </c>
      <c r="BI101" s="89"/>
      <c r="BJ101" s="41"/>
      <c r="BK101" s="40">
        <f t="shared" si="60"/>
        <v>7.23648673728E-05</v>
      </c>
      <c r="BO101" s="89"/>
      <c r="BP101" s="41"/>
      <c r="BQ101" s="40">
        <f t="shared" si="57"/>
        <v>0.0012177913182</v>
      </c>
      <c r="BU101" s="87"/>
      <c r="BV101" s="48"/>
      <c r="BW101" s="42">
        <f t="shared" si="61"/>
        <v>1.1640256290037</v>
      </c>
      <c r="CA101" s="53"/>
      <c r="CB101" s="15"/>
      <c r="CC101" s="42">
        <f t="shared" si="62"/>
        <v>0.264635265</v>
      </c>
      <c r="CG101" s="52"/>
    </row>
    <row r="102" spans="1:85" ht="12.75">
      <c r="A102" s="7">
        <v>37316</v>
      </c>
      <c r="B102" s="1">
        <v>642.44</v>
      </c>
      <c r="D102" s="35">
        <v>2991606.5</v>
      </c>
      <c r="F102" s="35">
        <v>308968</v>
      </c>
      <c r="G102" s="1">
        <v>95.58</v>
      </c>
      <c r="I102" s="1">
        <v>85.82</v>
      </c>
      <c r="L102" s="9">
        <v>148445</v>
      </c>
      <c r="N102" s="11">
        <v>62.2</v>
      </c>
      <c r="O102" s="61">
        <v>19465</v>
      </c>
      <c r="Q102" s="125">
        <f t="shared" si="56"/>
        <v>0.056447463929497406</v>
      </c>
      <c r="R102" s="125"/>
      <c r="S102" s="138"/>
      <c r="T102" s="106">
        <v>84.4343</v>
      </c>
      <c r="U102" s="5"/>
      <c r="V102" s="5"/>
      <c r="W102" s="5"/>
      <c r="X102" s="73"/>
      <c r="Y102" s="71"/>
      <c r="Z102" s="110"/>
      <c r="AA102" s="122"/>
      <c r="AB102" s="123"/>
      <c r="AC102" s="106">
        <v>558.1089</v>
      </c>
      <c r="AD102" s="5"/>
      <c r="AE102" s="5"/>
      <c r="AF102" s="5"/>
      <c r="AG102" s="71"/>
      <c r="AH102" s="5"/>
      <c r="AI102" s="65">
        <f t="shared" si="58"/>
        <v>37.1599125</v>
      </c>
      <c r="AJ102" s="1"/>
      <c r="AK102" s="1"/>
      <c r="AL102" s="1"/>
      <c r="AM102" s="74"/>
      <c r="AN102" s="1"/>
      <c r="AO102" s="1"/>
      <c r="AP102" s="42">
        <v>6.11</v>
      </c>
      <c r="AQ102" s="112"/>
      <c r="AR102" s="112"/>
      <c r="AT102" s="14"/>
      <c r="AU102" s="15"/>
      <c r="AV102" s="53"/>
      <c r="AW102" s="1"/>
      <c r="AX102" s="65">
        <v>11.49</v>
      </c>
      <c r="AY102" s="106"/>
      <c r="AZ102" s="1"/>
      <c r="BA102" s="1"/>
      <c r="BB102" s="1"/>
      <c r="BC102" s="57"/>
      <c r="BD102" s="1"/>
      <c r="BE102" s="40">
        <f t="shared" si="59"/>
        <v>0.0016776919300739998</v>
      </c>
      <c r="BI102" s="89"/>
      <c r="BJ102" s="41"/>
      <c r="BK102" s="40">
        <f t="shared" si="60"/>
        <v>0.000104229474516</v>
      </c>
      <c r="BO102" s="89"/>
      <c r="BP102" s="41"/>
      <c r="BQ102" s="40">
        <f t="shared" si="57"/>
        <v>0.0011599477189999999</v>
      </c>
      <c r="BU102" s="87"/>
      <c r="BV102" s="48"/>
      <c r="BW102" s="42">
        <f t="shared" si="61"/>
        <v>1.11403161515068</v>
      </c>
      <c r="CA102" s="53"/>
      <c r="CB102" s="15"/>
      <c r="CC102" s="42">
        <f t="shared" si="62"/>
        <v>0.25385067599999994</v>
      </c>
      <c r="CG102" s="52"/>
    </row>
    <row r="103" spans="1:85" ht="12.75">
      <c r="A103" s="7">
        <v>37347</v>
      </c>
      <c r="B103" s="1">
        <v>719</v>
      </c>
      <c r="D103" s="35">
        <v>3372216.6</v>
      </c>
      <c r="F103" s="35">
        <v>347597</v>
      </c>
      <c r="G103" s="1">
        <v>99.73</v>
      </c>
      <c r="I103" s="1">
        <v>99.81</v>
      </c>
      <c r="L103" s="9">
        <v>167298</v>
      </c>
      <c r="N103" s="11">
        <v>0</v>
      </c>
      <c r="O103" s="61">
        <v>1588</v>
      </c>
      <c r="Q103" s="125">
        <f t="shared" si="56"/>
        <v>0.05483894480562132</v>
      </c>
      <c r="R103" s="125"/>
      <c r="S103" s="138"/>
      <c r="T103" s="106">
        <v>92.4644</v>
      </c>
      <c r="U103" s="5"/>
      <c r="V103" s="5"/>
      <c r="W103" s="5"/>
      <c r="X103" s="73"/>
      <c r="Y103" s="71"/>
      <c r="Z103" s="110"/>
      <c r="AA103" s="122"/>
      <c r="AB103" s="123"/>
      <c r="AC103" s="106">
        <v>615.03</v>
      </c>
      <c r="AD103" s="5"/>
      <c r="AE103" s="5"/>
      <c r="AF103" s="5"/>
      <c r="AG103" s="71"/>
      <c r="AH103" s="5"/>
      <c r="AI103" s="65">
        <f t="shared" si="58"/>
        <v>41.82847</v>
      </c>
      <c r="AJ103" s="1"/>
      <c r="AK103" s="1"/>
      <c r="AL103" s="1"/>
      <c r="AM103" s="74"/>
      <c r="AN103" s="1"/>
      <c r="AO103" s="1"/>
      <c r="AP103" s="42">
        <v>5.39</v>
      </c>
      <c r="AQ103" s="112"/>
      <c r="AR103" s="112"/>
      <c r="AT103" s="14"/>
      <c r="AU103" s="15"/>
      <c r="AV103" s="53"/>
      <c r="AW103" s="1"/>
      <c r="AX103" s="65">
        <v>11.46</v>
      </c>
      <c r="AY103" s="106"/>
      <c r="AZ103" s="1"/>
      <c r="BA103" s="1"/>
      <c r="BB103" s="1"/>
      <c r="BC103" s="57"/>
      <c r="BD103" s="1"/>
      <c r="BE103" s="40">
        <f t="shared" si="59"/>
        <v>0.0012463701057168</v>
      </c>
      <c r="BI103" s="89"/>
      <c r="BJ103" s="41"/>
      <c r="BK103" s="40">
        <f t="shared" si="60"/>
        <v>7.754262681119999E-05</v>
      </c>
      <c r="BO103" s="89"/>
      <c r="BP103" s="41"/>
      <c r="BQ103" s="40">
        <f t="shared" si="57"/>
        <v>0.0013049253528</v>
      </c>
      <c r="BU103" s="87"/>
      <c r="BV103" s="48"/>
      <c r="BW103" s="42">
        <f t="shared" si="61"/>
        <v>1.2473125063638002</v>
      </c>
      <c r="CA103" s="53"/>
      <c r="CB103" s="15"/>
      <c r="CC103" s="42">
        <f t="shared" si="62"/>
        <v>0.28357011</v>
      </c>
      <c r="CG103" s="52"/>
    </row>
    <row r="104" spans="1:85" ht="12.75">
      <c r="A104" s="7">
        <v>37377</v>
      </c>
      <c r="B104" s="1">
        <v>736.63</v>
      </c>
      <c r="D104" s="35">
        <v>3453439</v>
      </c>
      <c r="F104" s="35">
        <v>353533</v>
      </c>
      <c r="G104" s="1">
        <v>98.01</v>
      </c>
      <c r="H104" s="16"/>
      <c r="I104" s="1">
        <v>98.68</v>
      </c>
      <c r="L104" s="9">
        <v>169761</v>
      </c>
      <c r="N104" s="11">
        <v>64.1</v>
      </c>
      <c r="O104" s="61">
        <v>18096</v>
      </c>
      <c r="Q104" s="125">
        <f t="shared" si="56"/>
        <v>0.043284100283804056</v>
      </c>
      <c r="R104" s="125"/>
      <c r="S104" s="138"/>
      <c r="T104" s="106">
        <v>74.7395</v>
      </c>
      <c r="X104" s="73"/>
      <c r="Y104" s="71"/>
      <c r="Z104" s="110"/>
      <c r="AA104" s="122"/>
      <c r="AB104" s="123"/>
      <c r="AC104" s="106">
        <v>572.18</v>
      </c>
      <c r="AF104" s="5"/>
      <c r="AG104" s="71"/>
      <c r="AH104" s="5"/>
      <c r="AI104" s="65">
        <f t="shared" si="58"/>
        <v>42.48549</v>
      </c>
      <c r="AM104" s="74"/>
      <c r="AN104" s="12"/>
      <c r="AO104" s="12"/>
      <c r="AP104" s="42">
        <v>6.84</v>
      </c>
      <c r="AQ104" s="112"/>
      <c r="AR104" s="112"/>
      <c r="AT104" s="14"/>
      <c r="AU104" s="15"/>
      <c r="AV104" s="53"/>
      <c r="AW104" s="1"/>
      <c r="AX104" s="65">
        <v>13.06</v>
      </c>
      <c r="AY104" s="106"/>
      <c r="AZ104" s="1"/>
      <c r="BA104" s="1"/>
      <c r="BB104" s="1"/>
      <c r="BC104" s="57"/>
      <c r="BD104" s="1"/>
      <c r="BE104" s="40">
        <f t="shared" si="59"/>
        <v>0.0018539619701455998</v>
      </c>
      <c r="BI104" s="89"/>
      <c r="BJ104" s="41"/>
      <c r="BK104" s="40">
        <f t="shared" si="60"/>
        <v>0.00011519155658039998</v>
      </c>
      <c r="BO104" s="89"/>
      <c r="BP104" s="41"/>
      <c r="BQ104" s="40">
        <f t="shared" si="57"/>
        <v>0.0013262747776</v>
      </c>
      <c r="BU104" s="87"/>
      <c r="BV104" s="48"/>
      <c r="BW104" s="42">
        <f t="shared" si="61"/>
        <v>1.27317827460739</v>
      </c>
      <c r="CA104" s="53"/>
      <c r="CB104" s="15"/>
      <c r="CC104" s="42">
        <f t="shared" si="62"/>
        <v>0.2900496105</v>
      </c>
      <c r="CG104" s="52"/>
    </row>
    <row r="105" spans="1:85" ht="12.75">
      <c r="A105" s="7">
        <v>37408</v>
      </c>
      <c r="B105" s="1">
        <v>720</v>
      </c>
      <c r="D105" s="35">
        <v>3354430.6</v>
      </c>
      <c r="F105" s="35">
        <v>344123</v>
      </c>
      <c r="G105" s="1">
        <v>98.16</v>
      </c>
      <c r="I105" s="16">
        <v>99.45</v>
      </c>
      <c r="J105" s="16"/>
      <c r="K105" s="16"/>
      <c r="L105" s="9">
        <v>168999</v>
      </c>
      <c r="N105" s="11">
        <v>0</v>
      </c>
      <c r="O105" s="61">
        <v>1371</v>
      </c>
      <c r="Q105" s="125">
        <f t="shared" si="56"/>
        <v>0.05075493289382704</v>
      </c>
      <c r="R105" s="125"/>
      <c r="S105" s="138"/>
      <c r="T105" s="106">
        <v>85.12695</v>
      </c>
      <c r="U105" s="5"/>
      <c r="V105" s="5"/>
      <c r="W105" s="5"/>
      <c r="X105" s="73"/>
      <c r="Y105" s="71"/>
      <c r="Z105" s="110"/>
      <c r="AA105" s="122"/>
      <c r="AB105" s="123"/>
      <c r="AC105" s="106">
        <v>558.99</v>
      </c>
      <c r="AD105" s="5"/>
      <c r="AE105" s="5"/>
      <c r="AF105" s="5"/>
      <c r="AG105" s="71"/>
      <c r="AH105" s="5"/>
      <c r="AI105" s="65">
        <f t="shared" si="58"/>
        <v>42.2531775</v>
      </c>
      <c r="AJ105" s="1"/>
      <c r="AK105" s="1"/>
      <c r="AL105" s="1"/>
      <c r="AM105" s="74"/>
      <c r="AN105" s="1"/>
      <c r="AO105" s="1"/>
      <c r="AP105" s="42">
        <v>5.36</v>
      </c>
      <c r="AQ105" s="112"/>
      <c r="AR105" s="112"/>
      <c r="AU105" s="15"/>
      <c r="AV105" s="53"/>
      <c r="AW105" s="1"/>
      <c r="AX105" s="65">
        <v>11.4</v>
      </c>
      <c r="AY105" s="106"/>
      <c r="AZ105" s="1"/>
      <c r="BA105" s="1"/>
      <c r="BB105" s="1"/>
      <c r="BC105" s="57"/>
      <c r="BD105" s="1"/>
      <c r="BE105" s="40">
        <f t="shared" si="59"/>
        <v>0.0012590425549356</v>
      </c>
      <c r="BI105" s="89"/>
      <c r="BJ105" s="41"/>
      <c r="BK105" s="40">
        <f t="shared" si="60"/>
        <v>7.833103979039998E-05</v>
      </c>
      <c r="BO105" s="89"/>
      <c r="BP105" s="41"/>
      <c r="BQ105" s="40">
        <f t="shared" si="57"/>
        <v>0.0013181930225999998</v>
      </c>
      <c r="BU105" s="87"/>
      <c r="BV105" s="48"/>
      <c r="BW105" s="42">
        <f t="shared" si="61"/>
        <v>1.2599945382669</v>
      </c>
      <c r="CA105" s="53"/>
      <c r="CB105" s="15"/>
      <c r="CC105" s="42">
        <f t="shared" si="62"/>
        <v>0.286453305</v>
      </c>
      <c r="CG105" s="52"/>
    </row>
    <row r="106" spans="1:85" ht="12.75">
      <c r="A106" s="7">
        <v>37438</v>
      </c>
      <c r="B106" s="1">
        <v>742.22</v>
      </c>
      <c r="D106" s="35">
        <v>3491355.8</v>
      </c>
      <c r="F106" s="35">
        <v>356403</v>
      </c>
      <c r="G106" s="1">
        <v>98.26</v>
      </c>
      <c r="I106" s="1">
        <v>99.13</v>
      </c>
      <c r="L106" s="9">
        <v>178251</v>
      </c>
      <c r="N106" s="11">
        <v>24.9</v>
      </c>
      <c r="O106" s="61">
        <v>8555</v>
      </c>
      <c r="Q106" s="125">
        <f t="shared" si="56"/>
        <v>0.0530025183912794</v>
      </c>
      <c r="R106" s="125"/>
      <c r="S106" s="138"/>
      <c r="T106" s="106">
        <v>92.525325</v>
      </c>
      <c r="U106" s="5"/>
      <c r="V106" s="5"/>
      <c r="W106" s="5"/>
      <c r="X106" s="73"/>
      <c r="Y106" s="71"/>
      <c r="Z106" s="110"/>
      <c r="AA106" s="122"/>
      <c r="AB106" s="123"/>
      <c r="AC106" s="106">
        <v>595.2782</v>
      </c>
      <c r="AD106" s="5"/>
      <c r="AE106" s="5"/>
      <c r="AF106" s="5"/>
      <c r="AG106" s="71"/>
      <c r="AH106" s="5"/>
      <c r="AI106" s="65">
        <f t="shared" si="58"/>
        <v>44.5841375</v>
      </c>
      <c r="AJ106" s="1"/>
      <c r="AK106" s="1"/>
      <c r="AL106" s="1"/>
      <c r="AM106" s="74"/>
      <c r="AN106" s="1"/>
      <c r="AO106" s="1"/>
      <c r="AP106" s="42">
        <v>6.26</v>
      </c>
      <c r="AQ106" s="112"/>
      <c r="AR106" s="112"/>
      <c r="AU106" s="15"/>
      <c r="AV106" s="53"/>
      <c r="AW106" s="1"/>
      <c r="AX106" s="65">
        <v>12.54</v>
      </c>
      <c r="AY106" s="106"/>
      <c r="AZ106" s="1"/>
      <c r="BA106" s="1"/>
      <c r="BB106" s="1"/>
      <c r="BC106" s="57"/>
      <c r="BD106" s="1"/>
      <c r="BE106" s="40">
        <f t="shared" si="59"/>
        <v>0.001556864475798</v>
      </c>
      <c r="BI106" s="89"/>
      <c r="BJ106" s="41"/>
      <c r="BK106" s="40">
        <f t="shared" si="60"/>
        <v>9.6800817882E-05</v>
      </c>
      <c r="BO106" s="89"/>
      <c r="BP106" s="41"/>
      <c r="BQ106" s="40">
        <f t="shared" si="57"/>
        <v>0.001391189613</v>
      </c>
      <c r="BU106" s="87"/>
      <c r="BV106" s="48"/>
      <c r="BW106" s="42">
        <f t="shared" si="61"/>
        <v>1.33188846044391</v>
      </c>
      <c r="CA106" s="53"/>
      <c r="CB106" s="15"/>
      <c r="CC106" s="42">
        <f t="shared" si="62"/>
        <v>0.30303072449999996</v>
      </c>
      <c r="CG106" s="52"/>
    </row>
    <row r="107" spans="1:85" ht="12.75">
      <c r="A107" s="7">
        <v>37469</v>
      </c>
      <c r="B107" s="1">
        <v>744</v>
      </c>
      <c r="C107" s="1">
        <f>SUM(B96:B107)</f>
        <v>8608.6</v>
      </c>
      <c r="D107" s="35">
        <v>3453302.2</v>
      </c>
      <c r="E107" s="35">
        <f>SUM(D96:D107)</f>
        <v>39816794.300000004</v>
      </c>
      <c r="F107" s="35">
        <v>357604</v>
      </c>
      <c r="G107" s="1">
        <v>98.56</v>
      </c>
      <c r="H107" s="16">
        <f>SUM(G96:G107)/12</f>
        <v>97.355</v>
      </c>
      <c r="I107" s="1">
        <v>99.72</v>
      </c>
      <c r="K107" s="16">
        <f>SUM(I96:I107)/12</f>
        <v>97.8825</v>
      </c>
      <c r="L107" s="9">
        <v>184203</v>
      </c>
      <c r="M107" s="9">
        <f>SUM(L96:L107)</f>
        <v>2003500</v>
      </c>
      <c r="N107" s="11">
        <v>0</v>
      </c>
      <c r="O107" s="61">
        <v>1649</v>
      </c>
      <c r="Q107" s="125">
        <f t="shared" si="56"/>
        <v>0.04050100220015497</v>
      </c>
      <c r="R107" s="125"/>
      <c r="S107" s="138"/>
      <c r="T107" s="106">
        <v>69.9311</v>
      </c>
      <c r="U107" s="5">
        <f>SUM(T96:T107)</f>
        <v>1066.5751749999997</v>
      </c>
      <c r="V107" s="23">
        <f>((($J$51-$H$62)/$H$62)*$U$62)</f>
        <v>103.08374390481309</v>
      </c>
      <c r="W107" s="23">
        <f>(($R$54-$S$62)/$S$62)*$U$62</f>
        <v>154.98379598442634</v>
      </c>
      <c r="X107" s="73">
        <f>U107-V107-W107</f>
        <v>808.5076351107602</v>
      </c>
      <c r="Y107" s="71"/>
      <c r="Z107" s="110"/>
      <c r="AA107" s="122"/>
      <c r="AB107" s="123">
        <f>AD107*2000/E107</f>
        <v>0.35531135162229766</v>
      </c>
      <c r="AC107" s="106">
        <v>653.0449</v>
      </c>
      <c r="AD107" s="5">
        <f>SUM(AC96:AC107)</f>
        <v>7073.679499999999</v>
      </c>
      <c r="AE107" s="23">
        <f>((($J$51-$H$50)/$H$50))*$AD$50</f>
        <v>961.8117658629244</v>
      </c>
      <c r="AF107" s="23">
        <f>(($AA$37-$AB$50)/$AB$50)*$AD$50</f>
        <v>980.6556619955115</v>
      </c>
      <c r="AG107" s="73">
        <f>AD107-AE107-AF107</f>
        <v>5131.212072141563</v>
      </c>
      <c r="AH107" s="5"/>
      <c r="AI107" s="69">
        <f t="shared" si="58"/>
        <v>46.054872499999995</v>
      </c>
      <c r="AJ107" s="23">
        <f>SUM(AI96:AI107)</f>
        <v>501.23885999999993</v>
      </c>
      <c r="AK107" s="23">
        <f>(($J$51-$H$63)/$H$63)*$AJ$63</f>
        <v>28.11364085267033</v>
      </c>
      <c r="AL107" s="16"/>
      <c r="AM107" s="74">
        <f>AJ107-AK107</f>
        <v>473.12521914732963</v>
      </c>
      <c r="AN107" s="1"/>
      <c r="AO107" s="1"/>
      <c r="AP107" s="42">
        <v>5.52</v>
      </c>
      <c r="AQ107" s="112"/>
      <c r="AR107" s="112"/>
      <c r="AS107" s="5">
        <f>SUM(AP96:AP107)</f>
        <v>75.62</v>
      </c>
      <c r="AT107" s="23">
        <f>(($J$51-$H$70)/$H$70)*$AS$70</f>
        <v>14.206773836235053</v>
      </c>
      <c r="AU107" s="23">
        <f>((($AR$26-$AS$70)/$AS$70)*$AS$70)</f>
        <v>26.169999999999987</v>
      </c>
      <c r="AV107" s="53">
        <f>AS107-AT107-AU107</f>
        <v>35.243226163764966</v>
      </c>
      <c r="AW107" s="1"/>
      <c r="AX107" s="65">
        <v>11.73</v>
      </c>
      <c r="AY107" s="106"/>
      <c r="AZ107" s="23">
        <f>SUM(AX96:AX107)</f>
        <v>241.63000000000002</v>
      </c>
      <c r="BA107" s="23">
        <f>((($J$51-$H$70)/$H$70)*$AZ$70)</f>
        <v>56.90099988639265</v>
      </c>
      <c r="BB107" s="23">
        <f>((($AY$70-$AZ$70)/$AZ$70)*$AZ$70)</f>
        <v>10.325000000000216</v>
      </c>
      <c r="BC107" s="74">
        <f>AZ107-BA107-BB107</f>
        <v>174.40400011360717</v>
      </c>
      <c r="BD107" s="1"/>
      <c r="BE107" s="40">
        <f t="shared" si="59"/>
        <v>0.0013723123559364</v>
      </c>
      <c r="BF107" s="56">
        <f>SUM(BE96:BE107)</f>
        <v>0.019075592593958395</v>
      </c>
      <c r="BG107" s="102">
        <f>(($J$51-$H$71)/$H$71)*$BF$71</f>
        <v>0.0035122064189185356</v>
      </c>
      <c r="BI107" s="87">
        <f>BF107-BG107</f>
        <v>0.01556338617503986</v>
      </c>
      <c r="BJ107" s="48"/>
      <c r="BK107" s="40">
        <f t="shared" si="60"/>
        <v>8.537809445760001E-05</v>
      </c>
      <c r="BL107" s="56">
        <f>SUM(BK96:BK107)</f>
        <v>0.0011857113754056002</v>
      </c>
      <c r="BM107" s="102">
        <f>(($J$51-$H$71)/$H$71)*$BL$71</f>
        <v>0.00021798248411358987</v>
      </c>
      <c r="BO107" s="87">
        <f>BL107-BM107</f>
        <v>0.0009677288912920103</v>
      </c>
      <c r="BP107" s="48"/>
      <c r="BQ107" s="55">
        <f t="shared" si="57"/>
        <v>0.0014367843893999999</v>
      </c>
      <c r="BR107" s="102">
        <f>SUM(BQ96:BQ107)</f>
        <v>0.0156423738064</v>
      </c>
      <c r="BS107" s="102">
        <f>(($J$51-$H$63)/$H$63)*$BR$63</f>
        <v>0.0008789272531826845</v>
      </c>
      <c r="BT107" s="43"/>
      <c r="BU107" s="87">
        <f>BR107-BS107</f>
        <v>0.014763446553217315</v>
      </c>
      <c r="BV107" s="45"/>
      <c r="BW107" s="49">
        <f t="shared" si="61"/>
        <v>1.3733499839193</v>
      </c>
      <c r="BX107" s="102">
        <f>SUM(BW96:BW107)</f>
        <v>14.99019474306866</v>
      </c>
      <c r="BY107" s="102">
        <f>(($J$51-$H$63)/$H$63)*$BX$63</f>
        <v>0.8463594574557477</v>
      </c>
      <c r="BZ107" s="15"/>
      <c r="CA107" s="53">
        <f>BX107-BY107</f>
        <v>14.143835285612912</v>
      </c>
      <c r="CB107" s="14"/>
      <c r="CC107" s="49">
        <f t="shared" si="62"/>
        <v>0.312224085</v>
      </c>
      <c r="CD107" s="102">
        <f>SUM(CC96:CC107)</f>
        <v>3.4121625869999996</v>
      </c>
      <c r="CE107" s="102">
        <f>(($J$51-$H$63)/$H$63)*$CD$63</f>
        <v>0.38619841843105585</v>
      </c>
      <c r="CF107" s="15"/>
      <c r="CG107" s="53">
        <f>CD107-CE107</f>
        <v>3.025964168568944</v>
      </c>
    </row>
    <row r="108" spans="1:85" ht="12.75">
      <c r="A108" s="7">
        <v>37500</v>
      </c>
      <c r="B108" s="1">
        <v>720</v>
      </c>
      <c r="D108" s="35">
        <v>3271389.2</v>
      </c>
      <c r="F108" s="35">
        <v>335212</v>
      </c>
      <c r="G108" s="1">
        <v>95.53</v>
      </c>
      <c r="H108" s="16"/>
      <c r="I108" s="16">
        <v>99.34</v>
      </c>
      <c r="J108" s="16"/>
      <c r="K108" s="16"/>
      <c r="L108" s="9">
        <v>170032</v>
      </c>
      <c r="N108" s="11">
        <v>0</v>
      </c>
      <c r="O108" s="61">
        <v>2103</v>
      </c>
      <c r="Q108" s="125">
        <f t="shared" si="56"/>
        <v>0.04021407786025582</v>
      </c>
      <c r="R108" s="125"/>
      <c r="S108" s="138"/>
      <c r="T108" s="106">
        <v>65.77795</v>
      </c>
      <c r="U108" s="5"/>
      <c r="V108" s="5"/>
      <c r="W108" s="5"/>
      <c r="X108" s="73"/>
      <c r="Y108" s="71"/>
      <c r="Z108" s="110"/>
      <c r="AA108" s="122"/>
      <c r="AB108" s="123"/>
      <c r="AC108" s="106">
        <v>539.4444</v>
      </c>
      <c r="AD108" s="5"/>
      <c r="AE108" s="5"/>
      <c r="AF108" s="5"/>
      <c r="AG108" s="71"/>
      <c r="AH108" s="5"/>
      <c r="AI108" s="65">
        <f t="shared" si="58"/>
        <v>42.5132575</v>
      </c>
      <c r="AJ108" s="1"/>
      <c r="AK108" s="1"/>
      <c r="AL108" s="1"/>
      <c r="AM108" s="74"/>
      <c r="AN108" s="1"/>
      <c r="AO108" s="1"/>
      <c r="AP108" s="42">
        <v>5.23</v>
      </c>
      <c r="AQ108" s="112"/>
      <c r="AR108" s="112"/>
      <c r="AU108" s="15"/>
      <c r="AV108" s="53"/>
      <c r="AW108" s="1"/>
      <c r="AX108" s="65">
        <v>11.11</v>
      </c>
      <c r="AY108" s="106"/>
      <c r="AZ108" s="1"/>
      <c r="BA108" s="1"/>
      <c r="BB108" s="1"/>
      <c r="BC108" s="57"/>
      <c r="BD108" s="1"/>
      <c r="BE108" s="40">
        <f t="shared" si="59"/>
        <v>0.0012667384075708</v>
      </c>
      <c r="BI108" s="89"/>
      <c r="BJ108" s="41"/>
      <c r="BK108" s="40">
        <f t="shared" si="60"/>
        <v>7.88098370472E-05</v>
      </c>
      <c r="BO108" s="89"/>
      <c r="BP108" s="41"/>
      <c r="BQ108" s="40">
        <f t="shared" si="57"/>
        <v>0.0013262508618</v>
      </c>
      <c r="BU108" s="87"/>
      <c r="BV108" s="48"/>
      <c r="BW108" s="42">
        <f t="shared" si="61"/>
        <v>1.2676962072592</v>
      </c>
      <c r="CA108" s="53"/>
      <c r="CB108" s="15"/>
      <c r="CC108" s="42">
        <f t="shared" si="62"/>
        <v>0.28820423999999994</v>
      </c>
      <c r="CG108" s="52"/>
    </row>
    <row r="109" spans="1:85" ht="12.75">
      <c r="A109" s="7">
        <v>37530</v>
      </c>
      <c r="B109" s="1">
        <v>745</v>
      </c>
      <c r="D109" s="35">
        <v>3437641</v>
      </c>
      <c r="F109" s="35">
        <v>347829</v>
      </c>
      <c r="G109" s="1">
        <v>95.87</v>
      </c>
      <c r="H109" s="16"/>
      <c r="I109" s="16">
        <v>98.54</v>
      </c>
      <c r="J109" s="16"/>
      <c r="K109" s="16"/>
      <c r="L109" s="9">
        <v>179124</v>
      </c>
      <c r="N109" s="11">
        <v>0</v>
      </c>
      <c r="O109" s="61">
        <v>1662</v>
      </c>
      <c r="Q109" s="125">
        <f t="shared" si="56"/>
        <v>0.0472998780268213</v>
      </c>
      <c r="R109" s="125"/>
      <c r="S109" s="138"/>
      <c r="T109" s="106">
        <v>81.3</v>
      </c>
      <c r="U109" s="5"/>
      <c r="V109" s="5"/>
      <c r="W109" s="5"/>
      <c r="X109" s="73"/>
      <c r="Y109" s="71"/>
      <c r="Z109" s="110"/>
      <c r="AA109" s="122"/>
      <c r="AB109" s="123"/>
      <c r="AC109" s="106">
        <v>473.86</v>
      </c>
      <c r="AD109" s="5"/>
      <c r="AE109" s="5"/>
      <c r="AF109" s="5"/>
      <c r="AG109" s="71"/>
      <c r="AH109" s="5"/>
      <c r="AI109" s="65">
        <f t="shared" si="58"/>
        <v>44.785154999999996</v>
      </c>
      <c r="AJ109" s="1"/>
      <c r="AK109" s="1"/>
      <c r="AL109" s="1"/>
      <c r="AM109" s="74"/>
      <c r="AN109" s="1"/>
      <c r="AO109" s="1"/>
      <c r="AP109" s="42">
        <v>5.49</v>
      </c>
      <c r="AQ109" s="112"/>
      <c r="AR109" s="112"/>
      <c r="AU109" s="15"/>
      <c r="AV109" s="53"/>
      <c r="AW109" s="1"/>
      <c r="AX109" s="65">
        <v>11.68</v>
      </c>
      <c r="AY109" s="106"/>
      <c r="AZ109" s="1"/>
      <c r="BA109" s="1"/>
      <c r="BB109" s="1"/>
      <c r="BC109" s="57"/>
      <c r="BD109" s="1"/>
      <c r="BE109" s="40">
        <f t="shared" si="59"/>
        <v>0.0013344738059832</v>
      </c>
      <c r="BI109" s="89"/>
      <c r="BJ109" s="41"/>
      <c r="BK109" s="40">
        <f t="shared" si="60"/>
        <v>8.30239779888E-05</v>
      </c>
      <c r="BO109" s="89"/>
      <c r="BP109" s="41"/>
      <c r="BQ109" s="40">
        <f t="shared" si="57"/>
        <v>0.0013971681971999999</v>
      </c>
      <c r="BU109" s="87"/>
      <c r="BV109" s="48"/>
      <c r="BW109" s="42">
        <f t="shared" si="61"/>
        <v>1.3354828234044</v>
      </c>
      <c r="CA109" s="53"/>
      <c r="CB109" s="15"/>
      <c r="CC109" s="42">
        <f t="shared" si="62"/>
        <v>0.30361517999999993</v>
      </c>
      <c r="CG109" s="52"/>
    </row>
    <row r="110" spans="1:85" ht="12.75">
      <c r="A110" s="7">
        <v>37561</v>
      </c>
      <c r="B110" s="1">
        <v>714.55</v>
      </c>
      <c r="D110" s="35">
        <v>3274978.6</v>
      </c>
      <c r="F110" s="35">
        <v>329812</v>
      </c>
      <c r="G110" s="1">
        <v>94.24</v>
      </c>
      <c r="I110" s="16">
        <v>95.98</v>
      </c>
      <c r="J110" s="16"/>
      <c r="K110" s="16"/>
      <c r="L110" s="9">
        <v>173142</v>
      </c>
      <c r="N110" s="11">
        <v>49.4</v>
      </c>
      <c r="O110" s="61">
        <v>24945</v>
      </c>
      <c r="Q110" s="125">
        <f t="shared" si="56"/>
        <v>0.038901017551687206</v>
      </c>
      <c r="R110" s="125"/>
      <c r="S110" s="138"/>
      <c r="T110" s="106">
        <v>63.7</v>
      </c>
      <c r="U110" s="5"/>
      <c r="V110" s="5"/>
      <c r="W110" s="5"/>
      <c r="X110" s="73"/>
      <c r="Y110" s="71"/>
      <c r="Z110" s="110"/>
      <c r="AA110" s="122"/>
      <c r="AB110" s="123"/>
      <c r="AC110" s="106">
        <v>465.95</v>
      </c>
      <c r="AD110" s="5"/>
      <c r="AE110" s="5"/>
      <c r="AF110" s="5"/>
      <c r="AG110" s="71"/>
      <c r="AH110" s="5"/>
      <c r="AI110" s="65">
        <f t="shared" si="58"/>
        <v>43.347862500000005</v>
      </c>
      <c r="AJ110" s="12"/>
      <c r="AK110" s="12"/>
      <c r="AL110" s="12"/>
      <c r="AM110" s="74"/>
      <c r="AN110" s="12"/>
      <c r="AO110" s="12"/>
      <c r="AP110" s="42">
        <v>6.43</v>
      </c>
      <c r="AQ110" s="112"/>
      <c r="AR110" s="112"/>
      <c r="AU110" s="15"/>
      <c r="AV110" s="53"/>
      <c r="AW110" s="12"/>
      <c r="AX110" s="69">
        <v>12.32</v>
      </c>
      <c r="AY110" s="107"/>
      <c r="AZ110" s="12"/>
      <c r="BA110" s="12"/>
      <c r="BB110" s="12"/>
      <c r="BC110" s="82"/>
      <c r="BD110" s="12"/>
      <c r="BE110" s="40">
        <f t="shared" si="59"/>
        <v>0.0017440199598020001</v>
      </c>
      <c r="BI110" s="89"/>
      <c r="BJ110" s="41"/>
      <c r="BK110" s="40">
        <f t="shared" si="60"/>
        <v>0.00010838647996800001</v>
      </c>
      <c r="BO110" s="89"/>
      <c r="BP110" s="41"/>
      <c r="BQ110" s="40">
        <f t="shared" si="57"/>
        <v>0.001352162647</v>
      </c>
      <c r="BU110" s="87"/>
      <c r="BV110" s="48"/>
      <c r="BW110" s="42">
        <f t="shared" si="61"/>
        <v>1.29666521792506</v>
      </c>
      <c r="CA110" s="53"/>
      <c r="CB110" s="15"/>
      <c r="CC110" s="42">
        <f t="shared" si="62"/>
        <v>0.295251867</v>
      </c>
      <c r="CG110" s="52"/>
    </row>
    <row r="111" spans="1:85" ht="12.75">
      <c r="A111" s="7">
        <v>37591</v>
      </c>
      <c r="B111" s="1">
        <v>716.17</v>
      </c>
      <c r="D111" s="35">
        <v>3295976.8</v>
      </c>
      <c r="F111" s="35">
        <v>331268</v>
      </c>
      <c r="G111" s="1">
        <v>91.42</v>
      </c>
      <c r="H111" s="16"/>
      <c r="I111" s="1">
        <v>94.68</v>
      </c>
      <c r="L111" s="9">
        <v>172225</v>
      </c>
      <c r="N111" s="11">
        <v>15.9</v>
      </c>
      <c r="O111" s="61">
        <v>24779</v>
      </c>
      <c r="Q111" s="125">
        <f t="shared" si="56"/>
        <v>0.04368962791242948</v>
      </c>
      <c r="R111" s="125"/>
      <c r="S111" s="138"/>
      <c r="T111" s="106">
        <v>72</v>
      </c>
      <c r="U111" s="5"/>
      <c r="V111" s="5"/>
      <c r="W111" s="5"/>
      <c r="X111" s="73"/>
      <c r="Y111" s="71"/>
      <c r="Z111" s="110"/>
      <c r="AA111" s="122"/>
      <c r="AB111" s="123"/>
      <c r="AC111" s="106">
        <v>470</v>
      </c>
      <c r="AD111" s="5"/>
      <c r="AE111" s="5"/>
      <c r="AF111" s="5"/>
      <c r="AG111" s="71"/>
      <c r="AH111" s="5"/>
      <c r="AI111" s="65">
        <f t="shared" si="58"/>
        <v>43.1181975</v>
      </c>
      <c r="AJ111" s="1"/>
      <c r="AK111" s="1"/>
      <c r="AL111" s="1"/>
      <c r="AM111" s="82"/>
      <c r="AN111" s="1"/>
      <c r="AO111" s="1"/>
      <c r="AP111" s="42">
        <v>8.95</v>
      </c>
      <c r="AQ111" s="112"/>
      <c r="AR111" s="112"/>
      <c r="AU111" s="15"/>
      <c r="AV111" s="53"/>
      <c r="AW111" s="1"/>
      <c r="AX111" s="65">
        <v>14.89</v>
      </c>
      <c r="AY111" s="106"/>
      <c r="AZ111" s="1"/>
      <c r="BA111" s="1"/>
      <c r="BB111" s="1"/>
      <c r="BC111" s="57"/>
      <c r="BD111" s="1"/>
      <c r="BE111" s="40">
        <f t="shared" si="59"/>
        <v>0.0014292378842044</v>
      </c>
      <c r="BI111" s="87"/>
      <c r="BJ111" s="48"/>
      <c r="BK111" s="40">
        <f t="shared" si="60"/>
        <v>8.88819773196E-05</v>
      </c>
      <c r="BO111" s="87"/>
      <c r="BP111" s="48"/>
      <c r="BQ111" s="40">
        <f t="shared" si="57"/>
        <v>0.0013438977474000001</v>
      </c>
      <c r="BU111" s="88"/>
      <c r="BV111" s="45"/>
      <c r="BW111" s="42">
        <f t="shared" si="61"/>
        <v>1.28590741608121</v>
      </c>
      <c r="CA111" s="54"/>
      <c r="CB111" s="14"/>
      <c r="CC111" s="42">
        <f t="shared" si="62"/>
        <v>0.29249305950000004</v>
      </c>
      <c r="CG111" s="54"/>
    </row>
    <row r="112" spans="1:85" ht="12.75">
      <c r="A112" s="7">
        <v>37622</v>
      </c>
      <c r="B112" s="1">
        <v>737.8</v>
      </c>
      <c r="D112" s="35">
        <v>3558125</v>
      </c>
      <c r="F112" s="35">
        <v>345817</v>
      </c>
      <c r="G112" s="1">
        <v>95.56</v>
      </c>
      <c r="I112" s="16">
        <v>98.31</v>
      </c>
      <c r="J112" s="16"/>
      <c r="K112" s="16"/>
      <c r="L112" s="9">
        <v>175490</v>
      </c>
      <c r="N112" s="11">
        <v>181</v>
      </c>
      <c r="O112" s="61">
        <v>19557</v>
      </c>
      <c r="Q112" s="125">
        <f t="shared" si="56"/>
        <v>0.05806428947830669</v>
      </c>
      <c r="R112" s="125"/>
      <c r="S112" s="138"/>
      <c r="T112" s="106">
        <v>103.3</v>
      </c>
      <c r="U112" s="5"/>
      <c r="V112" s="5"/>
      <c r="W112" s="5"/>
      <c r="X112" s="73"/>
      <c r="Y112" s="71"/>
      <c r="Z112" s="110"/>
      <c r="AA112" s="122"/>
      <c r="AB112" s="123"/>
      <c r="AC112" s="106">
        <v>551.509</v>
      </c>
      <c r="AD112" s="5"/>
      <c r="AE112" s="5"/>
      <c r="AF112" s="5"/>
      <c r="AG112" s="71"/>
      <c r="AH112" s="5"/>
      <c r="AI112" s="65">
        <f t="shared" si="58"/>
        <v>43.9213925</v>
      </c>
      <c r="AJ112" s="1"/>
      <c r="AK112" s="1"/>
      <c r="AL112" s="1"/>
      <c r="AM112" s="74"/>
      <c r="AN112" s="1"/>
      <c r="AO112" s="1"/>
      <c r="AP112" s="42">
        <v>4.75</v>
      </c>
      <c r="AQ112" s="112"/>
      <c r="AR112" s="112"/>
      <c r="AU112" s="15"/>
      <c r="AV112" s="53"/>
      <c r="AW112" s="1"/>
      <c r="AX112" s="65">
        <v>10.17</v>
      </c>
      <c r="AY112" s="106"/>
      <c r="AZ112" s="1"/>
      <c r="BA112" s="1"/>
      <c r="BB112" s="1"/>
      <c r="BC112" s="57"/>
      <c r="BD112" s="1"/>
      <c r="BE112" s="40">
        <f t="shared" si="59"/>
        <v>0.0029712521204052</v>
      </c>
      <c r="BI112" s="89"/>
      <c r="BJ112" s="41"/>
      <c r="BK112" s="40">
        <f t="shared" si="60"/>
        <v>0.0001844257684368</v>
      </c>
      <c r="BO112" s="89"/>
      <c r="BP112" s="41"/>
      <c r="BQ112" s="40">
        <f t="shared" si="57"/>
        <v>0.0013748429341999997</v>
      </c>
      <c r="BU112" s="87"/>
      <c r="BV112" s="48"/>
      <c r="BW112" s="42">
        <f t="shared" si="61"/>
        <v>1.3295740831279</v>
      </c>
      <c r="CA112" s="53"/>
      <c r="CB112" s="15"/>
      <c r="CC112" s="42">
        <f t="shared" si="62"/>
        <v>0.30396340499999996</v>
      </c>
      <c r="CG112" s="52"/>
    </row>
    <row r="113" spans="1:85" ht="12.75">
      <c r="A113" s="7">
        <v>37653</v>
      </c>
      <c r="B113" s="1">
        <v>608.49</v>
      </c>
      <c r="D113" s="35">
        <v>2945119</v>
      </c>
      <c r="F113" s="35">
        <v>287310</v>
      </c>
      <c r="G113" s="1">
        <v>87.94</v>
      </c>
      <c r="I113" s="1">
        <v>89.36</v>
      </c>
      <c r="L113" s="9">
        <v>142666</v>
      </c>
      <c r="N113" s="11">
        <v>122</v>
      </c>
      <c r="O113" s="61">
        <v>20364</v>
      </c>
      <c r="Q113" s="125">
        <f t="shared" si="56"/>
        <v>0.05914871351548104</v>
      </c>
      <c r="R113" s="125"/>
      <c r="S113" s="138"/>
      <c r="T113" s="106">
        <v>87.1</v>
      </c>
      <c r="U113" s="5"/>
      <c r="V113" s="5"/>
      <c r="W113" s="5"/>
      <c r="X113" s="73"/>
      <c r="Y113" s="71"/>
      <c r="Z113" s="110"/>
      <c r="AA113" s="122"/>
      <c r="AB113" s="123"/>
      <c r="AC113" s="106">
        <v>475.637</v>
      </c>
      <c r="AD113" s="5"/>
      <c r="AE113" s="5"/>
      <c r="AF113" s="5"/>
      <c r="AG113" s="71"/>
      <c r="AH113" s="5"/>
      <c r="AI113" s="65">
        <f t="shared" si="58"/>
        <v>35.71741</v>
      </c>
      <c r="AJ113" s="1"/>
      <c r="AK113" s="1"/>
      <c r="AL113" s="1"/>
      <c r="AM113" s="74"/>
      <c r="AN113" s="1"/>
      <c r="AO113" s="1"/>
      <c r="AP113" s="42">
        <v>4.53</v>
      </c>
      <c r="AQ113" s="112"/>
      <c r="AR113" s="112"/>
      <c r="AU113" s="15"/>
      <c r="AV113" s="53"/>
      <c r="AW113" s="1"/>
      <c r="AX113" s="65">
        <v>9.05</v>
      </c>
      <c r="AY113" s="106"/>
      <c r="AZ113" s="1"/>
      <c r="BA113" s="1"/>
      <c r="BB113" s="1"/>
      <c r="BC113" s="57"/>
      <c r="BD113" s="1"/>
      <c r="BE113" s="40">
        <f t="shared" si="59"/>
        <v>0.0021843528733104</v>
      </c>
      <c r="BI113" s="89"/>
      <c r="BJ113" s="41"/>
      <c r="BK113" s="40">
        <f t="shared" si="60"/>
        <v>0.00013560919287359998</v>
      </c>
      <c r="BO113" s="89"/>
      <c r="BP113" s="41"/>
      <c r="BQ113" s="40">
        <f t="shared" si="57"/>
        <v>0.0011168574184</v>
      </c>
      <c r="BU113" s="87"/>
      <c r="BV113" s="48"/>
      <c r="BW113" s="42">
        <f t="shared" si="61"/>
        <v>1.0779447646064002</v>
      </c>
      <c r="CA113" s="53"/>
      <c r="CB113" s="15"/>
      <c r="CC113" s="42">
        <f t="shared" si="62"/>
        <v>0.24620538</v>
      </c>
      <c r="CG113" s="52"/>
    </row>
    <row r="114" spans="1:85" ht="12.75">
      <c r="A114" s="7">
        <v>37681</v>
      </c>
      <c r="B114" s="1">
        <v>630.65</v>
      </c>
      <c r="D114" s="35">
        <v>2969674</v>
      </c>
      <c r="F114" s="35">
        <v>288926</v>
      </c>
      <c r="G114" s="1">
        <v>79.78</v>
      </c>
      <c r="I114" s="1">
        <v>92.09</v>
      </c>
      <c r="L114" s="9">
        <v>142787</v>
      </c>
      <c r="N114" s="11">
        <v>597</v>
      </c>
      <c r="O114" s="61">
        <v>72063</v>
      </c>
      <c r="Q114" s="125">
        <f t="shared" si="56"/>
        <v>0.055292264403432836</v>
      </c>
      <c r="R114" s="125"/>
      <c r="S114" s="138"/>
      <c r="T114" s="106">
        <v>82.1</v>
      </c>
      <c r="U114" s="5"/>
      <c r="V114" s="5"/>
      <c r="W114" s="5"/>
      <c r="X114" s="73"/>
      <c r="Y114" s="71"/>
      <c r="Z114" s="110"/>
      <c r="AA114" s="122"/>
      <c r="AB114" s="123"/>
      <c r="AC114" s="106">
        <v>464.754</v>
      </c>
      <c r="AD114" s="5"/>
      <c r="AE114" s="5"/>
      <c r="AF114" s="5"/>
      <c r="AG114" s="71"/>
      <c r="AH114" s="5"/>
      <c r="AI114" s="65">
        <f t="shared" si="58"/>
        <v>35.8769075</v>
      </c>
      <c r="AJ114" s="1"/>
      <c r="AK114" s="1"/>
      <c r="AL114" s="1"/>
      <c r="AM114" s="74"/>
      <c r="AN114" s="1"/>
      <c r="AO114" s="1"/>
      <c r="AP114" s="42">
        <v>7.55</v>
      </c>
      <c r="AQ114" s="112"/>
      <c r="AR114" s="112"/>
      <c r="AU114" s="15"/>
      <c r="AV114" s="53"/>
      <c r="AW114" s="1"/>
      <c r="AX114" s="65">
        <v>12.09</v>
      </c>
      <c r="AY114" s="106"/>
      <c r="AZ114" s="1"/>
      <c r="BA114" s="1"/>
      <c r="BB114" s="1"/>
      <c r="BC114" s="57"/>
      <c r="BD114" s="1"/>
      <c r="BE114" s="40">
        <f t="shared" si="59"/>
        <v>0.006551715759426801</v>
      </c>
      <c r="BI114" s="89"/>
      <c r="BJ114" s="41"/>
      <c r="BK114" s="40">
        <f t="shared" si="60"/>
        <v>0.00040619523795119996</v>
      </c>
      <c r="BO114" s="89"/>
      <c r="BP114" s="41"/>
      <c r="BQ114" s="40">
        <f t="shared" si="57"/>
        <v>0.0011336022378</v>
      </c>
      <c r="BU114" s="87"/>
      <c r="BV114" s="48"/>
      <c r="BW114" s="42">
        <f t="shared" si="61"/>
        <v>1.1344429704889998</v>
      </c>
      <c r="CA114" s="53"/>
      <c r="CB114" s="15"/>
      <c r="CC114" s="42">
        <f t="shared" si="62"/>
        <v>0.26348910000000003</v>
      </c>
      <c r="CG114" s="52"/>
    </row>
    <row r="115" spans="1:85" ht="12.75">
      <c r="A115" s="7">
        <v>37712</v>
      </c>
      <c r="B115" s="1">
        <v>300.57</v>
      </c>
      <c r="D115" s="35">
        <v>1422920</v>
      </c>
      <c r="F115" s="35">
        <v>133290</v>
      </c>
      <c r="G115" s="51">
        <v>38.2</v>
      </c>
      <c r="H115" s="51"/>
      <c r="I115" s="1">
        <v>38.76</v>
      </c>
      <c r="L115" s="9">
        <v>64874</v>
      </c>
      <c r="N115" s="11">
        <v>293</v>
      </c>
      <c r="O115" s="61">
        <v>49942</v>
      </c>
      <c r="Q115" s="125">
        <f t="shared" si="56"/>
        <v>0.07660304163269896</v>
      </c>
      <c r="R115" s="125"/>
      <c r="S115" s="138"/>
      <c r="T115" s="106">
        <v>54.5</v>
      </c>
      <c r="U115" s="5"/>
      <c r="V115" s="5"/>
      <c r="W115" s="5"/>
      <c r="X115" s="73"/>
      <c r="Y115" s="71"/>
      <c r="Z115" s="110"/>
      <c r="AA115" s="122"/>
      <c r="AB115" s="123"/>
      <c r="AC115" s="106">
        <v>264.054</v>
      </c>
      <c r="AD115" s="5"/>
      <c r="AE115" s="5"/>
      <c r="AF115" s="5"/>
      <c r="AG115" s="71"/>
      <c r="AH115" s="5"/>
      <c r="AI115" s="65">
        <f t="shared" si="58"/>
        <v>16.343355</v>
      </c>
      <c r="AJ115" s="1"/>
      <c r="AK115" s="1"/>
      <c r="AL115" s="1"/>
      <c r="AM115" s="74"/>
      <c r="AN115" s="1"/>
      <c r="AO115" s="1"/>
      <c r="AP115" s="42">
        <v>2.67</v>
      </c>
      <c r="AQ115" s="112"/>
      <c r="AR115" s="112"/>
      <c r="AU115" s="15"/>
      <c r="AV115" s="53"/>
      <c r="AW115" s="1"/>
      <c r="AX115" s="65">
        <v>4.71</v>
      </c>
      <c r="AY115" s="106"/>
      <c r="AZ115" s="1"/>
      <c r="BA115" s="1"/>
      <c r="BB115" s="1"/>
      <c r="BC115" s="57"/>
      <c r="BD115" s="1"/>
      <c r="BE115" s="40">
        <f t="shared" si="59"/>
        <v>0.0031767286297912</v>
      </c>
      <c r="BI115" s="89"/>
      <c r="BJ115" s="41"/>
      <c r="BK115" s="40">
        <f t="shared" si="60"/>
        <v>0.0001969434133608</v>
      </c>
      <c r="BO115" s="89"/>
      <c r="BP115" s="41"/>
      <c r="BQ115" s="40">
        <f t="shared" si="57"/>
        <v>0.0005157747652</v>
      </c>
      <c r="BU115" s="87"/>
      <c r="BV115" s="48"/>
      <c r="BW115" s="42">
        <f t="shared" si="61"/>
        <v>0.5179707412311</v>
      </c>
      <c r="CA115" s="53"/>
      <c r="CB115" s="15"/>
      <c r="CC115" s="42">
        <f t="shared" si="62"/>
        <v>0.120496245</v>
      </c>
      <c r="CG115" s="52"/>
    </row>
    <row r="116" spans="1:85" ht="12.75">
      <c r="A116" s="7">
        <v>37742</v>
      </c>
      <c r="B116" s="1">
        <v>744</v>
      </c>
      <c r="D116" s="35">
        <v>3807889</v>
      </c>
      <c r="F116" s="35">
        <v>344285</v>
      </c>
      <c r="G116" s="1">
        <v>95.58</v>
      </c>
      <c r="H116" s="16"/>
      <c r="I116" s="51">
        <v>100.05</v>
      </c>
      <c r="J116" s="51"/>
      <c r="K116" s="51"/>
      <c r="L116" s="9">
        <v>169503</v>
      </c>
      <c r="N116" s="11">
        <v>0</v>
      </c>
      <c r="O116" s="61">
        <v>1247</v>
      </c>
      <c r="Q116" s="125">
        <f aca="true" t="shared" si="63" ref="Q116:Q143">T116*2000/D116</f>
        <v>0.09259723694677024</v>
      </c>
      <c r="R116" s="125"/>
      <c r="S116" s="138"/>
      <c r="T116" s="106">
        <v>176.3</v>
      </c>
      <c r="U116" s="5"/>
      <c r="V116" s="5"/>
      <c r="W116" s="5"/>
      <c r="X116" s="73"/>
      <c r="Y116" s="71"/>
      <c r="Z116" s="110"/>
      <c r="AA116" s="122"/>
      <c r="AB116" s="123"/>
      <c r="AC116" s="106">
        <v>790.137</v>
      </c>
      <c r="AD116" s="5"/>
      <c r="AE116" s="5"/>
      <c r="AF116" s="5"/>
      <c r="AG116" s="71"/>
      <c r="AH116" s="5"/>
      <c r="AI116" s="65">
        <f t="shared" si="58"/>
        <v>42.3788675</v>
      </c>
      <c r="AJ116" s="1"/>
      <c r="AK116" s="1"/>
      <c r="AL116" s="1"/>
      <c r="AM116" s="74"/>
      <c r="AN116" s="12"/>
      <c r="AO116" s="12"/>
      <c r="AP116" s="42">
        <v>4.56</v>
      </c>
      <c r="AQ116" s="112"/>
      <c r="AR116" s="112"/>
      <c r="AU116" s="15"/>
      <c r="AV116" s="53"/>
      <c r="AW116" s="1"/>
      <c r="AX116" s="65">
        <v>9.76</v>
      </c>
      <c r="AY116" s="106"/>
      <c r="AZ116" s="1"/>
      <c r="BA116" s="1"/>
      <c r="BB116" s="1"/>
      <c r="BC116" s="57"/>
      <c r="BD116" s="1"/>
      <c r="BE116" s="40">
        <f t="shared" si="59"/>
        <v>0.0012627973544892</v>
      </c>
      <c r="BI116" s="89"/>
      <c r="BJ116" s="41"/>
      <c r="BK116" s="40">
        <f t="shared" si="60"/>
        <v>7.85646434928E-05</v>
      </c>
      <c r="BO116" s="89"/>
      <c r="BP116" s="41"/>
      <c r="BQ116" s="40">
        <f t="shared" si="57"/>
        <v>0.0013221241481999998</v>
      </c>
      <c r="BU116" s="87"/>
      <c r="BV116" s="48"/>
      <c r="BW116" s="42">
        <f t="shared" si="61"/>
        <v>1.2637521773493</v>
      </c>
      <c r="CA116" s="53"/>
      <c r="CB116" s="15"/>
      <c r="CC116" s="42">
        <f t="shared" si="62"/>
        <v>0.287307585</v>
      </c>
      <c r="CG116" s="52"/>
    </row>
    <row r="117" spans="1:85" ht="12.75">
      <c r="A117" s="7">
        <v>37773</v>
      </c>
      <c r="B117" s="1">
        <v>658.63</v>
      </c>
      <c r="D117" s="35">
        <v>3292071</v>
      </c>
      <c r="F117" s="35">
        <v>300408</v>
      </c>
      <c r="G117" s="1">
        <v>85.94</v>
      </c>
      <c r="I117" s="16">
        <v>89.87</v>
      </c>
      <c r="J117" s="16"/>
      <c r="K117" s="16"/>
      <c r="L117" s="9">
        <v>148650</v>
      </c>
      <c r="N117" s="11">
        <v>167</v>
      </c>
      <c r="O117" s="61">
        <v>35378</v>
      </c>
      <c r="Q117" s="125">
        <f t="shared" si="63"/>
        <v>0.07587928692910936</v>
      </c>
      <c r="R117" s="125"/>
      <c r="S117" s="138"/>
      <c r="T117" s="106">
        <v>124.9</v>
      </c>
      <c r="U117" s="5"/>
      <c r="V117" s="5"/>
      <c r="W117" s="5"/>
      <c r="X117" s="73"/>
      <c r="Y117" s="71"/>
      <c r="Z117" s="110"/>
      <c r="AA117" s="122"/>
      <c r="AB117" s="123"/>
      <c r="AC117" s="106">
        <v>498.749</v>
      </c>
      <c r="AD117" s="5"/>
      <c r="AE117" s="5"/>
      <c r="AF117" s="5"/>
      <c r="AG117" s="71"/>
      <c r="AH117" s="5"/>
      <c r="AI117" s="65">
        <f t="shared" si="58"/>
        <v>37.250945</v>
      </c>
      <c r="AJ117" s="1"/>
      <c r="AK117" s="1"/>
      <c r="AL117" s="1"/>
      <c r="AM117" s="74"/>
      <c r="AN117" s="1"/>
      <c r="AO117" s="1"/>
      <c r="AP117" s="42">
        <v>5.12</v>
      </c>
      <c r="AQ117" s="112"/>
      <c r="AR117" s="112"/>
      <c r="AU117" s="15"/>
      <c r="AV117" s="53"/>
      <c r="AW117" s="1"/>
      <c r="AX117" s="65">
        <v>9.71</v>
      </c>
      <c r="AY117" s="106"/>
      <c r="AZ117" s="1"/>
      <c r="BA117" s="1"/>
      <c r="BB117" s="1"/>
      <c r="BC117" s="57"/>
      <c r="BD117" s="1"/>
      <c r="BE117" s="40">
        <f t="shared" si="59"/>
        <v>0.0026425984773608</v>
      </c>
      <c r="BI117" s="89"/>
      <c r="BJ117" s="41"/>
      <c r="BK117" s="40">
        <f t="shared" si="60"/>
        <v>0.00016401195540719998</v>
      </c>
      <c r="BO117" s="89"/>
      <c r="BP117" s="41"/>
      <c r="BQ117" s="40">
        <f t="shared" si="57"/>
        <v>0.0011650356268</v>
      </c>
      <c r="BU117" s="87"/>
      <c r="BV117" s="48"/>
      <c r="BW117" s="42">
        <f t="shared" si="61"/>
        <v>1.1278262695873</v>
      </c>
      <c r="CA117" s="53"/>
      <c r="CB117" s="15"/>
      <c r="CC117" s="42">
        <f t="shared" si="62"/>
        <v>0.257966235</v>
      </c>
      <c r="CG117" s="52"/>
    </row>
    <row r="118" spans="1:85" ht="12.75">
      <c r="A118" s="7">
        <v>37803</v>
      </c>
      <c r="B118" s="1">
        <v>744</v>
      </c>
      <c r="D118" s="35">
        <v>3977450</v>
      </c>
      <c r="F118" s="35">
        <v>345262</v>
      </c>
      <c r="G118" s="1">
        <v>95.41</v>
      </c>
      <c r="I118" s="1">
        <v>99.98</v>
      </c>
      <c r="L118" s="9">
        <v>168487</v>
      </c>
      <c r="N118" s="11">
        <v>0</v>
      </c>
      <c r="O118" s="61">
        <v>3544</v>
      </c>
      <c r="Q118" s="125">
        <f t="shared" si="63"/>
        <v>0.0569208915259777</v>
      </c>
      <c r="R118" s="125"/>
      <c r="S118" s="138"/>
      <c r="T118" s="106">
        <v>113.2</v>
      </c>
      <c r="U118" s="5"/>
      <c r="V118" s="5"/>
      <c r="W118" s="5"/>
      <c r="X118" s="73"/>
      <c r="Y118" s="71"/>
      <c r="Z118" s="110"/>
      <c r="AA118" s="122"/>
      <c r="AB118" s="123"/>
      <c r="AC118" s="106">
        <v>628.437</v>
      </c>
      <c r="AD118" s="5"/>
      <c r="AE118" s="5"/>
      <c r="AF118" s="5"/>
      <c r="AG118" s="71"/>
      <c r="AH118" s="5"/>
      <c r="AI118" s="65">
        <f t="shared" si="58"/>
        <v>42.13061</v>
      </c>
      <c r="AJ118" s="1"/>
      <c r="AK118" s="1"/>
      <c r="AL118" s="1"/>
      <c r="AM118" s="74"/>
      <c r="AN118" s="1"/>
      <c r="AO118" s="1"/>
      <c r="AP118" s="42">
        <v>4.59</v>
      </c>
      <c r="AQ118" s="112"/>
      <c r="AR118" s="112"/>
      <c r="AU118" s="15"/>
      <c r="AV118" s="53"/>
      <c r="AW118" s="1"/>
      <c r="AX118" s="65">
        <v>9.83</v>
      </c>
      <c r="AY118" s="106"/>
      <c r="AZ118" s="1"/>
      <c r="BA118" s="1"/>
      <c r="BB118" s="1"/>
      <c r="BC118" s="57"/>
      <c r="BD118" s="1"/>
      <c r="BE118" s="40">
        <f t="shared" si="59"/>
        <v>0.0012552281627583998</v>
      </c>
      <c r="BI118" s="89"/>
      <c r="BJ118" s="41"/>
      <c r="BK118" s="40">
        <f t="shared" si="60"/>
        <v>7.809373300560001E-05</v>
      </c>
      <c r="BO118" s="89"/>
      <c r="BP118" s="41"/>
      <c r="BQ118" s="40">
        <f t="shared" si="57"/>
        <v>0.0013142007264</v>
      </c>
      <c r="BU118" s="87"/>
      <c r="BV118" s="48"/>
      <c r="BW118" s="42">
        <f t="shared" si="61"/>
        <v>1.2561772541197</v>
      </c>
      <c r="CA118" s="53"/>
      <c r="CB118" s="15"/>
      <c r="CC118" s="42">
        <f t="shared" si="62"/>
        <v>0.285585465</v>
      </c>
      <c r="CG118" s="52"/>
    </row>
    <row r="119" spans="1:85" ht="12.75">
      <c r="A119" s="7">
        <v>37834</v>
      </c>
      <c r="B119" s="1">
        <v>744</v>
      </c>
      <c r="C119" s="1">
        <f>SUM(B108:B119)</f>
        <v>8063.86</v>
      </c>
      <c r="D119" s="35">
        <v>3994374</v>
      </c>
      <c r="E119" s="35">
        <f>SUM(D108:D119)</f>
        <v>39247607.6</v>
      </c>
      <c r="F119" s="35">
        <v>346817</v>
      </c>
      <c r="G119" s="1">
        <v>95.72</v>
      </c>
      <c r="H119" s="16">
        <f>SUM(G108:G119)/12</f>
        <v>87.59916666666665</v>
      </c>
      <c r="I119" s="1">
        <v>99.57</v>
      </c>
      <c r="K119" s="16">
        <f>SUM(I108:I119)/12</f>
        <v>91.3775</v>
      </c>
      <c r="L119" s="9">
        <v>169719</v>
      </c>
      <c r="M119" s="9">
        <f>SUM(L108:L119)</f>
        <v>1876699</v>
      </c>
      <c r="N119" s="11">
        <v>0</v>
      </c>
      <c r="O119" s="61">
        <v>2142</v>
      </c>
      <c r="Q119" s="125">
        <f t="shared" si="63"/>
        <v>0.04606479012731407</v>
      </c>
      <c r="R119" s="125"/>
      <c r="S119" s="138"/>
      <c r="T119" s="106">
        <v>92</v>
      </c>
      <c r="U119" s="5">
        <f>SUM(T108:T119)</f>
        <v>1116.17795</v>
      </c>
      <c r="V119" s="23">
        <f>((($J$51-$H$62)/$H$62)*$U$62)</f>
        <v>103.08374390481309</v>
      </c>
      <c r="W119" s="23">
        <f>(($R$54-$S$62)/$S$62)*$U$62</f>
        <v>154.98379598442634</v>
      </c>
      <c r="X119" s="73">
        <f>U119-V119-W119</f>
        <v>858.1104101107605</v>
      </c>
      <c r="Y119" s="71"/>
      <c r="Z119" s="110"/>
      <c r="AA119" s="122"/>
      <c r="AB119" s="123">
        <f>AD119*2000/E119</f>
        <v>0.32386684379712355</v>
      </c>
      <c r="AC119" s="106">
        <v>732.968</v>
      </c>
      <c r="AD119" s="5">
        <f>SUM(AC108:AC119)</f>
        <v>6355.4994</v>
      </c>
      <c r="AE119" s="23">
        <f>((($J$51-$H$50)/$H$50))*$AD$50</f>
        <v>961.8117658629244</v>
      </c>
      <c r="AF119" s="23">
        <f>(($AA$37-$AB$50)/$AB$50)*$AD$50</f>
        <v>980.6556619955115</v>
      </c>
      <c r="AG119" s="73">
        <f>AD119-AE119-AF119</f>
        <v>4413.0319721415635</v>
      </c>
      <c r="AH119" s="5"/>
      <c r="AI119" s="68">
        <f t="shared" si="58"/>
        <v>42.435105</v>
      </c>
      <c r="AJ119" s="23">
        <f>SUM(AI108:AI119)</f>
        <v>469.819065</v>
      </c>
      <c r="AK119" s="23">
        <f>(($J$51-$H$63)/$H$63)*$AJ$63</f>
        <v>28.11364085267033</v>
      </c>
      <c r="AL119" s="16"/>
      <c r="AM119" s="74">
        <f>AJ119-AK119</f>
        <v>441.7054241473297</v>
      </c>
      <c r="AN119" s="1"/>
      <c r="AO119" s="1"/>
      <c r="AP119" s="42">
        <v>4.62</v>
      </c>
      <c r="AQ119" s="112"/>
      <c r="AR119" s="112"/>
      <c r="AS119" s="5">
        <f>SUM(AP108:AP119)</f>
        <v>64.49</v>
      </c>
      <c r="AT119" s="23">
        <f>(($J$51-$H$70)/$H$70)*$AS$70</f>
        <v>14.206773836235053</v>
      </c>
      <c r="AU119" s="23">
        <f>((($AR$26-$AS$70)/$AS$70)*$AS$70)</f>
        <v>26.169999999999987</v>
      </c>
      <c r="AV119" s="53">
        <f>AS119-AT119-AU119</f>
        <v>24.113226163764956</v>
      </c>
      <c r="AW119" s="1"/>
      <c r="AX119" s="65">
        <v>9.89</v>
      </c>
      <c r="AY119" s="106"/>
      <c r="AZ119" s="5">
        <f>SUM(AX108:AX119)</f>
        <v>125.21000000000001</v>
      </c>
      <c r="BA119" s="23">
        <f>((($J$51-$H$70)/$H$70)*$AZ$70)</f>
        <v>56.90099988639265</v>
      </c>
      <c r="BB119" s="23">
        <f>((($AY$70-$AZ$70)/$AZ$70)*$AZ$70)</f>
        <v>10.325000000000216</v>
      </c>
      <c r="BC119" s="74">
        <f>AZ119-BA119-BB119</f>
        <v>57.98400011360715</v>
      </c>
      <c r="BD119" s="1"/>
      <c r="BE119" s="44">
        <f t="shared" si="59"/>
        <v>0.0012644065577111997</v>
      </c>
      <c r="BF119" s="102">
        <f>SUM(BE108:BE119)</f>
        <v>0.0270835499928136</v>
      </c>
      <c r="BG119" s="102">
        <f>(($J$51-$H$71)/$H$71)*$BF$71</f>
        <v>0.0035122064189185356</v>
      </c>
      <c r="BH119" s="20"/>
      <c r="BI119" s="87">
        <f>BF119-BG119</f>
        <v>0.023571343573895065</v>
      </c>
      <c r="BJ119" s="45"/>
      <c r="BK119" s="40">
        <f t="shared" si="60"/>
        <v>7.86647616408E-05</v>
      </c>
      <c r="BL119" s="56">
        <f>SUM(BK108:BK119)</f>
        <v>0.0016816109784923998</v>
      </c>
      <c r="BM119" s="102">
        <f>(($J$51-$H$71)/$H$71)*$BL$71</f>
        <v>0.00021798248411358987</v>
      </c>
      <c r="BO119" s="87">
        <f>BL119-BM119</f>
        <v>0.0014636284943788098</v>
      </c>
      <c r="BP119" s="45"/>
      <c r="BQ119" s="55">
        <f t="shared" si="57"/>
        <v>0.0013238094852</v>
      </c>
      <c r="BR119" s="102">
        <f>SUM(BQ108:BQ119)</f>
        <v>0.014685726795599999</v>
      </c>
      <c r="BS119" s="102">
        <f>(($J$51-$H$63)/$H$63)*$BR$63</f>
        <v>0.0008789272531826845</v>
      </c>
      <c r="BT119" s="43"/>
      <c r="BU119" s="87">
        <f>BR119-BS119</f>
        <v>0.013806799542417314</v>
      </c>
      <c r="BV119" s="48"/>
      <c r="BW119" s="49">
        <f t="shared" si="61"/>
        <v>1.2653625940989</v>
      </c>
      <c r="BX119" s="102">
        <f>SUM(BW108:BW119)</f>
        <v>14.15880251927947</v>
      </c>
      <c r="BY119" s="102">
        <f>(($J$51-$H$63)/$H$63)*$BX$63</f>
        <v>0.8463594574557477</v>
      </c>
      <c r="BZ119" s="15"/>
      <c r="CA119" s="53">
        <f>BX119-BY119</f>
        <v>13.312443061823723</v>
      </c>
      <c r="CB119" s="15"/>
      <c r="CC119" s="49">
        <f t="shared" si="62"/>
        <v>0.287673705</v>
      </c>
      <c r="CD119" s="102">
        <f>SUM(CC108:CC119)</f>
        <v>3.2322514664999997</v>
      </c>
      <c r="CE119" s="102">
        <f>(($J$51-$H$63)/$H$63)*$CD$63</f>
        <v>0.38619841843105585</v>
      </c>
      <c r="CF119" s="15"/>
      <c r="CG119" s="53">
        <f>CD119-CE119</f>
        <v>2.846053048068944</v>
      </c>
    </row>
    <row r="120" spans="1:85" ht="12.75">
      <c r="A120" s="7">
        <v>37865</v>
      </c>
      <c r="B120" s="1">
        <v>698.77</v>
      </c>
      <c r="D120" s="35">
        <v>3826924</v>
      </c>
      <c r="F120" s="35">
        <v>333517</v>
      </c>
      <c r="G120" s="1">
        <v>95.43</v>
      </c>
      <c r="H120" s="12"/>
      <c r="I120" s="16">
        <v>96.75</v>
      </c>
      <c r="J120" s="16"/>
      <c r="K120" s="16"/>
      <c r="L120" s="9">
        <v>166376</v>
      </c>
      <c r="N120" s="11">
        <v>25</v>
      </c>
      <c r="O120" s="61">
        <v>20196</v>
      </c>
      <c r="Q120" s="125">
        <f t="shared" si="63"/>
        <v>0.049125616291308634</v>
      </c>
      <c r="R120" s="125"/>
      <c r="S120" s="138"/>
      <c r="T120" s="106">
        <v>94</v>
      </c>
      <c r="U120" s="5"/>
      <c r="V120" s="5"/>
      <c r="W120" s="5"/>
      <c r="X120" s="73"/>
      <c r="Y120" s="71"/>
      <c r="Z120" s="110"/>
      <c r="AA120" s="122"/>
      <c r="AB120" s="123"/>
      <c r="AC120" s="106">
        <v>694.587</v>
      </c>
      <c r="AD120" s="5"/>
      <c r="AE120" s="5"/>
      <c r="AF120" s="5"/>
      <c r="AG120" s="71"/>
      <c r="AH120" s="5"/>
      <c r="AI120" s="65">
        <f t="shared" si="58"/>
        <v>41.64449</v>
      </c>
      <c r="AJ120" s="1"/>
      <c r="AK120" s="1"/>
      <c r="AL120" s="1"/>
      <c r="AM120" s="74"/>
      <c r="AN120" s="1"/>
      <c r="AO120" s="1"/>
      <c r="AP120" s="42">
        <v>4.59</v>
      </c>
      <c r="AQ120" s="112"/>
      <c r="AR120" s="112"/>
      <c r="AU120" s="15"/>
      <c r="AV120" s="53"/>
      <c r="AW120" s="1"/>
      <c r="AX120" s="65">
        <v>9.66</v>
      </c>
      <c r="AY120" s="106"/>
      <c r="AZ120" s="1"/>
      <c r="BA120" s="1"/>
      <c r="BB120" s="1"/>
      <c r="BC120" s="57"/>
      <c r="BD120" s="1"/>
      <c r="BE120" s="40">
        <f t="shared" si="59"/>
        <v>0.0014693150227055999</v>
      </c>
      <c r="BI120" s="89"/>
      <c r="BJ120" s="41"/>
      <c r="BK120" s="40">
        <f t="shared" si="60"/>
        <v>9.135373697040001E-05</v>
      </c>
      <c r="BO120" s="89"/>
      <c r="BP120" s="41"/>
      <c r="BQ120" s="40">
        <f t="shared" si="57"/>
        <v>0.0012985749176000001</v>
      </c>
      <c r="BU120" s="87"/>
      <c r="BV120" s="48"/>
      <c r="BW120" s="42">
        <f t="shared" si="61"/>
        <v>1.2433645218181</v>
      </c>
      <c r="CA120" s="53"/>
      <c r="CB120" s="15"/>
      <c r="CC120" s="42">
        <f t="shared" si="62"/>
        <v>0.282906195</v>
      </c>
      <c r="CG120" s="52"/>
    </row>
    <row r="121" spans="1:85" ht="12.75">
      <c r="A121" s="7">
        <v>37895</v>
      </c>
      <c r="B121" s="1">
        <v>745</v>
      </c>
      <c r="D121" s="35">
        <v>4105195</v>
      </c>
      <c r="F121" s="35">
        <v>360551</v>
      </c>
      <c r="G121" s="1">
        <v>99.83</v>
      </c>
      <c r="H121" s="12"/>
      <c r="I121" s="16">
        <v>100.06</v>
      </c>
      <c r="J121" s="16"/>
      <c r="K121" s="16"/>
      <c r="L121" s="9">
        <v>178450</v>
      </c>
      <c r="N121" s="11">
        <v>0</v>
      </c>
      <c r="O121" s="61">
        <v>4170</v>
      </c>
      <c r="Q121" s="125">
        <f t="shared" si="63"/>
        <v>0.07049604220993157</v>
      </c>
      <c r="R121" s="125"/>
      <c r="S121" s="138"/>
      <c r="T121" s="106">
        <v>144.7</v>
      </c>
      <c r="U121" s="5"/>
      <c r="V121" s="5"/>
      <c r="W121" s="5"/>
      <c r="X121" s="73"/>
      <c r="Y121" s="71"/>
      <c r="Z121" s="110"/>
      <c r="AA121" s="122"/>
      <c r="AB121" s="123"/>
      <c r="AC121" s="106">
        <v>751.251</v>
      </c>
      <c r="AD121" s="5"/>
      <c r="AE121" s="5"/>
      <c r="AF121" s="5"/>
      <c r="AG121" s="71"/>
      <c r="AH121" s="5"/>
      <c r="AI121" s="65">
        <f t="shared" si="58"/>
        <v>44.622925</v>
      </c>
      <c r="AJ121" s="1"/>
      <c r="AK121" s="1"/>
      <c r="AL121" s="1"/>
      <c r="AM121" s="74"/>
      <c r="AN121" s="1"/>
      <c r="AO121" s="1"/>
      <c r="AP121" s="42">
        <v>4.76</v>
      </c>
      <c r="AQ121" s="112"/>
      <c r="AR121" s="112"/>
      <c r="AU121" s="15"/>
      <c r="AV121" s="53"/>
      <c r="AW121" s="1"/>
      <c r="AX121" s="65">
        <v>10.19</v>
      </c>
      <c r="AY121" s="106"/>
      <c r="AZ121" s="1"/>
      <c r="BA121" s="1"/>
      <c r="BB121" s="1"/>
      <c r="BC121" s="57"/>
      <c r="BD121" s="1"/>
      <c r="BE121" s="40">
        <f t="shared" si="59"/>
        <v>0.001329452515012</v>
      </c>
      <c r="BI121" s="89"/>
      <c r="BJ121" s="41"/>
      <c r="BK121" s="40">
        <f t="shared" si="60"/>
        <v>8.2711585008E-05</v>
      </c>
      <c r="BO121" s="89"/>
      <c r="BP121" s="41"/>
      <c r="BQ121" s="40">
        <f t="shared" si="57"/>
        <v>0.001391912502</v>
      </c>
      <c r="BU121" s="87"/>
      <c r="BV121" s="48"/>
      <c r="BW121" s="42">
        <f t="shared" si="61"/>
        <v>1.330457726695</v>
      </c>
      <c r="CA121" s="53"/>
      <c r="CB121" s="15"/>
      <c r="CC121" s="42">
        <f t="shared" si="62"/>
        <v>0.30247274999999996</v>
      </c>
      <c r="CG121" s="52"/>
    </row>
    <row r="122" spans="1:85" ht="12.75">
      <c r="A122" s="7">
        <v>37926</v>
      </c>
      <c r="B122" s="1">
        <v>649.76</v>
      </c>
      <c r="D122" s="35">
        <v>3579929</v>
      </c>
      <c r="F122" s="35">
        <v>309208</v>
      </c>
      <c r="G122" s="1">
        <v>88.47</v>
      </c>
      <c r="H122" s="12"/>
      <c r="I122" s="16">
        <v>88.97</v>
      </c>
      <c r="J122" s="16"/>
      <c r="K122" s="16"/>
      <c r="L122" s="9">
        <v>156325</v>
      </c>
      <c r="N122" s="11">
        <v>123</v>
      </c>
      <c r="O122" s="61">
        <v>32776</v>
      </c>
      <c r="Q122" s="125">
        <f t="shared" si="63"/>
        <v>0.07111872889099197</v>
      </c>
      <c r="R122" s="125"/>
      <c r="S122" s="138"/>
      <c r="T122" s="106">
        <v>127.3</v>
      </c>
      <c r="U122" s="5"/>
      <c r="V122" s="5"/>
      <c r="W122" s="5"/>
      <c r="X122" s="73"/>
      <c r="Y122" s="71"/>
      <c r="Z122" s="110"/>
      <c r="AA122" s="122"/>
      <c r="AB122" s="123"/>
      <c r="AC122" s="106">
        <v>631.857</v>
      </c>
      <c r="AD122" s="5"/>
      <c r="AE122" s="5"/>
      <c r="AF122" s="5"/>
      <c r="AG122" s="71"/>
      <c r="AH122" s="5"/>
      <c r="AI122" s="65">
        <f t="shared" si="58"/>
        <v>39.16319</v>
      </c>
      <c r="AJ122" s="1"/>
      <c r="AK122" s="1"/>
      <c r="AL122" s="1"/>
      <c r="AM122" s="74"/>
      <c r="AN122" s="1"/>
      <c r="AO122" s="1"/>
      <c r="AP122" s="42">
        <v>4.91</v>
      </c>
      <c r="AQ122" s="112"/>
      <c r="AR122" s="112"/>
      <c r="AU122" s="15"/>
      <c r="AV122" s="53"/>
      <c r="AW122" s="1"/>
      <c r="AX122" s="65">
        <v>9.65</v>
      </c>
      <c r="AY122" s="106"/>
      <c r="AZ122" s="1"/>
      <c r="BA122" s="1"/>
      <c r="BB122" s="1"/>
      <c r="BC122" s="57"/>
      <c r="BD122" s="1"/>
      <c r="BE122" s="40">
        <f t="shared" si="59"/>
        <v>0.0022953050179935993</v>
      </c>
      <c r="BI122" s="89"/>
      <c r="BJ122" s="41"/>
      <c r="BK122" s="40">
        <f t="shared" si="60"/>
        <v>0.0001425097056624</v>
      </c>
      <c r="BO122" s="89"/>
      <c r="BP122" s="41"/>
      <c r="BQ122" s="40">
        <f t="shared" si="57"/>
        <v>0.0012234382655999998</v>
      </c>
      <c r="BU122" s="87"/>
      <c r="BV122" s="48"/>
      <c r="BW122" s="42">
        <f t="shared" si="61"/>
        <v>1.1798983014862</v>
      </c>
      <c r="CA122" s="53"/>
      <c r="CB122" s="15"/>
      <c r="CC122" s="42">
        <f t="shared" si="62"/>
        <v>0.26939334</v>
      </c>
      <c r="CG122" s="52"/>
    </row>
    <row r="123" spans="1:85" ht="12.75">
      <c r="A123" s="104">
        <v>37956</v>
      </c>
      <c r="B123" s="106">
        <v>707.38</v>
      </c>
      <c r="C123" s="106"/>
      <c r="D123" s="105">
        <v>3885211</v>
      </c>
      <c r="E123" s="105"/>
      <c r="F123" s="105">
        <v>334626</v>
      </c>
      <c r="G123" s="106">
        <v>92.48</v>
      </c>
      <c r="H123" s="12"/>
      <c r="I123" s="16">
        <v>94.41</v>
      </c>
      <c r="J123" s="16"/>
      <c r="K123" s="16"/>
      <c r="L123" s="108">
        <v>172914</v>
      </c>
      <c r="M123" s="108"/>
      <c r="N123" s="109">
        <v>169</v>
      </c>
      <c r="O123" s="61">
        <v>21739</v>
      </c>
      <c r="Q123" s="125">
        <f t="shared" si="63"/>
        <v>0.06928838613913119</v>
      </c>
      <c r="R123" s="125"/>
      <c r="S123" s="138"/>
      <c r="T123" s="106">
        <v>134.6</v>
      </c>
      <c r="U123" s="110"/>
      <c r="V123" s="110"/>
      <c r="W123" s="110"/>
      <c r="X123" s="72"/>
      <c r="Y123" s="71"/>
      <c r="Z123" s="110"/>
      <c r="AA123" s="122"/>
      <c r="AB123" s="123"/>
      <c r="AC123" s="106">
        <v>718.764</v>
      </c>
      <c r="AD123" s="110"/>
      <c r="AE123" s="110"/>
      <c r="AF123" s="110"/>
      <c r="AG123" s="72"/>
      <c r="AH123" s="110"/>
      <c r="AI123" s="65">
        <f t="shared" si="58"/>
        <v>43.2828475</v>
      </c>
      <c r="AJ123" s="106"/>
      <c r="AK123" s="106"/>
      <c r="AL123" s="106"/>
      <c r="AM123" s="74"/>
      <c r="AN123" s="106"/>
      <c r="AO123" s="106"/>
      <c r="AP123" s="42">
        <v>5.74</v>
      </c>
      <c r="AQ123" s="112"/>
      <c r="AR123" s="112"/>
      <c r="AS123" s="112"/>
      <c r="AT123" s="112"/>
      <c r="AU123" s="113"/>
      <c r="AV123" s="53"/>
      <c r="AW123" s="106"/>
      <c r="AX123" s="65">
        <v>10.84</v>
      </c>
      <c r="AY123" s="106"/>
      <c r="AZ123" s="106"/>
      <c r="BA123" s="106"/>
      <c r="BB123" s="106"/>
      <c r="BC123" s="57"/>
      <c r="BD123" s="106"/>
      <c r="BE123" s="40">
        <f t="shared" si="59"/>
        <v>0.0028417503282604</v>
      </c>
      <c r="BF123" s="114"/>
      <c r="BG123" s="114"/>
      <c r="BH123" s="115"/>
      <c r="BI123" s="88"/>
      <c r="BJ123" s="116"/>
      <c r="BK123" s="40">
        <f t="shared" si="60"/>
        <v>0.0001763973596736</v>
      </c>
      <c r="BL123" s="115"/>
      <c r="BM123" s="115"/>
      <c r="BN123" s="115"/>
      <c r="BO123" s="88"/>
      <c r="BP123" s="116"/>
      <c r="BQ123" s="40">
        <f t="shared" si="57"/>
        <v>0.0013543530434</v>
      </c>
      <c r="BR123" s="115"/>
      <c r="BS123" s="115"/>
      <c r="BT123" s="115"/>
      <c r="BU123" s="87"/>
      <c r="BV123" s="117"/>
      <c r="BW123" s="42">
        <f t="shared" si="61"/>
        <v>1.3089638398595</v>
      </c>
      <c r="BX123" s="112"/>
      <c r="BY123" s="112"/>
      <c r="BZ123" s="112"/>
      <c r="CA123" s="53"/>
      <c r="CB123" s="113"/>
      <c r="CC123" s="42">
        <f t="shared" si="62"/>
        <v>0.299165625</v>
      </c>
      <c r="CD123" s="112"/>
      <c r="CE123" s="112"/>
      <c r="CF123" s="112"/>
      <c r="CG123" s="53"/>
    </row>
    <row r="124" spans="1:85" ht="12.75">
      <c r="A124" s="119" t="s">
        <v>94</v>
      </c>
      <c r="B124" s="110">
        <v>684.48</v>
      </c>
      <c r="C124" s="110"/>
      <c r="D124" s="105">
        <v>3705179</v>
      </c>
      <c r="E124" s="105"/>
      <c r="F124" s="105">
        <v>320751</v>
      </c>
      <c r="G124" s="106">
        <v>89.18</v>
      </c>
      <c r="H124" s="12"/>
      <c r="I124" s="16">
        <v>90.03</v>
      </c>
      <c r="J124" s="16"/>
      <c r="K124" s="16"/>
      <c r="L124" s="108">
        <v>160105</v>
      </c>
      <c r="M124" s="108"/>
      <c r="N124" s="109">
        <v>63</v>
      </c>
      <c r="O124" s="61">
        <v>34139</v>
      </c>
      <c r="Q124" s="125">
        <f t="shared" si="63"/>
        <v>0.10050796466243601</v>
      </c>
      <c r="R124" s="125"/>
      <c r="S124" s="138"/>
      <c r="T124" s="106">
        <v>186.2</v>
      </c>
      <c r="U124" s="110"/>
      <c r="V124" s="110"/>
      <c r="W124" s="110"/>
      <c r="X124" s="72"/>
      <c r="Y124" s="71"/>
      <c r="Z124" s="110"/>
      <c r="AA124" s="122"/>
      <c r="AB124" s="123"/>
      <c r="AC124" s="106">
        <v>698.4</v>
      </c>
      <c r="AD124" s="110"/>
      <c r="AE124" s="110"/>
      <c r="AF124" s="110"/>
      <c r="AG124" s="72"/>
      <c r="AH124" s="110"/>
      <c r="AI124" s="65">
        <f t="shared" si="58"/>
        <v>40.1115975</v>
      </c>
      <c r="AJ124" s="106"/>
      <c r="AK124" s="106"/>
      <c r="AL124" s="106"/>
      <c r="AM124" s="74"/>
      <c r="AN124" s="106"/>
      <c r="AO124" s="106"/>
      <c r="AP124" s="42">
        <v>10.3</v>
      </c>
      <c r="AQ124" s="112"/>
      <c r="AR124" s="112"/>
      <c r="AS124" s="112"/>
      <c r="AT124" s="112"/>
      <c r="AU124" s="113"/>
      <c r="AV124" s="53"/>
      <c r="AW124" s="106"/>
      <c r="AX124" s="42">
        <v>17.19</v>
      </c>
      <c r="AY124" s="112"/>
      <c r="AZ124" s="112"/>
      <c r="BA124" s="112"/>
      <c r="BB124" s="113"/>
      <c r="BC124" s="53"/>
      <c r="BD124" s="106"/>
      <c r="BE124" s="40">
        <f t="shared" si="59"/>
        <v>0.0017719130229003999</v>
      </c>
      <c r="BF124" s="112"/>
      <c r="BG124" s="112"/>
      <c r="BH124" s="113"/>
      <c r="BI124" s="53"/>
      <c r="BJ124" s="116"/>
      <c r="BK124" s="40">
        <f t="shared" si="60"/>
        <v>0.0001100895489336</v>
      </c>
      <c r="BL124" s="112"/>
      <c r="BM124" s="112"/>
      <c r="BN124" s="113"/>
      <c r="BO124" s="53"/>
      <c r="BP124" s="116"/>
      <c r="BQ124" s="40">
        <f t="shared" si="57"/>
        <v>0.0012509310833999998</v>
      </c>
      <c r="BR124" s="112"/>
      <c r="BS124" s="112"/>
      <c r="BT124" s="113"/>
      <c r="BU124" s="53"/>
      <c r="BV124" s="117"/>
      <c r="BW124" s="42">
        <f t="shared" si="61"/>
        <v>1.2010579325902</v>
      </c>
      <c r="BX124" s="112"/>
      <c r="BY124" s="112"/>
      <c r="BZ124" s="113"/>
      <c r="CA124" s="53"/>
      <c r="CB124" s="113"/>
      <c r="CC124" s="42">
        <f t="shared" si="62"/>
        <v>0.27364314</v>
      </c>
      <c r="CD124" s="112"/>
      <c r="CE124" s="112"/>
      <c r="CF124" s="113"/>
      <c r="CG124" s="53"/>
    </row>
    <row r="125" spans="1:85" ht="12.75">
      <c r="A125" s="119" t="s">
        <v>95</v>
      </c>
      <c r="B125" s="110">
        <v>614.06</v>
      </c>
      <c r="C125" s="110"/>
      <c r="D125" s="105">
        <v>3064534</v>
      </c>
      <c r="E125" s="105"/>
      <c r="F125" s="105">
        <v>287291</v>
      </c>
      <c r="G125" s="106">
        <v>84.93</v>
      </c>
      <c r="H125" s="12"/>
      <c r="I125" s="16">
        <v>86.37</v>
      </c>
      <c r="J125" s="16"/>
      <c r="K125" s="16"/>
      <c r="L125" s="108">
        <v>142057</v>
      </c>
      <c r="M125" s="108"/>
      <c r="N125" s="109">
        <v>247</v>
      </c>
      <c r="O125" s="61">
        <v>51811</v>
      </c>
      <c r="Q125" s="125">
        <f t="shared" si="63"/>
        <v>0.09169420212012658</v>
      </c>
      <c r="R125" s="125"/>
      <c r="S125" s="138"/>
      <c r="T125" s="106">
        <v>140.5</v>
      </c>
      <c r="U125" s="110"/>
      <c r="V125" s="110"/>
      <c r="W125" s="110"/>
      <c r="X125" s="72"/>
      <c r="Y125" s="71"/>
      <c r="Z125" s="110"/>
      <c r="AA125" s="122"/>
      <c r="AB125" s="123"/>
      <c r="AC125" s="106">
        <v>521</v>
      </c>
      <c r="AD125" s="110"/>
      <c r="AE125" s="110"/>
      <c r="AF125" s="110"/>
      <c r="AG125" s="72"/>
      <c r="AH125" s="110"/>
      <c r="AI125" s="65">
        <f t="shared" si="58"/>
        <v>35.6437775</v>
      </c>
      <c r="AJ125" s="106"/>
      <c r="AK125" s="106"/>
      <c r="AL125" s="106"/>
      <c r="AM125" s="74"/>
      <c r="AN125" s="106"/>
      <c r="AO125" s="106"/>
      <c r="AP125" s="42">
        <v>14.21</v>
      </c>
      <c r="AQ125" s="112"/>
      <c r="AR125" s="112"/>
      <c r="AS125" s="112"/>
      <c r="AT125" s="112"/>
      <c r="AU125" s="113"/>
      <c r="AV125" s="53"/>
      <c r="AW125" s="106"/>
      <c r="AX125" s="42">
        <v>18.9</v>
      </c>
      <c r="AY125" s="112"/>
      <c r="AZ125" s="112"/>
      <c r="BA125" s="112"/>
      <c r="BB125" s="113"/>
      <c r="BC125" s="53"/>
      <c r="BD125" s="106"/>
      <c r="BE125" s="40">
        <f t="shared" si="59"/>
        <v>0.0033288846865196</v>
      </c>
      <c r="BF125" s="112"/>
      <c r="BG125" s="112"/>
      <c r="BH125" s="113"/>
      <c r="BI125" s="53"/>
      <c r="BJ125" s="116"/>
      <c r="BK125" s="40">
        <f t="shared" si="60"/>
        <v>0.00020651905934640003</v>
      </c>
      <c r="BL125" s="112"/>
      <c r="BM125" s="112"/>
      <c r="BN125" s="113"/>
      <c r="BO125" s="53"/>
      <c r="BP125" s="116"/>
      <c r="BQ125" s="40">
        <f t="shared" si="57"/>
        <v>0.0011162760866</v>
      </c>
      <c r="BR125" s="112"/>
      <c r="BS125" s="112"/>
      <c r="BT125" s="113"/>
      <c r="BU125" s="53"/>
      <c r="BV125" s="117"/>
      <c r="BW125" s="42">
        <f t="shared" si="61"/>
        <v>1.088034829911</v>
      </c>
      <c r="BX125" s="112"/>
      <c r="BY125" s="112"/>
      <c r="BZ125" s="113"/>
      <c r="CA125" s="53"/>
      <c r="CB125" s="113"/>
      <c r="CC125" s="42">
        <f t="shared" si="62"/>
        <v>0.2496675</v>
      </c>
      <c r="CD125" s="112"/>
      <c r="CE125" s="112"/>
      <c r="CF125" s="113"/>
      <c r="CG125" s="53"/>
    </row>
    <row r="126" spans="1:85" ht="12.75">
      <c r="A126" s="119" t="s">
        <v>96</v>
      </c>
      <c r="B126" s="110">
        <v>684.89</v>
      </c>
      <c r="C126" s="110"/>
      <c r="D126" s="105">
        <v>3248111</v>
      </c>
      <c r="E126" s="105"/>
      <c r="F126" s="105">
        <v>320393</v>
      </c>
      <c r="G126" s="106">
        <v>88.66</v>
      </c>
      <c r="H126" s="12"/>
      <c r="I126" s="16">
        <v>89.94</v>
      </c>
      <c r="J126" s="16"/>
      <c r="K126" s="16"/>
      <c r="L126" s="108">
        <v>156408</v>
      </c>
      <c r="M126" s="108"/>
      <c r="N126" s="109">
        <v>136</v>
      </c>
      <c r="O126" s="61">
        <v>30576</v>
      </c>
      <c r="Q126" s="125">
        <f t="shared" si="63"/>
        <v>0.04784319255099349</v>
      </c>
      <c r="R126" s="125"/>
      <c r="S126" s="138"/>
      <c r="T126" s="106">
        <v>77.7</v>
      </c>
      <c r="U126" s="110"/>
      <c r="V126" s="110"/>
      <c r="W126" s="110"/>
      <c r="X126" s="72"/>
      <c r="Y126" s="71"/>
      <c r="Z126" s="110"/>
      <c r="AA126" s="122"/>
      <c r="AB126" s="123"/>
      <c r="AC126" s="106">
        <v>612.27</v>
      </c>
      <c r="AD126" s="110"/>
      <c r="AE126" s="110"/>
      <c r="AF126" s="110"/>
      <c r="AG126" s="72"/>
      <c r="AH126" s="110"/>
      <c r="AI126" s="65">
        <f t="shared" si="58"/>
        <v>39.17844</v>
      </c>
      <c r="AJ126" s="106"/>
      <c r="AK126" s="106"/>
      <c r="AL126" s="106"/>
      <c r="AM126" s="74"/>
      <c r="AN126" s="106"/>
      <c r="AO126" s="106"/>
      <c r="AP126" s="42">
        <v>16.93</v>
      </c>
      <c r="AQ126" s="112"/>
      <c r="AR126" s="112"/>
      <c r="AS126" s="112"/>
      <c r="AT126" s="112"/>
      <c r="AU126" s="113"/>
      <c r="AV126" s="53"/>
      <c r="AW126" s="106"/>
      <c r="AX126" s="42">
        <v>22.68</v>
      </c>
      <c r="AY126" s="112"/>
      <c r="AZ126" s="112"/>
      <c r="BA126" s="112"/>
      <c r="BB126" s="113"/>
      <c r="BC126" s="53"/>
      <c r="BD126" s="106"/>
      <c r="BE126" s="40">
        <f t="shared" si="59"/>
        <v>0.0024154265100735997</v>
      </c>
      <c r="BF126" s="112"/>
      <c r="BG126" s="112"/>
      <c r="BH126" s="113"/>
      <c r="BI126" s="53"/>
      <c r="BJ126" s="116"/>
      <c r="BK126" s="40">
        <f t="shared" si="60"/>
        <v>0.00014995214538239998</v>
      </c>
      <c r="BL126" s="112"/>
      <c r="BM126" s="112"/>
      <c r="BN126" s="113"/>
      <c r="BO126" s="53"/>
      <c r="BP126" s="116"/>
      <c r="BQ126" s="40">
        <f t="shared" si="57"/>
        <v>0.0012245159456</v>
      </c>
      <c r="BR126" s="112"/>
      <c r="BS126" s="112"/>
      <c r="BT126" s="113"/>
      <c r="BU126" s="53"/>
      <c r="BV126" s="117"/>
      <c r="BW126" s="42">
        <f t="shared" si="61"/>
        <v>1.1820386958031999</v>
      </c>
      <c r="BX126" s="112"/>
      <c r="BY126" s="112"/>
      <c r="BZ126" s="113"/>
      <c r="CA126" s="53"/>
      <c r="CB126" s="113"/>
      <c r="CC126" s="42">
        <f t="shared" si="62"/>
        <v>0.27000144</v>
      </c>
      <c r="CD126" s="112"/>
      <c r="CE126" s="112"/>
      <c r="CF126" s="113"/>
      <c r="CG126" s="53"/>
    </row>
    <row r="127" spans="1:85" ht="12.75">
      <c r="A127" s="119" t="s">
        <v>97</v>
      </c>
      <c r="B127" s="110">
        <v>683.52</v>
      </c>
      <c r="C127" s="110"/>
      <c r="D127" s="105">
        <v>3380025</v>
      </c>
      <c r="E127" s="105"/>
      <c r="F127" s="105">
        <v>311625</v>
      </c>
      <c r="G127" s="106">
        <v>89.29</v>
      </c>
      <c r="H127" s="12"/>
      <c r="I127" s="16">
        <v>90.55</v>
      </c>
      <c r="J127" s="16"/>
      <c r="K127" s="16"/>
      <c r="L127" s="108">
        <v>145844</v>
      </c>
      <c r="M127" s="108"/>
      <c r="N127" s="109">
        <v>138</v>
      </c>
      <c r="O127" s="61">
        <v>21031</v>
      </c>
      <c r="Q127" s="125">
        <f t="shared" si="63"/>
        <v>0.08023609292830675</v>
      </c>
      <c r="R127" s="125"/>
      <c r="S127" s="138"/>
      <c r="T127" s="106">
        <v>135.6</v>
      </c>
      <c r="U127" s="110"/>
      <c r="V127" s="110"/>
      <c r="W127" s="110"/>
      <c r="X127" s="72"/>
      <c r="Y127" s="71"/>
      <c r="Z127" s="110"/>
      <c r="AA127" s="122"/>
      <c r="AB127" s="123"/>
      <c r="AC127" s="106">
        <v>527.28</v>
      </c>
      <c r="AD127" s="110"/>
      <c r="AE127" s="110"/>
      <c r="AF127" s="110"/>
      <c r="AG127" s="72"/>
      <c r="AH127" s="110"/>
      <c r="AI127" s="65">
        <f t="shared" si="58"/>
        <v>36.5135775</v>
      </c>
      <c r="AJ127" s="106"/>
      <c r="AK127" s="106"/>
      <c r="AL127" s="106"/>
      <c r="AM127" s="74"/>
      <c r="AN127" s="106"/>
      <c r="AO127" s="106"/>
      <c r="AP127" s="42">
        <v>14.11</v>
      </c>
      <c r="AQ127" s="112"/>
      <c r="AR127" s="112"/>
      <c r="AS127" s="112"/>
      <c r="AT127" s="112"/>
      <c r="AU127" s="113"/>
      <c r="AV127" s="53"/>
      <c r="AW127" s="106"/>
      <c r="AX127" s="42">
        <v>16.28</v>
      </c>
      <c r="AY127" s="112"/>
      <c r="AZ127" s="112"/>
      <c r="BA127" s="112"/>
      <c r="BB127" s="113"/>
      <c r="BC127" s="53"/>
      <c r="BD127" s="106"/>
      <c r="BE127" s="40">
        <f t="shared" si="59"/>
        <v>0.0023551097757115998</v>
      </c>
      <c r="BF127" s="112"/>
      <c r="BG127" s="112"/>
      <c r="BH127" s="113"/>
      <c r="BI127" s="53"/>
      <c r="BJ127" s="116"/>
      <c r="BK127" s="40">
        <f t="shared" si="60"/>
        <v>0.0001461947814744</v>
      </c>
      <c r="BL127" s="112"/>
      <c r="BM127" s="112"/>
      <c r="BN127" s="113"/>
      <c r="BO127" s="53"/>
      <c r="BP127" s="116"/>
      <c r="BQ127" s="40">
        <f t="shared" si="57"/>
        <v>0.0011421774186</v>
      </c>
      <c r="BR127" s="112"/>
      <c r="BS127" s="112"/>
      <c r="BT127" s="113"/>
      <c r="BU127" s="53"/>
      <c r="BV127" s="117"/>
      <c r="BW127" s="42">
        <f t="shared" si="61"/>
        <v>1.1035114764686</v>
      </c>
      <c r="BX127" s="112"/>
      <c r="BY127" s="112"/>
      <c r="BZ127" s="113"/>
      <c r="CA127" s="53"/>
      <c r="CB127" s="113"/>
      <c r="CC127" s="42">
        <f t="shared" si="62"/>
        <v>0.25216737</v>
      </c>
      <c r="CD127" s="112"/>
      <c r="CE127" s="112"/>
      <c r="CF127" s="113"/>
      <c r="CG127" s="53"/>
    </row>
    <row r="128" spans="1:85" ht="12.75">
      <c r="A128" s="119" t="s">
        <v>98</v>
      </c>
      <c r="B128" s="110">
        <v>550.17</v>
      </c>
      <c r="C128" s="110"/>
      <c r="D128" s="105">
        <v>2766380</v>
      </c>
      <c r="E128" s="105"/>
      <c r="F128" s="105">
        <v>258961</v>
      </c>
      <c r="G128" s="106">
        <v>71.73</v>
      </c>
      <c r="H128" s="12"/>
      <c r="I128" s="16">
        <v>72.24</v>
      </c>
      <c r="J128" s="16"/>
      <c r="K128" s="16"/>
      <c r="L128" s="108">
        <v>130201</v>
      </c>
      <c r="M128" s="108"/>
      <c r="N128" s="109">
        <v>175</v>
      </c>
      <c r="O128" s="61">
        <v>39729</v>
      </c>
      <c r="Q128" s="125">
        <f t="shared" si="63"/>
        <v>0.05075224661832431</v>
      </c>
      <c r="R128" s="125"/>
      <c r="S128" s="138"/>
      <c r="T128" s="106">
        <v>70.2</v>
      </c>
      <c r="U128" s="110"/>
      <c r="V128" s="110"/>
      <c r="W128" s="110"/>
      <c r="X128" s="72"/>
      <c r="Y128" s="71"/>
      <c r="Z128" s="110"/>
      <c r="AA128" s="122"/>
      <c r="AB128" s="123"/>
      <c r="AC128" s="106">
        <v>459.22</v>
      </c>
      <c r="AD128" s="110"/>
      <c r="AE128" s="110"/>
      <c r="AF128" s="110"/>
      <c r="AG128" s="72"/>
      <c r="AH128" s="110"/>
      <c r="AI128" s="65">
        <f t="shared" si="58"/>
        <v>32.6495725</v>
      </c>
      <c r="AJ128" s="106"/>
      <c r="AK128" s="106"/>
      <c r="AL128" s="106"/>
      <c r="AM128" s="74"/>
      <c r="AN128" s="106"/>
      <c r="AO128" s="106"/>
      <c r="AP128" s="42">
        <v>7.47</v>
      </c>
      <c r="AQ128" s="112"/>
      <c r="AR128" s="112"/>
      <c r="AS128" s="112"/>
      <c r="AT128" s="112"/>
      <c r="AU128" s="113"/>
      <c r="AV128" s="53"/>
      <c r="AW128" s="106"/>
      <c r="AX128" s="42">
        <v>12.66</v>
      </c>
      <c r="AY128" s="112"/>
      <c r="AZ128" s="112"/>
      <c r="BA128" s="112"/>
      <c r="BB128" s="113"/>
      <c r="BC128" s="53"/>
      <c r="BD128" s="106"/>
      <c r="BE128" s="40">
        <f t="shared" si="59"/>
        <v>0.0025786938430243994</v>
      </c>
      <c r="BF128" s="112"/>
      <c r="BG128" s="112"/>
      <c r="BH128" s="113"/>
      <c r="BI128" s="53"/>
      <c r="BJ128" s="116"/>
      <c r="BK128" s="40">
        <f t="shared" si="60"/>
        <v>0.00016001714634959998</v>
      </c>
      <c r="BL128" s="112"/>
      <c r="BM128" s="112"/>
      <c r="BN128" s="113"/>
      <c r="BO128" s="53"/>
      <c r="BP128" s="116"/>
      <c r="BQ128" s="40">
        <f t="shared" si="57"/>
        <v>0.0010214016373999999</v>
      </c>
      <c r="BR128" s="112"/>
      <c r="BS128" s="112"/>
      <c r="BT128" s="113"/>
      <c r="BU128" s="53"/>
      <c r="BV128" s="117"/>
      <c r="BW128" s="42">
        <f t="shared" si="61"/>
        <v>0.9912136494606001</v>
      </c>
      <c r="BX128" s="112"/>
      <c r="BY128" s="112"/>
      <c r="BZ128" s="113"/>
      <c r="CA128" s="53"/>
      <c r="CB128" s="113"/>
      <c r="CC128" s="42">
        <f t="shared" si="62"/>
        <v>0.22698282</v>
      </c>
      <c r="CD128" s="112"/>
      <c r="CE128" s="112"/>
      <c r="CF128" s="113"/>
      <c r="CG128" s="53"/>
    </row>
    <row r="129" spans="1:85" ht="12.75">
      <c r="A129" s="119" t="s">
        <v>99</v>
      </c>
      <c r="B129" s="110">
        <v>720</v>
      </c>
      <c r="C129" s="110"/>
      <c r="D129" s="105">
        <v>3699485</v>
      </c>
      <c r="E129" s="105"/>
      <c r="F129" s="105">
        <v>348324</v>
      </c>
      <c r="G129" s="106">
        <v>99.32</v>
      </c>
      <c r="H129" s="12"/>
      <c r="I129" s="16">
        <v>99.87</v>
      </c>
      <c r="J129" s="16"/>
      <c r="K129" s="16"/>
      <c r="L129" s="108">
        <v>175350</v>
      </c>
      <c r="M129" s="108"/>
      <c r="N129" s="109">
        <v>0</v>
      </c>
      <c r="O129" s="61">
        <v>2110</v>
      </c>
      <c r="Q129" s="125">
        <f t="shared" si="63"/>
        <v>0.047736374116937895</v>
      </c>
      <c r="R129" s="125"/>
      <c r="S129" s="138"/>
      <c r="T129" s="106">
        <v>88.3</v>
      </c>
      <c r="U129" s="110"/>
      <c r="V129" s="110"/>
      <c r="W129" s="110"/>
      <c r="X129" s="72"/>
      <c r="Y129" s="71"/>
      <c r="Z129" s="110"/>
      <c r="AA129" s="122"/>
      <c r="AB129" s="123"/>
      <c r="AC129" s="106">
        <v>651.11</v>
      </c>
      <c r="AD129" s="110"/>
      <c r="AE129" s="110"/>
      <c r="AF129" s="110"/>
      <c r="AG129" s="72"/>
      <c r="AH129" s="110"/>
      <c r="AI129" s="65">
        <f t="shared" si="58"/>
        <v>43.842775</v>
      </c>
      <c r="AJ129" s="106"/>
      <c r="AK129" s="106"/>
      <c r="AL129" s="106"/>
      <c r="AM129" s="74"/>
      <c r="AN129" s="106"/>
      <c r="AO129" s="106"/>
      <c r="AP129" s="42">
        <v>18.24</v>
      </c>
      <c r="AQ129" s="112"/>
      <c r="AR129" s="112"/>
      <c r="AS129" s="112"/>
      <c r="AT129" s="112"/>
      <c r="AU129" s="113"/>
      <c r="AV129" s="53"/>
      <c r="AW129" s="106"/>
      <c r="AX129" s="42">
        <v>24.29</v>
      </c>
      <c r="AY129" s="112"/>
      <c r="AZ129" s="112"/>
      <c r="BA129" s="112"/>
      <c r="BB129" s="113"/>
      <c r="BC129" s="53"/>
      <c r="BD129" s="106"/>
      <c r="BE129" s="40">
        <f t="shared" si="59"/>
        <v>0.0013063575075960001</v>
      </c>
      <c r="BF129" s="112"/>
      <c r="BG129" s="112"/>
      <c r="BH129" s="113"/>
      <c r="BI129" s="53"/>
      <c r="BJ129" s="116"/>
      <c r="BK129" s="40">
        <f t="shared" si="60"/>
        <v>8.127473006399998E-05</v>
      </c>
      <c r="BL129" s="112"/>
      <c r="BM129" s="112"/>
      <c r="BN129" s="113"/>
      <c r="BO129" s="53"/>
      <c r="BP129" s="116"/>
      <c r="BQ129" s="40">
        <f t="shared" si="57"/>
        <v>0.0013677312659999999</v>
      </c>
      <c r="BR129" s="112"/>
      <c r="BS129" s="112"/>
      <c r="BT129" s="113"/>
      <c r="BU129" s="53"/>
      <c r="BV129" s="117"/>
      <c r="BW129" s="42">
        <f t="shared" si="61"/>
        <v>1.307345264085</v>
      </c>
      <c r="BX129" s="112"/>
      <c r="BY129" s="112"/>
      <c r="BZ129" s="113"/>
      <c r="CA129" s="53"/>
      <c r="CB129" s="113"/>
      <c r="CC129" s="42">
        <f t="shared" si="62"/>
        <v>0.29721824999999996</v>
      </c>
      <c r="CD129" s="112"/>
      <c r="CE129" s="112"/>
      <c r="CF129" s="113"/>
      <c r="CG129" s="53"/>
    </row>
    <row r="130" spans="1:85" ht="12.75">
      <c r="A130" s="119" t="s">
        <v>100</v>
      </c>
      <c r="B130" s="110">
        <v>744</v>
      </c>
      <c r="C130" s="110"/>
      <c r="D130" s="105">
        <v>3811494</v>
      </c>
      <c r="E130" s="105"/>
      <c r="F130" s="105">
        <v>361092</v>
      </c>
      <c r="G130" s="106">
        <v>99.53</v>
      </c>
      <c r="H130" s="12"/>
      <c r="I130" s="16">
        <v>99.85</v>
      </c>
      <c r="J130" s="16"/>
      <c r="K130" s="16"/>
      <c r="L130" s="108">
        <v>182012</v>
      </c>
      <c r="M130" s="108"/>
      <c r="N130" s="109">
        <v>0</v>
      </c>
      <c r="O130" s="61">
        <v>1742</v>
      </c>
      <c r="Q130" s="125">
        <f t="shared" si="63"/>
        <v>0.04486429730704023</v>
      </c>
      <c r="R130" s="125"/>
      <c r="S130" s="138"/>
      <c r="T130" s="106">
        <v>85.5</v>
      </c>
      <c r="U130" s="110"/>
      <c r="V130" s="110"/>
      <c r="W130" s="110"/>
      <c r="X130" s="72"/>
      <c r="Y130" s="71"/>
      <c r="Z130" s="110"/>
      <c r="AA130" s="122"/>
      <c r="AB130" s="123"/>
      <c r="AC130" s="106">
        <v>642.24</v>
      </c>
      <c r="AD130" s="110"/>
      <c r="AE130" s="110"/>
      <c r="AF130" s="110"/>
      <c r="AG130" s="72"/>
      <c r="AH130" s="110"/>
      <c r="AI130" s="65">
        <f t="shared" si="58"/>
        <v>45.507355000000004</v>
      </c>
      <c r="AJ130" s="106"/>
      <c r="AK130" s="106"/>
      <c r="AL130" s="106"/>
      <c r="AM130" s="74"/>
      <c r="AN130" s="106"/>
      <c r="AO130" s="106"/>
      <c r="AP130" s="42">
        <v>10.29</v>
      </c>
      <c r="AQ130" s="112"/>
      <c r="AR130" s="112"/>
      <c r="AS130" s="112"/>
      <c r="AT130" s="112"/>
      <c r="AU130" s="113"/>
      <c r="AV130" s="53"/>
      <c r="AW130" s="106"/>
      <c r="AX130" s="42">
        <v>17.49</v>
      </c>
      <c r="AY130" s="112"/>
      <c r="AZ130" s="112"/>
      <c r="BA130" s="112"/>
      <c r="BB130" s="113"/>
      <c r="BC130" s="53"/>
      <c r="BD130" s="106"/>
      <c r="BE130" s="40">
        <f t="shared" si="59"/>
        <v>0.0013559894062712</v>
      </c>
      <c r="BF130" s="112"/>
      <c r="BG130" s="112"/>
      <c r="BH130" s="113"/>
      <c r="BI130" s="53"/>
      <c r="BJ130" s="116"/>
      <c r="BK130" s="40">
        <f t="shared" si="60"/>
        <v>8.43625661808E-05</v>
      </c>
      <c r="BL130" s="112"/>
      <c r="BM130" s="112"/>
      <c r="BN130" s="113"/>
      <c r="BO130" s="53"/>
      <c r="BP130" s="116"/>
      <c r="BQ130" s="40">
        <f t="shared" si="57"/>
        <v>0.0014196946452000002</v>
      </c>
      <c r="BR130" s="112"/>
      <c r="BS130" s="112"/>
      <c r="BT130" s="113"/>
      <c r="BU130" s="53"/>
      <c r="BV130" s="117"/>
      <c r="BW130" s="42">
        <f t="shared" si="61"/>
        <v>1.3570146917972</v>
      </c>
      <c r="BX130" s="112"/>
      <c r="BY130" s="112"/>
      <c r="BZ130" s="113"/>
      <c r="CA130" s="53"/>
      <c r="CB130" s="113"/>
      <c r="CC130" s="42">
        <f t="shared" si="62"/>
        <v>0.30851034</v>
      </c>
      <c r="CD130" s="112"/>
      <c r="CE130" s="112"/>
      <c r="CF130" s="113"/>
      <c r="CG130" s="53"/>
    </row>
    <row r="131" spans="1:85" ht="12.75">
      <c r="A131" s="119" t="s">
        <v>101</v>
      </c>
      <c r="B131" s="110">
        <v>744</v>
      </c>
      <c r="C131" s="1">
        <f>SUM(B120:B131)</f>
        <v>8226.03</v>
      </c>
      <c r="D131" s="105">
        <v>3794585</v>
      </c>
      <c r="E131" s="35">
        <f>SUM(D120:D131)</f>
        <v>42867052</v>
      </c>
      <c r="F131" s="35">
        <v>361693</v>
      </c>
      <c r="G131" s="106">
        <v>99.86</v>
      </c>
      <c r="H131" s="16">
        <f>SUM(G120:G131)/12</f>
        <v>91.55916666666666</v>
      </c>
      <c r="I131" s="16">
        <v>100.04</v>
      </c>
      <c r="J131" s="16"/>
      <c r="K131" s="16">
        <f>SUM(I120:I131)/12</f>
        <v>92.42333333333333</v>
      </c>
      <c r="L131" s="108">
        <v>173935</v>
      </c>
      <c r="M131" s="9">
        <f>SUM(L120:L131)</f>
        <v>1939977</v>
      </c>
      <c r="N131" s="109">
        <v>0</v>
      </c>
      <c r="O131" s="61">
        <v>3607</v>
      </c>
      <c r="Q131" s="125">
        <f t="shared" si="63"/>
        <v>0.03536618628914624</v>
      </c>
      <c r="R131" s="125"/>
      <c r="S131" s="138"/>
      <c r="T131" s="133">
        <v>67.1</v>
      </c>
      <c r="U131" s="8">
        <f>SUM(T120:T131)</f>
        <v>1351.6999999999998</v>
      </c>
      <c r="V131" s="8">
        <f>((($J$51-$H$62)/$H$62)*$U$62)</f>
        <v>103.08374390481309</v>
      </c>
      <c r="W131" s="8">
        <f>(($R$54-$S$62)/$S$62)*$U$62</f>
        <v>154.98379598442634</v>
      </c>
      <c r="X131" s="72">
        <f>U131-V131-W131</f>
        <v>1093.6324601107606</v>
      </c>
      <c r="Y131" s="71"/>
      <c r="Z131" s="110"/>
      <c r="AA131" s="122"/>
      <c r="AB131" s="123">
        <f>AD131*2000/E131</f>
        <v>0.35062401771878315</v>
      </c>
      <c r="AC131" s="107">
        <v>607.13</v>
      </c>
      <c r="AD131" s="23">
        <f>SUM(AC120:AC131)</f>
        <v>7515.1089999999995</v>
      </c>
      <c r="AE131" s="23">
        <f>((($J$51-$H$50)/$H$50))*$AD$50</f>
        <v>961.8117658629244</v>
      </c>
      <c r="AF131" s="23">
        <f>(($AA$37-$AB$50)/$AB$50)*$AD$50</f>
        <v>980.6556619955115</v>
      </c>
      <c r="AG131" s="73">
        <f>AD131-AE131-AF131</f>
        <v>5572.641572141563</v>
      </c>
      <c r="AH131" s="110"/>
      <c r="AI131" s="69">
        <f t="shared" si="58"/>
        <v>43.4927675</v>
      </c>
      <c r="AJ131" s="23">
        <f>SUM(AI120:AI131)</f>
        <v>485.6533150000001</v>
      </c>
      <c r="AK131" s="23">
        <f>(($J$51-$H$63)/$H$63)*$AJ$63</f>
        <v>28.11364085267033</v>
      </c>
      <c r="AL131" s="16"/>
      <c r="AM131" s="74">
        <f>AJ131-AK131</f>
        <v>457.5396741473297</v>
      </c>
      <c r="AN131" s="106"/>
      <c r="AO131" s="106"/>
      <c r="AP131" s="42">
        <v>10.3</v>
      </c>
      <c r="AQ131" s="112"/>
      <c r="AR131" s="112"/>
      <c r="AS131" s="5">
        <f>SUM(AP120:AP131)</f>
        <v>121.85000000000001</v>
      </c>
      <c r="AT131" s="23">
        <f>(($J$51-$H$70)/$H$70)*$AS$70</f>
        <v>14.206773836235053</v>
      </c>
      <c r="AU131" s="23">
        <f>((($AR$26-$AS$70)/$AS$70)*$AS$70)</f>
        <v>26.169999999999987</v>
      </c>
      <c r="AV131" s="53">
        <f>AS131-AT131-AU131</f>
        <v>81.47322616376496</v>
      </c>
      <c r="AW131" s="106"/>
      <c r="AX131" s="42">
        <v>17.52</v>
      </c>
      <c r="AY131" s="112"/>
      <c r="AZ131" s="5">
        <f>SUM(AX120:AX131)</f>
        <v>187.35000000000002</v>
      </c>
      <c r="BA131" s="23">
        <f>((($J$51-$H$70)/$H$70)*$AZ$70)</f>
        <v>56.90099988639265</v>
      </c>
      <c r="BB131" s="23">
        <f>((($AY$70-$AZ$70)/$AZ$70)*$AZ$70)</f>
        <v>10.325000000000216</v>
      </c>
      <c r="BC131" s="74">
        <f>AZ131-BA131-BB131</f>
        <v>120.12400011360717</v>
      </c>
      <c r="BD131" s="106"/>
      <c r="BE131" s="55">
        <f t="shared" si="59"/>
        <v>0.0012958157629852</v>
      </c>
      <c r="BF131" s="102">
        <f>SUM(BE120:BE131)</f>
        <v>0.0243440133990536</v>
      </c>
      <c r="BG131" s="102">
        <f>(($J$51-$H$71)/$H$71)*$BF$71</f>
        <v>0.0035122064189185356</v>
      </c>
      <c r="BH131" s="43"/>
      <c r="BI131" s="87">
        <f>BF131-BG131</f>
        <v>0.020831806980135065</v>
      </c>
      <c r="BJ131" s="116"/>
      <c r="BK131" s="55">
        <f t="shared" si="60"/>
        <v>8.06188811568E-05</v>
      </c>
      <c r="BL131" s="102">
        <f>SUM(BK120:BK131)</f>
        <v>0.0015120012462024</v>
      </c>
      <c r="BM131" s="102">
        <f>(($J$51-$H$71)/$H$71)*$BL$71</f>
        <v>0.00021798248411358987</v>
      </c>
      <c r="BN131" s="43"/>
      <c r="BO131" s="87">
        <f>BL131-BM131</f>
        <v>0.00129401876208881</v>
      </c>
      <c r="BP131" s="116"/>
      <c r="BQ131" s="40">
        <f t="shared" si="57"/>
        <v>0.0013566951642</v>
      </c>
      <c r="BR131" s="56">
        <f>SUM(BQ120:BQ131)</f>
        <v>0.0151677019756</v>
      </c>
      <c r="BS131" s="102">
        <f>(($J$51-$H$63)/$H$63)*$BR$63</f>
        <v>0.0008789272531826845</v>
      </c>
      <c r="BU131" s="87">
        <f>BR131-BS131</f>
        <v>0.014288774722417316</v>
      </c>
      <c r="BV131" s="117"/>
      <c r="BW131" s="49">
        <f t="shared" si="61"/>
        <v>1.2967955432485</v>
      </c>
      <c r="BX131" s="102">
        <f>SUM(BW120:BW131)</f>
        <v>14.589696473223103</v>
      </c>
      <c r="BY131" s="102">
        <f>(($J$51-$H$63)/$H$63)*$BX$63</f>
        <v>0.8463594574557477</v>
      </c>
      <c r="BZ131" s="15"/>
      <c r="CA131" s="53">
        <f>BX131-BY131</f>
        <v>13.743337015767356</v>
      </c>
      <c r="CB131" s="113"/>
      <c r="CC131" s="42">
        <f t="shared" si="62"/>
        <v>0.294819825</v>
      </c>
      <c r="CD131" s="56">
        <f>SUM(CC120:CC131)</f>
        <v>3.326948594999999</v>
      </c>
      <c r="CE131" s="102">
        <f>(($J$51-$H$63)/$H$63)*$CD$63</f>
        <v>0.38619841843105585</v>
      </c>
      <c r="CG131" s="53">
        <f>CD131-CE131</f>
        <v>2.940750176568943</v>
      </c>
    </row>
    <row r="132" spans="1:85" ht="12.75">
      <c r="A132" s="119" t="s">
        <v>102</v>
      </c>
      <c r="B132" s="110">
        <v>720</v>
      </c>
      <c r="C132" s="110"/>
      <c r="D132" s="105">
        <v>3620428</v>
      </c>
      <c r="E132" s="105"/>
      <c r="F132" s="105">
        <v>348174</v>
      </c>
      <c r="G132" s="106">
        <v>99.57</v>
      </c>
      <c r="H132" s="12"/>
      <c r="I132" s="16">
        <v>100.15</v>
      </c>
      <c r="J132" s="16"/>
      <c r="K132" s="16"/>
      <c r="L132" s="108">
        <v>169247</v>
      </c>
      <c r="M132" s="108"/>
      <c r="N132" s="109">
        <v>0</v>
      </c>
      <c r="O132" s="61">
        <v>2336</v>
      </c>
      <c r="Q132" s="125">
        <f t="shared" si="63"/>
        <v>0.04214971268590344</v>
      </c>
      <c r="R132" s="125"/>
      <c r="S132" s="138"/>
      <c r="T132" s="106">
        <v>76.3</v>
      </c>
      <c r="U132" s="8"/>
      <c r="V132" s="8"/>
      <c r="W132" s="8"/>
      <c r="X132" s="72"/>
      <c r="Y132" s="71"/>
      <c r="Z132" s="110"/>
      <c r="AA132" s="122"/>
      <c r="AB132" s="123"/>
      <c r="AC132" s="106">
        <v>660.73</v>
      </c>
      <c r="AD132" s="8"/>
      <c r="AE132" s="8"/>
      <c r="AF132" s="8"/>
      <c r="AG132" s="72"/>
      <c r="AH132" s="110"/>
      <c r="AI132" s="65">
        <f aca="true" t="shared" si="64" ref="AI132:AI143">((0.5*L132)+(5*O132/1000))/2000</f>
        <v>42.317589999999996</v>
      </c>
      <c r="AJ132" s="5"/>
      <c r="AK132" s="23"/>
      <c r="AL132" s="1"/>
      <c r="AM132" s="74"/>
      <c r="AN132" s="106"/>
      <c r="AO132" s="106"/>
      <c r="AP132" s="42">
        <v>10.14</v>
      </c>
      <c r="AQ132" s="112"/>
      <c r="AR132" s="112"/>
      <c r="AS132" s="112"/>
      <c r="AT132" s="112"/>
      <c r="AU132" s="113"/>
      <c r="AV132" s="53"/>
      <c r="AW132" s="106"/>
      <c r="AX132" s="42">
        <v>16.67</v>
      </c>
      <c r="AY132" s="112"/>
      <c r="AZ132" s="112"/>
      <c r="BA132" s="112"/>
      <c r="BB132" s="113"/>
      <c r="BC132" s="53"/>
      <c r="BD132" s="106"/>
      <c r="BE132" s="40">
        <f t="shared" si="59"/>
        <v>0.0012608901584095999</v>
      </c>
      <c r="BF132" s="112"/>
      <c r="BG132" s="112"/>
      <c r="BH132" s="113"/>
      <c r="BI132" s="53"/>
      <c r="BJ132" s="116"/>
      <c r="BK132" s="40">
        <f t="shared" si="60"/>
        <v>7.84459901064E-05</v>
      </c>
      <c r="BL132" s="112"/>
      <c r="BM132" s="112"/>
      <c r="BN132" s="113"/>
      <c r="BO132" s="53"/>
      <c r="BP132" s="116"/>
      <c r="BQ132" s="40">
        <f t="shared" si="57"/>
        <v>0.0013201280016000001</v>
      </c>
      <c r="BR132" s="112"/>
      <c r="BS132" s="112"/>
      <c r="BT132" s="113"/>
      <c r="BU132" s="53"/>
      <c r="BV132" s="117"/>
      <c r="BW132" s="42">
        <f t="shared" si="61"/>
        <v>1.2618435352757</v>
      </c>
      <c r="BX132" s="112"/>
      <c r="BY132" s="112"/>
      <c r="BZ132" s="113"/>
      <c r="CA132" s="53"/>
      <c r="CB132" s="113"/>
      <c r="CC132" s="42">
        <f t="shared" si="62"/>
        <v>0.28687366499999994</v>
      </c>
      <c r="CD132" s="112"/>
      <c r="CE132" s="112"/>
      <c r="CF132" s="113"/>
      <c r="CG132" s="53"/>
    </row>
    <row r="133" spans="1:85" ht="12.75">
      <c r="A133" s="119" t="s">
        <v>103</v>
      </c>
      <c r="B133" s="110">
        <v>722.08</v>
      </c>
      <c r="C133" s="110"/>
      <c r="D133" s="105">
        <v>3642451</v>
      </c>
      <c r="E133" s="105"/>
      <c r="F133" s="105">
        <v>347456</v>
      </c>
      <c r="G133" s="106">
        <v>96.2</v>
      </c>
      <c r="H133" s="12"/>
      <c r="I133" s="16">
        <v>96.75</v>
      </c>
      <c r="J133" s="16"/>
      <c r="K133" s="16"/>
      <c r="L133" s="108">
        <v>172075</v>
      </c>
      <c r="M133" s="108"/>
      <c r="N133" s="109">
        <v>171</v>
      </c>
      <c r="O133" s="61">
        <v>19755</v>
      </c>
      <c r="Q133" s="125">
        <f t="shared" si="63"/>
        <v>0.04722095094758996</v>
      </c>
      <c r="R133" s="125"/>
      <c r="S133" s="138"/>
      <c r="T133" s="106">
        <v>86</v>
      </c>
      <c r="U133" s="8"/>
      <c r="V133" s="8"/>
      <c r="W133" s="8"/>
      <c r="X133" s="72"/>
      <c r="Y133" s="71"/>
      <c r="Z133" s="110"/>
      <c r="AA133" s="122"/>
      <c r="AB133" s="123"/>
      <c r="AC133" s="106">
        <v>652</v>
      </c>
      <c r="AD133" s="8"/>
      <c r="AE133" s="8"/>
      <c r="AF133" s="8"/>
      <c r="AG133" s="72"/>
      <c r="AH133" s="110"/>
      <c r="AI133" s="65">
        <f t="shared" si="64"/>
        <v>43.0681375</v>
      </c>
      <c r="AJ133" s="5"/>
      <c r="AK133" s="5"/>
      <c r="AL133" s="5"/>
      <c r="AM133" s="5"/>
      <c r="AN133" s="106"/>
      <c r="AO133" s="106"/>
      <c r="AP133" s="42">
        <v>12.03</v>
      </c>
      <c r="AQ133" s="112"/>
      <c r="AR133" s="112"/>
      <c r="AS133" s="112"/>
      <c r="AT133" s="112"/>
      <c r="AU133" s="113"/>
      <c r="AV133" s="53"/>
      <c r="AW133" s="106"/>
      <c r="AX133" s="42">
        <v>16.98</v>
      </c>
      <c r="AY133" s="112"/>
      <c r="AZ133" s="112"/>
      <c r="BA133" s="112"/>
      <c r="BB133" s="113"/>
      <c r="BC133" s="53"/>
      <c r="BD133" s="106"/>
      <c r="BE133" s="40">
        <f t="shared" si="59"/>
        <v>0.002853884871118</v>
      </c>
      <c r="BF133" s="112"/>
      <c r="BG133" s="112"/>
      <c r="BH133" s="113"/>
      <c r="BI133" s="53"/>
      <c r="BJ133" s="116"/>
      <c r="BK133" s="40">
        <f t="shared" si="60"/>
        <v>0.000177147551412</v>
      </c>
      <c r="BL133" s="112"/>
      <c r="BM133" s="112"/>
      <c r="BN133" s="113"/>
      <c r="BO133" s="53"/>
      <c r="BP133" s="116"/>
      <c r="BQ133" s="40">
        <f t="shared" si="57"/>
        <v>0.001347874053</v>
      </c>
      <c r="BR133" s="112"/>
      <c r="BS133" s="112"/>
      <c r="BT133" s="113"/>
      <c r="BU133" s="53"/>
      <c r="BV133" s="117"/>
      <c r="BW133" s="42">
        <f t="shared" si="61"/>
        <v>1.3029426524224001</v>
      </c>
      <c r="BX133" s="112"/>
      <c r="BY133" s="112"/>
      <c r="BZ133" s="113"/>
      <c r="CA133" s="53"/>
      <c r="CB133" s="113"/>
      <c r="CC133" s="42">
        <f t="shared" si="62"/>
        <v>0.29781543</v>
      </c>
      <c r="CD133" s="112"/>
      <c r="CE133" s="112"/>
      <c r="CF133" s="113"/>
      <c r="CG133" s="53"/>
    </row>
    <row r="134" spans="1:85" ht="12.75">
      <c r="A134" s="119" t="s">
        <v>104</v>
      </c>
      <c r="B134" s="110">
        <v>700.86</v>
      </c>
      <c r="C134" s="110"/>
      <c r="D134" s="105">
        <v>3561803</v>
      </c>
      <c r="E134" s="105"/>
      <c r="F134" s="105">
        <v>339338</v>
      </c>
      <c r="G134" s="106">
        <v>97.14</v>
      </c>
      <c r="H134" s="12"/>
      <c r="I134" s="16">
        <v>97.32</v>
      </c>
      <c r="J134" s="16"/>
      <c r="K134" s="16"/>
      <c r="L134" s="108">
        <v>174420</v>
      </c>
      <c r="M134" s="108"/>
      <c r="N134" s="109">
        <v>32</v>
      </c>
      <c r="O134" s="61">
        <v>14614</v>
      </c>
      <c r="Q134" s="125">
        <f t="shared" si="63"/>
        <v>0.05345607266881408</v>
      </c>
      <c r="R134" s="125"/>
      <c r="S134" s="138"/>
      <c r="T134" s="106">
        <v>95.2</v>
      </c>
      <c r="U134" s="8"/>
      <c r="V134" s="8"/>
      <c r="W134" s="8"/>
      <c r="X134" s="72"/>
      <c r="Y134" s="71"/>
      <c r="Z134" s="110"/>
      <c r="AA134" s="122"/>
      <c r="AB134" s="123"/>
      <c r="AC134" s="106">
        <v>630.44</v>
      </c>
      <c r="AD134" s="8"/>
      <c r="AE134" s="8"/>
      <c r="AF134" s="8"/>
      <c r="AG134" s="72"/>
      <c r="AH134" s="110"/>
      <c r="AI134" s="65">
        <f t="shared" si="64"/>
        <v>43.641535000000005</v>
      </c>
      <c r="AJ134" s="5"/>
      <c r="AK134" s="5"/>
      <c r="AL134" s="5"/>
      <c r="AM134" s="5"/>
      <c r="AN134" s="106"/>
      <c r="AO134" s="106"/>
      <c r="AP134" s="42">
        <v>11.38</v>
      </c>
      <c r="AQ134" s="112"/>
      <c r="AR134" s="112"/>
      <c r="AS134" s="112"/>
      <c r="AT134" s="112"/>
      <c r="AU134" s="113"/>
      <c r="AV134" s="53"/>
      <c r="AW134" s="106"/>
      <c r="AX134" s="42">
        <v>16.98</v>
      </c>
      <c r="AY134" s="112"/>
      <c r="AZ134" s="112"/>
      <c r="BA134" s="112"/>
      <c r="BB134" s="113"/>
      <c r="BC134" s="53"/>
      <c r="BD134" s="106"/>
      <c r="BE134" s="40">
        <f t="shared" si="59"/>
        <v>0.0015935906526104</v>
      </c>
      <c r="BF134" s="112"/>
      <c r="BG134" s="112"/>
      <c r="BH134" s="113"/>
      <c r="BI134" s="53"/>
      <c r="BJ134" s="116"/>
      <c r="BK134" s="40">
        <f t="shared" si="60"/>
        <v>9.906887307359998E-05</v>
      </c>
      <c r="BL134" s="112"/>
      <c r="BM134" s="112"/>
      <c r="BN134" s="113"/>
      <c r="BO134" s="53"/>
      <c r="BP134" s="116"/>
      <c r="BQ134" s="40">
        <f t="shared" si="57"/>
        <v>0.0013615471684</v>
      </c>
      <c r="BR134" s="112"/>
      <c r="BS134" s="112"/>
      <c r="BT134" s="113"/>
      <c r="BU134" s="53"/>
      <c r="BV134" s="117"/>
      <c r="BW134" s="42">
        <f t="shared" si="61"/>
        <v>1.3041569450427999</v>
      </c>
      <c r="BX134" s="112"/>
      <c r="BY134" s="112"/>
      <c r="BZ134" s="113"/>
      <c r="CA134" s="53"/>
      <c r="CB134" s="113"/>
      <c r="CC134" s="42">
        <f t="shared" si="62"/>
        <v>0.2967924599999999</v>
      </c>
      <c r="CD134" s="112"/>
      <c r="CE134" s="112"/>
      <c r="CF134" s="113"/>
      <c r="CG134" s="53"/>
    </row>
    <row r="135" spans="1:85" ht="12.75">
      <c r="A135" s="119" t="s">
        <v>105</v>
      </c>
      <c r="B135" s="110">
        <v>744</v>
      </c>
      <c r="C135" s="110"/>
      <c r="D135" s="105">
        <v>3814230</v>
      </c>
      <c r="E135" s="105"/>
      <c r="F135" s="105">
        <v>360773</v>
      </c>
      <c r="G135" s="106">
        <v>99.95</v>
      </c>
      <c r="H135" s="12"/>
      <c r="I135" s="16">
        <v>100.07</v>
      </c>
      <c r="J135" s="16"/>
      <c r="K135" s="16"/>
      <c r="L135" s="108">
        <v>176061</v>
      </c>
      <c r="M135" s="108"/>
      <c r="N135" s="109">
        <v>0</v>
      </c>
      <c r="O135" s="61">
        <v>1679</v>
      </c>
      <c r="Q135" s="125">
        <f t="shared" si="63"/>
        <v>0.047139265330092835</v>
      </c>
      <c r="R135" s="125"/>
      <c r="S135" s="138"/>
      <c r="T135" s="106">
        <v>89.9</v>
      </c>
      <c r="U135" s="8"/>
      <c r="V135" s="8"/>
      <c r="W135" s="8"/>
      <c r="X135" s="72"/>
      <c r="Y135" s="71"/>
      <c r="Z135" s="110"/>
      <c r="AA135" s="122"/>
      <c r="AB135" s="123"/>
      <c r="AC135" s="106">
        <v>688.47</v>
      </c>
      <c r="AD135" s="8"/>
      <c r="AE135" s="8"/>
      <c r="AF135" s="8"/>
      <c r="AG135" s="72"/>
      <c r="AH135" s="110"/>
      <c r="AI135" s="65">
        <f t="shared" si="64"/>
        <v>44.019447500000005</v>
      </c>
      <c r="AJ135" s="5"/>
      <c r="AK135" s="5"/>
      <c r="AL135" s="5"/>
      <c r="AM135" s="5"/>
      <c r="AN135" s="106"/>
      <c r="AO135" s="106"/>
      <c r="AP135" s="42">
        <v>10.31</v>
      </c>
      <c r="AQ135" s="112"/>
      <c r="AR135" s="112"/>
      <c r="AS135" s="110"/>
      <c r="AT135" s="110"/>
      <c r="AU135" s="110"/>
      <c r="AV135" s="72"/>
      <c r="AW135" s="106"/>
      <c r="AX135" s="42">
        <v>20.77</v>
      </c>
      <c r="AY135" s="112"/>
      <c r="AZ135" s="110"/>
      <c r="BA135" s="110"/>
      <c r="BB135" s="110"/>
      <c r="BC135" s="72"/>
      <c r="BD135" s="106"/>
      <c r="BE135" s="40">
        <f t="shared" si="59"/>
        <v>0.0013116544560444001</v>
      </c>
      <c r="BF135" s="110"/>
      <c r="BG135" s="110"/>
      <c r="BH135" s="110"/>
      <c r="BI135" s="72"/>
      <c r="BJ135" s="116"/>
      <c r="BK135" s="40">
        <f t="shared" si="60"/>
        <v>8.160427752960001E-05</v>
      </c>
      <c r="BL135" s="110"/>
      <c r="BM135" s="110"/>
      <c r="BN135" s="110"/>
      <c r="BO135" s="72"/>
      <c r="BP135" s="116"/>
      <c r="BQ135" s="40">
        <f t="shared" si="57"/>
        <v>0.0013732768074</v>
      </c>
      <c r="BR135" s="110"/>
      <c r="BS135" s="110"/>
      <c r="BT135" s="110"/>
      <c r="BU135" s="72"/>
      <c r="BV135" s="117"/>
      <c r="BW135" s="42">
        <f t="shared" si="61"/>
        <v>1.3126462192191</v>
      </c>
      <c r="BX135" s="110"/>
      <c r="BY135" s="110"/>
      <c r="BZ135" s="110"/>
      <c r="CA135" s="72"/>
      <c r="CB135" s="113"/>
      <c r="CC135" s="42">
        <f t="shared" si="62"/>
        <v>0.298423395</v>
      </c>
      <c r="CD135" s="110"/>
      <c r="CE135" s="110"/>
      <c r="CF135" s="110"/>
      <c r="CG135" s="72"/>
    </row>
    <row r="136" spans="1:85" ht="12.75">
      <c r="A136" s="119">
        <v>38357</v>
      </c>
      <c r="B136" s="110">
        <v>744</v>
      </c>
      <c r="C136" s="110"/>
      <c r="D136" s="105">
        <v>3797852</v>
      </c>
      <c r="E136" s="105"/>
      <c r="F136" s="105">
        <v>360644</v>
      </c>
      <c r="G136" s="106">
        <v>99.88</v>
      </c>
      <c r="H136" s="12"/>
      <c r="I136" s="16">
        <v>100.07</v>
      </c>
      <c r="J136" s="16"/>
      <c r="K136" s="16"/>
      <c r="L136" s="108">
        <v>179620</v>
      </c>
      <c r="M136" s="108"/>
      <c r="N136" s="109">
        <v>0</v>
      </c>
      <c r="O136" s="61">
        <v>2103</v>
      </c>
      <c r="Q136" s="125">
        <f t="shared" si="63"/>
        <v>0.03886407369218179</v>
      </c>
      <c r="R136" s="125"/>
      <c r="S136" s="138"/>
      <c r="T136" s="106">
        <v>73.8</v>
      </c>
      <c r="U136" s="8"/>
      <c r="V136" s="8"/>
      <c r="W136" s="8"/>
      <c r="X136" s="72"/>
      <c r="Y136" s="71"/>
      <c r="Z136" s="110"/>
      <c r="AA136" s="122"/>
      <c r="AB136" s="123"/>
      <c r="AC136" s="106">
        <v>723.4</v>
      </c>
      <c r="AD136" s="8"/>
      <c r="AE136" s="8"/>
      <c r="AF136" s="8"/>
      <c r="AG136" s="72"/>
      <c r="AH136" s="110"/>
      <c r="AI136" s="65">
        <f t="shared" si="64"/>
        <v>44.9102575</v>
      </c>
      <c r="AJ136" s="5"/>
      <c r="AK136" s="5"/>
      <c r="AL136" s="5"/>
      <c r="AM136" s="5"/>
      <c r="AN136" s="106"/>
      <c r="AO136" s="106"/>
      <c r="AP136" s="42">
        <v>11.22</v>
      </c>
      <c r="AQ136" s="112"/>
      <c r="AR136" s="112"/>
      <c r="AS136" s="110"/>
      <c r="AT136" s="110"/>
      <c r="AU136" s="110"/>
      <c r="AV136" s="72"/>
      <c r="AW136" s="106"/>
      <c r="AX136" s="42">
        <v>22.25</v>
      </c>
      <c r="AY136" s="112"/>
      <c r="AZ136" s="110"/>
      <c r="BA136" s="110"/>
      <c r="BB136" s="110"/>
      <c r="BC136" s="72"/>
      <c r="BD136" s="106"/>
      <c r="BE136" s="40">
        <f t="shared" si="59"/>
        <v>0.0013381690075707998</v>
      </c>
      <c r="BF136" s="110"/>
      <c r="BG136" s="110"/>
      <c r="BH136" s="110"/>
      <c r="BI136" s="72"/>
      <c r="BJ136" s="116"/>
      <c r="BK136" s="40">
        <f t="shared" si="60"/>
        <v>8.32538750472E-05</v>
      </c>
      <c r="BL136" s="110"/>
      <c r="BM136" s="110"/>
      <c r="BN136" s="110"/>
      <c r="BO136" s="72"/>
      <c r="BP136" s="116"/>
      <c r="BQ136" s="40">
        <f t="shared" si="57"/>
        <v>0.0014010372618</v>
      </c>
      <c r="BR136" s="110"/>
      <c r="BS136" s="110"/>
      <c r="BT136" s="110"/>
      <c r="BU136" s="72"/>
      <c r="BV136" s="117"/>
      <c r="BW136" s="42">
        <f t="shared" si="61"/>
        <v>1.3391808174220001</v>
      </c>
      <c r="BX136" s="110"/>
      <c r="BY136" s="110"/>
      <c r="BZ136" s="110"/>
      <c r="CA136" s="72"/>
      <c r="CB136" s="113"/>
      <c r="CC136" s="42">
        <f t="shared" si="62"/>
        <v>0.3044559</v>
      </c>
      <c r="CD136" s="110"/>
      <c r="CE136" s="110"/>
      <c r="CF136" s="110"/>
      <c r="CG136" s="72"/>
    </row>
    <row r="137" spans="1:85" ht="12.75">
      <c r="A137" s="119">
        <v>38388</v>
      </c>
      <c r="B137" s="110">
        <v>657.83</v>
      </c>
      <c r="C137" s="110"/>
      <c r="D137" s="105">
        <v>3346514</v>
      </c>
      <c r="E137" s="105"/>
      <c r="F137" s="105">
        <v>317811</v>
      </c>
      <c r="G137" s="106">
        <v>97.42</v>
      </c>
      <c r="H137" s="12"/>
      <c r="I137" s="16">
        <v>97.78</v>
      </c>
      <c r="J137" s="16"/>
      <c r="K137" s="16"/>
      <c r="L137" s="108">
        <v>153023</v>
      </c>
      <c r="M137" s="108"/>
      <c r="N137" s="109">
        <v>116.33</v>
      </c>
      <c r="O137" s="61">
        <v>8625</v>
      </c>
      <c r="Q137" s="125">
        <f t="shared" si="63"/>
        <v>0.03908544832025206</v>
      </c>
      <c r="R137" s="125"/>
      <c r="S137" s="138"/>
      <c r="T137" s="106">
        <v>65.4</v>
      </c>
      <c r="U137" s="8"/>
      <c r="V137" s="8"/>
      <c r="W137" s="8"/>
      <c r="X137" s="72"/>
      <c r="Y137" s="71"/>
      <c r="Z137" s="110"/>
      <c r="AA137" s="122"/>
      <c r="AB137" s="123"/>
      <c r="AC137" s="106">
        <v>600.7</v>
      </c>
      <c r="AD137" s="8"/>
      <c r="AE137" s="8"/>
      <c r="AF137" s="8"/>
      <c r="AG137" s="72"/>
      <c r="AH137" s="110"/>
      <c r="AI137" s="65">
        <f t="shared" si="64"/>
        <v>38.2773125</v>
      </c>
      <c r="AJ137" s="5"/>
      <c r="AK137" s="5"/>
      <c r="AL137" s="5"/>
      <c r="AM137" s="5"/>
      <c r="AN137" s="106"/>
      <c r="AO137" s="106"/>
      <c r="AP137" s="42">
        <v>12.68</v>
      </c>
      <c r="AQ137" s="112"/>
      <c r="AR137" s="112"/>
      <c r="AS137" s="110"/>
      <c r="AT137" s="110"/>
      <c r="AU137" s="110"/>
      <c r="AV137" s="72"/>
      <c r="AW137" s="106"/>
      <c r="AX137" s="42">
        <v>25.15</v>
      </c>
      <c r="AY137" s="112"/>
      <c r="AZ137" s="110"/>
      <c r="BA137" s="110"/>
      <c r="BB137" s="110"/>
      <c r="BC137" s="72"/>
      <c r="BD137" s="106"/>
      <c r="BE137" s="40">
        <f t="shared" si="59"/>
        <v>0.00220939072255</v>
      </c>
      <c r="BF137" s="110"/>
      <c r="BG137" s="110"/>
      <c r="BH137" s="110"/>
      <c r="BI137" s="72"/>
      <c r="BJ137" s="116"/>
      <c r="BK137" s="40">
        <f t="shared" si="60"/>
        <v>0.00013718036224499999</v>
      </c>
      <c r="BL137" s="110"/>
      <c r="BM137" s="110"/>
      <c r="BN137" s="110"/>
      <c r="BO137" s="72"/>
      <c r="BP137" s="116"/>
      <c r="BQ137" s="40">
        <f t="shared" si="57"/>
        <v>0.0011974467310000001</v>
      </c>
      <c r="BR137" s="110"/>
      <c r="BS137" s="110"/>
      <c r="BT137" s="110"/>
      <c r="BU137" s="72"/>
      <c r="BV137" s="117"/>
      <c r="BW137" s="42">
        <f t="shared" si="61"/>
        <v>1.1544991150627772</v>
      </c>
      <c r="BX137" s="110"/>
      <c r="BY137" s="110"/>
      <c r="BZ137" s="110"/>
      <c r="CA137" s="72"/>
      <c r="CB137" s="113"/>
      <c r="CC137" s="42">
        <f t="shared" si="62"/>
        <v>0.26355663014999997</v>
      </c>
      <c r="CD137" s="110"/>
      <c r="CE137" s="110"/>
      <c r="CF137" s="110"/>
      <c r="CG137" s="72"/>
    </row>
    <row r="138" spans="1:85" ht="12.75">
      <c r="A138" s="119">
        <v>38416</v>
      </c>
      <c r="B138" s="110">
        <v>716.78</v>
      </c>
      <c r="C138" s="110"/>
      <c r="D138" s="105">
        <v>3806132</v>
      </c>
      <c r="E138" s="105"/>
      <c r="F138" s="105">
        <v>344409</v>
      </c>
      <c r="G138" s="106">
        <v>95.35</v>
      </c>
      <c r="H138" s="12"/>
      <c r="I138" s="16">
        <v>95.38</v>
      </c>
      <c r="J138" s="16"/>
      <c r="K138" s="16"/>
      <c r="L138" s="108">
        <v>164839</v>
      </c>
      <c r="M138" s="108"/>
      <c r="N138" s="109">
        <v>44.69</v>
      </c>
      <c r="O138" s="61">
        <v>23557</v>
      </c>
      <c r="Q138" s="125">
        <f t="shared" si="63"/>
        <v>0.04687173224680594</v>
      </c>
      <c r="R138" s="125"/>
      <c r="S138" s="138"/>
      <c r="T138" s="106">
        <v>89.2</v>
      </c>
      <c r="U138" s="8"/>
      <c r="V138" s="8"/>
      <c r="W138" s="8"/>
      <c r="X138" s="72"/>
      <c r="Y138" s="71"/>
      <c r="Z138" s="110"/>
      <c r="AA138" s="122"/>
      <c r="AB138" s="123"/>
      <c r="AC138" s="106">
        <v>721.3</v>
      </c>
      <c r="AD138" s="8"/>
      <c r="AE138" s="8"/>
      <c r="AF138" s="8"/>
      <c r="AG138" s="72"/>
      <c r="AH138" s="110"/>
      <c r="AI138" s="65">
        <f t="shared" si="64"/>
        <v>41.2686425</v>
      </c>
      <c r="AJ138" s="5"/>
      <c r="AK138" s="5"/>
      <c r="AL138" s="5"/>
      <c r="AM138" s="5"/>
      <c r="AN138" s="106"/>
      <c r="AO138" s="106"/>
      <c r="AP138" s="42">
        <v>12.04</v>
      </c>
      <c r="AQ138" s="112"/>
      <c r="AR138" s="112"/>
      <c r="AS138" s="110"/>
      <c r="AT138" s="110"/>
      <c r="AU138" s="110"/>
      <c r="AV138" s="72"/>
      <c r="AW138" s="106"/>
      <c r="AX138" s="42">
        <v>23.88</v>
      </c>
      <c r="AY138" s="112"/>
      <c r="AZ138" s="110"/>
      <c r="BA138" s="110"/>
      <c r="BB138" s="110"/>
      <c r="BC138" s="72"/>
      <c r="BD138" s="106"/>
      <c r="BE138" s="40">
        <f t="shared" si="59"/>
        <v>0.0016388656943051997</v>
      </c>
      <c r="BF138" s="110"/>
      <c r="BG138" s="110"/>
      <c r="BH138" s="110"/>
      <c r="BI138" s="72"/>
      <c r="BJ138" s="116"/>
      <c r="BK138" s="40">
        <f t="shared" si="60"/>
        <v>0.00010185551922179999</v>
      </c>
      <c r="BL138" s="110"/>
      <c r="BM138" s="110"/>
      <c r="BN138" s="110"/>
      <c r="BO138" s="72"/>
      <c r="BP138" s="116"/>
      <c r="BQ138" s="40">
        <f t="shared" si="57"/>
        <v>0.0012872420421999999</v>
      </c>
      <c r="BR138" s="110"/>
      <c r="BS138" s="110"/>
      <c r="BT138" s="110"/>
      <c r="BU138" s="72"/>
      <c r="BV138" s="117"/>
      <c r="BW138" s="42">
        <f t="shared" si="61"/>
        <v>1.234209817327661</v>
      </c>
      <c r="BX138" s="110"/>
      <c r="BY138" s="110"/>
      <c r="BZ138" s="110"/>
      <c r="CA138" s="72"/>
      <c r="CB138" s="113"/>
      <c r="CC138" s="42">
        <f t="shared" si="62"/>
        <v>0.28100893395</v>
      </c>
      <c r="CD138" s="110"/>
      <c r="CE138" s="110"/>
      <c r="CF138" s="110"/>
      <c r="CG138" s="72"/>
    </row>
    <row r="139" spans="1:85" ht="12.75">
      <c r="A139" s="119">
        <v>38447</v>
      </c>
      <c r="B139" s="110">
        <v>694.98</v>
      </c>
      <c r="C139" s="110"/>
      <c r="D139" s="105">
        <v>3640861</v>
      </c>
      <c r="E139" s="105"/>
      <c r="F139" s="105">
        <v>332124</v>
      </c>
      <c r="G139" s="106">
        <v>94.83</v>
      </c>
      <c r="H139" s="12"/>
      <c r="I139" s="16">
        <v>95.8</v>
      </c>
      <c r="J139" s="16"/>
      <c r="K139" s="16"/>
      <c r="L139" s="108">
        <v>164093</v>
      </c>
      <c r="M139" s="108"/>
      <c r="N139" s="109">
        <v>132.94</v>
      </c>
      <c r="O139" s="61">
        <v>18964</v>
      </c>
      <c r="Q139" s="125">
        <f t="shared" si="63"/>
        <v>0.06207322938173141</v>
      </c>
      <c r="R139" s="125"/>
      <c r="S139" s="138"/>
      <c r="T139" s="106">
        <v>113</v>
      </c>
      <c r="U139" s="8"/>
      <c r="V139" s="8"/>
      <c r="W139" s="110"/>
      <c r="X139" s="72"/>
      <c r="Y139" s="71"/>
      <c r="Z139" s="110"/>
      <c r="AA139" s="122"/>
      <c r="AB139" s="123"/>
      <c r="AC139" s="106">
        <v>637.15</v>
      </c>
      <c r="AD139" s="8"/>
      <c r="AE139" s="8"/>
      <c r="AF139" s="8"/>
      <c r="AG139" s="72"/>
      <c r="AH139" s="110"/>
      <c r="AI139" s="65">
        <f t="shared" si="64"/>
        <v>41.070660000000004</v>
      </c>
      <c r="AJ139" s="5"/>
      <c r="AK139" s="5"/>
      <c r="AL139" s="5"/>
      <c r="AM139" s="5"/>
      <c r="AN139" s="106"/>
      <c r="AO139" s="106"/>
      <c r="AP139" s="42">
        <v>12.84</v>
      </c>
      <c r="AQ139" s="112"/>
      <c r="AR139" s="112"/>
      <c r="AS139" s="110"/>
      <c r="AT139" s="110"/>
      <c r="AU139" s="110"/>
      <c r="AV139" s="72"/>
      <c r="AW139" s="106"/>
      <c r="AX139" s="42">
        <v>25.45</v>
      </c>
      <c r="AY139" s="112"/>
      <c r="AZ139" s="110"/>
      <c r="BA139" s="110"/>
      <c r="BB139" s="110"/>
      <c r="BC139" s="72"/>
      <c r="BD139" s="106"/>
      <c r="BE139" s="40">
        <f t="shared" si="59"/>
        <v>0.0024445505152704003</v>
      </c>
      <c r="BF139" s="110"/>
      <c r="BG139" s="110"/>
      <c r="BH139" s="110"/>
      <c r="BI139" s="72"/>
      <c r="BJ139" s="116"/>
      <c r="BK139" s="40">
        <f t="shared" si="60"/>
        <v>0.00015177133332359998</v>
      </c>
      <c r="BL139" s="110"/>
      <c r="BM139" s="110"/>
      <c r="BN139" s="110"/>
      <c r="BO139" s="72"/>
      <c r="BP139" s="116"/>
      <c r="BQ139" s="40">
        <f t="shared" si="57"/>
        <v>0.0012843503864</v>
      </c>
      <c r="BR139" s="110"/>
      <c r="BS139" s="110"/>
      <c r="BT139" s="110"/>
      <c r="BU139" s="72"/>
      <c r="BV139" s="117"/>
      <c r="BW139" s="42">
        <f t="shared" si="61"/>
        <v>1.2389770804139861</v>
      </c>
      <c r="BX139" s="110"/>
      <c r="BY139" s="110"/>
      <c r="BZ139" s="110"/>
      <c r="CA139" s="72"/>
      <c r="CB139" s="113"/>
      <c r="CC139" s="42">
        <f t="shared" si="62"/>
        <v>0.28291749270000005</v>
      </c>
      <c r="CD139" s="110"/>
      <c r="CE139" s="110"/>
      <c r="CF139" s="110"/>
      <c r="CG139" s="72"/>
    </row>
    <row r="140" spans="1:85" ht="12.75">
      <c r="A140" s="119">
        <v>38477</v>
      </c>
      <c r="B140" s="110">
        <v>744</v>
      </c>
      <c r="C140" s="110"/>
      <c r="D140" s="105">
        <v>3788369</v>
      </c>
      <c r="E140" s="105"/>
      <c r="F140" s="105">
        <v>359675</v>
      </c>
      <c r="G140" s="106">
        <v>99.27</v>
      </c>
      <c r="H140" s="12"/>
      <c r="I140" s="16">
        <v>99.75</v>
      </c>
      <c r="J140" s="16"/>
      <c r="K140" s="16"/>
      <c r="L140" s="108">
        <v>176134</v>
      </c>
      <c r="M140" s="108"/>
      <c r="N140" s="109">
        <v>0</v>
      </c>
      <c r="O140" s="61">
        <v>7894</v>
      </c>
      <c r="Q140" s="125">
        <f t="shared" si="63"/>
        <v>0.072221053440148</v>
      </c>
      <c r="R140" s="125"/>
      <c r="S140" s="138"/>
      <c r="T140" s="106">
        <v>136.8</v>
      </c>
      <c r="U140" s="8"/>
      <c r="V140" s="8"/>
      <c r="W140" s="110"/>
      <c r="X140" s="72"/>
      <c r="Y140" s="71"/>
      <c r="Z140" s="110"/>
      <c r="AA140" s="122"/>
      <c r="AB140" s="123"/>
      <c r="AC140" s="106">
        <v>615.6</v>
      </c>
      <c r="AD140" s="8"/>
      <c r="AE140" s="8"/>
      <c r="AF140" s="8"/>
      <c r="AG140" s="72"/>
      <c r="AH140" s="110"/>
      <c r="AI140" s="65">
        <f t="shared" si="64"/>
        <v>44.053235</v>
      </c>
      <c r="AJ140" s="5"/>
      <c r="AK140" s="5"/>
      <c r="AL140" s="5"/>
      <c r="AM140" s="5"/>
      <c r="AN140" s="106"/>
      <c r="AO140" s="106"/>
      <c r="AP140" s="42">
        <v>11.39</v>
      </c>
      <c r="AQ140" s="112"/>
      <c r="AR140" s="112"/>
      <c r="AS140" s="110"/>
      <c r="AT140" s="110"/>
      <c r="AU140" s="110"/>
      <c r="AV140" s="72"/>
      <c r="AW140" s="106"/>
      <c r="AX140" s="42">
        <v>22.54</v>
      </c>
      <c r="AY140" s="112"/>
      <c r="AZ140" s="110"/>
      <c r="BA140" s="110"/>
      <c r="BB140" s="110"/>
      <c r="BC140" s="72"/>
      <c r="BD140" s="106"/>
      <c r="BE140" s="40">
        <f t="shared" si="59"/>
        <v>0.0013121983284184</v>
      </c>
      <c r="BF140" s="110"/>
      <c r="BG140" s="110"/>
      <c r="BH140" s="110"/>
      <c r="BI140" s="72"/>
      <c r="BJ140" s="116"/>
      <c r="BK140" s="40">
        <f t="shared" si="60"/>
        <v>8.16381279456E-05</v>
      </c>
      <c r="BL140" s="110"/>
      <c r="BM140" s="110"/>
      <c r="BN140" s="110"/>
      <c r="BO140" s="72"/>
      <c r="BP140" s="116"/>
      <c r="BQ140" s="40">
        <f t="shared" si="57"/>
        <v>0.0013738499363999998</v>
      </c>
      <c r="BR140" s="110"/>
      <c r="BS140" s="110"/>
      <c r="BT140" s="110"/>
      <c r="BU140" s="72"/>
      <c r="BV140" s="117"/>
      <c r="BW140" s="42">
        <f t="shared" si="61"/>
        <v>1.3131904804354002</v>
      </c>
      <c r="BX140" s="110"/>
      <c r="BY140" s="110"/>
      <c r="BZ140" s="110"/>
      <c r="CA140" s="72"/>
      <c r="CB140" s="113"/>
      <c r="CC140" s="42">
        <f t="shared" si="62"/>
        <v>0.29854713</v>
      </c>
      <c r="CD140" s="110"/>
      <c r="CE140" s="110"/>
      <c r="CF140" s="110"/>
      <c r="CG140" s="72"/>
    </row>
    <row r="141" spans="1:85" ht="12.75">
      <c r="A141" s="119">
        <v>38508</v>
      </c>
      <c r="B141" s="110">
        <v>664.14</v>
      </c>
      <c r="C141" s="110"/>
      <c r="D141" s="105">
        <v>3483759</v>
      </c>
      <c r="E141" s="105"/>
      <c r="F141" s="105">
        <v>313101</v>
      </c>
      <c r="G141" s="106">
        <v>89.01</v>
      </c>
      <c r="H141" s="12"/>
      <c r="I141" s="16">
        <v>91.11</v>
      </c>
      <c r="J141" s="16"/>
      <c r="K141" s="16"/>
      <c r="L141" s="108">
        <v>152891</v>
      </c>
      <c r="M141" s="108"/>
      <c r="N141" s="109">
        <v>216.6</v>
      </c>
      <c r="O141" s="61">
        <v>35447</v>
      </c>
      <c r="Q141" s="125">
        <f t="shared" si="63"/>
        <v>0.0751487114923851</v>
      </c>
      <c r="R141" s="125"/>
      <c r="S141" s="138"/>
      <c r="T141" s="106">
        <v>130.9</v>
      </c>
      <c r="U141" s="8"/>
      <c r="V141" s="8"/>
      <c r="W141" s="110"/>
      <c r="X141" s="72"/>
      <c r="Y141" s="71"/>
      <c r="Z141" s="110"/>
      <c r="AA141" s="122"/>
      <c r="AB141" s="123"/>
      <c r="AC141" s="106">
        <v>562.6</v>
      </c>
      <c r="AD141" s="8"/>
      <c r="AE141" s="8"/>
      <c r="AF141" s="8"/>
      <c r="AG141" s="72"/>
      <c r="AH141" s="110"/>
      <c r="AI141" s="65">
        <f t="shared" si="64"/>
        <v>38.3113675</v>
      </c>
      <c r="AJ141" s="5"/>
      <c r="AK141" s="5"/>
      <c r="AL141" s="5"/>
      <c r="AM141" s="5"/>
      <c r="AN141" s="106"/>
      <c r="AO141" s="106"/>
      <c r="AP141" s="42">
        <v>16.04</v>
      </c>
      <c r="AQ141" s="112"/>
      <c r="AR141" s="112"/>
      <c r="AS141" s="110"/>
      <c r="AT141" s="110"/>
      <c r="AU141" s="110"/>
      <c r="AV141" s="72"/>
      <c r="AW141" s="106"/>
      <c r="AX141" s="42">
        <v>26.3</v>
      </c>
      <c r="AY141" s="112"/>
      <c r="AZ141" s="110"/>
      <c r="BA141" s="110"/>
      <c r="BB141" s="110"/>
      <c r="BC141" s="72"/>
      <c r="BD141" s="106"/>
      <c r="BE141" s="40">
        <f t="shared" si="59"/>
        <v>0.0031301444076092</v>
      </c>
      <c r="BF141" s="110"/>
      <c r="BG141" s="110"/>
      <c r="BH141" s="110"/>
      <c r="BI141" s="72"/>
      <c r="BJ141" s="116"/>
      <c r="BK141" s="40">
        <f t="shared" si="60"/>
        <v>0.00019422666947279998</v>
      </c>
      <c r="BL141" s="110"/>
      <c r="BM141" s="110"/>
      <c r="BN141" s="110"/>
      <c r="BO141" s="72"/>
      <c r="BP141" s="116"/>
      <c r="BQ141" s="40">
        <f t="shared" si="57"/>
        <v>0.0011997621882</v>
      </c>
      <c r="BR141" s="110"/>
      <c r="BS141" s="110"/>
      <c r="BT141" s="110"/>
      <c r="BU141" s="72"/>
      <c r="BV141" s="117"/>
      <c r="BW141" s="42">
        <f t="shared" si="61"/>
        <v>1.1652510101626399</v>
      </c>
      <c r="BX141" s="110"/>
      <c r="BY141" s="110"/>
      <c r="BZ141" s="110"/>
      <c r="CA141" s="72"/>
      <c r="CB141" s="113"/>
      <c r="CC141" s="42">
        <f t="shared" si="62"/>
        <v>0.26693809799999996</v>
      </c>
      <c r="CD141" s="110"/>
      <c r="CE141" s="110"/>
      <c r="CF141" s="110"/>
      <c r="CG141" s="72"/>
    </row>
    <row r="142" spans="1:85" ht="12.75">
      <c r="A142" s="119">
        <v>38538</v>
      </c>
      <c r="B142" s="110">
        <v>717.76</v>
      </c>
      <c r="C142" s="110"/>
      <c r="D142" s="105">
        <v>3778491</v>
      </c>
      <c r="E142" s="105"/>
      <c r="F142" s="105">
        <v>344772</v>
      </c>
      <c r="G142" s="106">
        <v>94.86</v>
      </c>
      <c r="H142" s="12"/>
      <c r="I142" s="16">
        <v>95.45</v>
      </c>
      <c r="J142" s="16"/>
      <c r="K142" s="16"/>
      <c r="L142" s="108">
        <v>192799</v>
      </c>
      <c r="M142" s="108"/>
      <c r="N142" s="109">
        <v>44</v>
      </c>
      <c r="O142" s="61">
        <v>28274</v>
      </c>
      <c r="Q142" s="125">
        <f t="shared" si="63"/>
        <v>0.0942175064066581</v>
      </c>
      <c r="R142" s="125"/>
      <c r="S142" s="138"/>
      <c r="T142" s="106">
        <v>178</v>
      </c>
      <c r="U142" s="8"/>
      <c r="V142" s="8"/>
      <c r="W142" s="110"/>
      <c r="X142" s="72"/>
      <c r="Y142" s="71"/>
      <c r="Z142" s="110"/>
      <c r="AA142" s="122"/>
      <c r="AB142" s="123"/>
      <c r="AC142" s="106">
        <v>659.3</v>
      </c>
      <c r="AD142" s="8"/>
      <c r="AE142" s="8"/>
      <c r="AF142" s="8"/>
      <c r="AG142" s="72"/>
      <c r="AH142" s="110"/>
      <c r="AI142" s="65">
        <f t="shared" si="64"/>
        <v>48.270435</v>
      </c>
      <c r="AJ142" s="5"/>
      <c r="AK142" s="5"/>
      <c r="AL142" s="5"/>
      <c r="AM142" s="5"/>
      <c r="AN142" s="106"/>
      <c r="AO142" s="106"/>
      <c r="AP142" s="42">
        <v>12.44</v>
      </c>
      <c r="AQ142" s="112"/>
      <c r="AR142" s="112"/>
      <c r="AS142" s="5"/>
      <c r="AT142" s="23"/>
      <c r="AU142" s="15"/>
      <c r="AV142" s="53"/>
      <c r="AW142" s="106"/>
      <c r="AX142" s="42">
        <v>23.59</v>
      </c>
      <c r="AY142" s="112"/>
      <c r="AZ142" s="5"/>
      <c r="BA142" s="23"/>
      <c r="BB142" s="1"/>
      <c r="BC142" s="74"/>
      <c r="BD142" s="106"/>
      <c r="BE142" s="40">
        <f t="shared" si="59"/>
        <v>0.0018408248517864001</v>
      </c>
      <c r="BF142" s="110"/>
      <c r="BG142" s="110"/>
      <c r="BH142" s="110"/>
      <c r="BI142" s="72"/>
      <c r="BJ142" s="116"/>
      <c r="BK142" s="40">
        <f t="shared" si="60"/>
        <v>0.00011442201035759999</v>
      </c>
      <c r="BL142" s="110"/>
      <c r="BM142" s="110"/>
      <c r="BN142" s="110"/>
      <c r="BO142" s="72"/>
      <c r="BP142" s="116"/>
      <c r="BQ142" s="40">
        <f t="shared" si="57"/>
        <v>0.0015053099644</v>
      </c>
      <c r="BR142" s="110"/>
      <c r="BS142" s="110"/>
      <c r="BT142" s="110"/>
      <c r="BU142" s="72"/>
      <c r="BV142" s="117"/>
      <c r="BW142" s="42">
        <f t="shared" si="61"/>
        <v>1.4425885581905002</v>
      </c>
      <c r="BX142" s="110"/>
      <c r="BY142" s="110"/>
      <c r="BZ142" s="110"/>
      <c r="CA142" s="72"/>
      <c r="CB142" s="113"/>
      <c r="CC142" s="42">
        <f t="shared" si="62"/>
        <v>0.328376325</v>
      </c>
      <c r="CD142" s="110"/>
      <c r="CE142" s="110"/>
      <c r="CF142" s="110"/>
      <c r="CG142" s="72"/>
    </row>
    <row r="143" spans="1:85" ht="12.75">
      <c r="A143" s="119">
        <v>38569</v>
      </c>
      <c r="B143" s="110">
        <v>735.68</v>
      </c>
      <c r="C143" s="1">
        <f>SUM(B132:B143)</f>
        <v>8562.11</v>
      </c>
      <c r="D143" s="105">
        <v>3781215</v>
      </c>
      <c r="E143" s="35">
        <f>SUM(D132:D143)</f>
        <v>44062105</v>
      </c>
      <c r="F143" s="35">
        <v>355695</v>
      </c>
      <c r="G143" s="106">
        <v>97.96</v>
      </c>
      <c r="H143" s="16">
        <f>SUM(G132:G143)/12</f>
        <v>96.78666666666668</v>
      </c>
      <c r="I143" s="16">
        <v>98.88</v>
      </c>
      <c r="J143" s="16"/>
      <c r="K143" s="16">
        <f>SUM(I132:I143)/12</f>
        <v>97.37583333333332</v>
      </c>
      <c r="L143" s="108">
        <v>178792</v>
      </c>
      <c r="M143" s="9">
        <f>SUM(L132:L143)</f>
        <v>2053994</v>
      </c>
      <c r="N143" s="109">
        <v>0</v>
      </c>
      <c r="O143" s="61">
        <v>12388</v>
      </c>
      <c r="Q143" s="125">
        <f t="shared" si="63"/>
        <v>0.08663881847501398</v>
      </c>
      <c r="R143" s="125"/>
      <c r="S143" s="138"/>
      <c r="T143" s="106">
        <v>163.8</v>
      </c>
      <c r="U143" s="23">
        <f>SUM(T132:T143)</f>
        <v>1298.3</v>
      </c>
      <c r="V143" s="23">
        <f>((($J$51-$H$62)/$H$62)*$U$62)</f>
        <v>103.08374390481309</v>
      </c>
      <c r="W143" s="23">
        <f>(($R$54-$S$62)/$S$62)*$U$62</f>
        <v>154.98379598442634</v>
      </c>
      <c r="X143" s="73">
        <f>U143-V143-W143</f>
        <v>1040.2324601107607</v>
      </c>
      <c r="Y143" s="71"/>
      <c r="Z143" s="110"/>
      <c r="AA143" s="122"/>
      <c r="AB143" s="123">
        <f>AD143*2000/E143</f>
        <v>0.3536231416996533</v>
      </c>
      <c r="AC143" s="133">
        <v>639</v>
      </c>
      <c r="AD143" s="8">
        <f>SUM(AC132:AC143)</f>
        <v>7790.690000000001</v>
      </c>
      <c r="AE143" s="8">
        <f>((($J$51-$H$50)/$H$50))*$AD$50</f>
        <v>961.8117658629244</v>
      </c>
      <c r="AF143" s="8">
        <f>(($AA$37-$AB$50)/$AB$50)*$AD$50</f>
        <v>980.6556619955115</v>
      </c>
      <c r="AG143" s="72">
        <f>AD143-AE143-AF143</f>
        <v>5848.222572141565</v>
      </c>
      <c r="AH143" s="110"/>
      <c r="AI143" s="65">
        <f t="shared" si="64"/>
        <v>44.728970000000004</v>
      </c>
      <c r="AJ143" s="8">
        <f>SUM(AI132:AI143)</f>
        <v>513.93759</v>
      </c>
      <c r="AK143" s="8">
        <f>(($J$51-$H$63)/$H$63)*$AJ$63</f>
        <v>28.11364085267033</v>
      </c>
      <c r="AL143" s="12"/>
      <c r="AM143" s="82">
        <f>AJ143-AK143</f>
        <v>485.8239491473297</v>
      </c>
      <c r="AN143" s="106"/>
      <c r="AO143" s="106"/>
      <c r="AP143" s="42"/>
      <c r="AQ143" s="112"/>
      <c r="AR143" s="112"/>
      <c r="AS143" s="5">
        <f>SUM(AP132:AP143)</f>
        <v>132.51000000000002</v>
      </c>
      <c r="AT143" s="23">
        <f>(($J$51-$H$70)/$H$70)*$AS$70</f>
        <v>14.206773836235053</v>
      </c>
      <c r="AU143" s="23">
        <f>((($AR$26-$AS$70)/$AS$70)*$AS$70)</f>
        <v>26.169999999999987</v>
      </c>
      <c r="AV143" s="53">
        <f>AS143-AT143-AU143</f>
        <v>92.13322616376497</v>
      </c>
      <c r="AW143" s="106"/>
      <c r="AX143" s="42"/>
      <c r="AY143" s="112"/>
      <c r="AZ143" s="5">
        <f>SUM(AX132:AX143)</f>
        <v>240.56</v>
      </c>
      <c r="BA143" s="23">
        <f>((($J$51-$H$70)/$H$70)*$AZ$70)</f>
        <v>56.90099988639265</v>
      </c>
      <c r="BB143" s="23">
        <f>((($AY$70-$AZ$70)/$AZ$70)*$AZ$70)</f>
        <v>10.325000000000216</v>
      </c>
      <c r="BC143" s="74">
        <f>AZ143-BA143-BB143</f>
        <v>173.33400011360715</v>
      </c>
      <c r="BD143" s="106"/>
      <c r="BE143" s="40">
        <f t="shared" si="59"/>
        <v>0.0013320004445968</v>
      </c>
      <c r="BF143" s="102">
        <f>SUM(BE132:BE143)</f>
        <v>0.022266164110289602</v>
      </c>
      <c r="BG143" s="102">
        <f>(($J$51-$H$71)/$H$71)*$BF$71</f>
        <v>0.0035122064189185356</v>
      </c>
      <c r="BH143" s="43"/>
      <c r="BI143" s="87">
        <f>BF143-BG143</f>
        <v>0.018753957691371066</v>
      </c>
      <c r="BJ143" s="116"/>
      <c r="BK143" s="40">
        <f t="shared" si="60"/>
        <v>8.287012173119999E-05</v>
      </c>
      <c r="BL143" s="102">
        <f>SUM(BK132:BK143)</f>
        <v>0.0013834847114664</v>
      </c>
      <c r="BM143" s="102">
        <f>(($J$51-$H$71)/$H$71)*$BL$71</f>
        <v>0.00021798248411358987</v>
      </c>
      <c r="BN143" s="43"/>
      <c r="BO143" s="87">
        <f>BL143-BM143</f>
        <v>0.00116550222735281</v>
      </c>
      <c r="BP143" s="116"/>
      <c r="BQ143" s="44">
        <f t="shared" si="57"/>
        <v>0.0013945850328</v>
      </c>
      <c r="BR143" s="103">
        <f>SUM(BQ132:BQ143)</f>
        <v>0.0160464095736</v>
      </c>
      <c r="BS143" s="103">
        <f>(($J$51-$H$63)/$H$63)*$BR$63</f>
        <v>0.0008789272531826845</v>
      </c>
      <c r="BT143" s="20"/>
      <c r="BU143" s="88">
        <f>BR143-BS143</f>
        <v>0.015167482320417314</v>
      </c>
      <c r="BV143" s="117"/>
      <c r="BW143" s="46">
        <f t="shared" si="61"/>
        <v>1.3330075532152</v>
      </c>
      <c r="BX143" s="103">
        <f>SUM(BW132:BW143)</f>
        <v>15.402493784190167</v>
      </c>
      <c r="BY143" s="103">
        <f>(($J$51-$H$63)/$H$63)*$BX$63</f>
        <v>0.8463594574557477</v>
      </c>
      <c r="BZ143" s="14"/>
      <c r="CA143" s="54">
        <f>BX143-BY143</f>
        <v>14.55613432673442</v>
      </c>
      <c r="CB143" s="113"/>
      <c r="CC143" s="46">
        <f t="shared" si="62"/>
        <v>0.30305244</v>
      </c>
      <c r="CD143" s="103">
        <f>SUM(CC132:CC143)</f>
        <v>3.5087578998</v>
      </c>
      <c r="CE143" s="103">
        <f>(($J$51-$H$63)/$H$63)*$CD$63</f>
        <v>0.38619841843105585</v>
      </c>
      <c r="CF143" s="14"/>
      <c r="CG143" s="54">
        <f>CD143-CE143</f>
        <v>3.122559481368944</v>
      </c>
    </row>
    <row r="144" spans="1:85" ht="12.75">
      <c r="A144" s="120"/>
      <c r="B144" s="98"/>
      <c r="C144" s="98"/>
      <c r="D144" s="91">
        <f>SUM(D84:D143)</f>
        <v>204606121.8</v>
      </c>
      <c r="E144" s="91"/>
      <c r="F144" s="91"/>
      <c r="G144" s="92">
        <f>SUM(G84:G143)/60</f>
        <v>93.3488333333333</v>
      </c>
      <c r="H144" s="93"/>
      <c r="I144" s="93">
        <f>SUM(I84:I143)/60</f>
        <v>94.72316666666664</v>
      </c>
      <c r="J144" s="154"/>
      <c r="K144" s="154"/>
      <c r="L144" s="94"/>
      <c r="M144" s="94"/>
      <c r="N144" s="95"/>
      <c r="O144" s="96"/>
      <c r="Q144" s="151"/>
      <c r="R144" s="94"/>
      <c r="S144" s="94"/>
      <c r="T144" s="92"/>
      <c r="U144" s="98"/>
      <c r="V144" s="98"/>
      <c r="W144" s="98"/>
      <c r="X144" s="99"/>
      <c r="Y144" s="71"/>
      <c r="Z144" s="152"/>
      <c r="AA144" s="98"/>
      <c r="AB144" s="153"/>
      <c r="AC144" s="92"/>
      <c r="AD144" s="98"/>
      <c r="AE144" s="98"/>
      <c r="AF144" s="98"/>
      <c r="AG144" s="99"/>
      <c r="AH144" s="110"/>
      <c r="AI144" s="97"/>
      <c r="AJ144" s="98"/>
      <c r="AK144" s="98"/>
      <c r="AL144" s="98"/>
      <c r="AM144" s="99"/>
      <c r="AN144" s="106"/>
      <c r="AO144" s="106"/>
      <c r="AP144" s="97"/>
      <c r="AQ144" s="92"/>
      <c r="AR144" s="92"/>
      <c r="AS144" s="98"/>
      <c r="AT144" s="98"/>
      <c r="AU144" s="98"/>
      <c r="AV144" s="99"/>
      <c r="AW144" s="106"/>
      <c r="AX144" s="97"/>
      <c r="AY144" s="92"/>
      <c r="AZ144" s="98"/>
      <c r="BA144" s="98"/>
      <c r="BB144" s="98"/>
      <c r="BC144" s="99"/>
      <c r="BD144" s="106"/>
      <c r="BE144" s="97"/>
      <c r="BF144" s="98"/>
      <c r="BG144" s="98"/>
      <c r="BH144" s="98"/>
      <c r="BI144" s="99"/>
      <c r="BJ144" s="116"/>
      <c r="BK144" s="97"/>
      <c r="BL144" s="98"/>
      <c r="BM144" s="98"/>
      <c r="BN144" s="98"/>
      <c r="BO144" s="99"/>
      <c r="BP144" s="116"/>
      <c r="BQ144" s="97"/>
      <c r="BR144" s="98"/>
      <c r="BS144" s="98"/>
      <c r="BT144" s="98"/>
      <c r="BU144" s="99"/>
      <c r="BV144" s="117"/>
      <c r="BW144" s="97"/>
      <c r="BX144" s="98"/>
      <c r="BY144" s="98"/>
      <c r="BZ144" s="98"/>
      <c r="CA144" s="99"/>
      <c r="CB144" s="113"/>
      <c r="CC144" s="97"/>
      <c r="CD144" s="98"/>
      <c r="CE144" s="98"/>
      <c r="CF144" s="98"/>
      <c r="CG144" s="99"/>
    </row>
    <row r="145" spans="1:85" ht="12.75">
      <c r="A145" s="119"/>
      <c r="B145" s="110"/>
      <c r="C145" s="110"/>
      <c r="D145" s="105"/>
      <c r="E145" s="105"/>
      <c r="F145" s="105"/>
      <c r="G145" s="106"/>
      <c r="H145" s="107"/>
      <c r="I145" s="107"/>
      <c r="J145" s="107"/>
      <c r="K145" s="107"/>
      <c r="L145" s="108"/>
      <c r="M145" s="108"/>
      <c r="N145" s="109"/>
      <c r="O145" s="108"/>
      <c r="Q145" s="108"/>
      <c r="R145" s="108"/>
      <c r="T145" s="106"/>
      <c r="U145" s="110"/>
      <c r="V145" s="110"/>
      <c r="W145" s="110"/>
      <c r="X145" s="111"/>
      <c r="Y145" s="71"/>
      <c r="Z145" s="110"/>
      <c r="AA145" s="110"/>
      <c r="AB145" s="110"/>
      <c r="AC145" s="106"/>
      <c r="AD145" s="110"/>
      <c r="AE145" s="110"/>
      <c r="AF145" s="110"/>
      <c r="AG145" s="111"/>
      <c r="AH145" s="110"/>
      <c r="AI145" s="106"/>
      <c r="AJ145" s="106"/>
      <c r="AK145" s="106"/>
      <c r="AL145" s="106"/>
      <c r="AM145" s="107"/>
      <c r="AN145" s="106"/>
      <c r="AO145" s="106"/>
      <c r="AP145" s="112"/>
      <c r="AQ145" s="112"/>
      <c r="AR145" s="112"/>
      <c r="AS145" s="112"/>
      <c r="AT145" s="112"/>
      <c r="AU145" s="113"/>
      <c r="AV145" s="113"/>
      <c r="AW145" s="106"/>
      <c r="AX145" s="112"/>
      <c r="AY145" s="112"/>
      <c r="AZ145" s="112"/>
      <c r="BA145" s="112"/>
      <c r="BB145" s="113"/>
      <c r="BC145" s="113"/>
      <c r="BD145" s="106"/>
      <c r="BE145" s="42"/>
      <c r="BF145" s="112"/>
      <c r="BG145" s="112"/>
      <c r="BH145" s="113"/>
      <c r="BI145" s="113"/>
      <c r="BJ145" s="116"/>
      <c r="BK145" s="112"/>
      <c r="BL145" s="112"/>
      <c r="BM145" s="112"/>
      <c r="BN145" s="113"/>
      <c r="BO145" s="113"/>
      <c r="BP145" s="116"/>
      <c r="BQ145" s="112"/>
      <c r="BR145" s="112"/>
      <c r="BS145" s="112"/>
      <c r="BT145" s="113"/>
      <c r="BU145" s="113"/>
      <c r="BV145" s="117"/>
      <c r="BW145" s="112"/>
      <c r="BX145" s="112"/>
      <c r="BY145" s="112"/>
      <c r="BZ145" s="113"/>
      <c r="CA145" s="113"/>
      <c r="CB145" s="113"/>
      <c r="CC145" s="112"/>
      <c r="CD145" s="112"/>
      <c r="CE145" s="112"/>
      <c r="CF145" s="113"/>
      <c r="CG145" s="113"/>
    </row>
    <row r="146" spans="1:35" ht="12.75">
      <c r="A146" s="118"/>
      <c r="J146" s="107"/>
      <c r="K146" s="107"/>
      <c r="AI146" s="1"/>
    </row>
    <row r="148" spans="1:9" ht="12.75">
      <c r="A148" s="21" t="s">
        <v>31</v>
      </c>
      <c r="B148" s="30"/>
      <c r="C148" s="30"/>
      <c r="D148" s="34"/>
      <c r="E148" s="34"/>
      <c r="F148" s="34"/>
      <c r="G148" s="30"/>
      <c r="H148" s="30"/>
      <c r="I148" s="30"/>
    </row>
    <row r="149" spans="10:11" ht="12.75">
      <c r="J149" s="30"/>
      <c r="K149" s="30"/>
    </row>
    <row r="150" ht="12.75">
      <c r="A150" t="s">
        <v>80</v>
      </c>
    </row>
    <row r="152" ht="12.75">
      <c r="A152" t="s">
        <v>32</v>
      </c>
    </row>
    <row r="154" ht="12.75">
      <c r="A154" t="s">
        <v>33</v>
      </c>
    </row>
    <row r="156" ht="12.75">
      <c r="A156" t="s">
        <v>34</v>
      </c>
    </row>
    <row r="157" ht="12.75">
      <c r="A157" t="s">
        <v>39</v>
      </c>
    </row>
    <row r="158" ht="12.75">
      <c r="A158" t="s">
        <v>41</v>
      </c>
    </row>
    <row r="159" ht="12.75">
      <c r="A159" t="s">
        <v>40</v>
      </c>
    </row>
    <row r="161" ht="12.75">
      <c r="A161" t="s">
        <v>85</v>
      </c>
    </row>
    <row r="162" ht="12.75">
      <c r="A162" t="s">
        <v>86</v>
      </c>
    </row>
    <row r="164" ht="12.75">
      <c r="A164" t="s">
        <v>36</v>
      </c>
    </row>
    <row r="165" ht="12.75">
      <c r="A165" t="s">
        <v>35</v>
      </c>
    </row>
    <row r="166" ht="12.75">
      <c r="A166" t="s">
        <v>42</v>
      </c>
    </row>
    <row r="168" ht="12.75">
      <c r="A168" t="s">
        <v>83</v>
      </c>
    </row>
    <row r="170" ht="12.75">
      <c r="A170" t="s">
        <v>106</v>
      </c>
    </row>
    <row r="172" ht="12.75">
      <c r="A172" t="s">
        <v>108</v>
      </c>
    </row>
    <row r="173" ht="12.75">
      <c r="A173" t="s">
        <v>109</v>
      </c>
    </row>
    <row r="175" ht="12.75">
      <c r="A175" t="s">
        <v>107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Deseret G&amp;T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 Vickers</dc:creator>
  <cp:keywords/>
  <dc:description/>
  <cp:lastModifiedBy>Christopher Razzazian</cp:lastModifiedBy>
  <cp:lastPrinted>2014-12-04T18:20:08Z</cp:lastPrinted>
  <dcterms:created xsi:type="dcterms:W3CDTF">2002-11-26T20:01:15Z</dcterms:created>
  <dcterms:modified xsi:type="dcterms:W3CDTF">2014-12-04T18:20:16Z</dcterms:modified>
  <cp:category/>
  <cp:version/>
  <cp:contentType/>
  <cp:contentStatus/>
</cp:coreProperties>
</file>