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5" yWindow="45" windowWidth="26385" windowHeight="606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Actions'!$A$1:$K$205</definedName>
    <definedName name="_xlnm.Print_Area" localSheetId="5">'Action Durations'!$A$1:$L$142</definedName>
    <definedName name="_xlnm.Print_Area" localSheetId="1">Attributes!$A$1:$J$648</definedName>
    <definedName name="_xlnm.Print_Area" localSheetId="6">'Beach Days'!$A$1:$L$315</definedName>
    <definedName name="_xlnm.Print_Area" localSheetId="2">Monitoring!$A$1:$I$668</definedName>
    <definedName name="_xlnm.Print_Area" localSheetId="3">'Pollution Sources'!$A$1:$S$328</definedName>
    <definedName name="_xlnm.Print_Area" localSheetId="0">Summary!$A$1:$U$57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H141" i="9" l="1"/>
  <c r="H140" i="9"/>
  <c r="H139" i="9"/>
  <c r="H138" i="9"/>
  <c r="E132" i="9"/>
  <c r="H137" i="9"/>
  <c r="Q37" i="8"/>
  <c r="P37" i="8"/>
  <c r="O37" i="8"/>
  <c r="N37" i="8"/>
  <c r="M37" i="8"/>
  <c r="L37" i="8"/>
  <c r="Q35" i="8"/>
  <c r="P35" i="8"/>
  <c r="O35" i="8"/>
  <c r="N35" i="8"/>
  <c r="M35" i="8"/>
  <c r="L35" i="8"/>
  <c r="Q29" i="8"/>
  <c r="P29" i="8"/>
  <c r="O29" i="8"/>
  <c r="N29" i="8"/>
  <c r="M29" i="8"/>
  <c r="L29" i="8"/>
  <c r="Q24" i="8"/>
  <c r="P24" i="8"/>
  <c r="O24" i="8"/>
  <c r="N24" i="8"/>
  <c r="M24" i="8"/>
  <c r="L24" i="8"/>
  <c r="Q20" i="8"/>
  <c r="P20" i="8"/>
  <c r="O20" i="8"/>
  <c r="N20" i="8"/>
  <c r="M20" i="8"/>
  <c r="L20" i="8"/>
  <c r="Q7" i="8"/>
  <c r="P7" i="8"/>
  <c r="O7" i="8"/>
  <c r="N7" i="8"/>
  <c r="M7" i="8"/>
  <c r="L7" i="8"/>
  <c r="H42" i="8"/>
  <c r="H38" i="8"/>
  <c r="H37" i="8"/>
  <c r="H35" i="8"/>
  <c r="H29" i="8"/>
  <c r="H20" i="8"/>
  <c r="H7" i="8"/>
  <c r="G279" i="7" l="1"/>
  <c r="G251" i="7"/>
  <c r="G221" i="7"/>
  <c r="G190" i="7"/>
  <c r="G50" i="7"/>
  <c r="K305" i="7" l="1"/>
  <c r="L305" i="7" s="1"/>
  <c r="I305" i="7"/>
  <c r="K295" i="7"/>
  <c r="L295" i="7" s="1"/>
  <c r="I295" i="7"/>
  <c r="K294" i="7"/>
  <c r="L294" i="7" s="1"/>
  <c r="I294" i="7"/>
  <c r="L293" i="7"/>
  <c r="K293" i="7"/>
  <c r="I293" i="7"/>
  <c r="K292" i="7"/>
  <c r="L292" i="7" s="1"/>
  <c r="I292" i="7"/>
  <c r="K291" i="7"/>
  <c r="L291" i="7" s="1"/>
  <c r="I291" i="7"/>
  <c r="K290" i="7"/>
  <c r="L290" i="7" s="1"/>
  <c r="I290" i="7"/>
  <c r="L289" i="7"/>
  <c r="K289" i="7"/>
  <c r="I289" i="7"/>
  <c r="K288" i="7"/>
  <c r="L288" i="7" s="1"/>
  <c r="I288" i="7"/>
  <c r="K287" i="7"/>
  <c r="L287" i="7" s="1"/>
  <c r="I287" i="7"/>
  <c r="K286" i="7"/>
  <c r="L286" i="7" s="1"/>
  <c r="I286" i="7"/>
  <c r="L285" i="7"/>
  <c r="K285" i="7"/>
  <c r="I285" i="7"/>
  <c r="K284" i="7"/>
  <c r="L284" i="7" s="1"/>
  <c r="I284" i="7"/>
  <c r="K283" i="7"/>
  <c r="L283" i="7" s="1"/>
  <c r="I283" i="7"/>
  <c r="K282" i="7"/>
  <c r="L282" i="7" s="1"/>
  <c r="I282" i="7"/>
  <c r="L281" i="7"/>
  <c r="K281" i="7"/>
  <c r="I281" i="7"/>
  <c r="H279" i="7"/>
  <c r="K278" i="7"/>
  <c r="L278" i="7" s="1"/>
  <c r="I278" i="7"/>
  <c r="K277" i="7"/>
  <c r="L277" i="7" s="1"/>
  <c r="I277" i="7"/>
  <c r="L276" i="7"/>
  <c r="K276" i="7"/>
  <c r="I276" i="7"/>
  <c r="K275" i="7"/>
  <c r="L275" i="7" s="1"/>
  <c r="I275" i="7"/>
  <c r="K270" i="7"/>
  <c r="L270" i="7" s="1"/>
  <c r="I270" i="7"/>
  <c r="K264" i="7"/>
  <c r="L264" i="7" s="1"/>
  <c r="I264" i="7"/>
  <c r="H251" i="7"/>
  <c r="K250" i="7"/>
  <c r="L250" i="7" s="1"/>
  <c r="I250" i="7"/>
  <c r="K249" i="7"/>
  <c r="L249" i="7" s="1"/>
  <c r="I249" i="7"/>
  <c r="K232" i="7"/>
  <c r="L232" i="7" s="1"/>
  <c r="I232" i="7"/>
  <c r="H221" i="7"/>
  <c r="K220" i="7"/>
  <c r="L220" i="7" s="1"/>
  <c r="I220" i="7"/>
  <c r="K219" i="7"/>
  <c r="L219" i="7" s="1"/>
  <c r="I219" i="7"/>
  <c r="K205" i="7"/>
  <c r="L205" i="7" s="1"/>
  <c r="I205" i="7"/>
  <c r="K204" i="7"/>
  <c r="L204" i="7" s="1"/>
  <c r="I204" i="7"/>
  <c r="K203" i="7"/>
  <c r="L203" i="7" s="1"/>
  <c r="I203" i="7"/>
  <c r="H190" i="7"/>
  <c r="K190" i="7" s="1"/>
  <c r="L190" i="7" s="1"/>
  <c r="I190" i="7"/>
  <c r="K189" i="7"/>
  <c r="L189" i="7" s="1"/>
  <c r="I189" i="7"/>
  <c r="K188" i="7"/>
  <c r="L188" i="7" s="1"/>
  <c r="I188" i="7"/>
  <c r="K187" i="7"/>
  <c r="L187" i="7" s="1"/>
  <c r="I187" i="7"/>
  <c r="K182" i="7"/>
  <c r="L182" i="7" s="1"/>
  <c r="I182" i="7"/>
  <c r="K178" i="7"/>
  <c r="L178" i="7" s="1"/>
  <c r="I178" i="7"/>
  <c r="K169" i="7"/>
  <c r="L169" i="7" s="1"/>
  <c r="I169" i="7"/>
  <c r="K163" i="7"/>
  <c r="L163" i="7" s="1"/>
  <c r="I163" i="7"/>
  <c r="K162" i="7"/>
  <c r="L162" i="7" s="1"/>
  <c r="I162" i="7"/>
  <c r="K161" i="7"/>
  <c r="L161" i="7" s="1"/>
  <c r="I161" i="7"/>
  <c r="L160" i="7"/>
  <c r="K160" i="7"/>
  <c r="I160" i="7"/>
  <c r="K159" i="7"/>
  <c r="L159" i="7" s="1"/>
  <c r="I159" i="7"/>
  <c r="K158" i="7"/>
  <c r="L158" i="7" s="1"/>
  <c r="I158" i="7"/>
  <c r="K157" i="7"/>
  <c r="L157" i="7" s="1"/>
  <c r="I157" i="7"/>
  <c r="L156" i="7"/>
  <c r="K156" i="7"/>
  <c r="I156" i="7"/>
  <c r="K155" i="7"/>
  <c r="L155" i="7" s="1"/>
  <c r="I155" i="7"/>
  <c r="K154" i="7"/>
  <c r="L154" i="7" s="1"/>
  <c r="I154" i="7"/>
  <c r="K153" i="7"/>
  <c r="L153" i="7" s="1"/>
  <c r="I153" i="7"/>
  <c r="K150" i="7"/>
  <c r="L150" i="7" s="1"/>
  <c r="I150" i="7"/>
  <c r="K149" i="7"/>
  <c r="L149" i="7" s="1"/>
  <c r="I149" i="7"/>
  <c r="K148" i="7"/>
  <c r="L148" i="7" s="1"/>
  <c r="I148" i="7"/>
  <c r="L147" i="7"/>
  <c r="K147" i="7"/>
  <c r="I147" i="7"/>
  <c r="K146" i="7"/>
  <c r="L146" i="7" s="1"/>
  <c r="I146" i="7"/>
  <c r="K145" i="7"/>
  <c r="L145" i="7" s="1"/>
  <c r="I145" i="7"/>
  <c r="K144" i="7"/>
  <c r="L144" i="7" s="1"/>
  <c r="I144" i="7"/>
  <c r="L143" i="7"/>
  <c r="K143" i="7"/>
  <c r="I143" i="7"/>
  <c r="K142" i="7"/>
  <c r="L142" i="7" s="1"/>
  <c r="I142" i="7"/>
  <c r="K129" i="7"/>
  <c r="L129" i="7" s="1"/>
  <c r="I129" i="7"/>
  <c r="K126" i="7"/>
  <c r="L126" i="7" s="1"/>
  <c r="I126" i="7"/>
  <c r="K125" i="7"/>
  <c r="L125" i="7" s="1"/>
  <c r="I125" i="7"/>
  <c r="K124" i="7"/>
  <c r="L124" i="7" s="1"/>
  <c r="I124" i="7"/>
  <c r="L123" i="7"/>
  <c r="K123" i="7"/>
  <c r="I123" i="7"/>
  <c r="K122" i="7"/>
  <c r="L122" i="7" s="1"/>
  <c r="I122" i="7"/>
  <c r="K119" i="7"/>
  <c r="L119" i="7" s="1"/>
  <c r="I119" i="7"/>
  <c r="K102" i="7"/>
  <c r="L102" i="7" s="1"/>
  <c r="I102" i="7"/>
  <c r="K101" i="7"/>
  <c r="L101" i="7" s="1"/>
  <c r="I101" i="7"/>
  <c r="K100" i="7"/>
  <c r="L100" i="7" s="1"/>
  <c r="I100" i="7"/>
  <c r="L99" i="7"/>
  <c r="K99" i="7"/>
  <c r="I99" i="7"/>
  <c r="K98" i="7"/>
  <c r="L98" i="7" s="1"/>
  <c r="I98" i="7"/>
  <c r="K97" i="7"/>
  <c r="L97" i="7" s="1"/>
  <c r="I97" i="7"/>
  <c r="K96" i="7"/>
  <c r="L96" i="7" s="1"/>
  <c r="I96" i="7"/>
  <c r="L95" i="7"/>
  <c r="K95" i="7"/>
  <c r="I95" i="7"/>
  <c r="K94" i="7"/>
  <c r="L94" i="7" s="1"/>
  <c r="I94" i="7"/>
  <c r="K93" i="7"/>
  <c r="L93" i="7" s="1"/>
  <c r="I93" i="7"/>
  <c r="K80" i="7"/>
  <c r="L80" i="7" s="1"/>
  <c r="I80" i="7"/>
  <c r="K76" i="7"/>
  <c r="L76" i="7" s="1"/>
  <c r="I76" i="7"/>
  <c r="K75" i="7"/>
  <c r="L75" i="7" s="1"/>
  <c r="I75" i="7"/>
  <c r="L74" i="7"/>
  <c r="K74" i="7"/>
  <c r="I74" i="7"/>
  <c r="K72" i="7"/>
  <c r="L72" i="7" s="1"/>
  <c r="I72" i="7"/>
  <c r="K71" i="7"/>
  <c r="L71" i="7" s="1"/>
  <c r="I71" i="7"/>
  <c r="K67" i="7"/>
  <c r="L67" i="7" s="1"/>
  <c r="I67" i="7"/>
  <c r="K63" i="7"/>
  <c r="L63" i="7" s="1"/>
  <c r="I63" i="7"/>
  <c r="K49" i="7"/>
  <c r="L49" i="7" s="1"/>
  <c r="I49" i="7"/>
  <c r="K48" i="7"/>
  <c r="L48" i="7" s="1"/>
  <c r="I48" i="7"/>
  <c r="L47" i="7"/>
  <c r="K47" i="7"/>
  <c r="I47" i="7"/>
  <c r="K46" i="7"/>
  <c r="L46" i="7" s="1"/>
  <c r="I46" i="7"/>
  <c r="K32" i="7"/>
  <c r="L32" i="7" s="1"/>
  <c r="I32" i="7"/>
  <c r="K22" i="7"/>
  <c r="L22" i="7" s="1"/>
  <c r="I22" i="7"/>
  <c r="K16" i="7"/>
  <c r="L16" i="7" s="1"/>
  <c r="I16" i="7"/>
  <c r="H8" i="7"/>
  <c r="G8" i="7"/>
  <c r="E8" i="7"/>
  <c r="E134" i="9" l="1"/>
  <c r="D181" i="4"/>
  <c r="L71" i="9"/>
  <c r="K71" i="9"/>
  <c r="J71" i="9"/>
  <c r="I71" i="9"/>
  <c r="H71" i="9"/>
  <c r="F71" i="9"/>
  <c r="E71" i="9"/>
  <c r="B71" i="9"/>
  <c r="D180" i="4" l="1"/>
  <c r="L5" i="9"/>
  <c r="K5" i="9"/>
  <c r="J5" i="9"/>
  <c r="I5" i="9"/>
  <c r="H5" i="9"/>
  <c r="F5" i="9"/>
  <c r="E5" i="9"/>
  <c r="B5" i="9"/>
  <c r="L99" i="9"/>
  <c r="K99" i="9"/>
  <c r="J99" i="9"/>
  <c r="I99" i="9"/>
  <c r="H99" i="9"/>
  <c r="F99" i="9"/>
  <c r="E99" i="9"/>
  <c r="B99" i="9"/>
  <c r="L88" i="9"/>
  <c r="K88" i="9"/>
  <c r="J88" i="9"/>
  <c r="I88" i="9"/>
  <c r="H88" i="9"/>
  <c r="F88" i="9"/>
  <c r="E88" i="9"/>
  <c r="B88" i="9"/>
  <c r="L54" i="9"/>
  <c r="K54" i="9"/>
  <c r="J54" i="9"/>
  <c r="I54" i="9"/>
  <c r="H54" i="9"/>
  <c r="F54" i="9"/>
  <c r="E54" i="9"/>
  <c r="B54" i="9"/>
  <c r="L11" i="9"/>
  <c r="K11" i="9"/>
  <c r="J11" i="9"/>
  <c r="I11" i="9"/>
  <c r="H11" i="9"/>
  <c r="F11" i="9"/>
  <c r="E11" i="9"/>
  <c r="B11" i="9"/>
  <c r="E201" i="4"/>
  <c r="D201" i="4"/>
  <c r="E188" i="4"/>
  <c r="D188" i="4"/>
  <c r="D182" i="4"/>
  <c r="H134" i="4"/>
  <c r="E134" i="4"/>
  <c r="B134" i="4"/>
  <c r="H119" i="4"/>
  <c r="E119" i="4"/>
  <c r="B119" i="4"/>
  <c r="H75" i="4"/>
  <c r="E75" i="4"/>
  <c r="B75" i="4"/>
  <c r="H11" i="4"/>
  <c r="E11" i="4"/>
  <c r="B11" i="4"/>
  <c r="B185" i="11" l="1"/>
  <c r="B40" i="11"/>
  <c r="F657" i="10" l="1"/>
  <c r="I644" i="10" l="1"/>
  <c r="I640" i="10"/>
  <c r="I634" i="10"/>
  <c r="I617" i="10"/>
  <c r="I606" i="10"/>
  <c r="I592" i="10"/>
  <c r="I570" i="10"/>
  <c r="I557" i="10"/>
  <c r="I545" i="10"/>
  <c r="I535" i="10"/>
  <c r="I520" i="10"/>
  <c r="I516" i="10"/>
  <c r="I506" i="10"/>
  <c r="I493" i="10"/>
  <c r="I484" i="10"/>
  <c r="I472" i="10"/>
  <c r="I467" i="10"/>
  <c r="I431" i="10"/>
  <c r="I413" i="10"/>
  <c r="I375" i="10"/>
  <c r="I359" i="10"/>
  <c r="I344" i="10"/>
  <c r="I318" i="10"/>
  <c r="I301" i="10"/>
  <c r="I268" i="10"/>
  <c r="I259" i="10"/>
  <c r="I237" i="10"/>
  <c r="I205" i="10"/>
  <c r="I177" i="10"/>
  <c r="I163" i="10"/>
  <c r="I141" i="10"/>
  <c r="I118" i="10"/>
  <c r="I109" i="10"/>
  <c r="I101" i="10"/>
  <c r="I87" i="10"/>
  <c r="I68" i="10"/>
  <c r="I50" i="10"/>
  <c r="I34" i="10"/>
  <c r="I27" i="10"/>
  <c r="I9" i="10"/>
  <c r="G654" i="10" l="1"/>
  <c r="F667" i="10"/>
  <c r="F666" i="10"/>
  <c r="F665" i="10"/>
  <c r="F664" i="10"/>
  <c r="F663" i="10"/>
  <c r="F662" i="10"/>
  <c r="F661" i="10"/>
  <c r="F660" i="10"/>
  <c r="F659" i="10"/>
  <c r="F658" i="10"/>
  <c r="E644" i="10"/>
  <c r="D42" i="8" s="1"/>
  <c r="E640" i="10"/>
  <c r="D41" i="8" s="1"/>
  <c r="E634" i="10"/>
  <c r="D40" i="8" s="1"/>
  <c r="E617" i="10"/>
  <c r="D39" i="8" s="1"/>
  <c r="E606" i="10"/>
  <c r="D38" i="8" s="1"/>
  <c r="E592" i="10"/>
  <c r="D37" i="8" s="1"/>
  <c r="E570" i="10"/>
  <c r="D36" i="8" s="1"/>
  <c r="E557" i="10"/>
  <c r="D35" i="8" s="1"/>
  <c r="E545" i="10"/>
  <c r="D34" i="8" s="1"/>
  <c r="E535" i="10"/>
  <c r="D33" i="8" s="1"/>
  <c r="E520" i="10"/>
  <c r="D32" i="8" s="1"/>
  <c r="E516" i="10"/>
  <c r="D31" i="8" s="1"/>
  <c r="E506" i="10"/>
  <c r="D30" i="8" s="1"/>
  <c r="E493" i="10"/>
  <c r="D29" i="8" s="1"/>
  <c r="E484" i="10"/>
  <c r="D28" i="8" s="1"/>
  <c r="E472" i="10"/>
  <c r="D27" i="8" s="1"/>
  <c r="E467" i="10"/>
  <c r="D26" i="8" s="1"/>
  <c r="E431" i="10"/>
  <c r="D25" i="8" s="1"/>
  <c r="E413" i="10"/>
  <c r="D24" i="8" s="1"/>
  <c r="E375" i="10"/>
  <c r="D23" i="8" s="1"/>
  <c r="E359" i="10"/>
  <c r="D22" i="8" s="1"/>
  <c r="E344" i="10"/>
  <c r="D21" i="8" s="1"/>
  <c r="E318" i="10"/>
  <c r="D20" i="8" s="1"/>
  <c r="E301" i="10"/>
  <c r="D19" i="8" s="1"/>
  <c r="E268" i="10"/>
  <c r="D18" i="8" s="1"/>
  <c r="E259" i="10"/>
  <c r="D17" i="8" s="1"/>
  <c r="E237" i="10"/>
  <c r="E205" i="10"/>
  <c r="D15" i="8" s="1"/>
  <c r="E177" i="10"/>
  <c r="D14" i="8" s="1"/>
  <c r="E163" i="10"/>
  <c r="D13" i="8" s="1"/>
  <c r="E141" i="10"/>
  <c r="D12" i="8" s="1"/>
  <c r="E118" i="10"/>
  <c r="D11" i="8" s="1"/>
  <c r="E109" i="10"/>
  <c r="D10" i="8" s="1"/>
  <c r="E101" i="10"/>
  <c r="D9" i="8" s="1"/>
  <c r="E87" i="10"/>
  <c r="E68" i="10"/>
  <c r="D7" i="8" s="1"/>
  <c r="E50" i="10"/>
  <c r="D6" i="8" s="1"/>
  <c r="E34" i="10"/>
  <c r="D5" i="8" s="1"/>
  <c r="E27" i="10"/>
  <c r="D4" i="8" s="1"/>
  <c r="E9" i="10"/>
  <c r="D3" i="8" s="1"/>
  <c r="D8" i="8" l="1"/>
  <c r="G652" i="10"/>
  <c r="G657" i="10" s="1"/>
  <c r="D16" i="8"/>
  <c r="G664" i="10" l="1"/>
  <c r="G660" i="10"/>
  <c r="G667" i="10"/>
  <c r="G663" i="10"/>
  <c r="G659" i="10"/>
  <c r="G666" i="10"/>
  <c r="G662" i="10"/>
  <c r="G658" i="10"/>
  <c r="G665" i="10"/>
  <c r="G661" i="10"/>
  <c r="T4" i="8" l="1"/>
  <c r="B8" i="7"/>
  <c r="K31" i="7"/>
  <c r="L31" i="7" s="1"/>
  <c r="I31" i="7"/>
  <c r="K78" i="7"/>
  <c r="L78" i="7" s="1"/>
  <c r="I78" i="7"/>
  <c r="K77" i="7"/>
  <c r="L77" i="7" s="1"/>
  <c r="I77" i="7"/>
  <c r="K172" i="7"/>
  <c r="L172" i="7" s="1"/>
  <c r="I172" i="7"/>
  <c r="K171" i="7"/>
  <c r="L171" i="7" s="1"/>
  <c r="I171" i="7"/>
  <c r="K183" i="7"/>
  <c r="L183" i="7" s="1"/>
  <c r="I183" i="7"/>
  <c r="K181" i="7"/>
  <c r="L181" i="7" s="1"/>
  <c r="I181" i="7"/>
  <c r="K179" i="7"/>
  <c r="L179" i="7" s="1"/>
  <c r="I179" i="7"/>
  <c r="K206" i="7"/>
  <c r="L206" i="7" s="1"/>
  <c r="I206" i="7"/>
  <c r="B240" i="7"/>
  <c r="E240" i="7"/>
  <c r="H107" i="7" l="1"/>
  <c r="T16" i="8" s="1"/>
  <c r="G107" i="7"/>
  <c r="E107" i="7"/>
  <c r="B107" i="7"/>
  <c r="K106" i="7"/>
  <c r="L106" i="7" s="1"/>
  <c r="I106" i="7"/>
  <c r="K105" i="7"/>
  <c r="L105" i="7" s="1"/>
  <c r="I105" i="7"/>
  <c r="K107" i="7" l="1"/>
  <c r="L107" i="7" s="1"/>
  <c r="S16" i="8"/>
  <c r="U16" i="8" s="1"/>
  <c r="I107" i="7"/>
  <c r="K17" i="7" l="1"/>
  <c r="L17" i="7" s="1"/>
  <c r="I17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K3" i="7"/>
  <c r="I3" i="7"/>
  <c r="H13" i="7"/>
  <c r="G13" i="7"/>
  <c r="E13" i="7"/>
  <c r="S4" i="8" s="1"/>
  <c r="U4" i="8" s="1"/>
  <c r="B13" i="7"/>
  <c r="K12" i="7"/>
  <c r="L12" i="7" s="1"/>
  <c r="I12" i="7"/>
  <c r="K10" i="7"/>
  <c r="L10" i="7" s="1"/>
  <c r="I10" i="7"/>
  <c r="L3" i="7" l="1"/>
  <c r="K8" i="7"/>
  <c r="K13" i="7"/>
  <c r="L13" i="7" s="1"/>
  <c r="I13" i="7"/>
  <c r="L96" i="9"/>
  <c r="K96" i="9"/>
  <c r="J96" i="9"/>
  <c r="I96" i="9"/>
  <c r="H96" i="9"/>
  <c r="F96" i="9"/>
  <c r="E96" i="9"/>
  <c r="B96" i="9"/>
  <c r="L92" i="9" l="1"/>
  <c r="Q31" i="8" s="1"/>
  <c r="K92" i="9"/>
  <c r="P31" i="8" s="1"/>
  <c r="J92" i="9"/>
  <c r="O31" i="8" s="1"/>
  <c r="I92" i="9"/>
  <c r="N31" i="8" s="1"/>
  <c r="H92" i="9"/>
  <c r="M31" i="8" s="1"/>
  <c r="F92" i="9"/>
  <c r="E92" i="9"/>
  <c r="L31" i="8" s="1"/>
  <c r="B92" i="9"/>
  <c r="L84" i="9"/>
  <c r="Q28" i="8" s="1"/>
  <c r="K84" i="9"/>
  <c r="P28" i="8" s="1"/>
  <c r="J84" i="9"/>
  <c r="O28" i="8" s="1"/>
  <c r="I84" i="9"/>
  <c r="N28" i="8" s="1"/>
  <c r="H84" i="9"/>
  <c r="M28" i="8" s="1"/>
  <c r="F84" i="9"/>
  <c r="E84" i="9"/>
  <c r="L28" i="8" s="1"/>
  <c r="B84" i="9"/>
  <c r="L76" i="9"/>
  <c r="Q26" i="8" s="1"/>
  <c r="K76" i="9"/>
  <c r="P26" i="8" s="1"/>
  <c r="J76" i="9"/>
  <c r="O26" i="8" s="1"/>
  <c r="I76" i="9"/>
  <c r="N26" i="8" s="1"/>
  <c r="H76" i="9"/>
  <c r="M26" i="8" s="1"/>
  <c r="F76" i="9"/>
  <c r="E76" i="9"/>
  <c r="L26" i="8" s="1"/>
  <c r="B76" i="9"/>
  <c r="L45" i="9"/>
  <c r="Q17" i="8" s="1"/>
  <c r="K45" i="9"/>
  <c r="P17" i="8" s="1"/>
  <c r="J45" i="9"/>
  <c r="O17" i="8" s="1"/>
  <c r="I45" i="9"/>
  <c r="N17" i="8" s="1"/>
  <c r="H45" i="9"/>
  <c r="M17" i="8" s="1"/>
  <c r="F45" i="9"/>
  <c r="E45" i="9"/>
  <c r="L17" i="8" s="1"/>
  <c r="B45" i="9"/>
  <c r="L33" i="9"/>
  <c r="Q13" i="8" s="1"/>
  <c r="K33" i="9"/>
  <c r="P13" i="8" s="1"/>
  <c r="J33" i="9"/>
  <c r="O13" i="8" s="1"/>
  <c r="I33" i="9"/>
  <c r="N13" i="8" s="1"/>
  <c r="H33" i="9"/>
  <c r="M13" i="8" s="1"/>
  <c r="F33" i="9"/>
  <c r="E33" i="9"/>
  <c r="L13" i="8" s="1"/>
  <c r="B33" i="9"/>
  <c r="D193" i="4" l="1"/>
  <c r="D204" i="4"/>
  <c r="H128" i="4"/>
  <c r="E128" i="4"/>
  <c r="B128" i="4"/>
  <c r="H124" i="4"/>
  <c r="E124" i="4"/>
  <c r="B124" i="4"/>
  <c r="H31" i="8" s="1"/>
  <c r="H111" i="4"/>
  <c r="E111" i="4"/>
  <c r="B111" i="4"/>
  <c r="H28" i="8" s="1"/>
  <c r="H99" i="4"/>
  <c r="E99" i="4"/>
  <c r="B99" i="4"/>
  <c r="H26" i="8" s="1"/>
  <c r="H93" i="4"/>
  <c r="E93" i="4"/>
  <c r="B93" i="4"/>
  <c r="H24" i="8" s="1"/>
  <c r="H64" i="4"/>
  <c r="E64" i="4"/>
  <c r="B64" i="4"/>
  <c r="H17" i="8" s="1"/>
  <c r="H44" i="4"/>
  <c r="E44" i="4"/>
  <c r="B44" i="4"/>
  <c r="H13" i="8" s="1"/>
  <c r="S107" i="11" l="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B107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B20" i="11"/>
  <c r="E8" i="11"/>
  <c r="F8" i="11"/>
  <c r="B8" i="11"/>
  <c r="B644" i="10" l="1"/>
  <c r="B640" i="10"/>
  <c r="B634" i="10"/>
  <c r="B617" i="10"/>
  <c r="B606" i="10"/>
  <c r="B592" i="10"/>
  <c r="B570" i="10"/>
  <c r="B557" i="10"/>
  <c r="B545" i="10"/>
  <c r="B535" i="10"/>
  <c r="B520" i="10"/>
  <c r="B516" i="10"/>
  <c r="B506" i="10"/>
  <c r="B493" i="10"/>
  <c r="B484" i="10"/>
  <c r="B472" i="10"/>
  <c r="B467" i="10"/>
  <c r="B431" i="10"/>
  <c r="B413" i="10"/>
  <c r="B375" i="10"/>
  <c r="B359" i="10"/>
  <c r="B344" i="10"/>
  <c r="B318" i="10"/>
  <c r="B301" i="10"/>
  <c r="B268" i="10"/>
  <c r="B259" i="10"/>
  <c r="B237" i="10"/>
  <c r="B205" i="10"/>
  <c r="B177" i="10"/>
  <c r="B163" i="10"/>
  <c r="B141" i="10"/>
  <c r="B118" i="10"/>
  <c r="B109" i="10"/>
  <c r="B101" i="10"/>
  <c r="B87" i="10"/>
  <c r="B68" i="10"/>
  <c r="B50" i="10"/>
  <c r="B34" i="10"/>
  <c r="B27" i="10"/>
  <c r="S53" i="11" l="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B53" i="11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J467" i="2"/>
  <c r="J237" i="2"/>
  <c r="J109" i="2"/>
  <c r="K243" i="7"/>
  <c r="L243" i="7" s="1"/>
  <c r="I243" i="7"/>
  <c r="K257" i="7"/>
  <c r="L257" i="7" s="1"/>
  <c r="I257" i="7"/>
  <c r="K256" i="7"/>
  <c r="L256" i="7" s="1"/>
  <c r="I256" i="7"/>
  <c r="K255" i="7"/>
  <c r="L255" i="7" s="1"/>
  <c r="I255" i="7"/>
  <c r="K234" i="7"/>
  <c r="L234" i="7" s="1"/>
  <c r="I234" i="7"/>
  <c r="K233" i="7"/>
  <c r="L233" i="7" s="1"/>
  <c r="I233" i="7"/>
  <c r="K231" i="7"/>
  <c r="L231" i="7" s="1"/>
  <c r="I231" i="7"/>
  <c r="K230" i="7"/>
  <c r="L230" i="7" s="1"/>
  <c r="I230" i="7"/>
  <c r="K229" i="7"/>
  <c r="L229" i="7" s="1"/>
  <c r="I229" i="7"/>
  <c r="K228" i="7"/>
  <c r="L228" i="7" s="1"/>
  <c r="I228" i="7"/>
  <c r="H306" i="7"/>
  <c r="T42" i="8" s="1"/>
  <c r="G306" i="7"/>
  <c r="E306" i="7"/>
  <c r="B306" i="7"/>
  <c r="K304" i="7"/>
  <c r="L304" i="7" s="1"/>
  <c r="I304" i="7"/>
  <c r="H302" i="7"/>
  <c r="T41" i="8" s="1"/>
  <c r="G302" i="7"/>
  <c r="E302" i="7"/>
  <c r="B302" i="7"/>
  <c r="K301" i="7"/>
  <c r="L301" i="7" s="1"/>
  <c r="I301" i="7"/>
  <c r="K300" i="7"/>
  <c r="L300" i="7" s="1"/>
  <c r="I300" i="7"/>
  <c r="K299" i="7"/>
  <c r="L299" i="7" s="1"/>
  <c r="I299" i="7"/>
  <c r="K298" i="7"/>
  <c r="L298" i="7" s="1"/>
  <c r="I298" i="7"/>
  <c r="H296" i="7"/>
  <c r="T40" i="8" s="1"/>
  <c r="G296" i="7"/>
  <c r="E296" i="7"/>
  <c r="B296" i="7"/>
  <c r="T39" i="8"/>
  <c r="E279" i="7"/>
  <c r="B279" i="7"/>
  <c r="H273" i="7"/>
  <c r="T38" i="8" s="1"/>
  <c r="G273" i="7"/>
  <c r="E273" i="7"/>
  <c r="B273" i="7"/>
  <c r="K272" i="7"/>
  <c r="L272" i="7" s="1"/>
  <c r="I272" i="7"/>
  <c r="K271" i="7"/>
  <c r="L271" i="7" s="1"/>
  <c r="I271" i="7"/>
  <c r="K269" i="7"/>
  <c r="L269" i="7" s="1"/>
  <c r="I269" i="7"/>
  <c r="K268" i="7"/>
  <c r="L268" i="7" s="1"/>
  <c r="I268" i="7"/>
  <c r="H266" i="7"/>
  <c r="T37" i="8" s="1"/>
  <c r="G266" i="7"/>
  <c r="E266" i="7"/>
  <c r="B266" i="7"/>
  <c r="K265" i="7"/>
  <c r="L265" i="7" s="1"/>
  <c r="I265" i="7"/>
  <c r="H262" i="7"/>
  <c r="T36" i="8" s="1"/>
  <c r="G262" i="7"/>
  <c r="E262" i="7"/>
  <c r="B262" i="7"/>
  <c r="K261" i="7"/>
  <c r="L261" i="7" s="1"/>
  <c r="I261" i="7"/>
  <c r="K260" i="7"/>
  <c r="L260" i="7" s="1"/>
  <c r="I260" i="7"/>
  <c r="K259" i="7"/>
  <c r="L259" i="7" s="1"/>
  <c r="I259" i="7"/>
  <c r="K258" i="7"/>
  <c r="L258" i="7" s="1"/>
  <c r="I258" i="7"/>
  <c r="K254" i="7"/>
  <c r="L254" i="7" s="1"/>
  <c r="I254" i="7"/>
  <c r="K253" i="7"/>
  <c r="L253" i="7" s="1"/>
  <c r="I253" i="7"/>
  <c r="T35" i="8"/>
  <c r="E251" i="7"/>
  <c r="B251" i="7"/>
  <c r="H247" i="7"/>
  <c r="T34" i="8" s="1"/>
  <c r="G247" i="7"/>
  <c r="E247" i="7"/>
  <c r="B247" i="7"/>
  <c r="K246" i="7"/>
  <c r="L246" i="7" s="1"/>
  <c r="I246" i="7"/>
  <c r="K245" i="7"/>
  <c r="L245" i="7" s="1"/>
  <c r="I245" i="7"/>
  <c r="K244" i="7"/>
  <c r="L244" i="7" s="1"/>
  <c r="I244" i="7"/>
  <c r="K242" i="7"/>
  <c r="L242" i="7" s="1"/>
  <c r="I242" i="7"/>
  <c r="H240" i="7"/>
  <c r="T33" i="8" s="1"/>
  <c r="G240" i="7"/>
  <c r="K239" i="7"/>
  <c r="L239" i="7" s="1"/>
  <c r="I239" i="7"/>
  <c r="K238" i="7"/>
  <c r="L238" i="7" s="1"/>
  <c r="I238" i="7"/>
  <c r="K237" i="7"/>
  <c r="L237" i="7" s="1"/>
  <c r="I237" i="7"/>
  <c r="K236" i="7"/>
  <c r="L236" i="7" s="1"/>
  <c r="I236" i="7"/>
  <c r="K235" i="7"/>
  <c r="L235" i="7" s="1"/>
  <c r="I235" i="7"/>
  <c r="K227" i="7"/>
  <c r="L227" i="7" s="1"/>
  <c r="I227" i="7"/>
  <c r="K213" i="7"/>
  <c r="L213" i="7" s="1"/>
  <c r="I213" i="7"/>
  <c r="K195" i="7"/>
  <c r="L195" i="7" s="1"/>
  <c r="I195" i="7"/>
  <c r="K194" i="7"/>
  <c r="L194" i="7" s="1"/>
  <c r="I194" i="7"/>
  <c r="K193" i="7"/>
  <c r="L193" i="7" s="1"/>
  <c r="I193" i="7"/>
  <c r="K174" i="7"/>
  <c r="L174" i="7" s="1"/>
  <c r="I174" i="7"/>
  <c r="K141" i="7"/>
  <c r="L141" i="7" s="1"/>
  <c r="I141" i="7"/>
  <c r="K140" i="7"/>
  <c r="L140" i="7" s="1"/>
  <c r="I140" i="7"/>
  <c r="K139" i="7"/>
  <c r="L139" i="7" s="1"/>
  <c r="I139" i="7"/>
  <c r="K131" i="7"/>
  <c r="L131" i="7" s="1"/>
  <c r="I131" i="7"/>
  <c r="K117" i="7"/>
  <c r="L117" i="7" s="1"/>
  <c r="I117" i="7"/>
  <c r="K116" i="7"/>
  <c r="L116" i="7" s="1"/>
  <c r="I116" i="7"/>
  <c r="K115" i="7"/>
  <c r="L115" i="7" s="1"/>
  <c r="I115" i="7"/>
  <c r="K114" i="7"/>
  <c r="L114" i="7" s="1"/>
  <c r="I114" i="7"/>
  <c r="K113" i="7"/>
  <c r="L113" i="7" s="1"/>
  <c r="I113" i="7"/>
  <c r="K112" i="7"/>
  <c r="L112" i="7" s="1"/>
  <c r="I112" i="7"/>
  <c r="K111" i="7"/>
  <c r="L111" i="7" s="1"/>
  <c r="I111" i="7"/>
  <c r="K110" i="7"/>
  <c r="L110" i="7" s="1"/>
  <c r="I110" i="7"/>
  <c r="K88" i="7"/>
  <c r="L88" i="7" s="1"/>
  <c r="I88" i="7"/>
  <c r="K65" i="7"/>
  <c r="L65" i="7" s="1"/>
  <c r="I65" i="7"/>
  <c r="K64" i="7"/>
  <c r="L64" i="7" s="1"/>
  <c r="I64" i="7"/>
  <c r="K62" i="7"/>
  <c r="L62" i="7" s="1"/>
  <c r="I62" i="7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H225" i="7"/>
  <c r="T32" i="8" s="1"/>
  <c r="G225" i="7"/>
  <c r="E225" i="7"/>
  <c r="B225" i="7"/>
  <c r="K224" i="7"/>
  <c r="L224" i="7" s="1"/>
  <c r="I224" i="7"/>
  <c r="K223" i="7"/>
  <c r="L223" i="7" s="1"/>
  <c r="I223" i="7"/>
  <c r="T31" i="8"/>
  <c r="E221" i="7"/>
  <c r="B221" i="7"/>
  <c r="H217" i="7"/>
  <c r="T30" i="8" s="1"/>
  <c r="G217" i="7"/>
  <c r="E217" i="7"/>
  <c r="B217" i="7"/>
  <c r="K216" i="7"/>
  <c r="L216" i="7" s="1"/>
  <c r="I216" i="7"/>
  <c r="K215" i="7"/>
  <c r="L215" i="7" s="1"/>
  <c r="I215" i="7"/>
  <c r="K214" i="7"/>
  <c r="L214" i="7" s="1"/>
  <c r="I214" i="7"/>
  <c r="K212" i="7"/>
  <c r="L212" i="7" s="1"/>
  <c r="I212" i="7"/>
  <c r="K211" i="7"/>
  <c r="L211" i="7" s="1"/>
  <c r="I211" i="7"/>
  <c r="K210" i="7"/>
  <c r="L210" i="7" s="1"/>
  <c r="I210" i="7"/>
  <c r="H208" i="7"/>
  <c r="T29" i="8" s="1"/>
  <c r="G208" i="7"/>
  <c r="E208" i="7"/>
  <c r="B208" i="7"/>
  <c r="K207" i="7"/>
  <c r="L207" i="7" s="1"/>
  <c r="I207" i="7"/>
  <c r="H201" i="7"/>
  <c r="T28" i="8" s="1"/>
  <c r="G201" i="7"/>
  <c r="E201" i="7"/>
  <c r="B201" i="7"/>
  <c r="K200" i="7"/>
  <c r="L200" i="7" s="1"/>
  <c r="I200" i="7"/>
  <c r="K199" i="7"/>
  <c r="L199" i="7" s="1"/>
  <c r="I199" i="7"/>
  <c r="K198" i="7"/>
  <c r="L198" i="7" s="1"/>
  <c r="I198" i="7"/>
  <c r="K197" i="7"/>
  <c r="L197" i="7" s="1"/>
  <c r="I197" i="7"/>
  <c r="K196" i="7"/>
  <c r="L196" i="7" s="1"/>
  <c r="I196" i="7"/>
  <c r="K192" i="7"/>
  <c r="L192" i="7" s="1"/>
  <c r="I192" i="7"/>
  <c r="T27" i="8"/>
  <c r="E190" i="7"/>
  <c r="B190" i="7"/>
  <c r="H185" i="7"/>
  <c r="T26" i="8" s="1"/>
  <c r="G185" i="7"/>
  <c r="E185" i="7"/>
  <c r="B185" i="7"/>
  <c r="K184" i="7"/>
  <c r="L184" i="7" s="1"/>
  <c r="I184" i="7"/>
  <c r="H176" i="7"/>
  <c r="T24" i="8" s="1"/>
  <c r="G176" i="7"/>
  <c r="E176" i="7"/>
  <c r="B176" i="7"/>
  <c r="K175" i="7"/>
  <c r="L175" i="7" s="1"/>
  <c r="I175" i="7"/>
  <c r="K173" i="7"/>
  <c r="L173" i="7" s="1"/>
  <c r="I173" i="7"/>
  <c r="K170" i="7"/>
  <c r="L170" i="7" s="1"/>
  <c r="I170" i="7"/>
  <c r="H167" i="7"/>
  <c r="T23" i="8" s="1"/>
  <c r="G167" i="7"/>
  <c r="E167" i="7"/>
  <c r="B167" i="7"/>
  <c r="K166" i="7"/>
  <c r="L166" i="7" s="1"/>
  <c r="I166" i="7"/>
  <c r="H164" i="7"/>
  <c r="T22" i="8" s="1"/>
  <c r="G164" i="7"/>
  <c r="E164" i="7"/>
  <c r="B164" i="7"/>
  <c r="H151" i="7"/>
  <c r="T21" i="8" s="1"/>
  <c r="G151" i="7"/>
  <c r="E151" i="7"/>
  <c r="B151" i="7"/>
  <c r="K138" i="7"/>
  <c r="L138" i="7" s="1"/>
  <c r="I138" i="7"/>
  <c r="H136" i="7"/>
  <c r="T20" i="8" s="1"/>
  <c r="G136" i="7"/>
  <c r="E136" i="7"/>
  <c r="B136" i="7"/>
  <c r="K135" i="7"/>
  <c r="L135" i="7" s="1"/>
  <c r="I135" i="7"/>
  <c r="K134" i="7"/>
  <c r="L134" i="7" s="1"/>
  <c r="I134" i="7"/>
  <c r="K133" i="7"/>
  <c r="L133" i="7" s="1"/>
  <c r="I133" i="7"/>
  <c r="K132" i="7"/>
  <c r="L132" i="7" s="1"/>
  <c r="I132" i="7"/>
  <c r="K130" i="7"/>
  <c r="L130" i="7" s="1"/>
  <c r="I130" i="7"/>
  <c r="K33" i="7"/>
  <c r="L33" i="7" s="1"/>
  <c r="K30" i="7"/>
  <c r="L30" i="7" s="1"/>
  <c r="I33" i="7"/>
  <c r="I30" i="7"/>
  <c r="K240" i="7" l="1"/>
  <c r="L240" i="7" s="1"/>
  <c r="K251" i="7"/>
  <c r="L251" i="7" s="1"/>
  <c r="K262" i="7"/>
  <c r="L262" i="7" s="1"/>
  <c r="K167" i="7"/>
  <c r="L167" i="7" s="1"/>
  <c r="K306" i="7"/>
  <c r="L306" i="7" s="1"/>
  <c r="K185" i="7"/>
  <c r="L185" i="7" s="1"/>
  <c r="K176" i="7"/>
  <c r="L176" i="7" s="1"/>
  <c r="K136" i="7"/>
  <c r="L136" i="7" s="1"/>
  <c r="K208" i="7"/>
  <c r="L208" i="7" s="1"/>
  <c r="K217" i="7"/>
  <c r="L217" i="7" s="1"/>
  <c r="K266" i="7"/>
  <c r="L266" i="7" s="1"/>
  <c r="K302" i="7"/>
  <c r="L302" i="7" s="1"/>
  <c r="K296" i="7"/>
  <c r="L296" i="7" s="1"/>
  <c r="K279" i="7"/>
  <c r="L279" i="7" s="1"/>
  <c r="K273" i="7"/>
  <c r="L273" i="7" s="1"/>
  <c r="K247" i="7"/>
  <c r="L247" i="7" s="1"/>
  <c r="K225" i="7"/>
  <c r="L225" i="7" s="1"/>
  <c r="K164" i="7"/>
  <c r="L164" i="7" s="1"/>
  <c r="K151" i="7"/>
  <c r="L151" i="7" s="1"/>
  <c r="K221" i="7"/>
  <c r="L221" i="7" s="1"/>
  <c r="K201" i="7"/>
  <c r="L201" i="7" s="1"/>
  <c r="S20" i="8"/>
  <c r="U20" i="8" s="1"/>
  <c r="S21" i="8"/>
  <c r="U21" i="8" s="1"/>
  <c r="S22" i="8"/>
  <c r="U22" i="8" s="1"/>
  <c r="S23" i="8"/>
  <c r="U23" i="8" s="1"/>
  <c r="S24" i="8"/>
  <c r="U24" i="8" s="1"/>
  <c r="S26" i="8"/>
  <c r="U26" i="8" s="1"/>
  <c r="S27" i="8"/>
  <c r="U27" i="8" s="1"/>
  <c r="S28" i="8"/>
  <c r="U28" i="8" s="1"/>
  <c r="S29" i="8"/>
  <c r="U29" i="8" s="1"/>
  <c r="S30" i="8"/>
  <c r="U30" i="8" s="1"/>
  <c r="S31" i="8"/>
  <c r="U31" i="8" s="1"/>
  <c r="S32" i="8"/>
  <c r="U32" i="8" s="1"/>
  <c r="S33" i="8"/>
  <c r="U33" i="8" s="1"/>
  <c r="S34" i="8"/>
  <c r="U34" i="8" s="1"/>
  <c r="S35" i="8"/>
  <c r="U35" i="8" s="1"/>
  <c r="S36" i="8"/>
  <c r="U36" i="8" s="1"/>
  <c r="S37" i="8"/>
  <c r="U37" i="8" s="1"/>
  <c r="S38" i="8"/>
  <c r="U38" i="8" s="1"/>
  <c r="S39" i="8"/>
  <c r="U39" i="8" s="1"/>
  <c r="S40" i="8"/>
  <c r="U40" i="8" s="1"/>
  <c r="S41" i="8"/>
  <c r="U41" i="8" s="1"/>
  <c r="S42" i="8"/>
  <c r="U42" i="8" s="1"/>
  <c r="I306" i="7"/>
  <c r="I240" i="7"/>
  <c r="I262" i="7"/>
  <c r="I266" i="7"/>
  <c r="I273" i="7"/>
  <c r="I279" i="7"/>
  <c r="I296" i="7"/>
  <c r="I302" i="7"/>
  <c r="I247" i="7"/>
  <c r="I251" i="7"/>
  <c r="I151" i="7"/>
  <c r="I164" i="7"/>
  <c r="I201" i="7"/>
  <c r="I221" i="7"/>
  <c r="I225" i="7"/>
  <c r="I136" i="7"/>
  <c r="I167" i="7"/>
  <c r="I176" i="7"/>
  <c r="I185" i="7"/>
  <c r="I208" i="7"/>
  <c r="I217" i="7"/>
  <c r="S306" i="11" l="1"/>
  <c r="R306" i="11"/>
  <c r="Q306" i="11"/>
  <c r="P306" i="11"/>
  <c r="O306" i="11"/>
  <c r="N306" i="11"/>
  <c r="M306" i="11"/>
  <c r="L306" i="11"/>
  <c r="K306" i="11"/>
  <c r="J306" i="11"/>
  <c r="I306" i="11"/>
  <c r="H306" i="11"/>
  <c r="G306" i="11"/>
  <c r="F306" i="11"/>
  <c r="E306" i="11"/>
  <c r="B306" i="11"/>
  <c r="S302" i="11"/>
  <c r="R302" i="11"/>
  <c r="Q302" i="11"/>
  <c r="P302" i="11"/>
  <c r="O302" i="11"/>
  <c r="N302" i="11"/>
  <c r="M302" i="11"/>
  <c r="L302" i="11"/>
  <c r="K302" i="11"/>
  <c r="J302" i="11"/>
  <c r="I302" i="11"/>
  <c r="H302" i="11"/>
  <c r="G302" i="11"/>
  <c r="F302" i="11"/>
  <c r="E302" i="11"/>
  <c r="B302" i="11"/>
  <c r="S296" i="11"/>
  <c r="R296" i="11"/>
  <c r="Q296" i="11"/>
  <c r="P296" i="11"/>
  <c r="O296" i="11"/>
  <c r="N296" i="11"/>
  <c r="M296" i="11"/>
  <c r="L296" i="11"/>
  <c r="K296" i="11"/>
  <c r="J296" i="11"/>
  <c r="I296" i="11"/>
  <c r="H296" i="11"/>
  <c r="G296" i="11"/>
  <c r="F296" i="11"/>
  <c r="E296" i="11"/>
  <c r="B296" i="11"/>
  <c r="S279" i="11"/>
  <c r="R279" i="11"/>
  <c r="Q279" i="11"/>
  <c r="P279" i="11"/>
  <c r="O279" i="11"/>
  <c r="N279" i="11"/>
  <c r="M279" i="11"/>
  <c r="L279" i="11"/>
  <c r="K279" i="11"/>
  <c r="J279" i="11"/>
  <c r="I279" i="11"/>
  <c r="H279" i="11"/>
  <c r="G279" i="11"/>
  <c r="F279" i="11"/>
  <c r="E279" i="11"/>
  <c r="B279" i="11"/>
  <c r="S273" i="11"/>
  <c r="R273" i="11"/>
  <c r="Q273" i="11"/>
  <c r="P273" i="11"/>
  <c r="O273" i="11"/>
  <c r="N273" i="11"/>
  <c r="M273" i="11"/>
  <c r="L273" i="11"/>
  <c r="K273" i="11"/>
  <c r="J273" i="11"/>
  <c r="I273" i="11"/>
  <c r="H273" i="11"/>
  <c r="G273" i="11"/>
  <c r="F273" i="11"/>
  <c r="E273" i="11"/>
  <c r="B273" i="11"/>
  <c r="S266" i="11"/>
  <c r="R266" i="11"/>
  <c r="Q266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B266" i="11"/>
  <c r="S262" i="11"/>
  <c r="R262" i="11"/>
  <c r="Q262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B262" i="11"/>
  <c r="S251" i="11"/>
  <c r="R251" i="11"/>
  <c r="Q251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B251" i="11"/>
  <c r="S247" i="11"/>
  <c r="R247" i="11"/>
  <c r="Q247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B247" i="11"/>
  <c r="S240" i="11"/>
  <c r="R240" i="11"/>
  <c r="Q240" i="11"/>
  <c r="P240" i="11"/>
  <c r="O240" i="11"/>
  <c r="N240" i="11"/>
  <c r="M240" i="11"/>
  <c r="L240" i="11"/>
  <c r="K240" i="11"/>
  <c r="J240" i="11"/>
  <c r="I240" i="11"/>
  <c r="H240" i="11"/>
  <c r="G240" i="11"/>
  <c r="F240" i="11"/>
  <c r="E240" i="11"/>
  <c r="B240" i="11"/>
  <c r="S225" i="11"/>
  <c r="R225" i="11"/>
  <c r="Q225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B225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B221" i="11"/>
  <c r="S217" i="11"/>
  <c r="R217" i="11"/>
  <c r="Q217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B217" i="11"/>
  <c r="S208" i="11"/>
  <c r="R208" i="11"/>
  <c r="Q208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B208" i="11"/>
  <c r="S201" i="11"/>
  <c r="R201" i="11"/>
  <c r="Q201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B201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B190" i="11"/>
  <c r="S185" i="11"/>
  <c r="R185" i="11"/>
  <c r="Q185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S176" i="11"/>
  <c r="R176" i="11"/>
  <c r="Q176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B176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B167" i="11"/>
  <c r="S164" i="11"/>
  <c r="R164" i="11"/>
  <c r="Q164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B164" i="11"/>
  <c r="S151" i="11"/>
  <c r="R151" i="11"/>
  <c r="Q151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B151" i="11"/>
  <c r="S136" i="11"/>
  <c r="R136" i="11"/>
  <c r="Q136" i="11"/>
  <c r="P136" i="11"/>
  <c r="O136" i="11"/>
  <c r="N136" i="11"/>
  <c r="M136" i="11"/>
  <c r="L136" i="11"/>
  <c r="K136" i="11"/>
  <c r="J136" i="11"/>
  <c r="I136" i="11"/>
  <c r="H136" i="11"/>
  <c r="G136" i="11"/>
  <c r="F136" i="11"/>
  <c r="E136" i="11"/>
  <c r="B136" i="11"/>
  <c r="S127" i="11"/>
  <c r="R127" i="11"/>
  <c r="Q127" i="11"/>
  <c r="P127" i="11"/>
  <c r="O127" i="11"/>
  <c r="N127" i="11"/>
  <c r="M127" i="11"/>
  <c r="L127" i="11"/>
  <c r="K127" i="11"/>
  <c r="J127" i="11"/>
  <c r="I127" i="11"/>
  <c r="H127" i="11"/>
  <c r="G127" i="11"/>
  <c r="F127" i="11"/>
  <c r="E127" i="11"/>
  <c r="B127" i="11"/>
  <c r="L128" i="9"/>
  <c r="Q42" i="8" s="1"/>
  <c r="K128" i="9"/>
  <c r="P42" i="8" s="1"/>
  <c r="J128" i="9"/>
  <c r="O42" i="8" s="1"/>
  <c r="I128" i="9"/>
  <c r="N42" i="8" s="1"/>
  <c r="H128" i="9"/>
  <c r="M42" i="8" s="1"/>
  <c r="F128" i="9"/>
  <c r="E128" i="9"/>
  <c r="B128" i="9"/>
  <c r="L125" i="9"/>
  <c r="Q40" i="8" s="1"/>
  <c r="K125" i="9"/>
  <c r="P40" i="8" s="1"/>
  <c r="J125" i="9"/>
  <c r="O40" i="8" s="1"/>
  <c r="I125" i="9"/>
  <c r="N40" i="8" s="1"/>
  <c r="H125" i="9"/>
  <c r="M40" i="8" s="1"/>
  <c r="F125" i="9"/>
  <c r="E125" i="9"/>
  <c r="L40" i="8" s="1"/>
  <c r="B125" i="9"/>
  <c r="L108" i="9"/>
  <c r="Q39" i="8" s="1"/>
  <c r="K108" i="9"/>
  <c r="P39" i="8" s="1"/>
  <c r="J108" i="9"/>
  <c r="O39" i="8" s="1"/>
  <c r="I108" i="9"/>
  <c r="N39" i="8" s="1"/>
  <c r="H108" i="9"/>
  <c r="M39" i="8" s="1"/>
  <c r="F108" i="9"/>
  <c r="E108" i="9"/>
  <c r="L39" i="8" s="1"/>
  <c r="B108" i="9"/>
  <c r="L102" i="9"/>
  <c r="Q38" i="8" s="1"/>
  <c r="K102" i="9"/>
  <c r="P38" i="8" s="1"/>
  <c r="J102" i="9"/>
  <c r="O38" i="8" s="1"/>
  <c r="I102" i="9"/>
  <c r="N38" i="8" s="1"/>
  <c r="H102" i="9"/>
  <c r="M38" i="8" s="1"/>
  <c r="F102" i="9"/>
  <c r="E102" i="9"/>
  <c r="L38" i="8" s="1"/>
  <c r="B102" i="9"/>
  <c r="L42" i="8" l="1"/>
  <c r="E133" i="9"/>
  <c r="D199" i="4"/>
  <c r="D198" i="4"/>
  <c r="D197" i="4"/>
  <c r="D196" i="4"/>
  <c r="D203" i="4"/>
  <c r="D202" i="4"/>
  <c r="D200" i="4"/>
  <c r="D194" i="4"/>
  <c r="D190" i="4"/>
  <c r="D189" i="4"/>
  <c r="D187" i="4"/>
  <c r="H177" i="4"/>
  <c r="E177" i="4"/>
  <c r="B177" i="4"/>
  <c r="H174" i="4"/>
  <c r="E174" i="4"/>
  <c r="B174" i="4"/>
  <c r="H40" i="8" s="1"/>
  <c r="H142" i="4"/>
  <c r="E142" i="4"/>
  <c r="B142" i="4"/>
  <c r="H39" i="8" s="1"/>
  <c r="H131" i="4"/>
  <c r="E131" i="4"/>
  <c r="B131" i="4"/>
  <c r="C42" i="8"/>
  <c r="C41" i="8"/>
  <c r="C40" i="8"/>
  <c r="C39" i="8"/>
  <c r="C38" i="8"/>
  <c r="C37" i="8"/>
  <c r="C36" i="8"/>
  <c r="C35" i="8"/>
  <c r="C34" i="8"/>
  <c r="C33" i="8"/>
  <c r="C31" i="8"/>
  <c r="C30" i="8"/>
  <c r="C29" i="8"/>
  <c r="C28" i="8"/>
  <c r="C27" i="8"/>
  <c r="C26" i="8"/>
  <c r="C25" i="8"/>
  <c r="F24" i="8"/>
  <c r="C24" i="8"/>
  <c r="F23" i="8"/>
  <c r="C23" i="8"/>
  <c r="F22" i="8"/>
  <c r="C22" i="8"/>
  <c r="F21" i="8"/>
  <c r="C21" i="8"/>
  <c r="F20" i="8"/>
  <c r="C20" i="8"/>
  <c r="F19" i="8"/>
  <c r="C19" i="8"/>
  <c r="C18" i="8"/>
  <c r="F17" i="8"/>
  <c r="C17" i="8"/>
  <c r="J644" i="2"/>
  <c r="B644" i="2"/>
  <c r="J640" i="2"/>
  <c r="B640" i="2"/>
  <c r="J634" i="2"/>
  <c r="B634" i="2"/>
  <c r="J617" i="2"/>
  <c r="B617" i="2"/>
  <c r="J606" i="2"/>
  <c r="B606" i="2"/>
  <c r="J592" i="2"/>
  <c r="B592" i="2"/>
  <c r="J570" i="2"/>
  <c r="B570" i="2"/>
  <c r="J557" i="2"/>
  <c r="B557" i="2"/>
  <c r="J545" i="2"/>
  <c r="B545" i="2"/>
  <c r="J535" i="2"/>
  <c r="B535" i="2"/>
  <c r="J520" i="2"/>
  <c r="B520" i="2"/>
  <c r="J516" i="2"/>
  <c r="B516" i="2"/>
  <c r="J506" i="2"/>
  <c r="B506" i="2"/>
  <c r="J493" i="2"/>
  <c r="B493" i="2"/>
  <c r="J484" i="2"/>
  <c r="B484" i="2"/>
  <c r="J472" i="2"/>
  <c r="B472" i="2"/>
  <c r="B467" i="2"/>
  <c r="J431" i="2"/>
  <c r="B431" i="2"/>
  <c r="J413" i="2"/>
  <c r="B413" i="2"/>
  <c r="J375" i="2"/>
  <c r="B375" i="2"/>
  <c r="J359" i="2"/>
  <c r="B359" i="2"/>
  <c r="J344" i="2"/>
  <c r="B344" i="2"/>
  <c r="J318" i="2"/>
  <c r="B318" i="2"/>
  <c r="J301" i="2"/>
  <c r="B301" i="2"/>
  <c r="J268" i="2"/>
  <c r="B268" i="2"/>
  <c r="J259" i="2"/>
  <c r="B259" i="2"/>
  <c r="B27" i="2"/>
  <c r="J27" i="2"/>
  <c r="J29" i="8" l="1"/>
  <c r="I29" i="8"/>
  <c r="I33" i="8"/>
  <c r="J33" i="8"/>
  <c r="I37" i="8"/>
  <c r="J37" i="8"/>
  <c r="J41" i="8"/>
  <c r="I41" i="8"/>
  <c r="E22" i="8"/>
  <c r="E26" i="8"/>
  <c r="J26" i="8"/>
  <c r="I26" i="8"/>
  <c r="E30" i="8"/>
  <c r="J30" i="8"/>
  <c r="I30" i="8"/>
  <c r="I34" i="8"/>
  <c r="J34" i="8"/>
  <c r="I38" i="8"/>
  <c r="J38" i="8"/>
  <c r="J23" i="8"/>
  <c r="I23" i="8"/>
  <c r="J31" i="8"/>
  <c r="I31" i="8"/>
  <c r="I35" i="8"/>
  <c r="J35" i="8"/>
  <c r="J39" i="8"/>
  <c r="I39" i="8"/>
  <c r="J20" i="8"/>
  <c r="I20" i="8"/>
  <c r="J24" i="8"/>
  <c r="I24" i="8"/>
  <c r="E28" i="8"/>
  <c r="J28" i="8"/>
  <c r="I28" i="8"/>
  <c r="E36" i="8"/>
  <c r="J36" i="8"/>
  <c r="I36" i="8"/>
  <c r="E40" i="8"/>
  <c r="J40" i="8"/>
  <c r="I40" i="8"/>
  <c r="C32" i="8"/>
  <c r="E32" i="8" s="1"/>
  <c r="E17" i="8"/>
  <c r="E38" i="8"/>
  <c r="E25" i="8"/>
  <c r="E18" i="8"/>
  <c r="E34" i="8"/>
  <c r="E20" i="8"/>
  <c r="E19" i="8"/>
  <c r="E23" i="8"/>
  <c r="E27" i="8"/>
  <c r="E31" i="8"/>
  <c r="E35" i="8"/>
  <c r="E39" i="8"/>
  <c r="J17" i="8"/>
  <c r="E21" i="8"/>
  <c r="E29" i="8"/>
  <c r="E33" i="8"/>
  <c r="E37" i="8"/>
  <c r="E41" i="8"/>
  <c r="I17" i="8"/>
  <c r="E24" i="8"/>
  <c r="E42" i="8" l="1"/>
  <c r="I42" i="8"/>
  <c r="J42" i="8"/>
  <c r="K34" i="7"/>
  <c r="L34" i="7" s="1"/>
  <c r="I34" i="7"/>
  <c r="K29" i="7"/>
  <c r="L29" i="7" s="1"/>
  <c r="I29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19" i="7"/>
  <c r="L19" i="7" s="1"/>
  <c r="I19" i="7"/>
  <c r="K18" i="7"/>
  <c r="L18" i="7" s="1"/>
  <c r="I18" i="7"/>
  <c r="K15" i="7"/>
  <c r="L15" i="7" s="1"/>
  <c r="I15" i="7"/>
  <c r="K118" i="7"/>
  <c r="L118" i="7" s="1"/>
  <c r="I118" i="7"/>
  <c r="K109" i="7"/>
  <c r="L109" i="7" s="1"/>
  <c r="I109" i="7"/>
  <c r="K90" i="7"/>
  <c r="L90" i="7" s="1"/>
  <c r="I90" i="7"/>
  <c r="K89" i="7"/>
  <c r="L89" i="7" s="1"/>
  <c r="I89" i="7"/>
  <c r="K87" i="7"/>
  <c r="L87" i="7" s="1"/>
  <c r="I87" i="7"/>
  <c r="K84" i="7"/>
  <c r="L84" i="7" s="1"/>
  <c r="I84" i="7"/>
  <c r="K83" i="7"/>
  <c r="L83" i="7" s="1"/>
  <c r="I83" i="7"/>
  <c r="K82" i="7"/>
  <c r="L82" i="7" s="1"/>
  <c r="I82" i="7"/>
  <c r="K81" i="7"/>
  <c r="L81" i="7" s="1"/>
  <c r="I81" i="7"/>
  <c r="K79" i="7"/>
  <c r="L79" i="7" s="1"/>
  <c r="I79" i="7"/>
  <c r="K73" i="7"/>
  <c r="L73" i="7" s="1"/>
  <c r="I73" i="7"/>
  <c r="K68" i="7"/>
  <c r="L68" i="7" s="1"/>
  <c r="I68" i="7"/>
  <c r="K66" i="7"/>
  <c r="L66" i="7" s="1"/>
  <c r="I66" i="7"/>
  <c r="K57" i="7"/>
  <c r="L57" i="7" s="1"/>
  <c r="I57" i="7"/>
  <c r="K56" i="7"/>
  <c r="L56" i="7" s="1"/>
  <c r="I56" i="7"/>
  <c r="K55" i="7"/>
  <c r="L55" i="7" s="1"/>
  <c r="I55" i="7"/>
  <c r="K52" i="7"/>
  <c r="L52" i="7" s="1"/>
  <c r="I52" i="7"/>
  <c r="K45" i="7"/>
  <c r="L45" i="7" s="1"/>
  <c r="I45" i="7"/>
  <c r="H127" i="7"/>
  <c r="T19" i="8" s="1"/>
  <c r="G127" i="7"/>
  <c r="E127" i="7"/>
  <c r="S19" i="8" s="1"/>
  <c r="B127" i="7"/>
  <c r="H120" i="7"/>
  <c r="T17" i="8" s="1"/>
  <c r="G120" i="7"/>
  <c r="E120" i="7"/>
  <c r="S17" i="8" s="1"/>
  <c r="B120" i="7"/>
  <c r="H103" i="7"/>
  <c r="T15" i="8" s="1"/>
  <c r="G103" i="7"/>
  <c r="E103" i="7"/>
  <c r="S15" i="8" s="1"/>
  <c r="B103" i="7"/>
  <c r="H91" i="7"/>
  <c r="T14" i="8" s="1"/>
  <c r="G91" i="7"/>
  <c r="E91" i="7"/>
  <c r="S14" i="8" s="1"/>
  <c r="B91" i="7"/>
  <c r="H85" i="7"/>
  <c r="T13" i="8" s="1"/>
  <c r="G85" i="7"/>
  <c r="E85" i="7"/>
  <c r="S13" i="8" s="1"/>
  <c r="B85" i="7"/>
  <c r="H69" i="7"/>
  <c r="T12" i="8" s="1"/>
  <c r="G69" i="7"/>
  <c r="E69" i="7"/>
  <c r="S12" i="8" s="1"/>
  <c r="B69" i="7"/>
  <c r="H53" i="7"/>
  <c r="T11" i="8" s="1"/>
  <c r="G53" i="7"/>
  <c r="E53" i="7"/>
  <c r="S11" i="8" s="1"/>
  <c r="B53" i="7"/>
  <c r="H50" i="7"/>
  <c r="T10" i="8" s="1"/>
  <c r="E50" i="7"/>
  <c r="S10" i="8" s="1"/>
  <c r="B50" i="7"/>
  <c r="H43" i="7"/>
  <c r="T9" i="8" s="1"/>
  <c r="G43" i="7"/>
  <c r="E43" i="7"/>
  <c r="S9" i="8" s="1"/>
  <c r="B43" i="7"/>
  <c r="K42" i="7"/>
  <c r="L42" i="7" s="1"/>
  <c r="I42" i="7"/>
  <c r="H40" i="7"/>
  <c r="T8" i="8" s="1"/>
  <c r="G40" i="7"/>
  <c r="E40" i="7"/>
  <c r="S8" i="8" s="1"/>
  <c r="B40" i="7"/>
  <c r="K39" i="7"/>
  <c r="L39" i="7" s="1"/>
  <c r="I39" i="7"/>
  <c r="K37" i="7"/>
  <c r="L37" i="7" s="1"/>
  <c r="I37" i="7"/>
  <c r="H35" i="7"/>
  <c r="T7" i="8" s="1"/>
  <c r="G35" i="7"/>
  <c r="E35" i="7"/>
  <c r="S7" i="8" s="1"/>
  <c r="B35" i="7"/>
  <c r="U19" i="8" l="1"/>
  <c r="U8" i="8"/>
  <c r="U9" i="8"/>
  <c r="U10" i="8"/>
  <c r="U11" i="8"/>
  <c r="U12" i="8"/>
  <c r="U13" i="8"/>
  <c r="U14" i="8"/>
  <c r="U15" i="8"/>
  <c r="U17" i="8"/>
  <c r="U7" i="8"/>
  <c r="I120" i="7"/>
  <c r="I91" i="7"/>
  <c r="K50" i="7"/>
  <c r="L50" i="7" s="1"/>
  <c r="I53" i="7"/>
  <c r="K85" i="7"/>
  <c r="L85" i="7" s="1"/>
  <c r="K69" i="7"/>
  <c r="L69" i="7" s="1"/>
  <c r="I35" i="7"/>
  <c r="I40" i="7"/>
  <c r="I50" i="7"/>
  <c r="I85" i="7"/>
  <c r="I43" i="7"/>
  <c r="K120" i="7"/>
  <c r="L120" i="7" s="1"/>
  <c r="I69" i="7"/>
  <c r="K91" i="7"/>
  <c r="L91" i="7" s="1"/>
  <c r="I103" i="7"/>
  <c r="I127" i="7"/>
  <c r="K127" i="7"/>
  <c r="L127" i="7" s="1"/>
  <c r="K103" i="7"/>
  <c r="L103" i="7" s="1"/>
  <c r="K53" i="7"/>
  <c r="L53" i="7" s="1"/>
  <c r="K43" i="7"/>
  <c r="L43" i="7" s="1"/>
  <c r="K40" i="7"/>
  <c r="L40" i="7" s="1"/>
  <c r="K35" i="7"/>
  <c r="L35" i="7" s="1"/>
  <c r="L81" i="9"/>
  <c r="Q27" i="8" s="1"/>
  <c r="K81" i="9"/>
  <c r="P27" i="8" s="1"/>
  <c r="J81" i="9"/>
  <c r="O27" i="8" s="1"/>
  <c r="I81" i="9"/>
  <c r="N27" i="8" s="1"/>
  <c r="H81" i="9"/>
  <c r="M27" i="8" s="1"/>
  <c r="F81" i="9"/>
  <c r="E81" i="9"/>
  <c r="L27" i="8" s="1"/>
  <c r="B81" i="9"/>
  <c r="L68" i="9"/>
  <c r="Q22" i="8" s="1"/>
  <c r="K68" i="9"/>
  <c r="P22" i="8" s="1"/>
  <c r="J68" i="9"/>
  <c r="O22" i="8" s="1"/>
  <c r="I68" i="9"/>
  <c r="N22" i="8" s="1"/>
  <c r="H68" i="9"/>
  <c r="M22" i="8" s="1"/>
  <c r="F68" i="9"/>
  <c r="E68" i="9"/>
  <c r="L22" i="8" s="1"/>
  <c r="B68" i="9"/>
  <c r="L60" i="9"/>
  <c r="Q21" i="8" s="1"/>
  <c r="K60" i="9"/>
  <c r="P21" i="8" s="1"/>
  <c r="J60" i="9"/>
  <c r="O21" i="8" s="1"/>
  <c r="I60" i="9"/>
  <c r="N21" i="8" s="1"/>
  <c r="H60" i="9"/>
  <c r="M21" i="8" s="1"/>
  <c r="F60" i="9"/>
  <c r="E60" i="9"/>
  <c r="L21" i="8" s="1"/>
  <c r="B60" i="9"/>
  <c r="L51" i="9"/>
  <c r="Q19" i="8" s="1"/>
  <c r="K51" i="9"/>
  <c r="P19" i="8" s="1"/>
  <c r="J51" i="9"/>
  <c r="O19" i="8" s="1"/>
  <c r="I51" i="9"/>
  <c r="N19" i="8" s="1"/>
  <c r="H51" i="9"/>
  <c r="M19" i="8" s="1"/>
  <c r="F51" i="9"/>
  <c r="E51" i="9"/>
  <c r="L19" i="8" s="1"/>
  <c r="B51" i="9"/>
  <c r="L42" i="9"/>
  <c r="Q15" i="8" s="1"/>
  <c r="K42" i="9"/>
  <c r="P15" i="8" s="1"/>
  <c r="J42" i="9"/>
  <c r="O15" i="8" s="1"/>
  <c r="I42" i="9"/>
  <c r="N15" i="8" s="1"/>
  <c r="H42" i="9"/>
  <c r="M15" i="8" s="1"/>
  <c r="F42" i="9"/>
  <c r="E42" i="9"/>
  <c r="L15" i="8" s="1"/>
  <c r="B42" i="9"/>
  <c r="L29" i="9"/>
  <c r="Q12" i="8" s="1"/>
  <c r="K29" i="9"/>
  <c r="P12" i="8" s="1"/>
  <c r="J29" i="9"/>
  <c r="O12" i="8" s="1"/>
  <c r="I29" i="9"/>
  <c r="N12" i="8" s="1"/>
  <c r="H29" i="9"/>
  <c r="M12" i="8" s="1"/>
  <c r="F29" i="9"/>
  <c r="E29" i="9"/>
  <c r="L12" i="8" s="1"/>
  <c r="B29" i="9"/>
  <c r="L22" i="9"/>
  <c r="Q10" i="8" s="1"/>
  <c r="K22" i="9"/>
  <c r="P10" i="8" s="1"/>
  <c r="J22" i="9"/>
  <c r="O10" i="8" s="1"/>
  <c r="I22" i="9"/>
  <c r="N10" i="8" s="1"/>
  <c r="H22" i="9"/>
  <c r="M10" i="8" s="1"/>
  <c r="F22" i="9"/>
  <c r="E22" i="9"/>
  <c r="L10" i="8" s="1"/>
  <c r="B22" i="9"/>
  <c r="H108" i="4" l="1"/>
  <c r="E108" i="4"/>
  <c r="B108" i="4"/>
  <c r="H27" i="8" s="1"/>
  <c r="H90" i="4"/>
  <c r="E90" i="4"/>
  <c r="B90" i="4"/>
  <c r="H22" i="8" s="1"/>
  <c r="H81" i="4"/>
  <c r="E81" i="4"/>
  <c r="B81" i="4"/>
  <c r="H21" i="8" s="1"/>
  <c r="H72" i="4"/>
  <c r="E72" i="4"/>
  <c r="B72" i="4"/>
  <c r="H19" i="8" s="1"/>
  <c r="H61" i="4"/>
  <c r="E61" i="4"/>
  <c r="B61" i="4"/>
  <c r="H15" i="8" s="1"/>
  <c r="H38" i="4"/>
  <c r="E38" i="4"/>
  <c r="B38" i="4"/>
  <c r="H12" i="8" s="1"/>
  <c r="J21" i="8" l="1"/>
  <c r="I21" i="8"/>
  <c r="I27" i="8"/>
  <c r="J27" i="8"/>
  <c r="I19" i="8"/>
  <c r="J19" i="8"/>
  <c r="I22" i="8"/>
  <c r="J22" i="8"/>
  <c r="J32" i="8"/>
  <c r="I32" i="8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B120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B103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B91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B85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B69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B50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B43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B35" i="11"/>
  <c r="F16" i="8"/>
  <c r="F15" i="8"/>
  <c r="F14" i="8"/>
  <c r="F13" i="8"/>
  <c r="F12" i="8"/>
  <c r="F11" i="8"/>
  <c r="F10" i="8"/>
  <c r="F9" i="8"/>
  <c r="F8" i="8"/>
  <c r="F7" i="8"/>
  <c r="F6" i="8"/>
  <c r="F5" i="8"/>
  <c r="F4" i="8"/>
  <c r="C16" i="8"/>
  <c r="C15" i="8"/>
  <c r="J14" i="8"/>
  <c r="C14" i="8"/>
  <c r="C13" i="8"/>
  <c r="C12" i="8"/>
  <c r="C11" i="8"/>
  <c r="C10" i="8"/>
  <c r="C9" i="8"/>
  <c r="C8" i="8"/>
  <c r="J7" i="8"/>
  <c r="C7" i="8"/>
  <c r="C6" i="8"/>
  <c r="B237" i="2"/>
  <c r="J205" i="2"/>
  <c r="B205" i="2"/>
  <c r="J177" i="2"/>
  <c r="B177" i="2"/>
  <c r="J163" i="2"/>
  <c r="B163" i="2"/>
  <c r="J141" i="2"/>
  <c r="B141" i="2"/>
  <c r="J118" i="2"/>
  <c r="B118" i="2"/>
  <c r="B109" i="2"/>
  <c r="J101" i="2"/>
  <c r="B101" i="2"/>
  <c r="J87" i="2"/>
  <c r="B87" i="2"/>
  <c r="J68" i="2"/>
  <c r="B68" i="2"/>
  <c r="J50" i="2"/>
  <c r="B50" i="2"/>
  <c r="E7" i="8" l="1"/>
  <c r="E9" i="8"/>
  <c r="E11" i="8"/>
  <c r="E13" i="8"/>
  <c r="E10" i="8"/>
  <c r="E15" i="8"/>
  <c r="E6" i="8"/>
  <c r="E8" i="8"/>
  <c r="E12" i="8"/>
  <c r="E14" i="8"/>
  <c r="E16" i="8"/>
  <c r="I7" i="8"/>
  <c r="I9" i="8"/>
  <c r="J9" i="8"/>
  <c r="I11" i="8"/>
  <c r="J11" i="8"/>
  <c r="J13" i="8"/>
  <c r="I13" i="8"/>
  <c r="J12" i="8"/>
  <c r="I12" i="8"/>
  <c r="I14" i="8"/>
  <c r="J15" i="8"/>
  <c r="I15" i="8"/>
  <c r="I16" i="8"/>
  <c r="D191" i="4"/>
  <c r="D205" i="4"/>
  <c r="E199" i="4" s="1"/>
  <c r="F3" i="8"/>
  <c r="J34" i="2"/>
  <c r="J9" i="2"/>
  <c r="H8" i="4"/>
  <c r="E8" i="4"/>
  <c r="B8" i="4"/>
  <c r="H6" i="8" s="1"/>
  <c r="H29" i="4"/>
  <c r="E29" i="4"/>
  <c r="B29" i="4"/>
  <c r="B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J4" i="8"/>
  <c r="E20" i="7"/>
  <c r="S5" i="8" s="1"/>
  <c r="F13" i="11"/>
  <c r="B4" i="4"/>
  <c r="E4" i="4"/>
  <c r="H4" i="4"/>
  <c r="H16" i="4"/>
  <c r="B16" i="4"/>
  <c r="H8" i="8" s="1"/>
  <c r="S13" i="11"/>
  <c r="R13" i="11"/>
  <c r="E13" i="11"/>
  <c r="Q13" i="11"/>
  <c r="P13" i="11"/>
  <c r="O13" i="11"/>
  <c r="N13" i="11"/>
  <c r="M13" i="11"/>
  <c r="L13" i="11"/>
  <c r="K13" i="11"/>
  <c r="J13" i="11"/>
  <c r="I13" i="11"/>
  <c r="H13" i="11"/>
  <c r="G13" i="11"/>
  <c r="B13" i="11"/>
  <c r="H20" i="7"/>
  <c r="H27" i="7"/>
  <c r="T6" i="8" s="1"/>
  <c r="E27" i="7"/>
  <c r="G20" i="7"/>
  <c r="G27" i="7"/>
  <c r="B20" i="7"/>
  <c r="B27" i="7"/>
  <c r="B16" i="9"/>
  <c r="B8" i="9"/>
  <c r="E16" i="4"/>
  <c r="C5" i="8"/>
  <c r="C4" i="8"/>
  <c r="L16" i="9"/>
  <c r="Q8" i="8" s="1"/>
  <c r="K16" i="9"/>
  <c r="P8" i="8" s="1"/>
  <c r="J16" i="9"/>
  <c r="O8" i="8" s="1"/>
  <c r="I16" i="9"/>
  <c r="N8" i="8" s="1"/>
  <c r="H16" i="9"/>
  <c r="M8" i="8" s="1"/>
  <c r="E16" i="9"/>
  <c r="L8" i="8" s="1"/>
  <c r="L8" i="9"/>
  <c r="Q6" i="8" s="1"/>
  <c r="K8" i="9"/>
  <c r="P6" i="8" s="1"/>
  <c r="J8" i="9"/>
  <c r="O6" i="8" s="1"/>
  <c r="I8" i="9"/>
  <c r="N6" i="8" s="1"/>
  <c r="H8" i="9"/>
  <c r="M6" i="8" s="1"/>
  <c r="E8" i="9"/>
  <c r="L6" i="8" s="1"/>
  <c r="B9" i="10"/>
  <c r="G651" i="10" s="1"/>
  <c r="F8" i="9"/>
  <c r="F16" i="9"/>
  <c r="B9" i="2"/>
  <c r="D647" i="2" s="1"/>
  <c r="B34" i="2"/>
  <c r="D648" i="2" l="1"/>
  <c r="H310" i="11"/>
  <c r="H312" i="11"/>
  <c r="E311" i="7"/>
  <c r="E312" i="7"/>
  <c r="E309" i="7"/>
  <c r="E310" i="7"/>
  <c r="E5" i="8"/>
  <c r="H315" i="11"/>
  <c r="H316" i="11"/>
  <c r="H317" i="11"/>
  <c r="H318" i="11"/>
  <c r="H319" i="11"/>
  <c r="H320" i="11"/>
  <c r="H321" i="11"/>
  <c r="H322" i="11"/>
  <c r="H323" i="11"/>
  <c r="H324" i="11"/>
  <c r="H325" i="11"/>
  <c r="H311" i="11"/>
  <c r="H326" i="11"/>
  <c r="H327" i="11"/>
  <c r="P5" i="8"/>
  <c r="P43" i="8" s="1"/>
  <c r="N5" i="8"/>
  <c r="N43" i="8" s="1"/>
  <c r="Q5" i="8"/>
  <c r="Q43" i="8" s="1"/>
  <c r="O5" i="8"/>
  <c r="O43" i="8" s="1"/>
  <c r="L5" i="8"/>
  <c r="L43" i="8" s="1"/>
  <c r="M5" i="8"/>
  <c r="M43" i="8" s="1"/>
  <c r="H5" i="8"/>
  <c r="J8" i="8"/>
  <c r="H10" i="8"/>
  <c r="J10" i="8" s="1"/>
  <c r="T5" i="8"/>
  <c r="U5" i="8" s="1"/>
  <c r="S6" i="8"/>
  <c r="U6" i="8" s="1"/>
  <c r="I8" i="7"/>
  <c r="T3" i="8"/>
  <c r="S3" i="8"/>
  <c r="E197" i="4"/>
  <c r="E198" i="4"/>
  <c r="E193" i="4"/>
  <c r="E194" i="4" s="1"/>
  <c r="I8" i="8"/>
  <c r="E189" i="4"/>
  <c r="E190" i="4"/>
  <c r="E187" i="4"/>
  <c r="E202" i="4"/>
  <c r="I6" i="8"/>
  <c r="J6" i="8"/>
  <c r="C3" i="8"/>
  <c r="K27" i="7"/>
  <c r="L27" i="7" s="1"/>
  <c r="I20" i="7"/>
  <c r="E203" i="4"/>
  <c r="E204" i="4"/>
  <c r="E196" i="4"/>
  <c r="E200" i="4"/>
  <c r="F43" i="8"/>
  <c r="I27" i="7"/>
  <c r="I4" i="8"/>
  <c r="E4" i="8"/>
  <c r="K20" i="7"/>
  <c r="I10" i="8" l="1"/>
  <c r="I5" i="8"/>
  <c r="E314" i="7"/>
  <c r="T43" i="8"/>
  <c r="J5" i="8"/>
  <c r="S43" i="8"/>
  <c r="L20" i="7"/>
  <c r="E191" i="4"/>
  <c r="G653" i="10"/>
  <c r="E3" i="8"/>
  <c r="U3" i="8"/>
  <c r="E205" i="4"/>
  <c r="C43" i="8"/>
  <c r="E313" i="7"/>
  <c r="L8" i="7"/>
  <c r="H328" i="11"/>
  <c r="H142" i="9"/>
  <c r="I141" i="9" s="1"/>
  <c r="D43" i="8"/>
  <c r="H43" i="8"/>
  <c r="J3" i="8"/>
  <c r="I3" i="8"/>
  <c r="U43" i="8" l="1"/>
  <c r="E315" i="7"/>
  <c r="E43" i="8"/>
  <c r="I138" i="9"/>
  <c r="I140" i="9"/>
  <c r="I139" i="9"/>
  <c r="I137" i="9"/>
  <c r="J43" i="8"/>
  <c r="I43" i="8"/>
  <c r="I142" i="9" l="1"/>
</calcChain>
</file>

<file path=xl/sharedStrings.xml><?xml version="1.0" encoding="utf-8"?>
<sst xmlns="http://schemas.openxmlformats.org/spreadsheetml/2006/main" count="7554" uniqueCount="1353">
  <si>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</si>
  <si>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</si>
  <si>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</si>
  <si>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</si>
  <si>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</si>
  <si>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</si>
  <si>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</si>
  <si>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</si>
  <si>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</si>
  <si>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</si>
  <si>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</si>
  <si>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</si>
  <si>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</si>
  <si>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</si>
  <si>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</si>
  <si>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</si>
  <si>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</si>
  <si>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</si>
  <si>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</si>
  <si>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</si>
  <si>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</si>
  <si>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</si>
  <si>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</si>
  <si>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</si>
  <si>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</si>
  <si>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</si>
  <si>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</si>
  <si>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</si>
  <si>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</si>
  <si>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</si>
  <si>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Public/Public</t>
  </si>
  <si>
    <t>RAINFALL</t>
  </si>
  <si>
    <t>STORM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</si>
  <si>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</si>
  <si>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</si>
  <si>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</si>
  <si>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</si>
  <si>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</si>
  <si>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</si>
  <si>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</si>
  <si>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</si>
  <si>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</si>
  <si>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</si>
  <si>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</si>
  <si>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</si>
  <si>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</si>
  <si>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</si>
  <si>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</si>
  <si>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</si>
  <si>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</si>
  <si>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</si>
  <si>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</si>
  <si>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</si>
  <si>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</si>
  <si>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</si>
  <si>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</si>
  <si>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</si>
  <si>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</si>
  <si>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</si>
  <si>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</si>
  <si>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</si>
  <si>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</si>
  <si>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</si>
  <si>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</si>
  <si>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</si>
  <si>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</si>
  <si>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</si>
  <si>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</si>
  <si>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</si>
  <si>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</si>
  <si>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</si>
  <si>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</si>
  <si>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</si>
  <si>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</si>
  <si>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</si>
  <si>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</si>
  <si>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</si>
  <si>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</si>
  <si>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</si>
  <si>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</si>
  <si>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</si>
  <si>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</si>
  <si>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</si>
  <si>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</si>
  <si>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</si>
  <si>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</si>
  <si>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</si>
  <si>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</si>
  <si>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</si>
  <si>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</si>
  <si>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</si>
  <si>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</si>
  <si>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</si>
  <si>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</si>
  <si>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</si>
  <si>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</si>
  <si>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</si>
  <si>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</si>
  <si>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</si>
  <si>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</si>
  <si>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</si>
  <si>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</si>
  <si>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</si>
  <si>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</si>
  <si>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</si>
  <si>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</si>
  <si>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</si>
  <si>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</si>
  <si>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</si>
  <si>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</si>
  <si>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</si>
  <si>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</si>
  <si>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</si>
  <si>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</si>
  <si>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</si>
  <si>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</si>
  <si>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</si>
  <si>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</si>
  <si>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</si>
  <si>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</si>
  <si>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</si>
  <si>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</si>
  <si>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</si>
  <si>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</si>
  <si>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</si>
  <si>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</si>
  <si>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</si>
  <si>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</si>
  <si>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</si>
  <si>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</si>
  <si>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</si>
  <si>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</si>
  <si>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</si>
  <si>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</si>
  <si>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</si>
  <si>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</si>
  <si>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</si>
  <si>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</si>
  <si>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</si>
  <si>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</si>
  <si>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</si>
  <si>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</si>
  <si>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</si>
  <si>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</si>
  <si>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</si>
  <si>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MONROE</t>
  </si>
  <si>
    <t>WAYNE</t>
  </si>
  <si>
    <t>ECOLI</t>
  </si>
  <si>
    <t>WILDLIFE</t>
  </si>
  <si>
    <t>ECOLI:</t>
  </si>
  <si>
    <t>CSO:</t>
  </si>
  <si>
    <t xml:space="preserve"> = Beach is not monitored. It is not included in EPA's monitored beach summary statistics.</t>
  </si>
  <si>
    <t>ALCONA</t>
  </si>
  <si>
    <t>MI000293</t>
  </si>
  <si>
    <t>Black River Public Access</t>
  </si>
  <si>
    <t>MI908114</t>
  </si>
  <si>
    <t>Greenbush Township</t>
  </si>
  <si>
    <t>MI388337</t>
  </si>
  <si>
    <t>Harrisville Public Access</t>
  </si>
  <si>
    <t>MI000348</t>
  </si>
  <si>
    <t>Harrisville State Park</t>
  </si>
  <si>
    <t>MI589651</t>
  </si>
  <si>
    <t>Negwegon State Park</t>
  </si>
  <si>
    <t>MI556458</t>
  </si>
  <si>
    <t>MI680454</t>
  </si>
  <si>
    <t>Trask Lake Road Beach</t>
  </si>
  <si>
    <t>ALGER</t>
  </si>
  <si>
    <t>MI152478</t>
  </si>
  <si>
    <t>Au Train Beach</t>
  </si>
  <si>
    <t>MI927757</t>
  </si>
  <si>
    <t>Bay Furnace Recreation Area Beach</t>
  </si>
  <si>
    <t>MI865512</t>
  </si>
  <si>
    <t>Christmas Beach</t>
  </si>
  <si>
    <t>MI439427</t>
  </si>
  <si>
    <t>Grand Marais Harbor Beach</t>
  </si>
  <si>
    <t>MI840959</t>
  </si>
  <si>
    <t>Grand Marais Township Beach</t>
  </si>
  <si>
    <t>MI127303</t>
  </si>
  <si>
    <t>Munising Beach</t>
  </si>
  <si>
    <t>MI154788</t>
  </si>
  <si>
    <t>Public Shoreline Beach-Au Train Bay</t>
  </si>
  <si>
    <t>MI379388</t>
  </si>
  <si>
    <t>Public Shoreline Beach-Au Train to Five Mile Pts</t>
  </si>
  <si>
    <t>MI111241</t>
  </si>
  <si>
    <t>Public Shoreline Beach-East County Border area</t>
  </si>
  <si>
    <t>MI978810</t>
  </si>
  <si>
    <t>Public Shoreline Beach-Grand Sable Dunes</t>
  </si>
  <si>
    <t>MI248569</t>
  </si>
  <si>
    <t>Rathfoot Park Beach</t>
  </si>
  <si>
    <t>MI739173</t>
  </si>
  <si>
    <t>Roadside Park</t>
  </si>
  <si>
    <t>ALLEGAN</t>
  </si>
  <si>
    <t>MI001149</t>
  </si>
  <si>
    <t>Douglas Beach</t>
  </si>
  <si>
    <t>MI001148</t>
  </si>
  <si>
    <t>Oval Beach</t>
  </si>
  <si>
    <t>MI001150</t>
  </si>
  <si>
    <t>Pier Cove Beach</t>
  </si>
  <si>
    <t>MI344038</t>
  </si>
  <si>
    <t>Saugatuck Dunes State Park Shoreline Beach</t>
  </si>
  <si>
    <t>MI001151</t>
  </si>
  <si>
    <t>West Side County Park Beach</t>
  </si>
  <si>
    <t>ALPENA</t>
  </si>
  <si>
    <t>MI000284</t>
  </si>
  <si>
    <t>Bay View Park</t>
  </si>
  <si>
    <t>MI000282</t>
  </si>
  <si>
    <t>Blair Street Park</t>
  </si>
  <si>
    <t>MI883481</t>
  </si>
  <si>
    <t>Elcajon Bay</t>
  </si>
  <si>
    <t>MI219728</t>
  </si>
  <si>
    <t>Issineke Hardwood Point</t>
  </si>
  <si>
    <t>MI000285</t>
  </si>
  <si>
    <t>Michekewis Beach</t>
  </si>
  <si>
    <t>MI414483</t>
  </si>
  <si>
    <t>Negwegon State Park-Ossineke South Point</t>
  </si>
  <si>
    <t>MI000398</t>
  </si>
  <si>
    <t>Ossineke Beach</t>
  </si>
  <si>
    <t>MI819576</t>
  </si>
  <si>
    <t>Ossineke Campground</t>
  </si>
  <si>
    <t>MI878872</t>
  </si>
  <si>
    <t>Ossineke State Park</t>
  </si>
  <si>
    <t>MI671369</t>
  </si>
  <si>
    <t>Partridge Point</t>
  </si>
  <si>
    <t>MI704463</t>
  </si>
  <si>
    <t>Rock Port Beach</t>
  </si>
  <si>
    <t>MI000283</t>
  </si>
  <si>
    <t>Starlite Beach</t>
  </si>
  <si>
    <t>MI000286</t>
  </si>
  <si>
    <t>Thompson Park</t>
  </si>
  <si>
    <t>MI683745</t>
  </si>
  <si>
    <t>Whitefish Bay</t>
  </si>
  <si>
    <t>ANTRIM</t>
  </si>
  <si>
    <t>MI001780</t>
  </si>
  <si>
    <t>Antrim County Day Park North</t>
  </si>
  <si>
    <t>MI001782</t>
  </si>
  <si>
    <t>Antrim County Day Park South</t>
  </si>
  <si>
    <t>MI001768</t>
  </si>
  <si>
    <t>Antrim Creek Natural Area</t>
  </si>
  <si>
    <t>MI001509</t>
  </si>
  <si>
    <t>Banks Township. Park</t>
  </si>
  <si>
    <t>MI001288</t>
  </si>
  <si>
    <t>Barnes Park</t>
  </si>
  <si>
    <t>MI000329</t>
  </si>
  <si>
    <t>Elk Rapids</t>
  </si>
  <si>
    <t>MI001781</t>
  </si>
  <si>
    <t>Elk Rapids Park</t>
  </si>
  <si>
    <t>MI001774</t>
  </si>
  <si>
    <t>Erickson Road</t>
  </si>
  <si>
    <t>MI001770</t>
  </si>
  <si>
    <t>Lore Road End Beach</t>
  </si>
  <si>
    <t>MI001772</t>
  </si>
  <si>
    <t>Michigan Trail</t>
  </si>
  <si>
    <t>MI001773</t>
  </si>
  <si>
    <t>Nature Preserve</t>
  </si>
  <si>
    <t>MI001779</t>
  </si>
  <si>
    <t>North Bay Shore (Conservancy)</t>
  </si>
  <si>
    <t>MI001777</t>
  </si>
  <si>
    <t>O'Dell Road</t>
  </si>
  <si>
    <t>MI311922</t>
  </si>
  <si>
    <t>Petobego Pond Area</t>
  </si>
  <si>
    <t>MI001778</t>
  </si>
  <si>
    <t>Road Crossing near Winters Road</t>
  </si>
  <si>
    <t>MI445464</t>
  </si>
  <si>
    <t>Veterans Memorial Park</t>
  </si>
  <si>
    <t>ARENAC</t>
  </si>
  <si>
    <t>MI001551</t>
  </si>
  <si>
    <t>Arenac County Park</t>
  </si>
  <si>
    <t>MI972045</t>
  </si>
  <si>
    <t>Au Sable State Forest- Greens Point</t>
  </si>
  <si>
    <t>MI411320</t>
  </si>
  <si>
    <t>Augres Township Park Beach</t>
  </si>
  <si>
    <t>MI001157</t>
  </si>
  <si>
    <t>Bessinger Road Beach</t>
  </si>
  <si>
    <t>MI145894</t>
  </si>
  <si>
    <t>Booth Road Beach</t>
  </si>
  <si>
    <t>MI336246</t>
  </si>
  <si>
    <t>MI001165</t>
  </si>
  <si>
    <t>Dyer Road Beach</t>
  </si>
  <si>
    <t>MI001159</t>
  </si>
  <si>
    <t>Foster Road Beach</t>
  </si>
  <si>
    <t>MI773154</t>
  </si>
  <si>
    <t>Gordon Road Beach</t>
  </si>
  <si>
    <t>MI001160</t>
  </si>
  <si>
    <t>Hammel Beach Road Access</t>
  </si>
  <si>
    <t>MI001166</t>
  </si>
  <si>
    <t>Pump Station</t>
  </si>
  <si>
    <t>MI001162</t>
  </si>
  <si>
    <t>Singing Bridge Beach</t>
  </si>
  <si>
    <t>MI450495</t>
  </si>
  <si>
    <t>Terrace Road</t>
  </si>
  <si>
    <t>MI001163</t>
  </si>
  <si>
    <t>Twining Road Beach</t>
  </si>
  <si>
    <t>MI001164</t>
  </si>
  <si>
    <t>Whites Beach</t>
  </si>
  <si>
    <t>BARAGA</t>
  </si>
  <si>
    <t>MI001498</t>
  </si>
  <si>
    <t>Arvon Township Park</t>
  </si>
  <si>
    <t>MI001548</t>
  </si>
  <si>
    <t>Baraga State Park</t>
  </si>
  <si>
    <t>MI469407</t>
  </si>
  <si>
    <t>First Sand Beach</t>
  </si>
  <si>
    <t>MI488215</t>
  </si>
  <si>
    <t>Keweenaw Bay Village Public Roadside Park</t>
  </si>
  <si>
    <t>MI466858</t>
  </si>
  <si>
    <t>L'Anse Township Park</t>
  </si>
  <si>
    <t>MI001502</t>
  </si>
  <si>
    <t>L'Anse Waterfront Park</t>
  </si>
  <si>
    <t>MI870558</t>
  </si>
  <si>
    <t>Mouth of the Huron River</t>
  </si>
  <si>
    <t>MI443853</t>
  </si>
  <si>
    <t>Public Shoreline Beach-Cooper Country Huron Bay</t>
  </si>
  <si>
    <t>MI216517</t>
  </si>
  <si>
    <t>Public Shoreline Beach-Northwest Abbaye Peninsula</t>
  </si>
  <si>
    <t>MI843340</t>
  </si>
  <si>
    <t>Public Shoreline Beach-Point Abbaye</t>
  </si>
  <si>
    <t>MI722333</t>
  </si>
  <si>
    <t>Public Shoreline Beach-Sand Point</t>
  </si>
  <si>
    <t>MI001499</t>
  </si>
  <si>
    <t>Second Sands Beach</t>
  </si>
  <si>
    <t>BAY</t>
  </si>
  <si>
    <t>MI000290</t>
  </si>
  <si>
    <t>Bay City State Recreation Area</t>
  </si>
  <si>
    <t>MI000360</t>
  </si>
  <si>
    <t>Brissette Beach Township Park</t>
  </si>
  <si>
    <t>MI627386</t>
  </si>
  <si>
    <t>Nayanquing Point Wildlife Area</t>
  </si>
  <si>
    <t>MI000406</t>
  </si>
  <si>
    <t>Pinconning Park</t>
  </si>
  <si>
    <t>MI000361</t>
  </si>
  <si>
    <t>South Linwood Beach Township Park</t>
  </si>
  <si>
    <t>MI001485</t>
  </si>
  <si>
    <t>Wenona Beach</t>
  </si>
  <si>
    <t>BENZIE</t>
  </si>
  <si>
    <t>MI001784</t>
  </si>
  <si>
    <t>Alberta Village Beach &amp; Bluffs</t>
  </si>
  <si>
    <t>MI001759</t>
  </si>
  <si>
    <t>County Road # 669</t>
  </si>
  <si>
    <t>MI001811</t>
  </si>
  <si>
    <t>Esch Road/Otter Creek</t>
  </si>
  <si>
    <t>MI001098</t>
  </si>
  <si>
    <t>Frankfort: Anchor Road Beach</t>
  </si>
  <si>
    <t>MI001396</t>
  </si>
  <si>
    <t>Platte River Point</t>
  </si>
  <si>
    <t>MI001812</t>
  </si>
  <si>
    <t>Point Betsie Lighthouse Beach</t>
  </si>
  <si>
    <t>MI001760</t>
  </si>
  <si>
    <t>Zettenberg Preserve</t>
  </si>
  <si>
    <t>BERRIEN</t>
  </si>
  <si>
    <t>MI001555</t>
  </si>
  <si>
    <t>Cherry Beach</t>
  </si>
  <si>
    <t>MI310222</t>
  </si>
  <si>
    <t>Galien River Park</t>
  </si>
  <si>
    <t>MI335257</t>
  </si>
  <si>
    <t>Gordon Beach</t>
  </si>
  <si>
    <t>MI001365</t>
  </si>
  <si>
    <t>Grand Beach</t>
  </si>
  <si>
    <t>MI212965</t>
  </si>
  <si>
    <t>Grand Mere State Park- Rosemary Beach</t>
  </si>
  <si>
    <t>MI419870</t>
  </si>
  <si>
    <t>Grand Mere State Park- Shoreline Beach</t>
  </si>
  <si>
    <t>MI682603</t>
  </si>
  <si>
    <t>Grand Mere State Park- Waverland Beach</t>
  </si>
  <si>
    <t>MI000292</t>
  </si>
  <si>
    <t>Hagar Township Park</t>
  </si>
  <si>
    <t>MI001083</t>
  </si>
  <si>
    <t>Harbert Beach</t>
  </si>
  <si>
    <t>MI001079</t>
  </si>
  <si>
    <t>Jean Klock Park</t>
  </si>
  <si>
    <t>MI001082</t>
  </si>
  <si>
    <t>Lincoln Township Park</t>
  </si>
  <si>
    <t>MI001081</t>
  </si>
  <si>
    <t>Lions Park</t>
  </si>
  <si>
    <t>MI001085</t>
  </si>
  <si>
    <t>Michiana Village</t>
  </si>
  <si>
    <t>MI985001</t>
  </si>
  <si>
    <t>Mizpah Park</t>
  </si>
  <si>
    <t>MI000805</t>
  </si>
  <si>
    <t>New Buffalo City</t>
  </si>
  <si>
    <t>MI001538</t>
  </si>
  <si>
    <t>Rocky Gap</t>
  </si>
  <si>
    <t>MI001367</t>
  </si>
  <si>
    <t>Silver Beach</t>
  </si>
  <si>
    <t>MI001080</t>
  </si>
  <si>
    <t>Tiscornia Park</t>
  </si>
  <si>
    <t>MI001368</t>
  </si>
  <si>
    <t>Warren Dunes Beach</t>
  </si>
  <si>
    <t>MI480680</t>
  </si>
  <si>
    <t>Warren Dunes State Park North</t>
  </si>
  <si>
    <t>MI000299</t>
  </si>
  <si>
    <t>Weko Beach</t>
  </si>
  <si>
    <t>CHARLEVOIX</t>
  </si>
  <si>
    <t>MI000417</t>
  </si>
  <si>
    <t>MI000420</t>
  </si>
  <si>
    <t>Bill Wagner Memorial Campground Beach</t>
  </si>
  <si>
    <t>Cables Bay Beach</t>
  </si>
  <si>
    <t>MI487043</t>
  </si>
  <si>
    <t>Depot Beach</t>
  </si>
  <si>
    <t>MI663706</t>
  </si>
  <si>
    <t>Donegal Bay</t>
  </si>
  <si>
    <t>MI821289</t>
  </si>
  <si>
    <t>East Jordan Tourist Park</t>
  </si>
  <si>
    <t>MI264686</t>
  </si>
  <si>
    <t>Elm Point Beach</t>
  </si>
  <si>
    <t>MI313197</t>
  </si>
  <si>
    <t>Ferry Beach</t>
  </si>
  <si>
    <t>MI000313</t>
  </si>
  <si>
    <t>Fisherman's Island State Park</t>
  </si>
  <si>
    <t>MI104980</t>
  </si>
  <si>
    <t>Glenwood Beach</t>
  </si>
  <si>
    <t>MI000419</t>
  </si>
  <si>
    <t>Harbor Beach</t>
  </si>
  <si>
    <t>MI459919</t>
  </si>
  <si>
    <t>Hayes Township Park</t>
  </si>
  <si>
    <t>MI000418</t>
  </si>
  <si>
    <t>Iron Ore Bay Beach</t>
  </si>
  <si>
    <t>MI573159</t>
  </si>
  <si>
    <t>Lake Michigan Beach</t>
  </si>
  <si>
    <t>MI000312</t>
  </si>
  <si>
    <t>Mt. McSauba Beach</t>
  </si>
  <si>
    <t>MI001527</t>
  </si>
  <si>
    <t>MI737959</t>
  </si>
  <si>
    <t>Peninsula Beach</t>
  </si>
  <si>
    <t>MI211585</t>
  </si>
  <si>
    <t>Tannery Park</t>
  </si>
  <si>
    <t>MI962441</t>
  </si>
  <si>
    <t>Washington Street Beach</t>
  </si>
  <si>
    <t>MI124920</t>
  </si>
  <si>
    <t>Whiting Park Beach</t>
  </si>
  <si>
    <t>MI309394</t>
  </si>
  <si>
    <t>Young State Park Beach</t>
  </si>
  <si>
    <t>CHEBOYGAN</t>
  </si>
  <si>
    <t>MI425342</t>
  </si>
  <si>
    <t>Alexander Henry Park</t>
  </si>
  <si>
    <t>MI001341</t>
  </si>
  <si>
    <t>Cheboygan City Park</t>
  </si>
  <si>
    <t>MI001340</t>
  </si>
  <si>
    <t>Cheboygan State Park Duncan Bay</t>
  </si>
  <si>
    <t>MI001344</t>
  </si>
  <si>
    <t>Ditta Park</t>
  </si>
  <si>
    <t>MI000315</t>
  </si>
  <si>
    <t>Huron Street Beach</t>
  </si>
  <si>
    <t>MI000364</t>
  </si>
  <si>
    <t>Mackinaw City Beach</t>
  </si>
  <si>
    <t>MI001362</t>
  </si>
  <si>
    <t>Mackinaw City Lighthouse Park</t>
  </si>
  <si>
    <t>MI001345</t>
  </si>
  <si>
    <t>Mill Creek Public Access</t>
  </si>
  <si>
    <t>MI730416</t>
  </si>
  <si>
    <t>Pinewood Circle Road End Beach</t>
  </si>
  <si>
    <t>MI533808</t>
  </si>
  <si>
    <t>Roadside Park MDOT, US-23</t>
  </si>
  <si>
    <t>MI677739</t>
  </si>
  <si>
    <t>Stoney Point Road End Beach</t>
  </si>
  <si>
    <t>MI001363</t>
  </si>
  <si>
    <t>Wawatam City Park</t>
  </si>
  <si>
    <t>CHIPPEWA</t>
  </si>
  <si>
    <t>MI287524</t>
  </si>
  <si>
    <t>Bass Cove Beach-Drummond Island</t>
  </si>
  <si>
    <t>MI001254</t>
  </si>
  <si>
    <t>Bayview Campground</t>
  </si>
  <si>
    <t>MI666715</t>
  </si>
  <si>
    <t>Betsey Seaman Memorial Park-Drummond Island</t>
  </si>
  <si>
    <t>MI001258</t>
  </si>
  <si>
    <t>MI001576</t>
  </si>
  <si>
    <t>MI001552</t>
  </si>
  <si>
    <t>Brimley State Park</t>
  </si>
  <si>
    <t>MI565904</t>
  </si>
  <si>
    <t>De Tour State Park Shoreline Beach</t>
  </si>
  <si>
    <t>MI001252</t>
  </si>
  <si>
    <t>Detour Albany Beach</t>
  </si>
  <si>
    <t>MI001577</t>
  </si>
  <si>
    <t>Drummond Island Township Park</t>
  </si>
  <si>
    <t>MI710465</t>
  </si>
  <si>
    <t>Dunbar Park</t>
  </si>
  <si>
    <t>MI001265</t>
  </si>
  <si>
    <t>Four Mile Beach</t>
  </si>
  <si>
    <t>MI973248</t>
  </si>
  <si>
    <t>Lake Superior State Forest- Munuscong Lake</t>
  </si>
  <si>
    <t>MI797558</t>
  </si>
  <si>
    <t>Public Shoreline Beach-Browns Creek Area</t>
  </si>
  <si>
    <t>MI566700</t>
  </si>
  <si>
    <t>Public Shoreline Beach-Brush Point</t>
  </si>
  <si>
    <t>MI186665</t>
  </si>
  <si>
    <t>Public Shoreline Beach-Marsh Lake Area</t>
  </si>
  <si>
    <t>MI202525</t>
  </si>
  <si>
    <t>Public Shoreline Beach-Northwest of Two Mile Lake</t>
  </si>
  <si>
    <t>MI109619</t>
  </si>
  <si>
    <t>Public Shoreline Beach-Point Aux Frenes</t>
  </si>
  <si>
    <t>MI317866</t>
  </si>
  <si>
    <t>Public Shoreline Beach-Raber Bay stretch</t>
  </si>
  <si>
    <t>MI100993</t>
  </si>
  <si>
    <t>Public Shoreline Beach-Weatherhog Lake East Area</t>
  </si>
  <si>
    <t>MI149766</t>
  </si>
  <si>
    <t>Public Shoreline Beach-Weatherhog Lake West</t>
  </si>
  <si>
    <t>MI536981</t>
  </si>
  <si>
    <t>Public Shoreline Beach-West of Whitefish Point</t>
  </si>
  <si>
    <t>MI870052</t>
  </si>
  <si>
    <t>Sand Bay Beach-Drummond Island</t>
  </si>
  <si>
    <t>MI001268</t>
  </si>
  <si>
    <t>Sherman Park</t>
  </si>
  <si>
    <t>MI001267</t>
  </si>
  <si>
    <t>Sugar Island Township Park</t>
  </si>
  <si>
    <t>MI573155</t>
  </si>
  <si>
    <t>Tahquamenon Falls State Park-River Mouth Unit</t>
  </si>
  <si>
    <t>MI833142</t>
  </si>
  <si>
    <t>Wilderness Beach</t>
  </si>
  <si>
    <t>DELTA</t>
  </si>
  <si>
    <t>MI337977</t>
  </si>
  <si>
    <t>Big Bay De Noc/ Fishdam River Public Access</t>
  </si>
  <si>
    <t>MI000332</t>
  </si>
  <si>
    <t>Escanaba Bathing Beach</t>
  </si>
  <si>
    <t>MI000336</t>
  </si>
  <si>
    <t>Fayette State Park</t>
  </si>
  <si>
    <t>MI000334</t>
  </si>
  <si>
    <t>Fuller Park</t>
  </si>
  <si>
    <t>MI000337</t>
  </si>
  <si>
    <t>Gladstone Bathing Beach/Van Cleve Park</t>
  </si>
  <si>
    <t>MI361587</t>
  </si>
  <si>
    <t>Little Bay De Noc Public Beach Access</t>
  </si>
  <si>
    <t>MI621406</t>
  </si>
  <si>
    <t>Portage Bay Forest Campground</t>
  </si>
  <si>
    <t>MI705826</t>
  </si>
  <si>
    <t>Public Shoreline Beach-Charboneau Point</t>
  </si>
  <si>
    <t>MI191506</t>
  </si>
  <si>
    <t>Public Shoreline Beach-County Road 481</t>
  </si>
  <si>
    <t>MI387153</t>
  </si>
  <si>
    <t>Public Shoreline Beach-East Wilsey Bay</t>
  </si>
  <si>
    <t>MI134181</t>
  </si>
  <si>
    <t>Public Shoreline Beach-Fishdam River</t>
  </si>
  <si>
    <t>MI219182</t>
  </si>
  <si>
    <t>Public Shoreline Beach-Gilnet Haven</t>
  </si>
  <si>
    <t>MI465634</t>
  </si>
  <si>
    <t>Public Shoreline Beach-Indian Point</t>
  </si>
  <si>
    <t>MI210842</t>
  </si>
  <si>
    <t>Public Shoreline Beach-Jacks Bluff</t>
  </si>
  <si>
    <t>MI990421</t>
  </si>
  <si>
    <t>Public Shoreline Beach-Martin Bay</t>
  </si>
  <si>
    <t>MI990923</t>
  </si>
  <si>
    <t>Public Shoreline Beach-Nahma</t>
  </si>
  <si>
    <t>MI961113</t>
  </si>
  <si>
    <t>Public Shoreline Beach-North End of Kregg Bay</t>
  </si>
  <si>
    <t>MI922632</t>
  </si>
  <si>
    <t>Public Shoreline Beach-North of Stonington</t>
  </si>
  <si>
    <t>MI341903</t>
  </si>
  <si>
    <t>Public Shoreline Beach-Ogontz Bay</t>
  </si>
  <si>
    <t>MI829302</t>
  </si>
  <si>
    <t>Public Shoreline Beach-Peninsula Point</t>
  </si>
  <si>
    <t>MI364577</t>
  </si>
  <si>
    <t>Public Shoreline Beach-Point Detour</t>
  </si>
  <si>
    <t>MI300258</t>
  </si>
  <si>
    <t>Public Shoreline Beach-Portage Bay</t>
  </si>
  <si>
    <t>MI934405</t>
  </si>
  <si>
    <t>Public Shoreline Beach-Portage Peninsula</t>
  </si>
  <si>
    <t>MI275186</t>
  </si>
  <si>
    <t>Public Shoreline Beach-St. Vital's Island</t>
  </si>
  <si>
    <t>MI900152</t>
  </si>
  <si>
    <t>Public Shoreline Beach-West Side of Kregg Bay</t>
  </si>
  <si>
    <t>MI354139</t>
  </si>
  <si>
    <t>Sac Bay County Park</t>
  </si>
  <si>
    <t>MI405957</t>
  </si>
  <si>
    <t>MI000410</t>
  </si>
  <si>
    <t>Twin Springs Campground and Bathing Beach</t>
  </si>
  <si>
    <t>EMMET</t>
  </si>
  <si>
    <t>MI000320</t>
  </si>
  <si>
    <t>Bliss Township Beach</t>
  </si>
  <si>
    <t>MI000339</t>
  </si>
  <si>
    <t>Church Beach</t>
  </si>
  <si>
    <t>MI412328</t>
  </si>
  <si>
    <t>Colonial Michilimamackinac State Park</t>
  </si>
  <si>
    <t>MI000321</t>
  </si>
  <si>
    <t>Cross Village Beach</t>
  </si>
  <si>
    <t>MI890769</t>
  </si>
  <si>
    <t>Forest Beach</t>
  </si>
  <si>
    <t>MI001292</t>
  </si>
  <si>
    <t>Mackinaw City Beach #1</t>
  </si>
  <si>
    <t>MI001293</t>
  </si>
  <si>
    <t>Mackinaw City Beach #2</t>
  </si>
  <si>
    <t>MI001529</t>
  </si>
  <si>
    <t>Magnus Park</t>
  </si>
  <si>
    <t>MI001530</t>
  </si>
  <si>
    <t>Middle Village Park</t>
  </si>
  <si>
    <t>MI001756</t>
  </si>
  <si>
    <t>Petoskey Harbor</t>
  </si>
  <si>
    <t>MI000404</t>
  </si>
  <si>
    <t>Petoskey State Park</t>
  </si>
  <si>
    <t>MI000338</t>
  </si>
  <si>
    <t>Readmond Township Beach</t>
  </si>
  <si>
    <t>MI929878</t>
  </si>
  <si>
    <t>Sturgeon Bay Township Beach</t>
  </si>
  <si>
    <t>MI776190</t>
  </si>
  <si>
    <t>The Headlands County Park</t>
  </si>
  <si>
    <t>MI000347</t>
  </si>
  <si>
    <t>Thorne Swift Preserve</t>
  </si>
  <si>
    <t>MI000365</t>
  </si>
  <si>
    <t>Wilderness State Park</t>
  </si>
  <si>
    <t>MI168700</t>
  </si>
  <si>
    <t>Wilderness State Park-East of the Beach</t>
  </si>
  <si>
    <t>MI451117</t>
  </si>
  <si>
    <t>Wilderness State Park-West of Beach</t>
  </si>
  <si>
    <t>MI000345</t>
  </si>
  <si>
    <t>Zoll Street Beach</t>
  </si>
  <si>
    <t>MI001537</t>
  </si>
  <si>
    <t>Zorn Park - Harbor Springs</t>
  </si>
  <si>
    <t>GOGEBIC</t>
  </si>
  <si>
    <t>MI001556</t>
  </si>
  <si>
    <t>Black River Harbor Beach</t>
  </si>
  <si>
    <t>MI001503</t>
  </si>
  <si>
    <t>Little Girls Point Park</t>
  </si>
  <si>
    <t>MI364199</t>
  </si>
  <si>
    <t>Mouth of the Montreal River</t>
  </si>
  <si>
    <t>MI978797</t>
  </si>
  <si>
    <t>Porcupine Mountain State Park-North</t>
  </si>
  <si>
    <t>MI791596</t>
  </si>
  <si>
    <t>Presque Isle Beach</t>
  </si>
  <si>
    <t>MI984672</t>
  </si>
  <si>
    <t>Presque Isle State Campground</t>
  </si>
  <si>
    <t>MI604731</t>
  </si>
  <si>
    <t>Public Shoreline Beach-West of Black River</t>
  </si>
  <si>
    <t>GRAND TRAVERSE</t>
  </si>
  <si>
    <t>MI001798</t>
  </si>
  <si>
    <t>Acme Roadside Park &amp; Beach MDOT</t>
  </si>
  <si>
    <t>MI001797</t>
  </si>
  <si>
    <t>Acme Roadside Park (DNR)</t>
  </si>
  <si>
    <t>MI858409</t>
  </si>
  <si>
    <t>Archie Park</t>
  </si>
  <si>
    <t>MI001799</t>
  </si>
  <si>
    <t>Bayside Acme Township Park</t>
  </si>
  <si>
    <t>MI001788</t>
  </si>
  <si>
    <t>Bowers Harbor Public Access</t>
  </si>
  <si>
    <t>MI000439</t>
  </si>
  <si>
    <t>Bryant Park Beach</t>
  </si>
  <si>
    <t>MI000433</t>
  </si>
  <si>
    <t>Clinch Park</t>
  </si>
  <si>
    <t>MI001794</t>
  </si>
  <si>
    <t>DNR Launch/Beach Center Road</t>
  </si>
  <si>
    <t>MI000278</t>
  </si>
  <si>
    <t>Deep Water Point</t>
  </si>
  <si>
    <t>MI000436</t>
  </si>
  <si>
    <t>East Bay Park (Milliken Park)</t>
  </si>
  <si>
    <t>MI000431</t>
  </si>
  <si>
    <t>East Bay Township Four Mile Road</t>
  </si>
  <si>
    <t>MI001793</t>
  </si>
  <si>
    <t>Haserot Beach</t>
  </si>
  <si>
    <t>MI001789</t>
  </si>
  <si>
    <t>Kroupa Road Access M-22 South of Crain Hill Road</t>
  </si>
  <si>
    <t>MI551820</t>
  </si>
  <si>
    <t>Leffingwell Point Beach</t>
  </si>
  <si>
    <t>MI001785</t>
  </si>
  <si>
    <t>Mouth of Boardman</t>
  </si>
  <si>
    <t>MI545097</t>
  </si>
  <si>
    <t>Old Mission - Center Road Natural Area</t>
  </si>
  <si>
    <t>MI168965</t>
  </si>
  <si>
    <t>Old Mission - MDOT Right of Way-South of M-37</t>
  </si>
  <si>
    <t>MI932130</t>
  </si>
  <si>
    <t>Old Mission - Old Mission Point State Park</t>
  </si>
  <si>
    <t>MI000437</t>
  </si>
  <si>
    <t>Old Mission Lighthouse</t>
  </si>
  <si>
    <t>MI862396</t>
  </si>
  <si>
    <t>Old Mission Peninsula Twp Park-East of Light House</t>
  </si>
  <si>
    <t>MI488759</t>
  </si>
  <si>
    <t>Old Mission Peninsula Twp Park-West of Light House</t>
  </si>
  <si>
    <t>MI001791</t>
  </si>
  <si>
    <t>Old Mission Road</t>
  </si>
  <si>
    <t>MI001795</t>
  </si>
  <si>
    <t>Peninsula Volunteer Fire Station Point #2</t>
  </si>
  <si>
    <t>MI000440</t>
  </si>
  <si>
    <t>Power Island Bay Park</t>
  </si>
  <si>
    <t>MI001787</t>
  </si>
  <si>
    <t>Rose Street Access at Peninsula Drive</t>
  </si>
  <si>
    <t>MI001813</t>
  </si>
  <si>
    <t>Sayler Park</t>
  </si>
  <si>
    <t>MI001095</t>
  </si>
  <si>
    <t>Senior Center</t>
  </si>
  <si>
    <t>MI001786</t>
  </si>
  <si>
    <t>Sunset Park</t>
  </si>
  <si>
    <t>MI001792</t>
  </si>
  <si>
    <t>Swaney Road</t>
  </si>
  <si>
    <t>MI000309</t>
  </si>
  <si>
    <t>Traverse City State Park</t>
  </si>
  <si>
    <t>MI001094</t>
  </si>
  <si>
    <t>Yuba Beach</t>
  </si>
  <si>
    <t>HOUGHTON</t>
  </si>
  <si>
    <t>MI001504</t>
  </si>
  <si>
    <t>Agate Beach</t>
  </si>
  <si>
    <t>MI870458</t>
  </si>
  <si>
    <t>Calument Waterworks Beach</t>
  </si>
  <si>
    <t>MI001483</t>
  </si>
  <si>
    <t>Chassell Beach</t>
  </si>
  <si>
    <t>MI001412</t>
  </si>
  <si>
    <t>Hancock City Beach</t>
  </si>
  <si>
    <t>MI001411</t>
  </si>
  <si>
    <t>Houghton City Beach</t>
  </si>
  <si>
    <t>MI662150</t>
  </si>
  <si>
    <t>Hubbell Park</t>
  </si>
  <si>
    <t>MI001475</t>
  </si>
  <si>
    <t>Lake Linden Campground Beach</t>
  </si>
  <si>
    <t>MI001484</t>
  </si>
  <si>
    <t>McLain State Park Beach</t>
  </si>
  <si>
    <t>MI639959</t>
  </si>
  <si>
    <t>Mink Farm</t>
  </si>
  <si>
    <t>MI560761</t>
  </si>
  <si>
    <t>Public Shoreline Beach-Le Chance Creek</t>
  </si>
  <si>
    <t>MI805031</t>
  </si>
  <si>
    <t>Public Shoreline Beach-Mc Lain State Park</t>
  </si>
  <si>
    <t>MI368640</t>
  </si>
  <si>
    <t>Public Shoreline Beach-S. of Portage Entry</t>
  </si>
  <si>
    <t>MI142253</t>
  </si>
  <si>
    <t>Public Shoreline Beach-Southwest County Border</t>
  </si>
  <si>
    <t>MI001481</t>
  </si>
  <si>
    <t>Sandy Bottom Beach/ Dollar Bay</t>
  </si>
  <si>
    <t>MI430303</t>
  </si>
  <si>
    <t>White City</t>
  </si>
  <si>
    <t>HURON</t>
  </si>
  <si>
    <t>MI000452</t>
  </si>
  <si>
    <t>Bird Creek County Park</t>
  </si>
  <si>
    <t>MI000455</t>
  </si>
  <si>
    <t>Caseville County Park</t>
  </si>
  <si>
    <t>MI001767</t>
  </si>
  <si>
    <t>County Road End</t>
  </si>
  <si>
    <t>MI001775</t>
  </si>
  <si>
    <t>Geiger Road Public Access</t>
  </si>
  <si>
    <t>MI001766</t>
  </si>
  <si>
    <t>Grindstone Public Access</t>
  </si>
  <si>
    <t>MI000456</t>
  </si>
  <si>
    <t>Harbor Beach City Park</t>
  </si>
  <si>
    <t>MI001764</t>
  </si>
  <si>
    <t>Harbor Beach Marina</t>
  </si>
  <si>
    <t>MI001761</t>
  </si>
  <si>
    <t>Helena Road End</t>
  </si>
  <si>
    <t>MI000458</t>
  </si>
  <si>
    <t>Jenks County Park</t>
  </si>
  <si>
    <t>MI001765</t>
  </si>
  <si>
    <t>Kinch Road End</t>
  </si>
  <si>
    <t>MI001769</t>
  </si>
  <si>
    <t>Larned Road End</t>
  </si>
  <si>
    <t>MI001496</t>
  </si>
  <si>
    <t>Lighthouse County Park</t>
  </si>
  <si>
    <t>MI840422</t>
  </si>
  <si>
    <t>Lighthouse County Park-South</t>
  </si>
  <si>
    <t>MI000459</t>
  </si>
  <si>
    <t>McGraw County Park</t>
  </si>
  <si>
    <t>MI001776</t>
  </si>
  <si>
    <t>Mud Creek Public Acess</t>
  </si>
  <si>
    <t>MI000460</t>
  </si>
  <si>
    <t>Oak Beach County Park</t>
  </si>
  <si>
    <t>MI000461</t>
  </si>
  <si>
    <t>Philp County Park</t>
  </si>
  <si>
    <t>MI000462</t>
  </si>
  <si>
    <t>Port Crescent State Park - Camping Area</t>
  </si>
  <si>
    <t>MI000463</t>
  </si>
  <si>
    <t>Port Crescent State Park - Day Use</t>
  </si>
  <si>
    <t>MI000464</t>
  </si>
  <si>
    <t>Sleeper State Park</t>
  </si>
  <si>
    <t>MI001755</t>
  </si>
  <si>
    <t>Stafford County Park</t>
  </si>
  <si>
    <t>MI001497</t>
  </si>
  <si>
    <t>MI576973</t>
  </si>
  <si>
    <t>Veterans Park</t>
  </si>
  <si>
    <t>MI000465</t>
  </si>
  <si>
    <t>Wagener County Park</t>
  </si>
  <si>
    <t>IOSCO</t>
  </si>
  <si>
    <t>MI329020</t>
  </si>
  <si>
    <t>Alabaster Township</t>
  </si>
  <si>
    <t>MI289210</t>
  </si>
  <si>
    <t>Au Sable Point Beach</t>
  </si>
  <si>
    <t>MI320125</t>
  </si>
  <si>
    <t>Au Sable Township Park</t>
  </si>
  <si>
    <t>MI857432</t>
  </si>
  <si>
    <t>MI000327</t>
  </si>
  <si>
    <t>East Tawas City Park</t>
  </si>
  <si>
    <t>MI460993</t>
  </si>
  <si>
    <t>MI988857</t>
  </si>
  <si>
    <t>Lake To Lake Road</t>
  </si>
  <si>
    <t>MI001395</t>
  </si>
  <si>
    <t>MI000397</t>
  </si>
  <si>
    <t>Oscoda Township Beach</t>
  </si>
  <si>
    <t>MI000428</t>
  </si>
  <si>
    <t>Tawas City Park</t>
  </si>
  <si>
    <t>MI000326</t>
  </si>
  <si>
    <t>Tawas Point State Park Campground</t>
  </si>
  <si>
    <t>MI682338</t>
  </si>
  <si>
    <t>Tawas Point State Park-Central</t>
  </si>
  <si>
    <t>MI001394</t>
  </si>
  <si>
    <t>Tawas Point State Park-Day Use area</t>
  </si>
  <si>
    <t>KEWEENAW</t>
  </si>
  <si>
    <t>MI001550</t>
  </si>
  <si>
    <t>Bete de Gris Beach</t>
  </si>
  <si>
    <t>MI586872</t>
  </si>
  <si>
    <t>Brunette Park</t>
  </si>
  <si>
    <t>MI314722</t>
  </si>
  <si>
    <t>Cat Harbor Beach</t>
  </si>
  <si>
    <t>MI821976</t>
  </si>
  <si>
    <t>Cooper Harbor Lighthouse Complex</t>
  </si>
  <si>
    <t>MI001482</t>
  </si>
  <si>
    <t>Eagle Harbor Beach</t>
  </si>
  <si>
    <t>MI690224</t>
  </si>
  <si>
    <t>Eagle River Beach</t>
  </si>
  <si>
    <t>MI001501</t>
  </si>
  <si>
    <t>Fort Wilkins State Park</t>
  </si>
  <si>
    <t>MI196700</t>
  </si>
  <si>
    <t>Fort Wilkins State Park-East</t>
  </si>
  <si>
    <t>MI148296</t>
  </si>
  <si>
    <t>Fort Wilkins State Park-West</t>
  </si>
  <si>
    <t>MI816246</t>
  </si>
  <si>
    <t>Great Sands Bay Beach</t>
  </si>
  <si>
    <t>MI617288</t>
  </si>
  <si>
    <t>Mouth of the Gratiot River Beach</t>
  </si>
  <si>
    <t>MI613329</t>
  </si>
  <si>
    <t>Point Isabelle Beach</t>
  </si>
  <si>
    <t>MI685914</t>
  </si>
  <si>
    <t>Public Shoreline Beach-Big Traverse Bay</t>
  </si>
  <si>
    <t>MI760510</t>
  </si>
  <si>
    <t>Public Shoreline Beach-Gay Park</t>
  </si>
  <si>
    <t>LEELANAU</t>
  </si>
  <si>
    <t>MI001818</t>
  </si>
  <si>
    <t>Bay Front Park</t>
  </si>
  <si>
    <t>MI001803</t>
  </si>
  <si>
    <t>Boughy Park &amp; Beach</t>
  </si>
  <si>
    <t>MI001823</t>
  </si>
  <si>
    <t>Cathead Bay, Leelanau State Park</t>
  </si>
  <si>
    <t>MI001829</t>
  </si>
  <si>
    <t>Cedar Street Beach</t>
  </si>
  <si>
    <t>MI001824</t>
  </si>
  <si>
    <t>Christmas Cove</t>
  </si>
  <si>
    <t>MI001806</t>
  </si>
  <si>
    <t>Elmwood/Greilikville Park &amp; Beach</t>
  </si>
  <si>
    <t>MI001101</t>
  </si>
  <si>
    <t>Empire Municipal Beach</t>
  </si>
  <si>
    <t>MI001819</t>
  </si>
  <si>
    <t>G. Marsten Dame Marina</t>
  </si>
  <si>
    <t>MI001826</t>
  </si>
  <si>
    <t>Gils Pier</t>
  </si>
  <si>
    <t>MI001816</t>
  </si>
  <si>
    <t>Glen Arbor/Manitou Boulevard Beach</t>
  </si>
  <si>
    <t>MI001808</t>
  </si>
  <si>
    <t>Graham Green Park</t>
  </si>
  <si>
    <t>MI387719</t>
  </si>
  <si>
    <t>Hendryx County Roadside Park</t>
  </si>
  <si>
    <t>MI001817</t>
  </si>
  <si>
    <t>Lake Street Beach, Glen Arbor</t>
  </si>
  <si>
    <t>MI001827</t>
  </si>
  <si>
    <t>Leelanau State Park, Lighthouse</t>
  </si>
  <si>
    <t>MI001828</t>
  </si>
  <si>
    <t>Leland Harbor</t>
  </si>
  <si>
    <t>MI001802</t>
  </si>
  <si>
    <t>M-22 at M-72 Public Access</t>
  </si>
  <si>
    <t>MI001804</t>
  </si>
  <si>
    <t>MDOT Roadside Park &amp; Beach</t>
  </si>
  <si>
    <t>MI001805</t>
  </si>
  <si>
    <t>MDOT Roadside Park &amp; Beach M-22 N of Cherry Bend D</t>
  </si>
  <si>
    <t>MI001539</t>
  </si>
  <si>
    <t>North Bar</t>
  </si>
  <si>
    <t>MI594274</t>
  </si>
  <si>
    <t>North Street Beach</t>
  </si>
  <si>
    <t>MI001822</t>
  </si>
  <si>
    <t>Northport 4th Street Beach</t>
  </si>
  <si>
    <t>MI001814</t>
  </si>
  <si>
    <t>Northport 5th Street Beach</t>
  </si>
  <si>
    <t>MI001815</t>
  </si>
  <si>
    <t>Northport 7th Street Beach</t>
  </si>
  <si>
    <t>MI001099</t>
  </si>
  <si>
    <t>Northport Bay Marina</t>
  </si>
  <si>
    <t>MI001820</t>
  </si>
  <si>
    <t>Northport Haserot Beach, Rose Street</t>
  </si>
  <si>
    <t>MI001807</t>
  </si>
  <si>
    <t>Omena Beach &amp; Park</t>
  </si>
  <si>
    <t>MI001825</t>
  </si>
  <si>
    <t>Peterson Park</t>
  </si>
  <si>
    <t>MI001830</t>
  </si>
  <si>
    <t>Reynolds Street Beach</t>
  </si>
  <si>
    <t>MI001821</t>
  </si>
  <si>
    <t>Smith Street Beach Northport</t>
  </si>
  <si>
    <t>MI251200</t>
  </si>
  <si>
    <t>Stoney Point County Roadside Park</t>
  </si>
  <si>
    <t>MI001810</t>
  </si>
  <si>
    <t>Suttons Bay Marina Park &amp; Beach South</t>
  </si>
  <si>
    <t>MI001102</t>
  </si>
  <si>
    <t>Suttons Bay Park</t>
  </si>
  <si>
    <t>MI001809</t>
  </si>
  <si>
    <t>Suttons Bay Public Launch and Beach</t>
  </si>
  <si>
    <t>MI001801</t>
  </si>
  <si>
    <t>Suttons Bay South Shore Park</t>
  </si>
  <si>
    <t>MI740431</t>
  </si>
  <si>
    <t>Thompson Stree Beach</t>
  </si>
  <si>
    <t>LUCE</t>
  </si>
  <si>
    <t>MI665193</t>
  </si>
  <si>
    <t>Blind Sucker River # 1</t>
  </si>
  <si>
    <t>MI560008</t>
  </si>
  <si>
    <t>Blind Sucker River # 2</t>
  </si>
  <si>
    <t>MI540942</t>
  </si>
  <si>
    <t>Crisp Point Light House</t>
  </si>
  <si>
    <t>MI458957</t>
  </si>
  <si>
    <t>Lake Superior Campground Beach</t>
  </si>
  <si>
    <t>MI561897</t>
  </si>
  <si>
    <t>Mouth of the Two Hearted River Campground</t>
  </si>
  <si>
    <t>MI682142</t>
  </si>
  <si>
    <t>MI823140</t>
  </si>
  <si>
    <t>Public Shoreline Beach-Blind Sucker Flooding Area</t>
  </si>
  <si>
    <t>MI459474</t>
  </si>
  <si>
    <t>Public Shoreline Beach-Coast Guard Line Road</t>
  </si>
  <si>
    <t>MI600734</t>
  </si>
  <si>
    <t>Public Shoreline Beach-County Rd 407</t>
  </si>
  <si>
    <t>MI590820</t>
  </si>
  <si>
    <t>Public Shoreline Beach-County Rd 412 and Crisp Pt</t>
  </si>
  <si>
    <t>MI114134</t>
  </si>
  <si>
    <t>Public Shoreline Beach-Little Sucker/Two Hearted R</t>
  </si>
  <si>
    <t>MI919268</t>
  </si>
  <si>
    <t>Public Shoreline Beach-Three Mile Creek Area</t>
  </si>
  <si>
    <t>MI423969</t>
  </si>
  <si>
    <t>Public Shoreline Beach-West County Border Beach</t>
  </si>
  <si>
    <t>MI265644</t>
  </si>
  <si>
    <t>Unnamed Road End #1</t>
  </si>
  <si>
    <t>MI911139</t>
  </si>
  <si>
    <t>Unnamed Road End #2</t>
  </si>
  <si>
    <t>MI738591</t>
  </si>
  <si>
    <t>Unnamed Road End #3</t>
  </si>
  <si>
    <t>MACKINAC</t>
  </si>
  <si>
    <t>MI138675</t>
  </si>
  <si>
    <t>American Legion Memorial Park</t>
  </si>
  <si>
    <t>MI293624</t>
  </si>
  <si>
    <t>Antoine Road End</t>
  </si>
  <si>
    <t>MI158452</t>
  </si>
  <si>
    <t>Big Knob State Forest Campground</t>
  </si>
  <si>
    <t>MI997667</t>
  </si>
  <si>
    <t>Black River State Forest Campground</t>
  </si>
  <si>
    <t>MI243901</t>
  </si>
  <si>
    <t>Boot Island</t>
  </si>
  <si>
    <t>MI886281</t>
  </si>
  <si>
    <t>Coast Guard Pier Boat Launch and City Park</t>
  </si>
  <si>
    <t>MI642264</t>
  </si>
  <si>
    <t>Epoufette Bay Campground</t>
  </si>
  <si>
    <t>MI583522</t>
  </si>
  <si>
    <t>Foley Creek Campground</t>
  </si>
  <si>
    <t>MI280511</t>
  </si>
  <si>
    <t>Harbour Light</t>
  </si>
  <si>
    <t>MI994134</t>
  </si>
  <si>
    <t>Hazelton Road End</t>
  </si>
  <si>
    <t>MI824030</t>
  </si>
  <si>
    <t>Hog Island Campground</t>
  </si>
  <si>
    <t>MI725840</t>
  </si>
  <si>
    <t>Horseshoe Bay Wilderness-North</t>
  </si>
  <si>
    <t>MI216487</t>
  </si>
  <si>
    <t>Horseshoe Bay Wilderness-South</t>
  </si>
  <si>
    <t>MI000416</t>
  </si>
  <si>
    <t>Kiwanis Beach</t>
  </si>
  <si>
    <t>MI235773</t>
  </si>
  <si>
    <t>MDOT Overlook</t>
  </si>
  <si>
    <t>MI568779</t>
  </si>
  <si>
    <t>MDOT Roadside Park on US 2</t>
  </si>
  <si>
    <t>MI181477</t>
  </si>
  <si>
    <t>Mouth of Cut River Roadside Beach</t>
  </si>
  <si>
    <t>MI592897</t>
  </si>
  <si>
    <t>Naubinway Bay Access</t>
  </si>
  <si>
    <t>MI567793</t>
  </si>
  <si>
    <t>Public Shoreline Beach-Epoufette Bay</t>
  </si>
  <si>
    <t>MI490903</t>
  </si>
  <si>
    <t>Public Shoreline Beach-Fox Point Area</t>
  </si>
  <si>
    <t>MI625418</t>
  </si>
  <si>
    <t>Public Shoreline Beach-MDNR Matrix Point Area</t>
  </si>
  <si>
    <t>MI233340</t>
  </si>
  <si>
    <t>Public Shoreline Beach-Manitou Paymen Highbanks</t>
  </si>
  <si>
    <t>MI669664</t>
  </si>
  <si>
    <t>Public Shoreline Beach-Morean Township, Section 25</t>
  </si>
  <si>
    <t>MI661790</t>
  </si>
  <si>
    <t>Public Shoreline Beach-Naubinway Area</t>
  </si>
  <si>
    <t>MI537064</t>
  </si>
  <si>
    <t>Public Shoreline Beach-Pointe Aux Chenes Bay</t>
  </si>
  <si>
    <t>MI975363</t>
  </si>
  <si>
    <t>Public Shoreline Beach-Seiners Point</t>
  </si>
  <si>
    <t>MI509811</t>
  </si>
  <si>
    <t>Public Shoreline Beach-South of Brevort River</t>
  </si>
  <si>
    <t>MI192940</t>
  </si>
  <si>
    <t>Public Shoreline Beach-State Forest Matrix Point</t>
  </si>
  <si>
    <t>MI957687</t>
  </si>
  <si>
    <t>Sand Point</t>
  </si>
  <si>
    <t>MI440791</t>
  </si>
  <si>
    <t>State Roadside Park Beach</t>
  </si>
  <si>
    <t>MI120417</t>
  </si>
  <si>
    <t>Straits State Park</t>
  </si>
  <si>
    <t>MI657460</t>
  </si>
  <si>
    <t>MI775729</t>
  </si>
  <si>
    <t>MACOMB</t>
  </si>
  <si>
    <t>MI000545</t>
  </si>
  <si>
    <t>MI000560</t>
  </si>
  <si>
    <t>New Baltimore Park Beach</t>
  </si>
  <si>
    <t>MI000579</t>
  </si>
  <si>
    <t>St. Clair Shores Memorial Park Beach</t>
  </si>
  <si>
    <t>MANISTEE</t>
  </si>
  <si>
    <t>MI001557</t>
  </si>
  <si>
    <t>Arcadia Park</t>
  </si>
  <si>
    <t>MI001560</t>
  </si>
  <si>
    <t>Bar Lake Outlet</t>
  </si>
  <si>
    <t>MI000366</t>
  </si>
  <si>
    <t>Fifth Avenue Beach</t>
  </si>
  <si>
    <t>MI000367</t>
  </si>
  <si>
    <t>First Street Beach</t>
  </si>
  <si>
    <t>MI000368</t>
  </si>
  <si>
    <t>Magoon Creek</t>
  </si>
  <si>
    <t>MI001559</t>
  </si>
  <si>
    <t>Onekama Township Beach</t>
  </si>
  <si>
    <t>MI478907</t>
  </si>
  <si>
    <t>Orchard Beach State Park</t>
  </si>
  <si>
    <t>MI001558</t>
  </si>
  <si>
    <t>Pierport Township Beach</t>
  </si>
  <si>
    <t>MI396136</t>
  </si>
  <si>
    <t>Portage Park</t>
  </si>
  <si>
    <t>MI001561</t>
  </si>
  <si>
    <t>Sundling Park</t>
  </si>
  <si>
    <t>MARQUETTE</t>
  </si>
  <si>
    <t>MI000372</t>
  </si>
  <si>
    <t>Marquette South Beach</t>
  </si>
  <si>
    <t>MI001246</t>
  </si>
  <si>
    <t>McCarty's Cove</t>
  </si>
  <si>
    <t>MI001249</t>
  </si>
  <si>
    <t>North Beach</t>
  </si>
  <si>
    <t>MI001248</t>
  </si>
  <si>
    <t>North of Picnic Rocks</t>
  </si>
  <si>
    <t>MI001247</t>
  </si>
  <si>
    <t>MI702820</t>
  </si>
  <si>
    <t>Public Shoreline Beach-Big Huron River</t>
  </si>
  <si>
    <t>MI745183</t>
  </si>
  <si>
    <t>Public Shoreline Beach-Little Presque Isle</t>
  </si>
  <si>
    <t>MASON</t>
  </si>
  <si>
    <t>MI001563</t>
  </si>
  <si>
    <t>Bass Lake Outlet Beach</t>
  </si>
  <si>
    <t>MI001565</t>
  </si>
  <si>
    <t>Buttersville Park Beach</t>
  </si>
  <si>
    <t>MI001568</t>
  </si>
  <si>
    <t>MI742192</t>
  </si>
  <si>
    <t>Ludington State Park Public Shoreline Beach North</t>
  </si>
  <si>
    <t>MI247406</t>
  </si>
  <si>
    <t>Ludington State Park Public Shoreline Beach South</t>
  </si>
  <si>
    <t>MI677915</t>
  </si>
  <si>
    <t>Pere Marquette Harbor</t>
  </si>
  <si>
    <t>MI001566</t>
  </si>
  <si>
    <t>South Pier Beach</t>
  </si>
  <si>
    <t>MI001562</t>
  </si>
  <si>
    <t>South Summit Beach - Sunset Boulevard Beach</t>
  </si>
  <si>
    <t>MI001569</t>
  </si>
  <si>
    <t>MI001564</t>
  </si>
  <si>
    <t>Summit Township Beach</t>
  </si>
  <si>
    <t>MENOMINEE</t>
  </si>
  <si>
    <t>MI710661</t>
  </si>
  <si>
    <t>Airport Park</t>
  </si>
  <si>
    <t>MI001275</t>
  </si>
  <si>
    <t>Fox Park</t>
  </si>
  <si>
    <t>MI000374</t>
  </si>
  <si>
    <t>Henes Park</t>
  </si>
  <si>
    <t>MI000300</t>
  </si>
  <si>
    <t>Klienke Park</t>
  </si>
  <si>
    <t>MI001272</t>
  </si>
  <si>
    <t>Memorial Beach</t>
  </si>
  <si>
    <t>MI677659</t>
  </si>
  <si>
    <t>Public Shoreline Beach-Cedar River</t>
  </si>
  <si>
    <t>MI315921</t>
  </si>
  <si>
    <t>Public Shoreline Beach-Fox village</t>
  </si>
  <si>
    <t>MI000302</t>
  </si>
  <si>
    <t>Wells State Park</t>
  </si>
  <si>
    <t>MI000363</t>
  </si>
  <si>
    <t>Luna Pier City Beach</t>
  </si>
  <si>
    <t>MI000379</t>
  </si>
  <si>
    <t>Sterling State Park</t>
  </si>
  <si>
    <t>MUSKEGON</t>
  </si>
  <si>
    <t>MI001549</t>
  </si>
  <si>
    <t>Bronson/Kruse Park</t>
  </si>
  <si>
    <t>MI000449</t>
  </si>
  <si>
    <t>Duck Lake Channel Beach</t>
  </si>
  <si>
    <t>MI001545</t>
  </si>
  <si>
    <t>Lake Harbor Park</t>
  </si>
  <si>
    <t>MI000383</t>
  </si>
  <si>
    <t>Lighthouse/Sylvan Beach</t>
  </si>
  <si>
    <t>MI001500</t>
  </si>
  <si>
    <t>Medbury Park Beach</t>
  </si>
  <si>
    <t>MI000382</t>
  </si>
  <si>
    <t>Meinert County Park</t>
  </si>
  <si>
    <t>MI000394</t>
  </si>
  <si>
    <t>Muskegon State Park</t>
  </si>
  <si>
    <t>MI968986</t>
  </si>
  <si>
    <t>MI419791</t>
  </si>
  <si>
    <t>Old Channel Beach</t>
  </si>
  <si>
    <t>MI699956</t>
  </si>
  <si>
    <t>P.J. Hoffmaster State Park - Campground</t>
  </si>
  <si>
    <t>MI000308</t>
  </si>
  <si>
    <t>P.J. Hoffmaster State Park - Public Beach Area</t>
  </si>
  <si>
    <t>MI000385</t>
  </si>
  <si>
    <t>Pere Marquette Park</t>
  </si>
  <si>
    <t>MI000393</t>
  </si>
  <si>
    <t>Pioneer County Park</t>
  </si>
  <si>
    <t>OCEANA</t>
  </si>
  <si>
    <t>MI968099</t>
  </si>
  <si>
    <t>Cedar Point County Park</t>
  </si>
  <si>
    <t>MI000389</t>
  </si>
  <si>
    <t>Claybanks Township Park</t>
  </si>
  <si>
    <t>MI000423</t>
  </si>
  <si>
    <t>Lighthouse Beach at Silver Lake State Park</t>
  </si>
  <si>
    <t>MI000399</t>
  </si>
  <si>
    <t>Mears State Park</t>
  </si>
  <si>
    <t>MI000362</t>
  </si>
  <si>
    <t>Silver Creek Channel</t>
  </si>
  <si>
    <t>MI620390</t>
  </si>
  <si>
    <t>Silver Lake State Park</t>
  </si>
  <si>
    <t>MI000388</t>
  </si>
  <si>
    <t>Stony Lake Channel</t>
  </si>
  <si>
    <t>MI000390</t>
  </si>
  <si>
    <t>Whiskey Creek</t>
  </si>
  <si>
    <t>ONTONAGON</t>
  </si>
  <si>
    <t>MI107463</t>
  </si>
  <si>
    <t>Green Park</t>
  </si>
  <si>
    <t>MI749679</t>
  </si>
  <si>
    <t>Gull Point Beach</t>
  </si>
  <si>
    <t>MI833028</t>
  </si>
  <si>
    <t>Mouth of the Big Iron River Beach</t>
  </si>
  <si>
    <t>MI001544</t>
  </si>
  <si>
    <t>Ontonagon Township Park and Campground</t>
  </si>
  <si>
    <t>MI716469</t>
  </si>
  <si>
    <t>Porcupine Mountain State Park</t>
  </si>
  <si>
    <t>MI001547</t>
  </si>
  <si>
    <t>Porcupine Mountains State Park- Union Bay</t>
  </si>
  <si>
    <t>MI646302</t>
  </si>
  <si>
    <t>Porcupine Mountains Wilderness State Park-West</t>
  </si>
  <si>
    <t>MI925690</t>
  </si>
  <si>
    <t>Public Shoreline Beach-Misery Bay</t>
  </si>
  <si>
    <t>MI121686</t>
  </si>
  <si>
    <t>Public Shoreline Beach-Wolf Point</t>
  </si>
  <si>
    <t>MI136220</t>
  </si>
  <si>
    <t>Union Bay Beach</t>
  </si>
  <si>
    <t>OTTAWA</t>
  </si>
  <si>
    <t>MI000342</t>
  </si>
  <si>
    <t>Grand Haven City Beach</t>
  </si>
  <si>
    <t>MI000340</t>
  </si>
  <si>
    <t>Grand Haven State Park</t>
  </si>
  <si>
    <t>MI000349</t>
  </si>
  <si>
    <t>Holland State Park</t>
  </si>
  <si>
    <t>MI001244</t>
  </si>
  <si>
    <t>Kirk Park</t>
  </si>
  <si>
    <t>MI794623</t>
  </si>
  <si>
    <t>Kouw Park</t>
  </si>
  <si>
    <t>MI120814</t>
  </si>
  <si>
    <t>Mountain Beach</t>
  </si>
  <si>
    <t>MI000333</t>
  </si>
  <si>
    <t>North Beach Park</t>
  </si>
  <si>
    <t>MI937843</t>
  </si>
  <si>
    <t>P.J. Hoffmaster State Park- Shoreline Beach</t>
  </si>
  <si>
    <t>MI868162</t>
  </si>
  <si>
    <t>Rosy Mound Recreation Area</t>
  </si>
  <si>
    <t>MI000350</t>
  </si>
  <si>
    <t>Tunnel Park</t>
  </si>
  <si>
    <t>MI895719</t>
  </si>
  <si>
    <t>Windsnest Park</t>
  </si>
  <si>
    <t>PRESQUE ISLE</t>
  </si>
  <si>
    <t>MI528136</t>
  </si>
  <si>
    <t>40 Mile Point Park</t>
  </si>
  <si>
    <t>MI288685</t>
  </si>
  <si>
    <t>Ball Diamond Park</t>
  </si>
  <si>
    <t>MI392774</t>
  </si>
  <si>
    <t>Bell Bay</t>
  </si>
  <si>
    <t>MI963948</t>
  </si>
  <si>
    <t>Evergreen Beach</t>
  </si>
  <si>
    <t>MI218868</t>
  </si>
  <si>
    <t>Golden Beach</t>
  </si>
  <si>
    <t>MI389381</t>
  </si>
  <si>
    <t>Grace Access Site</t>
  </si>
  <si>
    <t>MI750041</t>
  </si>
  <si>
    <t>Hammond Bay Access Site</t>
  </si>
  <si>
    <t>MI424059</t>
  </si>
  <si>
    <t>Hammond Bay Harbor</t>
  </si>
  <si>
    <t>MI001322</t>
  </si>
  <si>
    <t>Hoeft State Park-South</t>
  </si>
  <si>
    <t>MI001364</t>
  </si>
  <si>
    <t>Lakeside Park in Rogers City</t>
  </si>
  <si>
    <t>MI822111</t>
  </si>
  <si>
    <t>Lakeview Park Beach</t>
  </si>
  <si>
    <t>MI476861</t>
  </si>
  <si>
    <t>Manitou Beach</t>
  </si>
  <si>
    <t>MI909428</t>
  </si>
  <si>
    <t>New Lighthouse Park</t>
  </si>
  <si>
    <t>MI293248</t>
  </si>
  <si>
    <t>Presque Isle Harbor</t>
  </si>
  <si>
    <t>MI493205</t>
  </si>
  <si>
    <t>Presque Isle Harbor Beach</t>
  </si>
  <si>
    <t>MI171838</t>
  </si>
  <si>
    <t>Public Shoreline Beach-False Presque Isle Harbor</t>
  </si>
  <si>
    <t>MI130307</t>
  </si>
  <si>
    <t>Seagull Point Park</t>
  </si>
  <si>
    <t>MI199425</t>
  </si>
  <si>
    <t>Thompson's Harbor State Park</t>
  </si>
  <si>
    <t>MI336777</t>
  </si>
  <si>
    <t>US 23 Hammond Bay</t>
  </si>
  <si>
    <t>MI608083</t>
  </si>
  <si>
    <t>US 23 Roger City</t>
  </si>
  <si>
    <t>SANILAC</t>
  </si>
  <si>
    <t>MI001299</t>
  </si>
  <si>
    <t>Birch Beach</t>
  </si>
  <si>
    <t>MI001301</t>
  </si>
  <si>
    <t>Birch Beach Middle #2</t>
  </si>
  <si>
    <t>MI001300</t>
  </si>
  <si>
    <t>Birch Beach North #3</t>
  </si>
  <si>
    <t>MI001306</t>
  </si>
  <si>
    <t>Delaware Park</t>
  </si>
  <si>
    <t>MI001305</t>
  </si>
  <si>
    <t>Forester County Park</t>
  </si>
  <si>
    <t>MI001307</t>
  </si>
  <si>
    <t>Forestville Beach</t>
  </si>
  <si>
    <t>MI605287</t>
  </si>
  <si>
    <t>Great Lakes Beach</t>
  </si>
  <si>
    <t>MI001303</t>
  </si>
  <si>
    <t>Lexington Beach</t>
  </si>
  <si>
    <t>MI001302</t>
  </si>
  <si>
    <t>Lexington County Park</t>
  </si>
  <si>
    <t>MI001304</t>
  </si>
  <si>
    <t>Port Sanilac Park</t>
  </si>
  <si>
    <t>MI892204</t>
  </si>
  <si>
    <t>Sanilac County Park #4</t>
  </si>
  <si>
    <t>MI360566</t>
  </si>
  <si>
    <t>Sanilac County Roadside Park #1</t>
  </si>
  <si>
    <t>SCHOOLCRAFT</t>
  </si>
  <si>
    <t>MI649868</t>
  </si>
  <si>
    <t>MI965199</t>
  </si>
  <si>
    <t>Lakeview Park</t>
  </si>
  <si>
    <t>MI423903</t>
  </si>
  <si>
    <t>Manistique Township Park</t>
  </si>
  <si>
    <t>MI844139</t>
  </si>
  <si>
    <t>MI299839</t>
  </si>
  <si>
    <t>Public Shoreline Beach-S. of McDonald Lake</t>
  </si>
  <si>
    <t>MI860922</t>
  </si>
  <si>
    <t>Public Shoreline Beach-Thompson</t>
  </si>
  <si>
    <t>MI726106</t>
  </si>
  <si>
    <t>Public Shoreline Beach-Thompson Village</t>
  </si>
  <si>
    <t>MI296971</t>
  </si>
  <si>
    <t>Roadside Park Beach</t>
  </si>
  <si>
    <t>MI331336</t>
  </si>
  <si>
    <t>ST CLAIR</t>
  </si>
  <si>
    <t>MI000392</t>
  </si>
  <si>
    <t>Burtchville Township Park</t>
  </si>
  <si>
    <t>MI000373</t>
  </si>
  <si>
    <t>Chrysler Park Beach</t>
  </si>
  <si>
    <t>MI000409</t>
  </si>
  <si>
    <t>Conger-Lighthouse Beach</t>
  </si>
  <si>
    <t>MI819055</t>
  </si>
  <si>
    <t>Fort Gratiot County Park</t>
  </si>
  <si>
    <t>MI000408</t>
  </si>
  <si>
    <t>Holland Road Beach</t>
  </si>
  <si>
    <t>MI000391</t>
  </si>
  <si>
    <t>Jeddo Road Beach</t>
  </si>
  <si>
    <t>MI001382</t>
  </si>
  <si>
    <t>Keewadhin Road Beach</t>
  </si>
  <si>
    <t>MI001294</t>
  </si>
  <si>
    <t>Krafft Road Beach</t>
  </si>
  <si>
    <t>MI000359</t>
  </si>
  <si>
    <t>Lakeport State Campground</t>
  </si>
  <si>
    <t>MI000358</t>
  </si>
  <si>
    <t>Lakeport State Park</t>
  </si>
  <si>
    <t>MI000407</t>
  </si>
  <si>
    <t>Lakeside Beach</t>
  </si>
  <si>
    <t>MI000369</t>
  </si>
  <si>
    <t>Marine City Beach</t>
  </si>
  <si>
    <t>MI000370</t>
  </si>
  <si>
    <t>Marine City Diving Area</t>
  </si>
  <si>
    <t>MI001380</t>
  </si>
  <si>
    <t>Metcalf Road Beach</t>
  </si>
  <si>
    <t>MI001553</t>
  </si>
  <si>
    <t>Washington Street Park</t>
  </si>
  <si>
    <t>VAN BUREN</t>
  </si>
  <si>
    <t>MI001146</t>
  </si>
  <si>
    <t>Covert Township Park Beach</t>
  </si>
  <si>
    <t>MI000424</t>
  </si>
  <si>
    <t>South Haven North Beach</t>
  </si>
  <si>
    <t>MI001145</t>
  </si>
  <si>
    <t>South Haven South Beach</t>
  </si>
  <si>
    <t>MI001147</t>
  </si>
  <si>
    <t>Van Buren State Park Beach</t>
  </si>
  <si>
    <t>MI000322</t>
  </si>
  <si>
    <t>Belle Isle Beach</t>
  </si>
  <si>
    <t>MI000344</t>
  </si>
  <si>
    <t>Pier Park</t>
  </si>
  <si>
    <t>RUNOFF</t>
  </si>
  <si>
    <t>Rogers Park-MDOT</t>
  </si>
  <si>
    <t>AGRICULTURAL:</t>
  </si>
  <si>
    <t>SSO:</t>
  </si>
  <si>
    <t>RUNOFF:</t>
  </si>
  <si>
    <t>MI001758</t>
  </si>
  <si>
    <t>Norwood Township Park</t>
  </si>
  <si>
    <t>MDOT Roadside Park - Three Mile Park</t>
  </si>
  <si>
    <t>US 2 Sand Dunes Beach (East of Brevort)</t>
  </si>
  <si>
    <t>Point Rd. Beach</t>
  </si>
  <si>
    <t>Big Pines Day Use Area</t>
  </si>
  <si>
    <t>Big Shoal Cove</t>
  </si>
  <si>
    <t>County Road End off Tawas Beach Rd.</t>
  </si>
  <si>
    <t>Gateway Park Beach</t>
  </si>
  <si>
    <t>Lake Michigan US-2 Campground Beach</t>
  </si>
  <si>
    <t>Shiras Park Beach</t>
  </si>
  <si>
    <t>Doyle Township Access</t>
  </si>
  <si>
    <t>Yes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</si>
  <si>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</si>
  <si>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</si>
  <si>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</si>
  <si>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</si>
  <si>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</si>
  <si>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</si>
  <si>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</si>
  <si>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</si>
  <si>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</si>
  <si>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</si>
  <si>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</si>
  <si>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</si>
  <si>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</si>
  <si>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monitored?</t>
  </si>
  <si>
    <t>Swim season length (days)</t>
  </si>
  <si>
    <t>Swim season monitoring frequency (per week)</t>
  </si>
  <si>
    <t>Off-season monitoring frequency (per month)</t>
  </si>
  <si>
    <t xml:space="preserve">Beach-specific advisories or closings issued by the reporting state or local governments. An action is recorded for a beach even if only a portion of the beach is affected. See "2012 Actions" tab </t>
  </si>
  <si>
    <t>2012 ACTIONS SUMMARY</t>
  </si>
  <si>
    <t>2012 ACTIONS DURATION SUMMARY</t>
  </si>
  <si>
    <t>Beach action in 2012?</t>
  </si>
  <si>
    <t>2012 BEACH DAYS SUMMARY</t>
  </si>
  <si>
    <t>Beach length (MI)</t>
  </si>
  <si>
    <t>MI233728</t>
  </si>
  <si>
    <t>Hurricane Campground Beach</t>
  </si>
  <si>
    <t>/</t>
  </si>
  <si>
    <t>MI909175</t>
  </si>
  <si>
    <t>Miners Beach</t>
  </si>
  <si>
    <t>MI566719</t>
  </si>
  <si>
    <t>MI972362</t>
  </si>
  <si>
    <t>Twelve-Mile Beach</t>
  </si>
  <si>
    <t>City of Au Gres Public Access</t>
  </si>
  <si>
    <t>MI201005</t>
  </si>
  <si>
    <t>Dime Drain-Harmon Cty Hghts Beach</t>
  </si>
  <si>
    <t>MI234098</t>
  </si>
  <si>
    <t>Whites Beach- Isle Rd Ramp</t>
  </si>
  <si>
    <t>MI156449</t>
  </si>
  <si>
    <t>Public Shoreline Beach-Indian Town Lake USFS</t>
  </si>
  <si>
    <t>MI382676</t>
  </si>
  <si>
    <t>Public Shoreline Beach-USFS West Wilsey Bay</t>
  </si>
  <si>
    <t xml:space="preserve">Sleeping Bear Dunes-CR 651 Good Harbor Bay </t>
  </si>
  <si>
    <t>Muskallonge Lake SFC</t>
  </si>
  <si>
    <t>MI709523</t>
  </si>
  <si>
    <t>Hiawatha National Forest- Carp River Access</t>
  </si>
  <si>
    <t>H.C.M.A. - Lake St. Clair Metropark Beach</t>
  </si>
  <si>
    <t>Ludington State Park Campground  Beach</t>
  </si>
  <si>
    <t>MI001567</t>
  </si>
  <si>
    <t>Manistee National Forest Campground Beach</t>
  </si>
  <si>
    <t>Stearns Park Beach</t>
  </si>
  <si>
    <t>Muskegon State Park-North Campground Beach</t>
  </si>
  <si>
    <t>Goudreau's Harbor Seul Choix Point-Boat Landing</t>
  </si>
  <si>
    <t xml:space="preserve">Closure
</t>
  </si>
  <si>
    <t>CHEM_OIL</t>
  </si>
  <si>
    <t>BOAT</t>
  </si>
  <si>
    <t>CHEM_OIL:</t>
  </si>
  <si>
    <t>BOAT:</t>
  </si>
  <si>
    <t>Total length of BEACH Act beaches (miles):</t>
  </si>
  <si>
    <t xml:space="preserve"> = PRAWN data indicates the beach was not monitored in 2012. However, there was an notification action due to elevated bacteria levels.</t>
  </si>
  <si>
    <t xml:space="preserve">    This draft will assume that the beach was actually monitored at a frequency of once per week.</t>
  </si>
  <si>
    <t>Total length of monitored beaches 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</si>
</sst>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[$-409]m/d/yy\ h:mm\ AM/PM;@"/>
    <numFmt numFmtId="166" formatCode="0.000000"/>
    <numFmt numFmtId="167" formatCode="#,##0.000"/>
    <numFmt numFmtId="168" formatCode="[$-409]mmmm\ d\,\ yyyy;@"/>
    <numFmt numFmtId="169" formatCode="0.000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4" fontId="17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/>
    <xf numFmtId="167" fontId="12" fillId="0" borderId="1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/>
    <xf numFmtId="167" fontId="4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wrapText="1"/>
    </xf>
    <xf numFmtId="169" fontId="12" fillId="0" borderId="0" xfId="0" applyNumberFormat="1" applyFont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/>
    <xf numFmtId="169" fontId="4" fillId="0" borderId="0" xfId="0" applyNumberFormat="1" applyFont="1" applyBorder="1" applyAlignment="1">
      <alignment horizontal="center" wrapText="1"/>
    </xf>
    <xf numFmtId="169" fontId="0" fillId="0" borderId="0" xfId="0" applyNumberFormat="1" applyFill="1" applyBorder="1"/>
    <xf numFmtId="169" fontId="0" fillId="0" borderId="0" xfId="0" applyNumberFormat="1" applyFill="1"/>
    <xf numFmtId="0" fontId="4" fillId="5" borderId="0" xfId="0" applyFont="1" applyFill="1" applyBorder="1" applyAlignment="1">
      <alignment horizontal="center" wrapText="1"/>
    </xf>
    <xf numFmtId="167" fontId="17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7" fontId="5" fillId="0" borderId="0" xfId="0" quotePrefix="1" applyNumberFormat="1" applyFont="1" applyFill="1" applyBorder="1" applyAlignment="1">
      <alignment horizontal="center" vertical="center"/>
    </xf>
    <xf numFmtId="164" fontId="5" fillId="0" borderId="0" xfId="0" quotePrefix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7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216" t="s">
        <v>37</v>
      </c>
      <c r="D1" s="218"/>
      <c r="E1" s="218"/>
      <c r="F1" s="217"/>
      <c r="G1" s="69"/>
      <c r="H1" s="216" t="s">
        <v>39</v>
      </c>
      <c r="I1" s="216"/>
      <c r="J1" s="216"/>
      <c r="K1" s="55"/>
      <c r="L1" s="216" t="s">
        <v>43</v>
      </c>
      <c r="M1" s="217"/>
      <c r="N1" s="217"/>
      <c r="O1" s="217"/>
      <c r="P1" s="217"/>
      <c r="Q1" s="217"/>
      <c r="R1" s="55"/>
      <c r="S1" s="216" t="s">
        <v>42</v>
      </c>
      <c r="T1" s="217"/>
      <c r="U1" s="217"/>
    </row>
    <row r="2" spans="1:21" ht="88.5" customHeight="1" x14ac:dyDescent="0.2">
      <c r="A2" s="4" t="s">
        <v>13</v>
      </c>
      <c r="B2" s="4"/>
      <c r="C2" s="3" t="s">
        <v>41</v>
      </c>
      <c r="D2" s="3" t="s">
        <v>45</v>
      </c>
      <c r="E2" s="3" t="s">
        <v>46</v>
      </c>
      <c r="F2" s="3" t="s">
        <v>1352</v>
      </c>
      <c r="G2" s="3"/>
      <c r="H2" s="3" t="s">
        <v>0</v>
      </c>
      <c r="I2" s="3" t="s">
        <v>1</v>
      </c>
      <c r="J2" s="3" t="s">
        <v>2</v>
      </c>
      <c r="K2" s="3"/>
      <c r="L2" s="14" t="s">
        <v>44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16</v>
      </c>
    </row>
    <row r="3" spans="1:21" x14ac:dyDescent="0.2">
      <c r="A3" s="31" t="s">
        <v>152</v>
      </c>
      <c r="B3" s="212"/>
      <c r="C3" s="31">
        <f>Monitoring!$B$9</f>
        <v>7</v>
      </c>
      <c r="D3" s="31">
        <f>Monitoring!$E$9</f>
        <v>5</v>
      </c>
      <c r="E3" s="195">
        <f>D3/C3</f>
        <v>0.7142857142857143</v>
      </c>
      <c r="F3" s="196">
        <f>Monitoring!$I$9</f>
        <v>3.238</v>
      </c>
      <c r="G3" s="180"/>
      <c r="H3" s="197">
        <v>0</v>
      </c>
      <c r="I3" s="197">
        <f t="shared" ref="I3:I43" si="0">D3-H3</f>
        <v>5</v>
      </c>
      <c r="J3" s="195">
        <f>H3/D3</f>
        <v>0</v>
      </c>
      <c r="K3" s="180"/>
      <c r="L3" s="180">
        <v>0</v>
      </c>
      <c r="M3" s="198" t="s">
        <v>40</v>
      </c>
      <c r="N3" s="198" t="s">
        <v>40</v>
      </c>
      <c r="O3" s="198" t="s">
        <v>40</v>
      </c>
      <c r="P3" s="198" t="s">
        <v>40</v>
      </c>
      <c r="Q3" s="198" t="s">
        <v>40</v>
      </c>
      <c r="R3" s="180"/>
      <c r="S3" s="199">
        <f>'Beach Days'!E8</f>
        <v>761</v>
      </c>
      <c r="T3" s="199">
        <f>'Beach Days'!H8</f>
        <v>0</v>
      </c>
      <c r="U3" s="200">
        <f>T3/S3</f>
        <v>0</v>
      </c>
    </row>
    <row r="4" spans="1:21" x14ac:dyDescent="0.2">
      <c r="A4" s="31" t="s">
        <v>166</v>
      </c>
      <c r="B4" s="212"/>
      <c r="C4" s="51">
        <f>Monitoring!$B$27</f>
        <v>16</v>
      </c>
      <c r="D4" s="31">
        <f>Monitoring!$E$27</f>
        <v>3</v>
      </c>
      <c r="E4" s="195">
        <f>D4/C4</f>
        <v>0.1875</v>
      </c>
      <c r="F4" s="196">
        <f>Monitoring!$I$27</f>
        <v>1.159</v>
      </c>
      <c r="G4" s="180"/>
      <c r="H4" s="197">
        <v>0</v>
      </c>
      <c r="I4" s="197">
        <f t="shared" si="0"/>
        <v>3</v>
      </c>
      <c r="J4" s="195">
        <f>H4/D4</f>
        <v>0</v>
      </c>
      <c r="K4" s="180"/>
      <c r="L4" s="180">
        <v>0</v>
      </c>
      <c r="M4" s="198" t="s">
        <v>40</v>
      </c>
      <c r="N4" s="198" t="s">
        <v>40</v>
      </c>
      <c r="O4" s="198" t="s">
        <v>40</v>
      </c>
      <c r="P4" s="198" t="s">
        <v>40</v>
      </c>
      <c r="Q4" s="198" t="s">
        <v>40</v>
      </c>
      <c r="R4" s="180"/>
      <c r="S4" s="199">
        <f>'Beach Days'!E13</f>
        <v>347</v>
      </c>
      <c r="T4" s="199">
        <f>'Beach Days'!H9</f>
        <v>0</v>
      </c>
      <c r="U4" s="200">
        <f>T4/S4</f>
        <v>0</v>
      </c>
    </row>
    <row r="5" spans="1:21" x14ac:dyDescent="0.2">
      <c r="A5" s="31" t="s">
        <v>191</v>
      </c>
      <c r="B5" s="212"/>
      <c r="C5" s="51">
        <f>Monitoring!$B$34</f>
        <v>5</v>
      </c>
      <c r="D5" s="31">
        <f>Monitoring!$E$34</f>
        <v>5</v>
      </c>
      <c r="E5" s="195">
        <f>D5/C5</f>
        <v>1</v>
      </c>
      <c r="F5" s="196">
        <f>Monitoring!$I$34</f>
        <v>2.8410000000000002</v>
      </c>
      <c r="G5" s="180"/>
      <c r="H5" s="197">
        <f>'2012 Actions'!B4</f>
        <v>2</v>
      </c>
      <c r="I5" s="197">
        <f t="shared" si="0"/>
        <v>3</v>
      </c>
      <c r="J5" s="195">
        <f>H5/D5</f>
        <v>0.4</v>
      </c>
      <c r="K5" s="180"/>
      <c r="L5" s="180">
        <f>'Action Durations'!E5</f>
        <v>2</v>
      </c>
      <c r="M5" s="197">
        <f>'Action Durations'!H5</f>
        <v>0</v>
      </c>
      <c r="N5" s="197">
        <f>'Action Durations'!I5</f>
        <v>2</v>
      </c>
      <c r="O5" s="197">
        <f>'Action Durations'!J5</f>
        <v>0</v>
      </c>
      <c r="P5" s="197">
        <f>'Action Durations'!K5</f>
        <v>0</v>
      </c>
      <c r="Q5" s="197">
        <f>'Action Durations'!L5</f>
        <v>0</v>
      </c>
      <c r="R5" s="180"/>
      <c r="S5" s="199">
        <f>'Beach Days'!E20</f>
        <v>681</v>
      </c>
      <c r="T5" s="199">
        <f>'Beach Days'!H20</f>
        <v>4</v>
      </c>
      <c r="U5" s="200">
        <f>T5/S5</f>
        <v>5.8737151248164461E-3</v>
      </c>
    </row>
    <row r="6" spans="1:21" x14ac:dyDescent="0.2">
      <c r="A6" s="31" t="s">
        <v>202</v>
      </c>
      <c r="B6" s="212"/>
      <c r="C6" s="51">
        <f>Monitoring!$B$50</f>
        <v>14</v>
      </c>
      <c r="D6" s="31">
        <f>Monitoring!$E$50</f>
        <v>5</v>
      </c>
      <c r="E6" s="195">
        <f>D6/C6</f>
        <v>0.35714285714285715</v>
      </c>
      <c r="F6" s="196">
        <f>Monitoring!$I$50</f>
        <v>0.49600000000000005</v>
      </c>
      <c r="G6" s="180"/>
      <c r="H6" s="197">
        <f>'2012 Actions'!$B$8</f>
        <v>1</v>
      </c>
      <c r="I6" s="197">
        <f t="shared" si="0"/>
        <v>4</v>
      </c>
      <c r="J6" s="195">
        <f>H6/D6</f>
        <v>0.2</v>
      </c>
      <c r="K6" s="180"/>
      <c r="L6" s="180">
        <f>'Action Durations'!E8</f>
        <v>2</v>
      </c>
      <c r="M6" s="197">
        <f>'Action Durations'!H8</f>
        <v>2</v>
      </c>
      <c r="N6" s="197">
        <f>'Action Durations'!I8</f>
        <v>0</v>
      </c>
      <c r="O6" s="197">
        <f>'Action Durations'!J8</f>
        <v>0</v>
      </c>
      <c r="P6" s="197">
        <f>'Action Durations'!K8</f>
        <v>0</v>
      </c>
      <c r="Q6" s="197">
        <f>'Action Durations'!L8</f>
        <v>0</v>
      </c>
      <c r="R6" s="180"/>
      <c r="S6" s="199">
        <f>'Beach Days'!E27</f>
        <v>455</v>
      </c>
      <c r="T6" s="199">
        <f>'Beach Days'!H27</f>
        <v>2</v>
      </c>
      <c r="U6" s="200">
        <f>T6/S6</f>
        <v>4.3956043956043956E-3</v>
      </c>
    </row>
    <row r="7" spans="1:21" x14ac:dyDescent="0.2">
      <c r="A7" s="31" t="s">
        <v>231</v>
      </c>
      <c r="B7" s="212"/>
      <c r="C7" s="51">
        <f>Monitoring!$B$68</f>
        <v>16</v>
      </c>
      <c r="D7" s="31">
        <f>Monitoring!$E$68</f>
        <v>6</v>
      </c>
      <c r="E7" s="195">
        <f t="shared" ref="E7:E16" si="1">D7/C7</f>
        <v>0.375</v>
      </c>
      <c r="F7" s="196">
        <f>Monitoring!$I$68</f>
        <v>1.7259999999999998</v>
      </c>
      <c r="G7" s="180"/>
      <c r="H7" s="197">
        <f>'2012 Actions'!$B$11</f>
        <v>1</v>
      </c>
      <c r="I7" s="197">
        <f t="shared" si="0"/>
        <v>5</v>
      </c>
      <c r="J7" s="195">
        <f t="shared" ref="J7:J15" si="2">H7/D7</f>
        <v>0.16666666666666666</v>
      </c>
      <c r="K7" s="180"/>
      <c r="L7" s="180">
        <f>'Action Durations'!E11</f>
        <v>1</v>
      </c>
      <c r="M7" s="197">
        <f>'Action Durations'!H11</f>
        <v>1</v>
      </c>
      <c r="N7" s="197">
        <f>'Action Durations'!I11</f>
        <v>0</v>
      </c>
      <c r="O7" s="197">
        <f>'Action Durations'!J11</f>
        <v>0</v>
      </c>
      <c r="P7" s="197">
        <f>'Action Durations'!K11</f>
        <v>0</v>
      </c>
      <c r="Q7" s="197">
        <f>'Action Durations'!L11</f>
        <v>0</v>
      </c>
      <c r="R7" s="180"/>
      <c r="S7" s="199">
        <f>'Beach Days'!E35</f>
        <v>630</v>
      </c>
      <c r="T7" s="199">
        <f>'Beach Days'!H35</f>
        <v>1</v>
      </c>
      <c r="U7" s="200">
        <f>T7/S7</f>
        <v>1.5873015873015873E-3</v>
      </c>
    </row>
    <row r="8" spans="1:21" x14ac:dyDescent="0.2">
      <c r="A8" s="31" t="s">
        <v>264</v>
      </c>
      <c r="B8" s="212"/>
      <c r="C8" s="51">
        <f>Monitoring!$B$87</f>
        <v>17</v>
      </c>
      <c r="D8" s="31">
        <f>Monitoring!$E$87</f>
        <v>5</v>
      </c>
      <c r="E8" s="195">
        <f t="shared" si="1"/>
        <v>0.29411764705882354</v>
      </c>
      <c r="F8" s="196">
        <f>Monitoring!$I$87</f>
        <v>0.29300000000000004</v>
      </c>
      <c r="G8" s="180"/>
      <c r="H8" s="197">
        <f>'2012 Actions'!$B$16</f>
        <v>3</v>
      </c>
      <c r="I8" s="197">
        <f t="shared" si="0"/>
        <v>2</v>
      </c>
      <c r="J8" s="195">
        <f t="shared" si="2"/>
        <v>0.6</v>
      </c>
      <c r="K8" s="180"/>
      <c r="L8" s="180">
        <f>'Action Durations'!E16</f>
        <v>3</v>
      </c>
      <c r="M8" s="197">
        <f>'Action Durations'!H16</f>
        <v>0</v>
      </c>
      <c r="N8" s="197">
        <f>'Action Durations'!I16</f>
        <v>0</v>
      </c>
      <c r="O8" s="197">
        <f>'Action Durations'!J16</f>
        <v>3</v>
      </c>
      <c r="P8" s="197">
        <f>'Action Durations'!K16</f>
        <v>0</v>
      </c>
      <c r="Q8" s="197">
        <f>'Action Durations'!L16</f>
        <v>0</v>
      </c>
      <c r="R8" s="180"/>
      <c r="S8" s="199">
        <f>'Beach Days'!E40</f>
        <v>392</v>
      </c>
      <c r="T8" s="199">
        <f>'Beach Days'!H40</f>
        <v>19</v>
      </c>
      <c r="U8" s="200">
        <f t="shared" ref="U8:U15" si="3">T8/S8</f>
        <v>4.8469387755102039E-2</v>
      </c>
    </row>
    <row r="9" spans="1:21" x14ac:dyDescent="0.2">
      <c r="A9" s="31" t="s">
        <v>294</v>
      </c>
      <c r="B9" s="212"/>
      <c r="C9" s="51">
        <f>Monitoring!$B$101</f>
        <v>12</v>
      </c>
      <c r="D9" s="31">
        <f>Monitoring!$E$101</f>
        <v>1</v>
      </c>
      <c r="E9" s="195">
        <f t="shared" si="1"/>
        <v>8.3333333333333329E-2</v>
      </c>
      <c r="F9" s="196">
        <f>Monitoring!$I$101</f>
        <v>9.2999999999999999E-2</v>
      </c>
      <c r="G9" s="180"/>
      <c r="H9" s="197">
        <v>0</v>
      </c>
      <c r="I9" s="197">
        <f t="shared" si="0"/>
        <v>1</v>
      </c>
      <c r="J9" s="195">
        <f t="shared" si="2"/>
        <v>0</v>
      </c>
      <c r="K9" s="180"/>
      <c r="L9" s="180">
        <v>0</v>
      </c>
      <c r="M9" s="198" t="s">
        <v>40</v>
      </c>
      <c r="N9" s="198" t="s">
        <v>40</v>
      </c>
      <c r="O9" s="198" t="s">
        <v>40</v>
      </c>
      <c r="P9" s="198" t="s">
        <v>40</v>
      </c>
      <c r="Q9" s="198" t="s">
        <v>40</v>
      </c>
      <c r="R9" s="180"/>
      <c r="S9" s="199">
        <f>'Beach Days'!E43</f>
        <v>91</v>
      </c>
      <c r="T9" s="199">
        <f>'Beach Days'!H43</f>
        <v>0</v>
      </c>
      <c r="U9" s="200">
        <f t="shared" si="3"/>
        <v>0</v>
      </c>
    </row>
    <row r="10" spans="1:21" x14ac:dyDescent="0.2">
      <c r="A10" s="31" t="s">
        <v>319</v>
      </c>
      <c r="B10" s="212"/>
      <c r="C10" s="51">
        <f>Monitoring!$B$109</f>
        <v>6</v>
      </c>
      <c r="D10" s="31">
        <f>Monitoring!$E$109</f>
        <v>5</v>
      </c>
      <c r="E10" s="195">
        <f t="shared" si="1"/>
        <v>0.83333333333333337</v>
      </c>
      <c r="F10" s="196">
        <f>Monitoring!$I$109</f>
        <v>8.9939999999999998</v>
      </c>
      <c r="G10" s="180"/>
      <c r="H10" s="197">
        <f>'2012 Actions'!$B$29</f>
        <v>4</v>
      </c>
      <c r="I10" s="197">
        <f t="shared" si="0"/>
        <v>1</v>
      </c>
      <c r="J10" s="195">
        <f t="shared" si="2"/>
        <v>0.8</v>
      </c>
      <c r="K10" s="180"/>
      <c r="L10" s="180">
        <f>'Action Durations'!E22</f>
        <v>11</v>
      </c>
      <c r="M10" s="197">
        <f>'Action Durations'!H22</f>
        <v>9</v>
      </c>
      <c r="N10" s="197">
        <f>'Action Durations'!I22</f>
        <v>1</v>
      </c>
      <c r="O10" s="197">
        <f>'Action Durations'!J22</f>
        <v>1</v>
      </c>
      <c r="P10" s="197">
        <f>'Action Durations'!K22</f>
        <v>0</v>
      </c>
      <c r="Q10" s="197">
        <f>'Action Durations'!L22</f>
        <v>0</v>
      </c>
      <c r="R10" s="180"/>
      <c r="S10" s="199">
        <f>'Beach Days'!E50</f>
        <v>490</v>
      </c>
      <c r="T10" s="199">
        <f>'Beach Days'!H50</f>
        <v>14</v>
      </c>
      <c r="U10" s="200">
        <f t="shared" si="3"/>
        <v>2.8571428571428571E-2</v>
      </c>
    </row>
    <row r="11" spans="1:21" x14ac:dyDescent="0.2">
      <c r="A11" s="31" t="s">
        <v>332</v>
      </c>
      <c r="B11" s="212"/>
      <c r="C11" s="51">
        <f>Monitoring!$B$118</f>
        <v>7</v>
      </c>
      <c r="D11" s="31">
        <f>Monitoring!$E$118</f>
        <v>1</v>
      </c>
      <c r="E11" s="195">
        <f t="shared" si="1"/>
        <v>0.14285714285714285</v>
      </c>
      <c r="F11" s="196">
        <f>Monitoring!$I$118</f>
        <v>0.36299999999999999</v>
      </c>
      <c r="G11" s="180"/>
      <c r="H11" s="197">
        <v>0</v>
      </c>
      <c r="I11" s="197">
        <f t="shared" si="0"/>
        <v>1</v>
      </c>
      <c r="J11" s="195">
        <f t="shared" si="2"/>
        <v>0</v>
      </c>
      <c r="K11" s="180"/>
      <c r="L11" s="180">
        <v>0</v>
      </c>
      <c r="M11" s="198" t="s">
        <v>40</v>
      </c>
      <c r="N11" s="198" t="s">
        <v>40</v>
      </c>
      <c r="O11" s="198" t="s">
        <v>40</v>
      </c>
      <c r="P11" s="198" t="s">
        <v>40</v>
      </c>
      <c r="Q11" s="198" t="s">
        <v>40</v>
      </c>
      <c r="R11" s="180"/>
      <c r="S11" s="199">
        <f>'Beach Days'!E53</f>
        <v>86</v>
      </c>
      <c r="T11" s="199">
        <f>'Beach Days'!H53</f>
        <v>0</v>
      </c>
      <c r="U11" s="200">
        <f t="shared" si="3"/>
        <v>0</v>
      </c>
    </row>
    <row r="12" spans="1:21" x14ac:dyDescent="0.2">
      <c r="A12" s="31" t="s">
        <v>347</v>
      </c>
      <c r="B12" s="212"/>
      <c r="C12" s="51">
        <f>Monitoring!$B$141</f>
        <v>21</v>
      </c>
      <c r="D12" s="31">
        <f>Monitoring!$E$141</f>
        <v>14</v>
      </c>
      <c r="E12" s="195">
        <f t="shared" si="1"/>
        <v>0.66666666666666663</v>
      </c>
      <c r="F12" s="196">
        <f>Monitoring!$I$141</f>
        <v>3.4039999999999999</v>
      </c>
      <c r="G12" s="180"/>
      <c r="H12" s="197">
        <f>'2012 Actions'!$B$38</f>
        <v>5</v>
      </c>
      <c r="I12" s="197">
        <f t="shared" si="0"/>
        <v>9</v>
      </c>
      <c r="J12" s="195">
        <f t="shared" si="2"/>
        <v>0.35714285714285715</v>
      </c>
      <c r="K12" s="180"/>
      <c r="L12" s="180">
        <f>'Action Durations'!E29</f>
        <v>7</v>
      </c>
      <c r="M12" s="197">
        <f>'Action Durations'!H29</f>
        <v>4</v>
      </c>
      <c r="N12" s="197">
        <f>'Action Durations'!I29</f>
        <v>3</v>
      </c>
      <c r="O12" s="197">
        <f>'Action Durations'!J29</f>
        <v>0</v>
      </c>
      <c r="P12" s="197">
        <f>'Action Durations'!K29</f>
        <v>0</v>
      </c>
      <c r="Q12" s="197">
        <f>'Action Durations'!L29</f>
        <v>0</v>
      </c>
      <c r="R12" s="180"/>
      <c r="S12" s="199">
        <f>'Beach Days'!E69</f>
        <v>1373</v>
      </c>
      <c r="T12" s="199">
        <f>'Beach Days'!H69</f>
        <v>10</v>
      </c>
      <c r="U12" s="200">
        <f t="shared" si="3"/>
        <v>7.2833211944646759E-3</v>
      </c>
    </row>
    <row r="13" spans="1:21" x14ac:dyDescent="0.2">
      <c r="A13" s="31" t="s">
        <v>390</v>
      </c>
      <c r="B13" s="212"/>
      <c r="C13" s="51">
        <f>Monitoring!$B$163</f>
        <v>20</v>
      </c>
      <c r="D13" s="31">
        <f>Monitoring!$E$163</f>
        <v>14</v>
      </c>
      <c r="E13" s="195">
        <f t="shared" si="1"/>
        <v>0.7</v>
      </c>
      <c r="F13" s="196">
        <f>Monitoring!$I$163</f>
        <v>9.644999999999996</v>
      </c>
      <c r="G13" s="180"/>
      <c r="H13" s="197">
        <f>'2012 Actions'!$B$44</f>
        <v>2</v>
      </c>
      <c r="I13" s="197">
        <f t="shared" si="0"/>
        <v>12</v>
      </c>
      <c r="J13" s="195">
        <f t="shared" si="2"/>
        <v>0.14285714285714285</v>
      </c>
      <c r="K13" s="180"/>
      <c r="L13" s="180">
        <f>'Action Durations'!E33</f>
        <v>4</v>
      </c>
      <c r="M13" s="197">
        <f>'Action Durations'!H33</f>
        <v>2</v>
      </c>
      <c r="N13" s="197">
        <f>'Action Durations'!I33</f>
        <v>2</v>
      </c>
      <c r="O13" s="197">
        <f>'Action Durations'!J33</f>
        <v>0</v>
      </c>
      <c r="P13" s="197">
        <f>'Action Durations'!K33</f>
        <v>0</v>
      </c>
      <c r="Q13" s="197">
        <f>'Action Durations'!L33</f>
        <v>0</v>
      </c>
      <c r="R13" s="180"/>
      <c r="S13" s="199">
        <f>'Beach Days'!E85</f>
        <v>1470</v>
      </c>
      <c r="T13" s="199">
        <f>'Beach Days'!H85</f>
        <v>6</v>
      </c>
      <c r="U13" s="200">
        <f t="shared" si="3"/>
        <v>4.0816326530612249E-3</v>
      </c>
    </row>
    <row r="14" spans="1:21" x14ac:dyDescent="0.2">
      <c r="A14" s="31" t="s">
        <v>430</v>
      </c>
      <c r="B14" s="212"/>
      <c r="C14" s="51">
        <f>Monitoring!$B$177</f>
        <v>12</v>
      </c>
      <c r="D14" s="31">
        <f>Monitoring!$E$177</f>
        <v>4</v>
      </c>
      <c r="E14" s="195">
        <f t="shared" si="1"/>
        <v>0.33333333333333331</v>
      </c>
      <c r="F14" s="196">
        <f>Monitoring!$I$177</f>
        <v>1.58</v>
      </c>
      <c r="G14" s="180"/>
      <c r="H14" s="197">
        <v>0</v>
      </c>
      <c r="I14" s="197">
        <f t="shared" si="0"/>
        <v>4</v>
      </c>
      <c r="J14" s="195">
        <f t="shared" si="2"/>
        <v>0</v>
      </c>
      <c r="K14" s="180"/>
      <c r="L14" s="180">
        <v>0</v>
      </c>
      <c r="M14" s="198" t="s">
        <v>40</v>
      </c>
      <c r="N14" s="198" t="s">
        <v>40</v>
      </c>
      <c r="O14" s="198" t="s">
        <v>40</v>
      </c>
      <c r="P14" s="198" t="s">
        <v>40</v>
      </c>
      <c r="Q14" s="198" t="s">
        <v>40</v>
      </c>
      <c r="R14" s="180"/>
      <c r="S14" s="199">
        <f>'Beach Days'!E91</f>
        <v>364</v>
      </c>
      <c r="T14" s="199">
        <f>'Beach Days'!H91</f>
        <v>0</v>
      </c>
      <c r="U14" s="200">
        <f t="shared" si="3"/>
        <v>0</v>
      </c>
    </row>
    <row r="15" spans="1:21" x14ac:dyDescent="0.2">
      <c r="A15" s="31" t="s">
        <v>455</v>
      </c>
      <c r="B15" s="212"/>
      <c r="C15" s="51">
        <f>Monitoring!$B$205</f>
        <v>26</v>
      </c>
      <c r="D15" s="31">
        <f>Monitoring!$E$205</f>
        <v>10</v>
      </c>
      <c r="E15" s="195">
        <f t="shared" si="1"/>
        <v>0.38461538461538464</v>
      </c>
      <c r="F15" s="196">
        <f>Monitoring!$I$205</f>
        <v>2.2699999999999996</v>
      </c>
      <c r="G15" s="180"/>
      <c r="H15" s="197">
        <f>'2012 Actions'!$B$61</f>
        <v>7</v>
      </c>
      <c r="I15" s="197">
        <f t="shared" si="0"/>
        <v>3</v>
      </c>
      <c r="J15" s="195">
        <f t="shared" si="2"/>
        <v>0.7</v>
      </c>
      <c r="K15" s="180"/>
      <c r="L15" s="180">
        <f>'Action Durations'!E42</f>
        <v>15</v>
      </c>
      <c r="M15" s="197">
        <f>'Action Durations'!H42</f>
        <v>6</v>
      </c>
      <c r="N15" s="197">
        <f>'Action Durations'!I42</f>
        <v>7</v>
      </c>
      <c r="O15" s="197">
        <f>'Action Durations'!J42</f>
        <v>2</v>
      </c>
      <c r="P15" s="197">
        <f>'Action Durations'!K42</f>
        <v>0</v>
      </c>
      <c r="Q15" s="197">
        <f>'Action Durations'!L42</f>
        <v>0</v>
      </c>
      <c r="R15" s="180"/>
      <c r="S15" s="199">
        <f>'Beach Days'!E103</f>
        <v>1489</v>
      </c>
      <c r="T15" s="199">
        <f>'Beach Days'!H103</f>
        <v>31</v>
      </c>
      <c r="U15" s="200">
        <f t="shared" si="3"/>
        <v>2.0819341840161182E-2</v>
      </c>
    </row>
    <row r="16" spans="1:21" x14ac:dyDescent="0.2">
      <c r="A16" s="31" t="s">
        <v>506</v>
      </c>
      <c r="B16" s="212"/>
      <c r="C16" s="51">
        <f>Monitoring!$B$237</f>
        <v>30</v>
      </c>
      <c r="D16" s="31">
        <f>Monitoring!$E$237</f>
        <v>2</v>
      </c>
      <c r="E16" s="200">
        <f t="shared" si="1"/>
        <v>6.6666666666666666E-2</v>
      </c>
      <c r="F16" s="196">
        <f>Monitoring!$I$237</f>
        <v>1.4209999999999998</v>
      </c>
      <c r="G16" s="180"/>
      <c r="H16" s="197">
        <v>0</v>
      </c>
      <c r="I16" s="197">
        <f t="shared" si="0"/>
        <v>2</v>
      </c>
      <c r="J16" s="198" t="s">
        <v>40</v>
      </c>
      <c r="K16" s="180"/>
      <c r="L16" s="180">
        <v>0</v>
      </c>
      <c r="M16" s="198" t="s">
        <v>40</v>
      </c>
      <c r="N16" s="198" t="s">
        <v>40</v>
      </c>
      <c r="O16" s="198" t="s">
        <v>40</v>
      </c>
      <c r="P16" s="198" t="s">
        <v>40</v>
      </c>
      <c r="Q16" s="198" t="s">
        <v>40</v>
      </c>
      <c r="R16" s="180"/>
      <c r="S16" s="199">
        <f>'Beach Days'!E107</f>
        <v>186</v>
      </c>
      <c r="T16" s="199">
        <f>'Beach Days'!H107</f>
        <v>0</v>
      </c>
      <c r="U16" s="200">
        <f t="shared" ref="U16" si="4">T16/S16</f>
        <v>0</v>
      </c>
    </row>
    <row r="17" spans="1:21" x14ac:dyDescent="0.2">
      <c r="A17" s="31" t="s">
        <v>562</v>
      </c>
      <c r="B17" s="212"/>
      <c r="C17" s="51">
        <f>Monitoring!$B$259</f>
        <v>20</v>
      </c>
      <c r="D17" s="31">
        <f>Monitoring!$E$259</f>
        <v>11</v>
      </c>
      <c r="E17" s="200">
        <f t="shared" ref="E17" si="5">D17/C17</f>
        <v>0.55000000000000004</v>
      </c>
      <c r="F17" s="196">
        <f>Monitoring!$I$259</f>
        <v>2.7630000000000003</v>
      </c>
      <c r="G17" s="52"/>
      <c r="H17" s="197">
        <f>'2012 Actions'!$B$64</f>
        <v>1</v>
      </c>
      <c r="I17" s="201">
        <f t="shared" si="0"/>
        <v>10</v>
      </c>
      <c r="J17" s="200">
        <f>H17/D17</f>
        <v>9.0909090909090912E-2</v>
      </c>
      <c r="K17" s="52"/>
      <c r="L17" s="52">
        <f>'Action Durations'!E45</f>
        <v>1</v>
      </c>
      <c r="M17" s="201">
        <f>'Action Durations'!H45</f>
        <v>0</v>
      </c>
      <c r="N17" s="201">
        <f>'Action Durations'!I45</f>
        <v>1</v>
      </c>
      <c r="O17" s="201">
        <f>'Action Durations'!J45</f>
        <v>0</v>
      </c>
      <c r="P17" s="201">
        <f>'Action Durations'!K45</f>
        <v>0</v>
      </c>
      <c r="Q17" s="201">
        <f>'Action Durations'!L45</f>
        <v>0</v>
      </c>
      <c r="R17" s="52"/>
      <c r="S17" s="199">
        <f>'Beach Days'!E120</f>
        <v>1155</v>
      </c>
      <c r="T17" s="199">
        <f>'Beach Days'!H120</f>
        <v>2</v>
      </c>
      <c r="U17" s="200">
        <f>T17/S17</f>
        <v>1.7316017316017316E-3</v>
      </c>
    </row>
    <row r="18" spans="1:21" x14ac:dyDescent="0.2">
      <c r="A18" s="31" t="s">
        <v>603</v>
      </c>
      <c r="B18" s="212"/>
      <c r="C18" s="51">
        <f>Monitoring!$B$268</f>
        <v>7</v>
      </c>
      <c r="D18" s="31">
        <f>Monitoring!$E$268</f>
        <v>0</v>
      </c>
      <c r="E18" s="200">
        <f t="shared" ref="E18:E42" si="6">D18/C18</f>
        <v>0</v>
      </c>
      <c r="F18" s="202" t="s">
        <v>40</v>
      </c>
      <c r="G18" s="52"/>
      <c r="H18" s="203" t="s">
        <v>40</v>
      </c>
      <c r="I18" s="203" t="s">
        <v>40</v>
      </c>
      <c r="J18" s="198" t="s">
        <v>40</v>
      </c>
      <c r="K18" s="52"/>
      <c r="L18" s="180">
        <v>0</v>
      </c>
      <c r="M18" s="198" t="s">
        <v>40</v>
      </c>
      <c r="N18" s="198" t="s">
        <v>40</v>
      </c>
      <c r="O18" s="198" t="s">
        <v>40</v>
      </c>
      <c r="P18" s="198" t="s">
        <v>40</v>
      </c>
      <c r="Q18" s="198" t="s">
        <v>40</v>
      </c>
      <c r="R18" s="52"/>
      <c r="S18" s="198" t="s">
        <v>40</v>
      </c>
      <c r="T18" s="198" t="s">
        <v>40</v>
      </c>
      <c r="U18" s="198" t="s">
        <v>40</v>
      </c>
    </row>
    <row r="19" spans="1:21" ht="18" x14ac:dyDescent="0.2">
      <c r="A19" s="31" t="s">
        <v>618</v>
      </c>
      <c r="B19" s="212"/>
      <c r="C19" s="51">
        <f>Monitoring!$B$301</f>
        <v>31</v>
      </c>
      <c r="D19" s="31">
        <f>Monitoring!$E$301</f>
        <v>5</v>
      </c>
      <c r="E19" s="200">
        <f t="shared" si="6"/>
        <v>0.16129032258064516</v>
      </c>
      <c r="F19" s="196">
        <f>Monitoring!$I$301</f>
        <v>1.407</v>
      </c>
      <c r="G19" s="52"/>
      <c r="H19" s="197">
        <f>'2012 Actions'!$B$72</f>
        <v>4</v>
      </c>
      <c r="I19" s="197">
        <f t="shared" si="0"/>
        <v>1</v>
      </c>
      <c r="J19" s="200">
        <f t="shared" ref="J19:J24" si="7">H19/D19</f>
        <v>0.8</v>
      </c>
      <c r="K19" s="52"/>
      <c r="L19" s="52">
        <f>'Action Durations'!E51</f>
        <v>6</v>
      </c>
      <c r="M19" s="201">
        <f>'Action Durations'!H51</f>
        <v>5</v>
      </c>
      <c r="N19" s="201">
        <f>'Action Durations'!I51</f>
        <v>1</v>
      </c>
      <c r="O19" s="201">
        <f>'Action Durations'!J51</f>
        <v>0</v>
      </c>
      <c r="P19" s="201">
        <f>'Action Durations'!K51</f>
        <v>0</v>
      </c>
      <c r="Q19" s="201">
        <f>'Action Durations'!L51</f>
        <v>0</v>
      </c>
      <c r="R19" s="52"/>
      <c r="S19" s="199">
        <f>'Beach Days'!E127</f>
        <v>430</v>
      </c>
      <c r="T19" s="199">
        <f>'Beach Days'!H127</f>
        <v>7</v>
      </c>
      <c r="U19" s="200">
        <f t="shared" ref="U19:U42" si="8">T19/S19</f>
        <v>1.627906976744186E-2</v>
      </c>
    </row>
    <row r="20" spans="1:21" x14ac:dyDescent="0.2">
      <c r="A20" s="31" t="s">
        <v>681</v>
      </c>
      <c r="B20" s="212"/>
      <c r="C20" s="51">
        <f>Monitoring!$B$318</f>
        <v>15</v>
      </c>
      <c r="D20" s="31">
        <f>Monitoring!$E$318</f>
        <v>7</v>
      </c>
      <c r="E20" s="200">
        <f t="shared" si="6"/>
        <v>0.46666666666666667</v>
      </c>
      <c r="F20" s="196">
        <f>Monitoring!$I$318</f>
        <v>0.82499999999999996</v>
      </c>
      <c r="G20" s="52"/>
      <c r="H20" s="197">
        <f>'2012 Actions'!$B$75</f>
        <v>1</v>
      </c>
      <c r="I20" s="197">
        <f t="shared" si="0"/>
        <v>6</v>
      </c>
      <c r="J20" s="200">
        <f t="shared" si="7"/>
        <v>0.14285714285714285</v>
      </c>
      <c r="K20" s="52"/>
      <c r="L20" s="52">
        <f>'Action Durations'!E54</f>
        <v>1</v>
      </c>
      <c r="M20" s="201">
        <f>'Action Durations'!H54</f>
        <v>0</v>
      </c>
      <c r="N20" s="201">
        <f>'Action Durations'!I54</f>
        <v>1</v>
      </c>
      <c r="O20" s="201">
        <f>'Action Durations'!J54</f>
        <v>0</v>
      </c>
      <c r="P20" s="201">
        <f>'Action Durations'!K54</f>
        <v>0</v>
      </c>
      <c r="Q20" s="201">
        <f>'Action Durations'!L54</f>
        <v>0</v>
      </c>
      <c r="R20" s="52"/>
      <c r="S20" s="199">
        <f>'Beach Days'!E136</f>
        <v>637</v>
      </c>
      <c r="T20" s="199">
        <f>'Beach Days'!H136</f>
        <v>2</v>
      </c>
      <c r="U20" s="200">
        <f t="shared" si="8"/>
        <v>3.1397174254317113E-3</v>
      </c>
    </row>
    <row r="21" spans="1:21" x14ac:dyDescent="0.2">
      <c r="A21" s="31" t="s">
        <v>712</v>
      </c>
      <c r="B21" s="212"/>
      <c r="C21" s="51">
        <f>Monitoring!$B$344</f>
        <v>24</v>
      </c>
      <c r="D21" s="31">
        <f>Monitoring!$E$344</f>
        <v>13</v>
      </c>
      <c r="E21" s="200">
        <f t="shared" si="6"/>
        <v>0.54166666666666663</v>
      </c>
      <c r="F21" s="196">
        <f>Monitoring!$I$344</f>
        <v>3.9879999999999995</v>
      </c>
      <c r="G21" s="52"/>
      <c r="H21" s="197">
        <f>'2012 Actions'!$B$81</f>
        <v>4</v>
      </c>
      <c r="I21" s="197">
        <f t="shared" si="0"/>
        <v>9</v>
      </c>
      <c r="J21" s="200">
        <f t="shared" si="7"/>
        <v>0.30769230769230771</v>
      </c>
      <c r="K21" s="52"/>
      <c r="L21" s="52">
        <f>'Action Durations'!E60</f>
        <v>4</v>
      </c>
      <c r="M21" s="201">
        <f>'Action Durations'!H60</f>
        <v>4</v>
      </c>
      <c r="N21" s="201">
        <f>'Action Durations'!I60</f>
        <v>0</v>
      </c>
      <c r="O21" s="201">
        <f>'Action Durations'!J60</f>
        <v>0</v>
      </c>
      <c r="P21" s="201">
        <f>'Action Durations'!K60</f>
        <v>0</v>
      </c>
      <c r="Q21" s="201">
        <f>'Action Durations'!L60</f>
        <v>0</v>
      </c>
      <c r="R21" s="52"/>
      <c r="S21" s="199">
        <f>'Beach Days'!E151</f>
        <v>1274</v>
      </c>
      <c r="T21" s="199">
        <f>'Beach Days'!H151</f>
        <v>4</v>
      </c>
      <c r="U21" s="200">
        <f t="shared" si="8"/>
        <v>3.1397174254317113E-3</v>
      </c>
    </row>
    <row r="22" spans="1:21" x14ac:dyDescent="0.2">
      <c r="A22" s="31" t="s">
        <v>760</v>
      </c>
      <c r="B22" s="212"/>
      <c r="C22" s="51">
        <f>Monitoring!$B$359</f>
        <v>13</v>
      </c>
      <c r="D22" s="31">
        <f>Monitoring!$E$359</f>
        <v>11</v>
      </c>
      <c r="E22" s="200">
        <f t="shared" si="6"/>
        <v>0.84615384615384615</v>
      </c>
      <c r="F22" s="196">
        <f>Monitoring!$I$359</f>
        <v>3.6500000000000004</v>
      </c>
      <c r="G22" s="52"/>
      <c r="H22" s="197">
        <f>'2012 Actions'!$B$90</f>
        <v>6</v>
      </c>
      <c r="I22" s="197">
        <f t="shared" si="0"/>
        <v>5</v>
      </c>
      <c r="J22" s="200">
        <f t="shared" si="7"/>
        <v>0.54545454545454541</v>
      </c>
      <c r="K22" s="52"/>
      <c r="L22" s="52">
        <f>'Action Durations'!E68</f>
        <v>7</v>
      </c>
      <c r="M22" s="201">
        <f>'Action Durations'!H68</f>
        <v>6</v>
      </c>
      <c r="N22" s="201">
        <f>'Action Durations'!I68</f>
        <v>0</v>
      </c>
      <c r="O22" s="201">
        <f>'Action Durations'!J68</f>
        <v>1</v>
      </c>
      <c r="P22" s="201">
        <f>'Action Durations'!K68</f>
        <v>0</v>
      </c>
      <c r="Q22" s="201">
        <f>'Action Durations'!L68</f>
        <v>0</v>
      </c>
      <c r="R22" s="52"/>
      <c r="S22" s="199">
        <f>'Beach Days'!E164</f>
        <v>1672</v>
      </c>
      <c r="T22" s="199">
        <f>'Beach Days'!H164</f>
        <v>9</v>
      </c>
      <c r="U22" s="200">
        <f t="shared" si="8"/>
        <v>5.3827751196172252E-3</v>
      </c>
    </row>
    <row r="23" spans="1:21" x14ac:dyDescent="0.2">
      <c r="A23" s="31" t="s">
        <v>784</v>
      </c>
      <c r="B23" s="212"/>
      <c r="C23" s="51">
        <f>Monitoring!$B$375</f>
        <v>14</v>
      </c>
      <c r="D23" s="31">
        <f>Monitoring!$E$375</f>
        <v>1</v>
      </c>
      <c r="E23" s="200">
        <f t="shared" si="6"/>
        <v>7.1428571428571425E-2</v>
      </c>
      <c r="F23" s="196">
        <f>Monitoring!$I$375</f>
        <v>0.157</v>
      </c>
      <c r="G23" s="52"/>
      <c r="H23" s="197">
        <v>0</v>
      </c>
      <c r="I23" s="197">
        <f t="shared" si="0"/>
        <v>1</v>
      </c>
      <c r="J23" s="200">
        <f t="shared" si="7"/>
        <v>0</v>
      </c>
      <c r="K23" s="52"/>
      <c r="L23" s="180">
        <v>0</v>
      </c>
      <c r="M23" s="198" t="s">
        <v>40</v>
      </c>
      <c r="N23" s="198" t="s">
        <v>40</v>
      </c>
      <c r="O23" s="198" t="s">
        <v>40</v>
      </c>
      <c r="P23" s="198" t="s">
        <v>40</v>
      </c>
      <c r="Q23" s="198" t="s">
        <v>40</v>
      </c>
      <c r="R23" s="52"/>
      <c r="S23" s="199">
        <f>'Beach Days'!E167</f>
        <v>91</v>
      </c>
      <c r="T23" s="199">
        <f>'Beach Days'!H167</f>
        <v>0</v>
      </c>
      <c r="U23" s="200">
        <f t="shared" si="8"/>
        <v>0</v>
      </c>
    </row>
    <row r="24" spans="1:21" x14ac:dyDescent="0.2">
      <c r="A24" s="31" t="s">
        <v>813</v>
      </c>
      <c r="B24" s="212"/>
      <c r="C24" s="51">
        <f>Monitoring!$B$413</f>
        <v>36</v>
      </c>
      <c r="D24" s="31">
        <f>Monitoring!$E$413</f>
        <v>6</v>
      </c>
      <c r="E24" s="200">
        <f t="shared" si="6"/>
        <v>0.16666666666666666</v>
      </c>
      <c r="F24" s="196">
        <f>Monitoring!$I$413</f>
        <v>1.7210000000000001</v>
      </c>
      <c r="G24" s="52"/>
      <c r="H24" s="197">
        <f>'2012 Actions'!$B$93</f>
        <v>1</v>
      </c>
      <c r="I24" s="197">
        <f t="shared" si="0"/>
        <v>5</v>
      </c>
      <c r="J24" s="200">
        <f t="shared" si="7"/>
        <v>0.16666666666666666</v>
      </c>
      <c r="K24" s="52"/>
      <c r="L24" s="52">
        <f>'Action Durations'!E71</f>
        <v>1</v>
      </c>
      <c r="M24" s="201">
        <f>'Action Durations'!H71</f>
        <v>1</v>
      </c>
      <c r="N24" s="201">
        <f>'Action Durations'!I71</f>
        <v>0</v>
      </c>
      <c r="O24" s="201">
        <f>'Action Durations'!J71</f>
        <v>0</v>
      </c>
      <c r="P24" s="201">
        <f>'Action Durations'!K71</f>
        <v>0</v>
      </c>
      <c r="Q24" s="201">
        <f>'Action Durations'!L71</f>
        <v>0</v>
      </c>
      <c r="R24" s="52"/>
      <c r="S24" s="199">
        <f>'Beach Days'!E176</f>
        <v>607</v>
      </c>
      <c r="T24" s="199">
        <f>'Beach Days'!H176</f>
        <v>1</v>
      </c>
      <c r="U24" s="200">
        <f t="shared" si="8"/>
        <v>1.6474464579901153E-3</v>
      </c>
    </row>
    <row r="25" spans="1:21" x14ac:dyDescent="0.2">
      <c r="A25" s="31" t="s">
        <v>884</v>
      </c>
      <c r="B25" s="212"/>
      <c r="C25" s="51">
        <f>Monitoring!$B$431</f>
        <v>16</v>
      </c>
      <c r="D25" s="31">
        <f>Monitoring!$E$431</f>
        <v>0</v>
      </c>
      <c r="E25" s="200">
        <f t="shared" si="6"/>
        <v>0</v>
      </c>
      <c r="F25" s="202" t="s">
        <v>40</v>
      </c>
      <c r="G25" s="52"/>
      <c r="H25" s="203" t="s">
        <v>40</v>
      </c>
      <c r="I25" s="203" t="s">
        <v>40</v>
      </c>
      <c r="J25" s="203" t="s">
        <v>40</v>
      </c>
      <c r="K25" s="52"/>
      <c r="L25" s="203" t="s">
        <v>40</v>
      </c>
      <c r="M25" s="198" t="s">
        <v>40</v>
      </c>
      <c r="N25" s="198" t="s">
        <v>40</v>
      </c>
      <c r="O25" s="198" t="s">
        <v>40</v>
      </c>
      <c r="P25" s="198" t="s">
        <v>40</v>
      </c>
      <c r="Q25" s="198" t="s">
        <v>40</v>
      </c>
      <c r="R25" s="52"/>
      <c r="S25" s="198" t="s">
        <v>40</v>
      </c>
      <c r="T25" s="198" t="s">
        <v>40</v>
      </c>
      <c r="U25" s="198" t="s">
        <v>40</v>
      </c>
    </row>
    <row r="26" spans="1:21" x14ac:dyDescent="0.2">
      <c r="A26" s="31" t="s">
        <v>916</v>
      </c>
      <c r="B26" s="212"/>
      <c r="C26" s="51">
        <f>Monitoring!$B$467</f>
        <v>34</v>
      </c>
      <c r="D26" s="31">
        <f>Monitoring!$E$467</f>
        <v>6</v>
      </c>
      <c r="E26" s="200">
        <f t="shared" si="6"/>
        <v>0.17647058823529413</v>
      </c>
      <c r="F26" s="196">
        <f>Monitoring!$I$467</f>
        <v>9.423</v>
      </c>
      <c r="G26" s="52"/>
      <c r="H26" s="197">
        <f>'2012 Actions'!$B$99</f>
        <v>3</v>
      </c>
      <c r="I26" s="197">
        <f t="shared" si="0"/>
        <v>3</v>
      </c>
      <c r="J26" s="200">
        <f t="shared" ref="J26:J40" si="9">H26/D26</f>
        <v>0.5</v>
      </c>
      <c r="K26" s="52"/>
      <c r="L26" s="52">
        <f>'Action Durations'!E76</f>
        <v>4</v>
      </c>
      <c r="M26" s="201">
        <f>'Action Durations'!H76</f>
        <v>2</v>
      </c>
      <c r="N26" s="201">
        <f>'Action Durations'!I76</f>
        <v>1</v>
      </c>
      <c r="O26" s="201">
        <f>'Action Durations'!J76</f>
        <v>0</v>
      </c>
      <c r="P26" s="201">
        <f>'Action Durations'!K76</f>
        <v>1</v>
      </c>
      <c r="Q26" s="201">
        <f>'Action Durations'!L76</f>
        <v>0</v>
      </c>
      <c r="R26" s="52"/>
      <c r="S26" s="199">
        <f>'Beach Days'!E185</f>
        <v>850</v>
      </c>
      <c r="T26" s="199">
        <f>'Beach Days'!H185</f>
        <v>13</v>
      </c>
      <c r="U26" s="200">
        <f t="shared" si="8"/>
        <v>1.5294117647058824E-2</v>
      </c>
    </row>
    <row r="27" spans="1:21" x14ac:dyDescent="0.2">
      <c r="A27" s="31" t="s">
        <v>981</v>
      </c>
      <c r="B27" s="212"/>
      <c r="C27" s="51">
        <f>Monitoring!$B$472</f>
        <v>3</v>
      </c>
      <c r="D27" s="31">
        <f>Monitoring!$E$472</f>
        <v>3</v>
      </c>
      <c r="E27" s="200">
        <f t="shared" si="6"/>
        <v>1</v>
      </c>
      <c r="F27" s="196">
        <f>Monitoring!$I$472</f>
        <v>0.23200000000000004</v>
      </c>
      <c r="G27" s="52"/>
      <c r="H27" s="197">
        <f>'2012 Actions'!$B$108</f>
        <v>3</v>
      </c>
      <c r="I27" s="197">
        <f t="shared" si="0"/>
        <v>0</v>
      </c>
      <c r="J27" s="200">
        <f t="shared" si="9"/>
        <v>1</v>
      </c>
      <c r="K27" s="52"/>
      <c r="L27" s="52">
        <f>'Action Durations'!E81</f>
        <v>7</v>
      </c>
      <c r="M27" s="201">
        <f>'Action Durations'!H81</f>
        <v>4</v>
      </c>
      <c r="N27" s="201">
        <f>'Action Durations'!I81</f>
        <v>0</v>
      </c>
      <c r="O27" s="201">
        <f>'Action Durations'!J81</f>
        <v>3</v>
      </c>
      <c r="P27" s="201">
        <f>'Action Durations'!K81</f>
        <v>0</v>
      </c>
      <c r="Q27" s="201">
        <f>'Action Durations'!L81</f>
        <v>0</v>
      </c>
      <c r="R27" s="52"/>
      <c r="S27" s="199">
        <f>'Beach Days'!E190</f>
        <v>317</v>
      </c>
      <c r="T27" s="199">
        <f>'Beach Days'!H190</f>
        <v>17</v>
      </c>
      <c r="U27" s="200">
        <f t="shared" si="8"/>
        <v>5.362776025236593E-2</v>
      </c>
    </row>
    <row r="28" spans="1:21" x14ac:dyDescent="0.2">
      <c r="A28" s="31" t="s">
        <v>987</v>
      </c>
      <c r="B28" s="212"/>
      <c r="C28" s="51">
        <f>Monitoring!$B$484</f>
        <v>10</v>
      </c>
      <c r="D28" s="31">
        <f>Monitoring!$E$484</f>
        <v>9</v>
      </c>
      <c r="E28" s="200">
        <f t="shared" si="6"/>
        <v>0.9</v>
      </c>
      <c r="F28" s="196">
        <f>Monitoring!$I$484</f>
        <v>1.5139999999999998</v>
      </c>
      <c r="G28" s="52"/>
      <c r="H28" s="197">
        <f>'2012 Actions'!$B$111</f>
        <v>1</v>
      </c>
      <c r="I28" s="197">
        <f t="shared" si="0"/>
        <v>8</v>
      </c>
      <c r="J28" s="200">
        <f t="shared" si="9"/>
        <v>0.1111111111111111</v>
      </c>
      <c r="K28" s="52"/>
      <c r="L28" s="52">
        <f>'Action Durations'!E84</f>
        <v>1</v>
      </c>
      <c r="M28" s="201">
        <f>'Action Durations'!H84</f>
        <v>1</v>
      </c>
      <c r="N28" s="201">
        <f>'Action Durations'!I84</f>
        <v>0</v>
      </c>
      <c r="O28" s="201">
        <f>'Action Durations'!J84</f>
        <v>0</v>
      </c>
      <c r="P28" s="201">
        <f>'Action Durations'!K84</f>
        <v>0</v>
      </c>
      <c r="Q28" s="201">
        <f>'Action Durations'!L84</f>
        <v>0</v>
      </c>
      <c r="R28" s="52"/>
      <c r="S28" s="199">
        <f>'Beach Days'!E201</f>
        <v>934</v>
      </c>
      <c r="T28" s="199">
        <f>'Beach Days'!H201</f>
        <v>1</v>
      </c>
      <c r="U28" s="200">
        <f t="shared" si="8"/>
        <v>1.0706638115631692E-3</v>
      </c>
    </row>
    <row r="29" spans="1:21" x14ac:dyDescent="0.2">
      <c r="A29" s="31" t="s">
        <v>1008</v>
      </c>
      <c r="B29" s="212"/>
      <c r="C29" s="51">
        <f>Monitoring!$B$493</f>
        <v>7</v>
      </c>
      <c r="D29" s="31">
        <f>Monitoring!$E$493</f>
        <v>5</v>
      </c>
      <c r="E29" s="200">
        <f t="shared" si="6"/>
        <v>0.7142857142857143</v>
      </c>
      <c r="F29" s="196">
        <f>Monitoring!$I$493</f>
        <v>2.1749999999999998</v>
      </c>
      <c r="G29" s="52"/>
      <c r="H29" s="197">
        <f>'2012 Actions'!$B$119</f>
        <v>2</v>
      </c>
      <c r="I29" s="197">
        <f t="shared" si="0"/>
        <v>3</v>
      </c>
      <c r="J29" s="200">
        <f t="shared" si="9"/>
        <v>0.4</v>
      </c>
      <c r="K29" s="52"/>
      <c r="L29" s="52">
        <f>'Action Durations'!E88</f>
        <v>6</v>
      </c>
      <c r="M29" s="201">
        <f>'Action Durations'!H88</f>
        <v>4</v>
      </c>
      <c r="N29" s="201">
        <f>'Action Durations'!I88</f>
        <v>1</v>
      </c>
      <c r="O29" s="201">
        <f>'Action Durations'!J88</f>
        <v>0</v>
      </c>
      <c r="P29" s="201">
        <f>'Action Durations'!K88</f>
        <v>1</v>
      </c>
      <c r="Q29" s="201">
        <f>'Action Durations'!L88</f>
        <v>0</v>
      </c>
      <c r="R29" s="52"/>
      <c r="S29" s="199">
        <f>'Beach Days'!E208</f>
        <v>460</v>
      </c>
      <c r="T29" s="199">
        <f>'Beach Days'!H208</f>
        <v>18</v>
      </c>
      <c r="U29" s="200">
        <f t="shared" si="8"/>
        <v>3.9130434782608699E-2</v>
      </c>
    </row>
    <row r="30" spans="1:21" x14ac:dyDescent="0.2">
      <c r="A30" s="31" t="s">
        <v>1022</v>
      </c>
      <c r="B30" s="212"/>
      <c r="C30" s="51">
        <f>Monitoring!$B$506</f>
        <v>11</v>
      </c>
      <c r="D30" s="31">
        <f>Monitoring!$E$506</f>
        <v>7</v>
      </c>
      <c r="E30" s="200">
        <f t="shared" si="6"/>
        <v>0.63636363636363635</v>
      </c>
      <c r="F30" s="196">
        <f>Monitoring!$I$506</f>
        <v>1.6889999999999998</v>
      </c>
      <c r="G30" s="52"/>
      <c r="H30" s="197">
        <v>0</v>
      </c>
      <c r="I30" s="197">
        <f t="shared" si="0"/>
        <v>7</v>
      </c>
      <c r="J30" s="200">
        <f t="shared" si="9"/>
        <v>0</v>
      </c>
      <c r="K30" s="52"/>
      <c r="L30" s="180">
        <v>0</v>
      </c>
      <c r="M30" s="198" t="s">
        <v>40</v>
      </c>
      <c r="N30" s="198" t="s">
        <v>40</v>
      </c>
      <c r="O30" s="198" t="s">
        <v>40</v>
      </c>
      <c r="P30" s="198" t="s">
        <v>40</v>
      </c>
      <c r="Q30" s="198" t="s">
        <v>40</v>
      </c>
      <c r="R30" s="52"/>
      <c r="S30" s="199">
        <f>'Beach Days'!E217</f>
        <v>686</v>
      </c>
      <c r="T30" s="199">
        <f>'Beach Days'!H217</f>
        <v>0</v>
      </c>
      <c r="U30" s="200">
        <f t="shared" si="8"/>
        <v>0</v>
      </c>
    </row>
    <row r="31" spans="1:21" x14ac:dyDescent="0.2">
      <c r="A31" s="31" t="s">
        <v>1041</v>
      </c>
      <c r="B31" s="212"/>
      <c r="C31" s="51">
        <f>Monitoring!$B$516</f>
        <v>8</v>
      </c>
      <c r="D31" s="31">
        <f>Monitoring!$E$516</f>
        <v>3</v>
      </c>
      <c r="E31" s="200">
        <f t="shared" si="6"/>
        <v>0.375</v>
      </c>
      <c r="F31" s="196">
        <f>Monitoring!$I$516</f>
        <v>0.45699999999999996</v>
      </c>
      <c r="G31" s="52"/>
      <c r="H31" s="197">
        <f>'2012 Actions'!$B$124</f>
        <v>2</v>
      </c>
      <c r="I31" s="197">
        <f t="shared" si="0"/>
        <v>1</v>
      </c>
      <c r="J31" s="200">
        <f t="shared" si="9"/>
        <v>0.66666666666666663</v>
      </c>
      <c r="K31" s="52"/>
      <c r="L31" s="52">
        <f>'Action Durations'!E92</f>
        <v>3</v>
      </c>
      <c r="M31" s="201">
        <f>'Action Durations'!H92</f>
        <v>0</v>
      </c>
      <c r="N31" s="201">
        <f>'Action Durations'!I92</f>
        <v>0</v>
      </c>
      <c r="O31" s="201">
        <f>'Action Durations'!J92</f>
        <v>3</v>
      </c>
      <c r="P31" s="201">
        <f>'Action Durations'!K92</f>
        <v>0</v>
      </c>
      <c r="Q31" s="201">
        <f>'Action Durations'!L92</f>
        <v>0</v>
      </c>
      <c r="R31" s="52"/>
      <c r="S31" s="199">
        <f>'Beach Days'!E221</f>
        <v>186</v>
      </c>
      <c r="T31" s="199">
        <f>'Beach Days'!H221</f>
        <v>13</v>
      </c>
      <c r="U31" s="200">
        <f t="shared" si="8"/>
        <v>6.9892473118279563E-2</v>
      </c>
    </row>
    <row r="32" spans="1:21" x14ac:dyDescent="0.2">
      <c r="A32" s="31" t="s">
        <v>145</v>
      </c>
      <c r="B32" s="212"/>
      <c r="C32" s="51">
        <f>Monitoring!$B$520</f>
        <v>2</v>
      </c>
      <c r="D32" s="31">
        <f>Monitoring!$E$520</f>
        <v>2</v>
      </c>
      <c r="E32" s="200">
        <f t="shared" si="6"/>
        <v>1</v>
      </c>
      <c r="F32" s="196">
        <f>Monitoring!$I$520</f>
        <v>0.71099999999999997</v>
      </c>
      <c r="G32" s="52"/>
      <c r="H32" s="197">
        <v>0</v>
      </c>
      <c r="I32" s="197">
        <f t="shared" si="0"/>
        <v>2</v>
      </c>
      <c r="J32" s="200">
        <f t="shared" si="9"/>
        <v>0</v>
      </c>
      <c r="K32" s="52"/>
      <c r="L32" s="180">
        <v>0</v>
      </c>
      <c r="M32" s="198" t="s">
        <v>40</v>
      </c>
      <c r="N32" s="198" t="s">
        <v>40</v>
      </c>
      <c r="O32" s="198" t="s">
        <v>40</v>
      </c>
      <c r="P32" s="198" t="s">
        <v>40</v>
      </c>
      <c r="Q32" s="198" t="s">
        <v>40</v>
      </c>
      <c r="R32" s="52"/>
      <c r="S32" s="199">
        <f>'Beach Days'!E225</f>
        <v>204</v>
      </c>
      <c r="T32" s="199">
        <f>'Beach Days'!H225</f>
        <v>0</v>
      </c>
      <c r="U32" s="200">
        <f t="shared" si="8"/>
        <v>0</v>
      </c>
    </row>
    <row r="33" spans="1:21" x14ac:dyDescent="0.2">
      <c r="A33" s="31" t="s">
        <v>1062</v>
      </c>
      <c r="B33" s="212"/>
      <c r="C33" s="51">
        <f>Monitoring!$B$535</f>
        <v>13</v>
      </c>
      <c r="D33" s="31">
        <f>Monitoring!$E$535</f>
        <v>13</v>
      </c>
      <c r="E33" s="200">
        <f t="shared" si="6"/>
        <v>1</v>
      </c>
      <c r="F33" s="196">
        <f>Monitoring!$I$535</f>
        <v>8.625</v>
      </c>
      <c r="G33" s="52"/>
      <c r="H33" s="197">
        <v>0</v>
      </c>
      <c r="I33" s="197">
        <f t="shared" si="0"/>
        <v>13</v>
      </c>
      <c r="J33" s="200">
        <f t="shared" si="9"/>
        <v>0</v>
      </c>
      <c r="K33" s="52"/>
      <c r="L33" s="180">
        <v>0</v>
      </c>
      <c r="M33" s="198" t="s">
        <v>40</v>
      </c>
      <c r="N33" s="198" t="s">
        <v>40</v>
      </c>
      <c r="O33" s="198" t="s">
        <v>40</v>
      </c>
      <c r="P33" s="198" t="s">
        <v>40</v>
      </c>
      <c r="Q33" s="198" t="s">
        <v>40</v>
      </c>
      <c r="R33" s="52"/>
      <c r="S33" s="199">
        <f>'Beach Days'!E240</f>
        <v>1199</v>
      </c>
      <c r="T33" s="199">
        <f>'Beach Days'!H240</f>
        <v>0</v>
      </c>
      <c r="U33" s="200">
        <f t="shared" si="8"/>
        <v>0</v>
      </c>
    </row>
    <row r="34" spans="1:21" x14ac:dyDescent="0.2">
      <c r="A34" s="31" t="s">
        <v>1088</v>
      </c>
      <c r="B34" s="212"/>
      <c r="C34" s="51">
        <f>Monitoring!$B$545</f>
        <v>8</v>
      </c>
      <c r="D34" s="31">
        <f>Monitoring!$E$545</f>
        <v>5</v>
      </c>
      <c r="E34" s="200">
        <f t="shared" si="6"/>
        <v>0.625</v>
      </c>
      <c r="F34" s="196">
        <f>Monitoring!$I$545</f>
        <v>0.81299999999999994</v>
      </c>
      <c r="G34" s="52"/>
      <c r="H34" s="197">
        <v>0</v>
      </c>
      <c r="I34" s="197">
        <f t="shared" si="0"/>
        <v>5</v>
      </c>
      <c r="J34" s="200">
        <f t="shared" si="9"/>
        <v>0</v>
      </c>
      <c r="K34" s="52"/>
      <c r="L34" s="180">
        <v>0</v>
      </c>
      <c r="M34" s="198" t="s">
        <v>40</v>
      </c>
      <c r="N34" s="198" t="s">
        <v>40</v>
      </c>
      <c r="O34" s="198" t="s">
        <v>40</v>
      </c>
      <c r="P34" s="198" t="s">
        <v>40</v>
      </c>
      <c r="Q34" s="198" t="s">
        <v>40</v>
      </c>
      <c r="R34" s="52"/>
      <c r="S34" s="199">
        <f>'Beach Days'!E247</f>
        <v>490</v>
      </c>
      <c r="T34" s="199">
        <f>'Beach Days'!H247</f>
        <v>0</v>
      </c>
      <c r="U34" s="200">
        <f t="shared" si="8"/>
        <v>0</v>
      </c>
    </row>
    <row r="35" spans="1:21" x14ac:dyDescent="0.2">
      <c r="A35" s="31" t="s">
        <v>1105</v>
      </c>
      <c r="B35" s="212"/>
      <c r="C35" s="51">
        <f>Monitoring!$B$557</f>
        <v>10</v>
      </c>
      <c r="D35" s="31">
        <f>Monitoring!$E$557</f>
        <v>2</v>
      </c>
      <c r="E35" s="200">
        <f t="shared" si="6"/>
        <v>0.2</v>
      </c>
      <c r="F35" s="196">
        <f>Monitoring!$I$557</f>
        <v>1.6030000000000002</v>
      </c>
      <c r="G35" s="52"/>
      <c r="H35" s="197">
        <f>'2012 Actions'!$B$128</f>
        <v>2</v>
      </c>
      <c r="I35" s="197">
        <f t="shared" si="0"/>
        <v>0</v>
      </c>
      <c r="J35" s="200">
        <f t="shared" si="9"/>
        <v>1</v>
      </c>
      <c r="K35" s="52"/>
      <c r="L35" s="52">
        <f>'Action Durations'!E96</f>
        <v>2</v>
      </c>
      <c r="M35" s="201">
        <f>'Action Durations'!H96</f>
        <v>0</v>
      </c>
      <c r="N35" s="201">
        <f>'Action Durations'!I96</f>
        <v>2</v>
      </c>
      <c r="O35" s="201">
        <f>'Action Durations'!J96</f>
        <v>0</v>
      </c>
      <c r="P35" s="201">
        <f>'Action Durations'!K96</f>
        <v>0</v>
      </c>
      <c r="Q35" s="201">
        <f>'Action Durations'!L96</f>
        <v>0</v>
      </c>
      <c r="R35" s="52"/>
      <c r="S35" s="199">
        <f>'Beach Days'!E251</f>
        <v>182</v>
      </c>
      <c r="T35" s="199">
        <f>'Beach Days'!H251</f>
        <v>4</v>
      </c>
      <c r="U35" s="200">
        <f t="shared" si="8"/>
        <v>2.197802197802198E-2</v>
      </c>
    </row>
    <row r="36" spans="1:21" x14ac:dyDescent="0.2">
      <c r="A36" s="31" t="s">
        <v>1126</v>
      </c>
      <c r="B36" s="212"/>
      <c r="C36" s="51">
        <f>Monitoring!$B$570</f>
        <v>11</v>
      </c>
      <c r="D36" s="31">
        <f>Monitoring!$E$570</f>
        <v>9</v>
      </c>
      <c r="E36" s="200">
        <f t="shared" si="6"/>
        <v>0.81818181818181823</v>
      </c>
      <c r="F36" s="196">
        <f>Monitoring!$I$570</f>
        <v>3.2060000000000004</v>
      </c>
      <c r="G36" s="52"/>
      <c r="H36" s="197">
        <v>0</v>
      </c>
      <c r="I36" s="197">
        <f t="shared" si="0"/>
        <v>9</v>
      </c>
      <c r="J36" s="200">
        <f t="shared" si="9"/>
        <v>0</v>
      </c>
      <c r="K36" s="52"/>
      <c r="L36" s="180">
        <v>0</v>
      </c>
      <c r="M36" s="198" t="s">
        <v>40</v>
      </c>
      <c r="N36" s="198" t="s">
        <v>40</v>
      </c>
      <c r="O36" s="198" t="s">
        <v>40</v>
      </c>
      <c r="P36" s="198" t="s">
        <v>40</v>
      </c>
      <c r="Q36" s="198" t="s">
        <v>40</v>
      </c>
      <c r="R36" s="52"/>
      <c r="S36" s="199">
        <f>'Beach Days'!E262</f>
        <v>1368</v>
      </c>
      <c r="T36" s="199">
        <f>'Beach Days'!H262</f>
        <v>0</v>
      </c>
      <c r="U36" s="200">
        <f t="shared" si="8"/>
        <v>0</v>
      </c>
    </row>
    <row r="37" spans="1:21" x14ac:dyDescent="0.2">
      <c r="A37" s="31" t="s">
        <v>1149</v>
      </c>
      <c r="B37" s="212"/>
      <c r="C37" s="51">
        <f>Monitoring!$B$592</f>
        <v>20</v>
      </c>
      <c r="D37" s="31">
        <f>Monitoring!$E$592</f>
        <v>2</v>
      </c>
      <c r="E37" s="200">
        <f t="shared" si="6"/>
        <v>0.1</v>
      </c>
      <c r="F37" s="196">
        <f>Monitoring!$I$592</f>
        <v>0.23699999999999999</v>
      </c>
      <c r="G37" s="52"/>
      <c r="H37" s="197">
        <f>'2012 Actions'!$B$131</f>
        <v>1</v>
      </c>
      <c r="I37" s="197">
        <f t="shared" si="0"/>
        <v>1</v>
      </c>
      <c r="J37" s="200">
        <f t="shared" si="9"/>
        <v>0.5</v>
      </c>
      <c r="K37" s="52"/>
      <c r="L37" s="52">
        <f>'Action Durations'!E99</f>
        <v>1</v>
      </c>
      <c r="M37" s="201">
        <f>'Action Durations'!H99</f>
        <v>1</v>
      </c>
      <c r="N37" s="201">
        <f>'Action Durations'!I99</f>
        <v>0</v>
      </c>
      <c r="O37" s="201">
        <f>'Action Durations'!J99</f>
        <v>0</v>
      </c>
      <c r="P37" s="201">
        <f>'Action Durations'!K99</f>
        <v>0</v>
      </c>
      <c r="Q37" s="201">
        <f>'Action Durations'!L99</f>
        <v>0</v>
      </c>
      <c r="R37" s="52"/>
      <c r="S37" s="199">
        <f>'Beach Days'!E266</f>
        <v>182</v>
      </c>
      <c r="T37" s="199">
        <f>'Beach Days'!H266</f>
        <v>1</v>
      </c>
      <c r="U37" s="200">
        <f t="shared" si="8"/>
        <v>5.4945054945054949E-3</v>
      </c>
    </row>
    <row r="38" spans="1:21" x14ac:dyDescent="0.2">
      <c r="A38" s="31" t="s">
        <v>1190</v>
      </c>
      <c r="B38" s="212"/>
      <c r="C38" s="51">
        <f>Monitoring!$B$606</f>
        <v>12</v>
      </c>
      <c r="D38" s="31">
        <f>Monitoring!$E$606</f>
        <v>5</v>
      </c>
      <c r="E38" s="200">
        <f t="shared" si="6"/>
        <v>0.41666666666666669</v>
      </c>
      <c r="F38" s="196">
        <f>Monitoring!$I$606</f>
        <v>0.28400000000000003</v>
      </c>
      <c r="G38" s="52"/>
      <c r="H38" s="197">
        <f>'2012 Actions'!$B$134</f>
        <v>1</v>
      </c>
      <c r="I38" s="197">
        <f t="shared" si="0"/>
        <v>4</v>
      </c>
      <c r="J38" s="200">
        <f t="shared" si="9"/>
        <v>0.2</v>
      </c>
      <c r="K38" s="52"/>
      <c r="L38" s="52">
        <f>'Action Durations'!E102</f>
        <v>1</v>
      </c>
      <c r="M38" s="201">
        <f>'Action Durations'!H102</f>
        <v>0</v>
      </c>
      <c r="N38" s="201">
        <f>'Action Durations'!I102</f>
        <v>0</v>
      </c>
      <c r="O38" s="201">
        <f>'Action Durations'!J102</f>
        <v>1</v>
      </c>
      <c r="P38" s="201">
        <f>'Action Durations'!K102</f>
        <v>0</v>
      </c>
      <c r="Q38" s="201">
        <f>'Action Durations'!L102</f>
        <v>0</v>
      </c>
      <c r="R38" s="52"/>
      <c r="S38" s="199">
        <f>'Beach Days'!E273</f>
        <v>580</v>
      </c>
      <c r="T38" s="199">
        <f>'Beach Days'!H273</f>
        <v>5</v>
      </c>
      <c r="U38" s="200">
        <f t="shared" si="8"/>
        <v>8.6206896551724137E-3</v>
      </c>
    </row>
    <row r="39" spans="1:21" x14ac:dyDescent="0.2">
      <c r="A39" s="31" t="s">
        <v>1215</v>
      </c>
      <c r="B39" s="212"/>
      <c r="C39" s="51">
        <f>Monitoring!$B$617</f>
        <v>9</v>
      </c>
      <c r="D39" s="31">
        <f>Monitoring!$E$617</f>
        <v>4</v>
      </c>
      <c r="E39" s="200">
        <f t="shared" si="6"/>
        <v>0.44444444444444442</v>
      </c>
      <c r="F39" s="196">
        <f>Monitoring!$I$617</f>
        <v>2.101</v>
      </c>
      <c r="G39" s="52"/>
      <c r="H39" s="197">
        <f>'2012 Actions'!$B$142</f>
        <v>4</v>
      </c>
      <c r="I39" s="197">
        <f t="shared" si="0"/>
        <v>0</v>
      </c>
      <c r="J39" s="200">
        <f t="shared" si="9"/>
        <v>1</v>
      </c>
      <c r="K39" s="52"/>
      <c r="L39" s="52">
        <f>'Action Durations'!E108</f>
        <v>6</v>
      </c>
      <c r="M39" s="201">
        <f>'Action Durations'!H108</f>
        <v>0</v>
      </c>
      <c r="N39" s="201">
        <f>'Action Durations'!I108</f>
        <v>0</v>
      </c>
      <c r="O39" s="201">
        <f>'Action Durations'!J108</f>
        <v>1</v>
      </c>
      <c r="P39" s="201">
        <f>'Action Durations'!K108</f>
        <v>5</v>
      </c>
      <c r="Q39" s="201">
        <f>'Action Durations'!L108</f>
        <v>0</v>
      </c>
      <c r="R39" s="52"/>
      <c r="S39" s="199">
        <f>'Beach Days'!E279</f>
        <v>484</v>
      </c>
      <c r="T39" s="199">
        <f>'Beach Days'!H279</f>
        <v>54</v>
      </c>
      <c r="U39" s="200">
        <f t="shared" si="8"/>
        <v>0.1115702479338843</v>
      </c>
    </row>
    <row r="40" spans="1:21" x14ac:dyDescent="0.2">
      <c r="A40" s="31" t="s">
        <v>1231</v>
      </c>
      <c r="B40" s="212"/>
      <c r="C40" s="51">
        <f>Monitoring!$B$634</f>
        <v>15</v>
      </c>
      <c r="D40" s="31">
        <f>Monitoring!$E$634</f>
        <v>15</v>
      </c>
      <c r="E40" s="200">
        <f t="shared" si="6"/>
        <v>1</v>
      </c>
      <c r="F40" s="196">
        <f>Monitoring!$I$634</f>
        <v>3.4600000000000004</v>
      </c>
      <c r="G40" s="52"/>
      <c r="H40" s="197">
        <f>'2012 Actions'!$B$174</f>
        <v>15</v>
      </c>
      <c r="I40" s="197">
        <f t="shared" si="0"/>
        <v>0</v>
      </c>
      <c r="J40" s="200">
        <f t="shared" si="9"/>
        <v>1</v>
      </c>
      <c r="K40" s="52"/>
      <c r="L40" s="52">
        <f>'Action Durations'!E125</f>
        <v>30</v>
      </c>
      <c r="M40" s="201">
        <f>'Action Durations'!H125</f>
        <v>19</v>
      </c>
      <c r="N40" s="201">
        <f>'Action Durations'!I125</f>
        <v>3</v>
      </c>
      <c r="O40" s="201">
        <f>'Action Durations'!J125</f>
        <v>6</v>
      </c>
      <c r="P40" s="201">
        <f>'Action Durations'!K125</f>
        <v>2</v>
      </c>
      <c r="Q40" s="201">
        <f>'Action Durations'!L125</f>
        <v>0</v>
      </c>
      <c r="R40" s="52"/>
      <c r="S40" s="199">
        <f>'Beach Days'!E296</f>
        <v>1695</v>
      </c>
      <c r="T40" s="199">
        <f>'Beach Days'!H296</f>
        <v>83</v>
      </c>
      <c r="U40" s="200">
        <f t="shared" si="8"/>
        <v>4.8967551622418878E-2</v>
      </c>
    </row>
    <row r="41" spans="1:21" x14ac:dyDescent="0.2">
      <c r="A41" s="31" t="s">
        <v>1262</v>
      </c>
      <c r="B41" s="212"/>
      <c r="C41" s="51">
        <f>Monitoring!$B$640</f>
        <v>4</v>
      </c>
      <c r="D41" s="31">
        <f>Monitoring!$E$640</f>
        <v>4</v>
      </c>
      <c r="E41" s="200">
        <f t="shared" si="6"/>
        <v>1</v>
      </c>
      <c r="F41" s="196">
        <f>Monitoring!$I$640</f>
        <v>1.7650000000000001</v>
      </c>
      <c r="G41" s="52"/>
      <c r="H41" s="197">
        <v>0</v>
      </c>
      <c r="I41" s="197">
        <f t="shared" si="0"/>
        <v>4</v>
      </c>
      <c r="J41" s="200">
        <f>H41/D41</f>
        <v>0</v>
      </c>
      <c r="K41" s="52"/>
      <c r="L41" s="180">
        <v>0</v>
      </c>
      <c r="M41" s="198" t="s">
        <v>40</v>
      </c>
      <c r="N41" s="198" t="s">
        <v>40</v>
      </c>
      <c r="O41" s="198" t="s">
        <v>40</v>
      </c>
      <c r="P41" s="198" t="s">
        <v>40</v>
      </c>
      <c r="Q41" s="198" t="s">
        <v>40</v>
      </c>
      <c r="R41" s="52"/>
      <c r="S41" s="199">
        <f>'Beach Days'!E302</f>
        <v>364</v>
      </c>
      <c r="T41" s="199">
        <f>'Beach Days'!H302</f>
        <v>0</v>
      </c>
      <c r="U41" s="200">
        <f t="shared" si="8"/>
        <v>0</v>
      </c>
    </row>
    <row r="42" spans="1:21" x14ac:dyDescent="0.2">
      <c r="A42" s="34" t="s">
        <v>146</v>
      </c>
      <c r="B42" s="213"/>
      <c r="C42" s="125">
        <f>Monitoring!$B$644</f>
        <v>2</v>
      </c>
      <c r="D42" s="34">
        <f>Monitoring!$E$644</f>
        <v>2</v>
      </c>
      <c r="E42" s="204">
        <f t="shared" si="6"/>
        <v>1</v>
      </c>
      <c r="F42" s="205">
        <f>Monitoring!$I$644</f>
        <v>0.29499999999999998</v>
      </c>
      <c r="G42" s="63"/>
      <c r="H42" s="206">
        <f>'2012 Actions'!$B$177</f>
        <v>1</v>
      </c>
      <c r="I42" s="206">
        <f t="shared" si="0"/>
        <v>1</v>
      </c>
      <c r="J42" s="204">
        <f>H42/D42</f>
        <v>0.5</v>
      </c>
      <c r="K42" s="63"/>
      <c r="L42" s="63">
        <f>'Action Durations'!E128</f>
        <v>1</v>
      </c>
      <c r="M42" s="206">
        <f>'Action Durations'!H128</f>
        <v>0</v>
      </c>
      <c r="N42" s="206">
        <f>'Action Durations'!I128</f>
        <v>0</v>
      </c>
      <c r="O42" s="206">
        <f>'Action Durations'!J128</f>
        <v>1</v>
      </c>
      <c r="P42" s="206">
        <f>'Action Durations'!K128</f>
        <v>0</v>
      </c>
      <c r="Q42" s="206">
        <f>'Action Durations'!L128</f>
        <v>0</v>
      </c>
      <c r="R42" s="63"/>
      <c r="S42" s="207">
        <f>'Beach Days'!E306</f>
        <v>209</v>
      </c>
      <c r="T42" s="207">
        <f>'Beach Days'!H306</f>
        <v>3</v>
      </c>
      <c r="U42" s="204">
        <f t="shared" si="8"/>
        <v>1.4354066985645933E-2</v>
      </c>
    </row>
    <row r="43" spans="1:21" x14ac:dyDescent="0.2">
      <c r="A43" s="214"/>
      <c r="B43" s="214"/>
      <c r="C43" s="179">
        <f>SUM(C3:C42)</f>
        <v>564</v>
      </c>
      <c r="D43" s="179">
        <f>SUM(D3:D42)</f>
        <v>230</v>
      </c>
      <c r="E43" s="208">
        <f>D43/C43</f>
        <v>0.40780141843971629</v>
      </c>
      <c r="F43" s="209">
        <f>SUM(F3:F42)</f>
        <v>90.623999999999967</v>
      </c>
      <c r="G43" s="179"/>
      <c r="H43" s="179">
        <f>SUM(H3:H42)</f>
        <v>77</v>
      </c>
      <c r="I43" s="210">
        <f t="shared" si="0"/>
        <v>153</v>
      </c>
      <c r="J43" s="208">
        <f>H43/D43</f>
        <v>0.33478260869565218</v>
      </c>
      <c r="K43" s="179"/>
      <c r="L43" s="179">
        <f>SUM(L3:L42)</f>
        <v>127</v>
      </c>
      <c r="M43" s="179">
        <f t="shared" ref="M43:Q43" si="10">SUM(M3:M42)</f>
        <v>71</v>
      </c>
      <c r="N43" s="179">
        <f t="shared" si="10"/>
        <v>25</v>
      </c>
      <c r="O43" s="179">
        <f t="shared" si="10"/>
        <v>22</v>
      </c>
      <c r="P43" s="179">
        <f t="shared" si="10"/>
        <v>9</v>
      </c>
      <c r="Q43" s="179">
        <f t="shared" si="10"/>
        <v>0</v>
      </c>
      <c r="R43" s="179"/>
      <c r="S43" s="211">
        <f>SUM(S3:S42)</f>
        <v>25071</v>
      </c>
      <c r="T43" s="211">
        <f>SUM(T3:T42)</f>
        <v>324</v>
      </c>
      <c r="U43" s="43">
        <f>T43/S43</f>
        <v>1.2923297834151011E-2</v>
      </c>
    </row>
    <row r="44" spans="1:21" x14ac:dyDescent="0.2">
      <c r="C44" s="12"/>
      <c r="D44" s="12"/>
      <c r="E44" s="17"/>
      <c r="F44" s="10"/>
      <c r="G44" s="12"/>
      <c r="H44" s="12"/>
      <c r="I44" s="16"/>
      <c r="J44" s="17"/>
      <c r="K44" s="12"/>
      <c r="L44" s="12"/>
      <c r="M44" s="12"/>
      <c r="N44" s="12"/>
      <c r="O44" s="12"/>
      <c r="P44" s="12"/>
      <c r="Q44" s="12"/>
      <c r="R44" s="12"/>
      <c r="S44" s="10"/>
      <c r="T44" s="10"/>
      <c r="U44" s="48"/>
    </row>
    <row r="45" spans="1:21" x14ac:dyDescent="0.2">
      <c r="T45" s="18"/>
    </row>
    <row r="46" spans="1:21" x14ac:dyDescent="0.2">
      <c r="A46" s="73" t="s">
        <v>50</v>
      </c>
      <c r="T46" s="18"/>
    </row>
    <row r="47" spans="1:21" x14ac:dyDescent="0.2">
      <c r="C47" s="79" t="s">
        <v>47</v>
      </c>
      <c r="D47" s="72" t="s">
        <v>58</v>
      </c>
    </row>
    <row r="48" spans="1:21" x14ac:dyDescent="0.2">
      <c r="C48" s="79"/>
      <c r="D48" s="72" t="s">
        <v>59</v>
      </c>
    </row>
    <row r="49" spans="3:4" x14ac:dyDescent="0.2">
      <c r="C49" s="79" t="s">
        <v>51</v>
      </c>
      <c r="D49" s="71" t="s">
        <v>57</v>
      </c>
    </row>
    <row r="50" spans="3:4" x14ac:dyDescent="0.2">
      <c r="C50" s="79" t="s">
        <v>48</v>
      </c>
      <c r="D50" s="72" t="s">
        <v>60</v>
      </c>
    </row>
    <row r="51" spans="3:4" x14ac:dyDescent="0.2">
      <c r="C51" s="79"/>
      <c r="D51" s="72" t="s">
        <v>61</v>
      </c>
    </row>
    <row r="52" spans="3:4" x14ac:dyDescent="0.2">
      <c r="C52" s="79" t="s">
        <v>49</v>
      </c>
      <c r="D52" s="71" t="s">
        <v>1310</v>
      </c>
    </row>
    <row r="53" spans="3:4" x14ac:dyDescent="0.2">
      <c r="C53" s="79"/>
      <c r="D53" s="71" t="s">
        <v>62</v>
      </c>
    </row>
    <row r="54" spans="3:4" x14ac:dyDescent="0.2">
      <c r="C54" s="79" t="s">
        <v>53</v>
      </c>
      <c r="D54" s="71" t="s">
        <v>63</v>
      </c>
    </row>
    <row r="55" spans="3:4" x14ac:dyDescent="0.2">
      <c r="C55" s="80"/>
      <c r="D55" s="71" t="s">
        <v>64</v>
      </c>
    </row>
    <row r="56" spans="3:4" x14ac:dyDescent="0.2">
      <c r="C56" s="79" t="s">
        <v>52</v>
      </c>
      <c r="D56" s="71" t="s">
        <v>55</v>
      </c>
    </row>
    <row r="57" spans="3:4" x14ac:dyDescent="0.2">
      <c r="C57" s="79" t="s">
        <v>54</v>
      </c>
      <c r="D57" s="71" t="s">
        <v>56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Michigan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48"/>
  <sheetViews>
    <sheetView zoomScaleNormal="100" workbookViewId="0"/>
  </sheetViews>
  <sheetFormatPr defaultRowHeight="9" x14ac:dyDescent="0.15"/>
  <cols>
    <col min="1" max="1" width="13.5703125" style="27" customWidth="1"/>
    <col min="2" max="2" width="7.7109375" style="27" customWidth="1"/>
    <col min="3" max="3" width="33" style="27" customWidth="1"/>
    <col min="4" max="4" width="8.28515625" style="50" customWidth="1"/>
    <col min="5" max="5" width="12.5703125" style="27" customWidth="1"/>
    <col min="6" max="7" width="9.7109375" style="27" customWidth="1"/>
    <col min="8" max="9" width="9.7109375" style="157" customWidth="1"/>
    <col min="10" max="10" width="9.5703125" style="166" bestFit="1" customWidth="1"/>
    <col min="11" max="16384" width="9.140625" style="23"/>
  </cols>
  <sheetData>
    <row r="1" spans="1:10" ht="33.75" customHeight="1" x14ac:dyDescent="0.15">
      <c r="A1" s="24" t="s">
        <v>13</v>
      </c>
      <c r="B1" s="24" t="s">
        <v>14</v>
      </c>
      <c r="C1" s="24" t="s">
        <v>67</v>
      </c>
      <c r="D1" s="3" t="s">
        <v>69</v>
      </c>
      <c r="E1" s="24" t="s">
        <v>68</v>
      </c>
      <c r="F1" s="24" t="s">
        <v>70</v>
      </c>
      <c r="G1" s="24" t="s">
        <v>71</v>
      </c>
      <c r="H1" s="153" t="s">
        <v>72</v>
      </c>
      <c r="I1" s="153" t="s">
        <v>73</v>
      </c>
      <c r="J1" s="164" t="s">
        <v>1315</v>
      </c>
    </row>
    <row r="2" spans="1:10" ht="12.75" customHeight="1" x14ac:dyDescent="0.15">
      <c r="A2" s="161" t="s">
        <v>152</v>
      </c>
      <c r="B2" s="161" t="s">
        <v>153</v>
      </c>
      <c r="C2" s="161" t="s">
        <v>154</v>
      </c>
      <c r="D2" s="161">
        <v>3</v>
      </c>
      <c r="E2" s="161" t="s">
        <v>30</v>
      </c>
      <c r="F2" s="162">
        <v>44.812119000000003</v>
      </c>
      <c r="G2" s="162">
        <v>-83.296126999999998</v>
      </c>
      <c r="H2" s="162">
        <v>44.82</v>
      </c>
      <c r="I2" s="162">
        <v>-83.298552999999998</v>
      </c>
      <c r="J2" s="163">
        <v>0.26100000000000001</v>
      </c>
    </row>
    <row r="3" spans="1:10" ht="12.75" customHeight="1" x14ac:dyDescent="0.15">
      <c r="A3" s="161" t="s">
        <v>152</v>
      </c>
      <c r="B3" s="161" t="s">
        <v>155</v>
      </c>
      <c r="C3" s="161" t="s">
        <v>156</v>
      </c>
      <c r="D3" s="161">
        <v>3</v>
      </c>
      <c r="E3" s="161" t="s">
        <v>30</v>
      </c>
      <c r="F3" s="162">
        <v>44.563209999999998</v>
      </c>
      <c r="G3" s="162">
        <v>-83.313507000000001</v>
      </c>
      <c r="H3" s="162">
        <v>44.563018999999997</v>
      </c>
      <c r="I3" s="162">
        <v>-83.313537999999994</v>
      </c>
      <c r="J3" s="163">
        <v>1.2E-2</v>
      </c>
    </row>
    <row r="4" spans="1:10" ht="12.75" customHeight="1" x14ac:dyDescent="0.15">
      <c r="A4" s="161" t="s">
        <v>152</v>
      </c>
      <c r="B4" s="161" t="s">
        <v>157</v>
      </c>
      <c r="C4" s="161" t="s">
        <v>158</v>
      </c>
      <c r="D4" s="161">
        <v>3</v>
      </c>
      <c r="E4" s="161" t="s">
        <v>30</v>
      </c>
      <c r="F4" s="162">
        <v>44.662196999999999</v>
      </c>
      <c r="G4" s="162">
        <v>-83.285956999999996</v>
      </c>
      <c r="H4" s="162">
        <v>44.660800999999999</v>
      </c>
      <c r="I4" s="162">
        <v>-83.286254999999997</v>
      </c>
      <c r="J4" s="163">
        <v>0.191</v>
      </c>
    </row>
    <row r="5" spans="1:10" ht="12.75" customHeight="1" x14ac:dyDescent="0.15">
      <c r="A5" s="161" t="s">
        <v>152</v>
      </c>
      <c r="B5" s="161" t="s">
        <v>159</v>
      </c>
      <c r="C5" s="161" t="s">
        <v>160</v>
      </c>
      <c r="D5" s="161">
        <v>1</v>
      </c>
      <c r="E5" s="161" t="s">
        <v>30</v>
      </c>
      <c r="F5" s="162">
        <v>44.652565000000003</v>
      </c>
      <c r="G5" s="162">
        <v>-83.289696000000006</v>
      </c>
      <c r="H5" s="162">
        <v>44.650002000000001</v>
      </c>
      <c r="I5" s="162">
        <v>-83.295006000000001</v>
      </c>
      <c r="J5" s="163">
        <v>0.59</v>
      </c>
    </row>
    <row r="6" spans="1:10" ht="12.75" customHeight="1" x14ac:dyDescent="0.15">
      <c r="A6" s="161" t="s">
        <v>152</v>
      </c>
      <c r="B6" s="161" t="s">
        <v>161</v>
      </c>
      <c r="C6" s="161" t="s">
        <v>162</v>
      </c>
      <c r="D6" s="161">
        <v>3</v>
      </c>
      <c r="E6" s="161" t="s">
        <v>30</v>
      </c>
      <c r="F6" s="162">
        <v>44.858559</v>
      </c>
      <c r="G6" s="162">
        <v>-83.321533000000002</v>
      </c>
      <c r="H6" s="162">
        <v>44.830596999999997</v>
      </c>
      <c r="I6" s="162">
        <v>-83.301659000000001</v>
      </c>
      <c r="J6" s="163">
        <v>2.3610000000000002</v>
      </c>
    </row>
    <row r="7" spans="1:10" ht="12.75" customHeight="1" x14ac:dyDescent="0.15">
      <c r="A7" s="161" t="s">
        <v>152</v>
      </c>
      <c r="B7" s="161" t="s">
        <v>163</v>
      </c>
      <c r="C7" s="161" t="s">
        <v>1284</v>
      </c>
      <c r="D7" s="161">
        <v>3</v>
      </c>
      <c r="E7" s="161" t="s">
        <v>30</v>
      </c>
      <c r="F7" s="162">
        <v>44.714291000000003</v>
      </c>
      <c r="G7" s="162">
        <v>-83.273787999999996</v>
      </c>
      <c r="H7" s="162">
        <v>44.710780999999997</v>
      </c>
      <c r="I7" s="162">
        <v>-83.271148999999994</v>
      </c>
      <c r="J7" s="163">
        <v>0.56899999999999995</v>
      </c>
    </row>
    <row r="8" spans="1:10" ht="12.75" customHeight="1" x14ac:dyDescent="0.15">
      <c r="A8" s="170" t="s">
        <v>152</v>
      </c>
      <c r="B8" s="170" t="s">
        <v>164</v>
      </c>
      <c r="C8" s="170" t="s">
        <v>165</v>
      </c>
      <c r="D8" s="170">
        <v>3</v>
      </c>
      <c r="E8" s="170" t="s">
        <v>30</v>
      </c>
      <c r="F8" s="144">
        <v>44.685420999999998</v>
      </c>
      <c r="G8" s="144">
        <v>-83.278876999999994</v>
      </c>
      <c r="H8" s="144">
        <v>44.684769000000003</v>
      </c>
      <c r="I8" s="144">
        <v>-83.278937999999997</v>
      </c>
      <c r="J8" s="167">
        <v>1.4E-2</v>
      </c>
    </row>
    <row r="9" spans="1:10" ht="12.75" customHeight="1" x14ac:dyDescent="0.15">
      <c r="A9" s="51"/>
      <c r="B9" s="57">
        <f>COUNTA(B2:B8)</f>
        <v>7</v>
      </c>
      <c r="C9" s="51"/>
      <c r="D9" s="70"/>
      <c r="E9" s="51"/>
      <c r="F9" s="51"/>
      <c r="G9" s="51"/>
      <c r="H9" s="154"/>
      <c r="I9" s="154"/>
      <c r="J9" s="165">
        <f>SUM(J2:J8)</f>
        <v>3.9979999999999998</v>
      </c>
    </row>
    <row r="10" spans="1:10" ht="12.75" customHeight="1" x14ac:dyDescent="0.15">
      <c r="A10" s="51"/>
      <c r="B10" s="51"/>
      <c r="C10" s="51"/>
      <c r="D10" s="51"/>
      <c r="E10" s="51"/>
      <c r="F10" s="51"/>
      <c r="G10" s="51"/>
      <c r="H10" s="154"/>
      <c r="I10" s="154"/>
    </row>
    <row r="11" spans="1:10" ht="12.75" customHeight="1" x14ac:dyDescent="0.15">
      <c r="A11" s="161" t="s">
        <v>166</v>
      </c>
      <c r="B11" s="161" t="s">
        <v>167</v>
      </c>
      <c r="C11" s="161" t="s">
        <v>168</v>
      </c>
      <c r="D11" s="161">
        <v>3</v>
      </c>
      <c r="E11" s="161" t="s">
        <v>30</v>
      </c>
      <c r="F11" s="162">
        <v>46.434547000000002</v>
      </c>
      <c r="G11" s="162">
        <v>-86.834311999999997</v>
      </c>
      <c r="H11" s="162">
        <v>46.43</v>
      </c>
      <c r="I11" s="162">
        <v>-86.843292000000005</v>
      </c>
      <c r="J11" s="163">
        <v>0.435</v>
      </c>
    </row>
    <row r="12" spans="1:10" ht="12.75" customHeight="1" x14ac:dyDescent="0.15">
      <c r="A12" s="161" t="s">
        <v>166</v>
      </c>
      <c r="B12" s="161" t="s">
        <v>169</v>
      </c>
      <c r="C12" s="161" t="s">
        <v>170</v>
      </c>
      <c r="D12" s="161">
        <v>3</v>
      </c>
      <c r="E12" s="161" t="s">
        <v>30</v>
      </c>
      <c r="F12" s="162">
        <v>46.443660999999999</v>
      </c>
      <c r="G12" s="162">
        <v>-86.708633000000006</v>
      </c>
      <c r="H12" s="162">
        <v>46.441001999999997</v>
      </c>
      <c r="I12" s="162">
        <v>-86.704352999999998</v>
      </c>
      <c r="J12" s="163">
        <v>0.27400000000000002</v>
      </c>
    </row>
    <row r="13" spans="1:10" ht="12.75" customHeight="1" x14ac:dyDescent="0.15">
      <c r="A13" s="161" t="s">
        <v>166</v>
      </c>
      <c r="B13" s="161" t="s">
        <v>171</v>
      </c>
      <c r="C13" s="161" t="s">
        <v>172</v>
      </c>
      <c r="D13" s="161">
        <v>3</v>
      </c>
      <c r="E13" s="161" t="s">
        <v>30</v>
      </c>
      <c r="F13" s="162">
        <v>46.439072000000003</v>
      </c>
      <c r="G13" s="162">
        <v>-86.701926999999998</v>
      </c>
      <c r="H13" s="162">
        <v>46.438831</v>
      </c>
      <c r="I13" s="162">
        <v>-86.692818000000003</v>
      </c>
      <c r="J13" s="163">
        <v>0.436</v>
      </c>
    </row>
    <row r="14" spans="1:10" ht="12.75" customHeight="1" x14ac:dyDescent="0.15">
      <c r="A14" s="161" t="s">
        <v>166</v>
      </c>
      <c r="B14" s="161" t="s">
        <v>173</v>
      </c>
      <c r="C14" s="161" t="s">
        <v>174</v>
      </c>
      <c r="D14" s="161">
        <v>3</v>
      </c>
      <c r="E14" s="161" t="s">
        <v>30</v>
      </c>
      <c r="F14" s="162">
        <v>46.673012</v>
      </c>
      <c r="G14" s="162">
        <v>-85.983688000000001</v>
      </c>
      <c r="H14" s="162">
        <v>46.670051999999998</v>
      </c>
      <c r="I14" s="162">
        <v>-85.971169000000003</v>
      </c>
      <c r="J14" s="163">
        <v>0.79400000000000004</v>
      </c>
    </row>
    <row r="15" spans="1:10" ht="12.75" customHeight="1" x14ac:dyDescent="0.15">
      <c r="A15" s="161" t="s">
        <v>166</v>
      </c>
      <c r="B15" s="161" t="s">
        <v>175</v>
      </c>
      <c r="C15" s="161" t="s">
        <v>176</v>
      </c>
      <c r="D15" s="161">
        <v>3</v>
      </c>
      <c r="E15" s="161" t="s">
        <v>30</v>
      </c>
      <c r="F15" s="162">
        <v>46.673499999999997</v>
      </c>
      <c r="G15" s="162">
        <v>-85.995429999999999</v>
      </c>
      <c r="H15" s="162">
        <v>46.679901000000001</v>
      </c>
      <c r="I15" s="162">
        <v>-85.971733</v>
      </c>
      <c r="J15" s="163">
        <v>1.2070000000000001</v>
      </c>
    </row>
    <row r="16" spans="1:10" ht="12.75" customHeight="1" x14ac:dyDescent="0.15">
      <c r="A16" s="161" t="s">
        <v>166</v>
      </c>
      <c r="B16" s="161" t="s">
        <v>1316</v>
      </c>
      <c r="C16" s="161" t="s">
        <v>1317</v>
      </c>
      <c r="D16" s="161">
        <v>3</v>
      </c>
      <c r="E16" s="161" t="s">
        <v>1318</v>
      </c>
      <c r="F16" s="162">
        <v>46.668118</v>
      </c>
      <c r="G16" s="162">
        <v>-86.165137999999999</v>
      </c>
      <c r="H16" s="162">
        <v>46.669998</v>
      </c>
      <c r="I16" s="162">
        <v>-86.168030000000002</v>
      </c>
      <c r="J16" s="163">
        <v>0.19400000000000001</v>
      </c>
    </row>
    <row r="17" spans="1:10" ht="12.75" customHeight="1" x14ac:dyDescent="0.15">
      <c r="A17" s="161" t="s">
        <v>166</v>
      </c>
      <c r="B17" s="161" t="s">
        <v>1319</v>
      </c>
      <c r="C17" s="161" t="s">
        <v>1320</v>
      </c>
      <c r="D17" s="161">
        <v>3</v>
      </c>
      <c r="E17" s="161" t="s">
        <v>1318</v>
      </c>
      <c r="F17" s="162">
        <v>46.503951999999998</v>
      </c>
      <c r="G17" s="162">
        <v>-86.528389000000004</v>
      </c>
      <c r="H17" s="162">
        <v>46.492801999999998</v>
      </c>
      <c r="I17" s="162">
        <v>-86.553618999999998</v>
      </c>
      <c r="J17" s="163">
        <v>1.355</v>
      </c>
    </row>
    <row r="18" spans="1:10" ht="12.75" customHeight="1" x14ac:dyDescent="0.15">
      <c r="A18" s="161" t="s">
        <v>166</v>
      </c>
      <c r="B18" s="161" t="s">
        <v>177</v>
      </c>
      <c r="C18" s="161" t="s">
        <v>178</v>
      </c>
      <c r="D18" s="161">
        <v>3</v>
      </c>
      <c r="E18" s="161" t="s">
        <v>30</v>
      </c>
      <c r="F18" s="162">
        <v>46.412044999999999</v>
      </c>
      <c r="G18" s="162">
        <v>-86.651381999999998</v>
      </c>
      <c r="H18" s="162">
        <v>46.419998</v>
      </c>
      <c r="I18" s="162">
        <v>-86.659103000000002</v>
      </c>
      <c r="J18" s="163">
        <v>0.45</v>
      </c>
    </row>
    <row r="19" spans="1:10" ht="12.75" customHeight="1" x14ac:dyDescent="0.15">
      <c r="A19" s="161" t="s">
        <v>166</v>
      </c>
      <c r="B19" s="161" t="s">
        <v>179</v>
      </c>
      <c r="C19" s="161" t="s">
        <v>180</v>
      </c>
      <c r="D19" s="161">
        <v>3</v>
      </c>
      <c r="E19" s="161" t="s">
        <v>30</v>
      </c>
      <c r="F19" s="162">
        <v>46.463408999999999</v>
      </c>
      <c r="G19" s="162">
        <v>-86.805649000000003</v>
      </c>
      <c r="H19" s="162">
        <v>46.439999</v>
      </c>
      <c r="I19" s="162">
        <v>-86.812820000000002</v>
      </c>
      <c r="J19" s="163">
        <v>1.5529999999999999</v>
      </c>
    </row>
    <row r="20" spans="1:10" ht="12.75" customHeight="1" x14ac:dyDescent="0.15">
      <c r="A20" s="161" t="s">
        <v>166</v>
      </c>
      <c r="B20" s="161" t="s">
        <v>181</v>
      </c>
      <c r="C20" s="161" t="s">
        <v>182</v>
      </c>
      <c r="D20" s="161">
        <v>3</v>
      </c>
      <c r="E20" s="161" t="s">
        <v>30</v>
      </c>
      <c r="F20" s="162">
        <v>46.475304000000001</v>
      </c>
      <c r="G20" s="162">
        <v>-86.741516000000004</v>
      </c>
      <c r="H20" s="162">
        <v>46.48</v>
      </c>
      <c r="I20" s="162">
        <v>-86.78228</v>
      </c>
      <c r="J20" s="163">
        <v>2.206</v>
      </c>
    </row>
    <row r="21" spans="1:10" ht="12.75" customHeight="1" x14ac:dyDescent="0.15">
      <c r="A21" s="161" t="s">
        <v>166</v>
      </c>
      <c r="B21" s="161" t="s">
        <v>183</v>
      </c>
      <c r="C21" s="161" t="s">
        <v>184</v>
      </c>
      <c r="D21" s="161">
        <v>3</v>
      </c>
      <c r="E21" s="161" t="s">
        <v>30</v>
      </c>
      <c r="F21" s="162">
        <v>46.690238999999998</v>
      </c>
      <c r="G21" s="162">
        <v>-85.864822000000004</v>
      </c>
      <c r="H21" s="162">
        <v>46.689999</v>
      </c>
      <c r="I21" s="162">
        <v>-85.907188000000005</v>
      </c>
      <c r="J21" s="163">
        <v>2.0510000000000002</v>
      </c>
    </row>
    <row r="22" spans="1:10" ht="12.75" customHeight="1" x14ac:dyDescent="0.15">
      <c r="A22" s="161" t="s">
        <v>166</v>
      </c>
      <c r="B22" s="161" t="s">
        <v>185</v>
      </c>
      <c r="C22" s="161" t="s">
        <v>186</v>
      </c>
      <c r="D22" s="161">
        <v>3</v>
      </c>
      <c r="E22" s="161" t="s">
        <v>30</v>
      </c>
      <c r="F22" s="162">
        <v>46.673195</v>
      </c>
      <c r="G22" s="162">
        <v>-85.999527</v>
      </c>
      <c r="H22" s="162">
        <v>46.667999000000002</v>
      </c>
      <c r="I22" s="162">
        <v>-86.164710999999997</v>
      </c>
      <c r="J22" s="163">
        <v>8.9529999999999994</v>
      </c>
    </row>
    <row r="23" spans="1:10" ht="12.75" customHeight="1" x14ac:dyDescent="0.15">
      <c r="A23" s="161" t="s">
        <v>166</v>
      </c>
      <c r="B23" s="161" t="s">
        <v>187</v>
      </c>
      <c r="C23" s="161" t="s">
        <v>188</v>
      </c>
      <c r="D23" s="161">
        <v>3</v>
      </c>
      <c r="E23" s="161" t="s">
        <v>30</v>
      </c>
      <c r="F23" s="162">
        <v>46.434604999999998</v>
      </c>
      <c r="G23" s="162">
        <v>-86.833838999999998</v>
      </c>
      <c r="H23" s="162">
        <v>46.439999</v>
      </c>
      <c r="I23" s="162">
        <v>-86.818375000000003</v>
      </c>
      <c r="J23" s="163">
        <v>0.76400000000000001</v>
      </c>
    </row>
    <row r="24" spans="1:10" ht="12.75" customHeight="1" x14ac:dyDescent="0.15">
      <c r="A24" s="161" t="s">
        <v>166</v>
      </c>
      <c r="B24" s="161" t="s">
        <v>189</v>
      </c>
      <c r="C24" s="161" t="s">
        <v>190</v>
      </c>
      <c r="D24" s="161">
        <v>3</v>
      </c>
      <c r="E24" s="161" t="s">
        <v>30</v>
      </c>
      <c r="F24" s="162">
        <v>46.437278999999997</v>
      </c>
      <c r="G24" s="162">
        <v>-86.817436000000001</v>
      </c>
      <c r="H24" s="162">
        <v>46.438018999999997</v>
      </c>
      <c r="I24" s="162">
        <v>-86.815582000000006</v>
      </c>
      <c r="J24" s="163">
        <v>0.34499999999999997</v>
      </c>
    </row>
    <row r="25" spans="1:10" ht="12.75" customHeight="1" x14ac:dyDescent="0.15">
      <c r="A25" s="161" t="s">
        <v>166</v>
      </c>
      <c r="B25" s="161" t="s">
        <v>1321</v>
      </c>
      <c r="C25" s="161" t="s">
        <v>974</v>
      </c>
      <c r="D25" s="161">
        <v>2</v>
      </c>
      <c r="E25" s="161" t="s">
        <v>1318</v>
      </c>
      <c r="F25" s="162">
        <v>46.436019999999999</v>
      </c>
      <c r="G25" s="162">
        <v>-86.615143000000003</v>
      </c>
      <c r="H25" s="162">
        <v>46.453400000000002</v>
      </c>
      <c r="I25" s="162">
        <v>-86.602463</v>
      </c>
      <c r="J25" s="163">
        <v>1.833</v>
      </c>
    </row>
    <row r="26" spans="1:10" ht="12.75" customHeight="1" x14ac:dyDescent="0.15">
      <c r="A26" s="170" t="s">
        <v>166</v>
      </c>
      <c r="B26" s="170" t="s">
        <v>1322</v>
      </c>
      <c r="C26" s="170" t="s">
        <v>1323</v>
      </c>
      <c r="D26" s="170">
        <v>3</v>
      </c>
      <c r="E26" s="170" t="s">
        <v>1318</v>
      </c>
      <c r="F26" s="144">
        <v>46.648411000000003</v>
      </c>
      <c r="G26" s="144">
        <v>-86.199286999999998</v>
      </c>
      <c r="H26" s="144">
        <v>46.557831</v>
      </c>
      <c r="I26" s="144">
        <v>-86.412284999999997</v>
      </c>
      <c r="J26" s="167">
        <v>11.992000000000001</v>
      </c>
    </row>
    <row r="27" spans="1:10" ht="12.75" customHeight="1" x14ac:dyDescent="0.15">
      <c r="A27" s="51"/>
      <c r="B27" s="57">
        <f>COUNTA(B11:B26)</f>
        <v>16</v>
      </c>
      <c r="C27" s="51"/>
      <c r="D27" s="70"/>
      <c r="E27" s="52"/>
      <c r="F27" s="52"/>
      <c r="G27" s="52"/>
      <c r="H27" s="155"/>
      <c r="I27" s="155"/>
      <c r="J27" s="165">
        <f>SUM(J11:J26)</f>
        <v>34.841999999999999</v>
      </c>
    </row>
    <row r="28" spans="1:10" ht="12.75" customHeight="1" x14ac:dyDescent="0.15">
      <c r="A28" s="51"/>
      <c r="B28" s="57"/>
      <c r="C28" s="51"/>
      <c r="D28" s="52"/>
      <c r="E28" s="52"/>
      <c r="F28" s="52"/>
      <c r="G28" s="52"/>
      <c r="H28" s="155"/>
      <c r="I28" s="155"/>
    </row>
    <row r="29" spans="1:10" ht="12.75" customHeight="1" x14ac:dyDescent="0.15">
      <c r="A29" s="161" t="s">
        <v>191</v>
      </c>
      <c r="B29" s="161" t="s">
        <v>192</v>
      </c>
      <c r="C29" s="161" t="s">
        <v>193</v>
      </c>
      <c r="D29" s="161">
        <v>1</v>
      </c>
      <c r="E29" s="161" t="s">
        <v>30</v>
      </c>
      <c r="F29" s="162">
        <v>42.646194000000001</v>
      </c>
      <c r="G29" s="162">
        <v>-86.225905999999995</v>
      </c>
      <c r="H29" s="162">
        <v>42.639999000000003</v>
      </c>
      <c r="I29" s="162">
        <v>-86.226958999999994</v>
      </c>
      <c r="J29" s="163">
        <v>6.2E-2</v>
      </c>
    </row>
    <row r="30" spans="1:10" ht="12.75" customHeight="1" x14ac:dyDescent="0.15">
      <c r="A30" s="161" t="s">
        <v>191</v>
      </c>
      <c r="B30" s="161" t="s">
        <v>194</v>
      </c>
      <c r="C30" s="161" t="s">
        <v>195</v>
      </c>
      <c r="D30" s="161">
        <v>1</v>
      </c>
      <c r="E30" s="161" t="s">
        <v>30</v>
      </c>
      <c r="F30" s="162">
        <v>42.664658000000003</v>
      </c>
      <c r="G30" s="162">
        <v>-86.215980999999999</v>
      </c>
      <c r="H30" s="162">
        <v>42.66</v>
      </c>
      <c r="I30" s="162">
        <v>-86.217369000000005</v>
      </c>
      <c r="J30" s="163">
        <v>0.27300000000000002</v>
      </c>
    </row>
    <row r="31" spans="1:10" ht="12.75" customHeight="1" x14ac:dyDescent="0.15">
      <c r="A31" s="161" t="s">
        <v>191</v>
      </c>
      <c r="B31" s="161" t="s">
        <v>196</v>
      </c>
      <c r="C31" s="161" t="s">
        <v>197</v>
      </c>
      <c r="D31" s="161">
        <v>1</v>
      </c>
      <c r="E31" s="161" t="s">
        <v>30</v>
      </c>
      <c r="F31" s="162">
        <v>42.589103999999999</v>
      </c>
      <c r="G31" s="162">
        <v>-86.226639000000006</v>
      </c>
      <c r="H31" s="162">
        <v>42.580002</v>
      </c>
      <c r="I31" s="162">
        <v>-86.228522999999996</v>
      </c>
      <c r="J31" s="163">
        <v>2.1000000000000001E-2</v>
      </c>
    </row>
    <row r="32" spans="1:10" ht="12.75" customHeight="1" x14ac:dyDescent="0.15">
      <c r="A32" s="161" t="s">
        <v>191</v>
      </c>
      <c r="B32" s="161" t="s">
        <v>198</v>
      </c>
      <c r="C32" s="161" t="s">
        <v>199</v>
      </c>
      <c r="D32" s="161">
        <v>3</v>
      </c>
      <c r="E32" s="161" t="s">
        <v>30</v>
      </c>
      <c r="F32" s="162">
        <v>42.709850000000003</v>
      </c>
      <c r="G32" s="162">
        <v>-86.206717999999995</v>
      </c>
      <c r="H32" s="162">
        <v>42.68</v>
      </c>
      <c r="I32" s="162">
        <v>-86.213363999999999</v>
      </c>
      <c r="J32" s="163">
        <v>2.3610000000000002</v>
      </c>
    </row>
    <row r="33" spans="1:10" ht="12.75" customHeight="1" x14ac:dyDescent="0.15">
      <c r="A33" s="170" t="s">
        <v>191</v>
      </c>
      <c r="B33" s="170" t="s">
        <v>200</v>
      </c>
      <c r="C33" s="170" t="s">
        <v>201</v>
      </c>
      <c r="D33" s="170">
        <v>1</v>
      </c>
      <c r="E33" s="170" t="s">
        <v>30</v>
      </c>
      <c r="F33" s="144">
        <v>42.575451000000001</v>
      </c>
      <c r="G33" s="144">
        <v>-86.231353999999996</v>
      </c>
      <c r="H33" s="144">
        <v>42.57</v>
      </c>
      <c r="I33" s="144">
        <v>-86.232108999999994</v>
      </c>
      <c r="J33" s="167">
        <v>0.124</v>
      </c>
    </row>
    <row r="34" spans="1:10" ht="12.75" customHeight="1" x14ac:dyDescent="0.15">
      <c r="A34" s="51"/>
      <c r="B34" s="57">
        <f>COUNTA(B29:B33)</f>
        <v>5</v>
      </c>
      <c r="C34" s="51"/>
      <c r="D34" s="70"/>
      <c r="E34" s="51"/>
      <c r="F34" s="51"/>
      <c r="G34" s="51"/>
      <c r="H34" s="154"/>
      <c r="I34" s="154"/>
      <c r="J34" s="165">
        <f>SUM(J29:J33)</f>
        <v>2.8410000000000002</v>
      </c>
    </row>
    <row r="35" spans="1:10" ht="12.75" customHeight="1" x14ac:dyDescent="0.15">
      <c r="A35" s="51"/>
      <c r="B35" s="57"/>
      <c r="C35" s="51"/>
      <c r="D35" s="70"/>
      <c r="E35" s="51"/>
      <c r="F35" s="51"/>
      <c r="G35" s="51"/>
      <c r="H35" s="154"/>
      <c r="I35" s="154"/>
      <c r="J35" s="165"/>
    </row>
    <row r="36" spans="1:10" ht="12.75" customHeight="1" x14ac:dyDescent="0.15">
      <c r="A36" s="161" t="s">
        <v>202</v>
      </c>
      <c r="B36" s="161" t="s">
        <v>203</v>
      </c>
      <c r="C36" s="161" t="s">
        <v>204</v>
      </c>
      <c r="D36" s="161">
        <v>3</v>
      </c>
      <c r="E36" s="161" t="s">
        <v>30</v>
      </c>
      <c r="F36" s="162">
        <v>45.056781999999998</v>
      </c>
      <c r="G36" s="162">
        <v>-83.447395</v>
      </c>
      <c r="H36" s="162">
        <v>45.060001</v>
      </c>
      <c r="I36" s="162">
        <v>-83.430710000000005</v>
      </c>
      <c r="J36" s="163">
        <v>0.249</v>
      </c>
    </row>
    <row r="37" spans="1:10" ht="12.75" customHeight="1" x14ac:dyDescent="0.15">
      <c r="A37" s="161" t="s">
        <v>202</v>
      </c>
      <c r="B37" s="161" t="s">
        <v>205</v>
      </c>
      <c r="C37" s="161" t="s">
        <v>206</v>
      </c>
      <c r="D37" s="161">
        <v>1</v>
      </c>
      <c r="E37" s="161" t="s">
        <v>30</v>
      </c>
      <c r="F37" s="162">
        <v>45.050410999999997</v>
      </c>
      <c r="G37" s="162">
        <v>-83.442665000000005</v>
      </c>
      <c r="H37" s="162">
        <v>45.049999</v>
      </c>
      <c r="I37" s="162">
        <v>-83.442406000000005</v>
      </c>
      <c r="J37" s="163">
        <v>3.6999999999999998E-2</v>
      </c>
    </row>
    <row r="38" spans="1:10" ht="12.75" customHeight="1" x14ac:dyDescent="0.15">
      <c r="A38" s="161" t="s">
        <v>202</v>
      </c>
      <c r="B38" s="161" t="s">
        <v>207</v>
      </c>
      <c r="C38" s="161" t="s">
        <v>208</v>
      </c>
      <c r="D38" s="161">
        <v>3</v>
      </c>
      <c r="E38" s="161" t="s">
        <v>30</v>
      </c>
      <c r="F38" s="162">
        <v>45.088863000000003</v>
      </c>
      <c r="G38" s="162">
        <v>-83.309844999999996</v>
      </c>
      <c r="H38" s="162">
        <v>45.082253000000001</v>
      </c>
      <c r="I38" s="162">
        <v>-83.326057000000006</v>
      </c>
      <c r="J38" s="163">
        <v>1</v>
      </c>
    </row>
    <row r="39" spans="1:10" ht="12.75" customHeight="1" x14ac:dyDescent="0.15">
      <c r="A39" s="161" t="s">
        <v>202</v>
      </c>
      <c r="B39" s="161" t="s">
        <v>209</v>
      </c>
      <c r="C39" s="161" t="s">
        <v>210</v>
      </c>
      <c r="D39" s="161">
        <v>3</v>
      </c>
      <c r="E39" s="161" t="s">
        <v>30</v>
      </c>
      <c r="F39" s="162">
        <v>44.901279000000002</v>
      </c>
      <c r="G39" s="162">
        <v>-83.384956000000003</v>
      </c>
      <c r="H39" s="162">
        <v>44.889999000000003</v>
      </c>
      <c r="I39" s="162">
        <v>-83.355712999999994</v>
      </c>
      <c r="J39" s="163">
        <v>3.331</v>
      </c>
    </row>
    <row r="40" spans="1:10" ht="12.75" customHeight="1" x14ac:dyDescent="0.15">
      <c r="A40" s="161" t="s">
        <v>202</v>
      </c>
      <c r="B40" s="161" t="s">
        <v>211</v>
      </c>
      <c r="C40" s="161" t="s">
        <v>212</v>
      </c>
      <c r="D40" s="161">
        <v>1</v>
      </c>
      <c r="E40" s="161" t="s">
        <v>30</v>
      </c>
      <c r="F40" s="162">
        <v>45.043404000000002</v>
      </c>
      <c r="G40" s="162">
        <v>-83.447395</v>
      </c>
      <c r="H40" s="162">
        <v>45.040000999999997</v>
      </c>
      <c r="I40" s="162">
        <v>-83.446892000000005</v>
      </c>
      <c r="J40" s="163">
        <v>9.2999999999999999E-2</v>
      </c>
    </row>
    <row r="41" spans="1:10" ht="12.75" customHeight="1" x14ac:dyDescent="0.15">
      <c r="A41" s="161" t="s">
        <v>202</v>
      </c>
      <c r="B41" s="161" t="s">
        <v>213</v>
      </c>
      <c r="C41" s="161" t="s">
        <v>214</v>
      </c>
      <c r="D41" s="161">
        <v>3</v>
      </c>
      <c r="E41" s="161" t="s">
        <v>30</v>
      </c>
      <c r="F41" s="162">
        <v>44.885513000000003</v>
      </c>
      <c r="G41" s="162">
        <v>-83.343795999999998</v>
      </c>
      <c r="H41" s="162">
        <v>44.858471000000002</v>
      </c>
      <c r="I41" s="162">
        <v>-83.321472</v>
      </c>
      <c r="J41" s="163">
        <v>4.2690000000000001</v>
      </c>
    </row>
    <row r="42" spans="1:10" ht="12.75" customHeight="1" x14ac:dyDescent="0.15">
      <c r="A42" s="161" t="s">
        <v>202</v>
      </c>
      <c r="B42" s="161" t="s">
        <v>215</v>
      </c>
      <c r="C42" s="161" t="s">
        <v>216</v>
      </c>
      <c r="D42" s="161">
        <v>1</v>
      </c>
      <c r="E42" s="161" t="s">
        <v>30</v>
      </c>
      <c r="F42" s="162">
        <v>44.924610000000001</v>
      </c>
      <c r="G42" s="162">
        <v>-83.418221000000003</v>
      </c>
      <c r="H42" s="162">
        <v>44.919998</v>
      </c>
      <c r="I42" s="162">
        <v>-83.418526</v>
      </c>
      <c r="J42" s="163">
        <v>6.2E-2</v>
      </c>
    </row>
    <row r="43" spans="1:10" ht="12.75" customHeight="1" x14ac:dyDescent="0.15">
      <c r="A43" s="161" t="s">
        <v>202</v>
      </c>
      <c r="B43" s="161" t="s">
        <v>217</v>
      </c>
      <c r="C43" s="161" t="s">
        <v>218</v>
      </c>
      <c r="D43" s="161">
        <v>3</v>
      </c>
      <c r="E43" s="161" t="s">
        <v>30</v>
      </c>
      <c r="F43" s="162">
        <v>44.922519999999999</v>
      </c>
      <c r="G43" s="162">
        <v>-83.414908999999994</v>
      </c>
      <c r="H43" s="162">
        <v>44.916504000000003</v>
      </c>
      <c r="I43" s="162">
        <v>-83.404304999999994</v>
      </c>
      <c r="J43" s="163">
        <v>1</v>
      </c>
    </row>
    <row r="44" spans="1:10" ht="12.75" customHeight="1" x14ac:dyDescent="0.15">
      <c r="A44" s="161" t="s">
        <v>202</v>
      </c>
      <c r="B44" s="161" t="s">
        <v>219</v>
      </c>
      <c r="C44" s="161" t="s">
        <v>220</v>
      </c>
      <c r="D44" s="161">
        <v>3</v>
      </c>
      <c r="E44" s="161" t="s">
        <v>30</v>
      </c>
      <c r="F44" s="162">
        <v>44.916260000000001</v>
      </c>
      <c r="G44" s="162">
        <v>-83.404076000000003</v>
      </c>
      <c r="H44" s="162">
        <v>44.904792999999998</v>
      </c>
      <c r="I44" s="162">
        <v>-83.393906000000001</v>
      </c>
      <c r="J44" s="163">
        <v>1.69</v>
      </c>
    </row>
    <row r="45" spans="1:10" ht="12.75" customHeight="1" x14ac:dyDescent="0.15">
      <c r="A45" s="161" t="s">
        <v>202</v>
      </c>
      <c r="B45" s="161" t="s">
        <v>221</v>
      </c>
      <c r="C45" s="161" t="s">
        <v>222</v>
      </c>
      <c r="D45" s="161">
        <v>3</v>
      </c>
      <c r="E45" s="161" t="s">
        <v>30</v>
      </c>
      <c r="F45" s="162">
        <v>45.009315000000001</v>
      </c>
      <c r="G45" s="162">
        <v>-83.433029000000005</v>
      </c>
      <c r="H45" s="162">
        <v>45.008343000000004</v>
      </c>
      <c r="I45" s="162">
        <v>-83.442329000000001</v>
      </c>
      <c r="J45" s="163">
        <v>1.5529999999999999</v>
      </c>
    </row>
    <row r="46" spans="1:10" ht="12.75" customHeight="1" x14ac:dyDescent="0.15">
      <c r="A46" s="161" t="s">
        <v>202</v>
      </c>
      <c r="B46" s="161" t="s">
        <v>223</v>
      </c>
      <c r="C46" s="161" t="s">
        <v>224</v>
      </c>
      <c r="D46" s="161">
        <v>3</v>
      </c>
      <c r="E46" s="161" t="s">
        <v>30</v>
      </c>
      <c r="F46" s="162">
        <v>45.202891999999999</v>
      </c>
      <c r="G46" s="162">
        <v>-83.382239999999996</v>
      </c>
      <c r="H46" s="162">
        <v>45.184322000000002</v>
      </c>
      <c r="I46" s="162">
        <v>-83.367835999999997</v>
      </c>
      <c r="J46" s="163">
        <v>1.85</v>
      </c>
    </row>
    <row r="47" spans="1:10" ht="12.75" customHeight="1" x14ac:dyDescent="0.15">
      <c r="A47" s="161" t="s">
        <v>202</v>
      </c>
      <c r="B47" s="161" t="s">
        <v>225</v>
      </c>
      <c r="C47" s="161" t="s">
        <v>226</v>
      </c>
      <c r="D47" s="161">
        <v>1</v>
      </c>
      <c r="E47" s="161" t="s">
        <v>30</v>
      </c>
      <c r="F47" s="162">
        <v>45.046776000000001</v>
      </c>
      <c r="G47" s="162">
        <v>-83.445457000000005</v>
      </c>
      <c r="H47" s="162">
        <v>45.049999</v>
      </c>
      <c r="I47" s="162">
        <v>-83.444489000000004</v>
      </c>
      <c r="J47" s="163">
        <v>0.28000000000000003</v>
      </c>
    </row>
    <row r="48" spans="1:10" ht="12.75" customHeight="1" x14ac:dyDescent="0.15">
      <c r="A48" s="161" t="s">
        <v>202</v>
      </c>
      <c r="B48" s="161" t="s">
        <v>227</v>
      </c>
      <c r="C48" s="161" t="s">
        <v>228</v>
      </c>
      <c r="D48" s="161">
        <v>1</v>
      </c>
      <c r="E48" s="161" t="s">
        <v>30</v>
      </c>
      <c r="F48" s="162">
        <v>45.054465999999998</v>
      </c>
      <c r="G48" s="162">
        <v>-83.438018999999997</v>
      </c>
      <c r="H48" s="162">
        <v>45.049999</v>
      </c>
      <c r="I48" s="162">
        <v>-83.437743999999995</v>
      </c>
      <c r="J48" s="163">
        <v>2.4E-2</v>
      </c>
    </row>
    <row r="49" spans="1:10" ht="12.75" customHeight="1" x14ac:dyDescent="0.15">
      <c r="A49" s="170" t="s">
        <v>202</v>
      </c>
      <c r="B49" s="170" t="s">
        <v>229</v>
      </c>
      <c r="C49" s="170" t="s">
        <v>230</v>
      </c>
      <c r="D49" s="170">
        <v>3</v>
      </c>
      <c r="E49" s="170" t="s">
        <v>30</v>
      </c>
      <c r="F49" s="144">
        <v>45.075828999999999</v>
      </c>
      <c r="G49" s="144">
        <v>-83.371155000000002</v>
      </c>
      <c r="H49" s="144">
        <v>45.069049999999997</v>
      </c>
      <c r="I49" s="144">
        <v>-83.390593999999993</v>
      </c>
      <c r="J49" s="167">
        <v>2.1219999999999999</v>
      </c>
    </row>
    <row r="50" spans="1:10" ht="12.75" customHeight="1" x14ac:dyDescent="0.15">
      <c r="A50" s="51"/>
      <c r="B50" s="57">
        <f>COUNTA(B36:B49)</f>
        <v>14</v>
      </c>
      <c r="C50" s="51"/>
      <c r="D50" s="70"/>
      <c r="E50" s="51"/>
      <c r="F50" s="51"/>
      <c r="G50" s="51"/>
      <c r="H50" s="154"/>
      <c r="I50" s="154"/>
      <c r="J50" s="165">
        <f>SUM(J36:J49)</f>
        <v>17.559999999999995</v>
      </c>
    </row>
    <row r="51" spans="1:10" ht="12.75" customHeight="1" x14ac:dyDescent="0.15">
      <c r="A51" s="51"/>
      <c r="B51" s="57"/>
      <c r="C51" s="51"/>
      <c r="D51" s="70"/>
      <c r="E51" s="51"/>
      <c r="F51" s="51"/>
      <c r="G51" s="51"/>
      <c r="H51" s="154"/>
      <c r="I51" s="154"/>
      <c r="J51" s="165"/>
    </row>
    <row r="52" spans="1:10" ht="12.75" customHeight="1" x14ac:dyDescent="0.15">
      <c r="A52" s="161" t="s">
        <v>231</v>
      </c>
      <c r="B52" s="161" t="s">
        <v>232</v>
      </c>
      <c r="C52" s="161" t="s">
        <v>233</v>
      </c>
      <c r="D52" s="161">
        <v>3</v>
      </c>
      <c r="E52" s="161" t="s">
        <v>30</v>
      </c>
      <c r="F52" s="162">
        <v>44.905396000000003</v>
      </c>
      <c r="G52" s="162">
        <v>-85.409210000000002</v>
      </c>
      <c r="H52" s="162">
        <v>44.900002000000001</v>
      </c>
      <c r="I52" s="162">
        <v>-85.416320999999996</v>
      </c>
      <c r="J52" s="163">
        <v>0.47199999999999998</v>
      </c>
    </row>
    <row r="53" spans="1:10" ht="12.75" customHeight="1" x14ac:dyDescent="0.15">
      <c r="A53" s="161" t="s">
        <v>231</v>
      </c>
      <c r="B53" s="161" t="s">
        <v>234</v>
      </c>
      <c r="C53" s="161" t="s">
        <v>235</v>
      </c>
      <c r="D53" s="161">
        <v>1</v>
      </c>
      <c r="E53" s="161" t="s">
        <v>30</v>
      </c>
      <c r="F53" s="162">
        <v>44.888832000000001</v>
      </c>
      <c r="G53" s="162">
        <v>-85.424010999999993</v>
      </c>
      <c r="H53" s="162">
        <v>44.889999000000003</v>
      </c>
      <c r="I53" s="162">
        <v>-85.424385000000001</v>
      </c>
      <c r="J53" s="163">
        <v>0.24199999999999999</v>
      </c>
    </row>
    <row r="54" spans="1:10" ht="12.75" customHeight="1" x14ac:dyDescent="0.15">
      <c r="A54" s="161" t="s">
        <v>231</v>
      </c>
      <c r="B54" s="161" t="s">
        <v>236</v>
      </c>
      <c r="C54" s="161" t="s">
        <v>237</v>
      </c>
      <c r="D54" s="161">
        <v>3</v>
      </c>
      <c r="E54" s="161" t="s">
        <v>30</v>
      </c>
      <c r="F54" s="162">
        <v>45.184176999999998</v>
      </c>
      <c r="G54" s="162">
        <v>-85.382996000000006</v>
      </c>
      <c r="H54" s="162">
        <v>45.169998</v>
      </c>
      <c r="I54" s="162">
        <v>-85.379294999999999</v>
      </c>
      <c r="J54" s="163">
        <v>0.93200000000000005</v>
      </c>
    </row>
    <row r="55" spans="1:10" ht="12.75" customHeight="1" x14ac:dyDescent="0.15">
      <c r="A55" s="161" t="s">
        <v>231</v>
      </c>
      <c r="B55" s="161" t="s">
        <v>238</v>
      </c>
      <c r="C55" s="161" t="s">
        <v>239</v>
      </c>
      <c r="D55" s="161">
        <v>1</v>
      </c>
      <c r="E55" s="161" t="s">
        <v>30</v>
      </c>
      <c r="F55" s="162">
        <v>45.189414999999997</v>
      </c>
      <c r="G55" s="162">
        <v>-85.385375999999994</v>
      </c>
      <c r="H55" s="162">
        <v>45.189999</v>
      </c>
      <c r="I55" s="162">
        <v>-85.383713</v>
      </c>
      <c r="J55" s="163">
        <v>0.311</v>
      </c>
    </row>
    <row r="56" spans="1:10" ht="12.75" customHeight="1" x14ac:dyDescent="0.15">
      <c r="A56" s="161" t="s">
        <v>231</v>
      </c>
      <c r="B56" s="161" t="s">
        <v>240</v>
      </c>
      <c r="C56" s="161" t="s">
        <v>241</v>
      </c>
      <c r="D56" s="161">
        <v>1</v>
      </c>
      <c r="E56" s="161" t="s">
        <v>30</v>
      </c>
      <c r="F56" s="162">
        <v>45.114497999999998</v>
      </c>
      <c r="G56" s="162">
        <v>-85.364440999999999</v>
      </c>
      <c r="H56" s="162">
        <v>45.110000999999997</v>
      </c>
      <c r="I56" s="162">
        <v>-85.363219999999998</v>
      </c>
      <c r="J56" s="163">
        <v>0.26300000000000001</v>
      </c>
    </row>
    <row r="57" spans="1:10" ht="12.75" customHeight="1" x14ac:dyDescent="0.15">
      <c r="A57" s="161" t="s">
        <v>231</v>
      </c>
      <c r="B57" s="161" t="s">
        <v>242</v>
      </c>
      <c r="C57" s="161" t="s">
        <v>243</v>
      </c>
      <c r="D57" s="161">
        <v>1</v>
      </c>
      <c r="E57" s="161" t="s">
        <v>30</v>
      </c>
      <c r="F57" s="162">
        <v>44.898609</v>
      </c>
      <c r="G57" s="162">
        <v>-85.417732000000001</v>
      </c>
      <c r="H57" s="162">
        <v>44.896599000000002</v>
      </c>
      <c r="I57" s="162">
        <v>-85.421951000000007</v>
      </c>
      <c r="J57" s="163">
        <v>0.23899999999999999</v>
      </c>
    </row>
    <row r="58" spans="1:10" ht="12.75" customHeight="1" x14ac:dyDescent="0.15">
      <c r="A58" s="161" t="s">
        <v>231</v>
      </c>
      <c r="B58" s="161" t="s">
        <v>244</v>
      </c>
      <c r="C58" s="161" t="s">
        <v>245</v>
      </c>
      <c r="D58" s="161">
        <v>3</v>
      </c>
      <c r="E58" s="161" t="s">
        <v>30</v>
      </c>
      <c r="F58" s="162">
        <v>44.895035</v>
      </c>
      <c r="G58" s="162">
        <v>-85.407013000000006</v>
      </c>
      <c r="H58" s="162">
        <v>44.900002000000001</v>
      </c>
      <c r="I58" s="162">
        <v>-85.408539000000005</v>
      </c>
      <c r="J58" s="163">
        <v>0.23200000000000001</v>
      </c>
    </row>
    <row r="59" spans="1:10" ht="12.75" customHeight="1" x14ac:dyDescent="0.15">
      <c r="A59" s="161" t="s">
        <v>231</v>
      </c>
      <c r="B59" s="161" t="s">
        <v>246</v>
      </c>
      <c r="C59" s="161" t="s">
        <v>247</v>
      </c>
      <c r="D59" s="161">
        <v>3</v>
      </c>
      <c r="E59" s="161" t="s">
        <v>30</v>
      </c>
      <c r="F59" s="162">
        <v>44.992545999999997</v>
      </c>
      <c r="G59" s="162">
        <v>-85.382210000000001</v>
      </c>
      <c r="H59" s="162">
        <v>44.990001999999997</v>
      </c>
      <c r="I59" s="162">
        <v>-85.384392000000005</v>
      </c>
      <c r="J59" s="163">
        <v>0.249</v>
      </c>
    </row>
    <row r="60" spans="1:10" ht="12.75" customHeight="1" x14ac:dyDescent="0.15">
      <c r="A60" s="161" t="s">
        <v>231</v>
      </c>
      <c r="B60" s="161" t="s">
        <v>248</v>
      </c>
      <c r="C60" s="161" t="s">
        <v>249</v>
      </c>
      <c r="D60" s="161">
        <v>3</v>
      </c>
      <c r="E60" s="161" t="s">
        <v>30</v>
      </c>
      <c r="F60" s="162">
        <v>45.127215999999997</v>
      </c>
      <c r="G60" s="162">
        <v>-85.372748999999999</v>
      </c>
      <c r="H60" s="162">
        <v>45.119999</v>
      </c>
      <c r="I60" s="162">
        <v>-85.371063000000007</v>
      </c>
      <c r="J60" s="163">
        <v>0.26100000000000001</v>
      </c>
    </row>
    <row r="61" spans="1:10" ht="12.75" customHeight="1" x14ac:dyDescent="0.15">
      <c r="A61" s="161" t="s">
        <v>231</v>
      </c>
      <c r="B61" s="161" t="s">
        <v>250</v>
      </c>
      <c r="C61" s="161" t="s">
        <v>251</v>
      </c>
      <c r="D61" s="161">
        <v>3</v>
      </c>
      <c r="E61" s="161" t="s">
        <v>30</v>
      </c>
      <c r="F61" s="162">
        <v>45.022007000000002</v>
      </c>
      <c r="G61" s="162">
        <v>-85.381393000000003</v>
      </c>
      <c r="H61" s="162">
        <v>45.02</v>
      </c>
      <c r="I61" s="162">
        <v>-85.381576999999993</v>
      </c>
      <c r="J61" s="163">
        <v>0.26100000000000001</v>
      </c>
    </row>
    <row r="62" spans="1:10" ht="12.75" customHeight="1" x14ac:dyDescent="0.15">
      <c r="A62" s="161" t="s">
        <v>231</v>
      </c>
      <c r="B62" s="161" t="s">
        <v>252</v>
      </c>
      <c r="C62" s="161" t="s">
        <v>253</v>
      </c>
      <c r="D62" s="161">
        <v>3</v>
      </c>
      <c r="E62" s="161" t="s">
        <v>30</v>
      </c>
      <c r="F62" s="162">
        <v>45.079371999999999</v>
      </c>
      <c r="G62" s="162">
        <v>-85.369315999999998</v>
      </c>
      <c r="H62" s="162">
        <v>45.080002</v>
      </c>
      <c r="I62" s="162">
        <v>-85.3703</v>
      </c>
      <c r="J62" s="163">
        <v>0.25800000000000001</v>
      </c>
    </row>
    <row r="63" spans="1:10" ht="12.75" customHeight="1" x14ac:dyDescent="0.15">
      <c r="A63" s="161" t="s">
        <v>231</v>
      </c>
      <c r="B63" s="161" t="s">
        <v>254</v>
      </c>
      <c r="C63" s="161" t="s">
        <v>255</v>
      </c>
      <c r="D63" s="161">
        <v>3</v>
      </c>
      <c r="E63" s="161" t="s">
        <v>30</v>
      </c>
      <c r="F63" s="162">
        <v>44.923488999999996</v>
      </c>
      <c r="G63" s="162">
        <v>-85.400154000000001</v>
      </c>
      <c r="H63" s="162">
        <v>44.919998</v>
      </c>
      <c r="I63" s="162">
        <v>-85.402884999999998</v>
      </c>
      <c r="J63" s="163">
        <v>0.29799999999999999</v>
      </c>
    </row>
    <row r="64" spans="1:10" ht="12.75" customHeight="1" x14ac:dyDescent="0.15">
      <c r="A64" s="161" t="s">
        <v>231</v>
      </c>
      <c r="B64" s="161" t="s">
        <v>256</v>
      </c>
      <c r="C64" s="161" t="s">
        <v>257</v>
      </c>
      <c r="D64" s="161">
        <v>3</v>
      </c>
      <c r="E64" s="161" t="s">
        <v>30</v>
      </c>
      <c r="F64" s="162">
        <v>44.975951999999999</v>
      </c>
      <c r="G64" s="162">
        <v>-85.382026999999994</v>
      </c>
      <c r="H64" s="162">
        <v>44.98</v>
      </c>
      <c r="I64" s="162">
        <v>-85.382064999999997</v>
      </c>
      <c r="J64" s="163">
        <v>9.9000000000000005E-2</v>
      </c>
    </row>
    <row r="65" spans="1:10" ht="12.75" customHeight="1" x14ac:dyDescent="0.15">
      <c r="A65" s="161" t="s">
        <v>231</v>
      </c>
      <c r="B65" s="161" t="s">
        <v>258</v>
      </c>
      <c r="C65" s="161" t="s">
        <v>259</v>
      </c>
      <c r="D65" s="161">
        <v>3</v>
      </c>
      <c r="E65" s="161" t="s">
        <v>30</v>
      </c>
      <c r="F65" s="162">
        <v>44.859867000000001</v>
      </c>
      <c r="G65" s="162">
        <v>-85.443871000000001</v>
      </c>
      <c r="H65" s="162">
        <v>44.860000999999997</v>
      </c>
      <c r="I65" s="162">
        <v>-85.440948000000006</v>
      </c>
      <c r="J65" s="163">
        <v>0.22700000000000001</v>
      </c>
    </row>
    <row r="66" spans="1:10" ht="12.75" customHeight="1" x14ac:dyDescent="0.15">
      <c r="A66" s="161" t="s">
        <v>231</v>
      </c>
      <c r="B66" s="161" t="s">
        <v>260</v>
      </c>
      <c r="C66" s="161" t="s">
        <v>261</v>
      </c>
      <c r="D66" s="161">
        <v>3</v>
      </c>
      <c r="E66" s="161" t="s">
        <v>30</v>
      </c>
      <c r="F66" s="162">
        <v>44.947783999999999</v>
      </c>
      <c r="G66" s="162">
        <v>-85.389358999999999</v>
      </c>
      <c r="H66" s="162">
        <v>44.939999</v>
      </c>
      <c r="I66" s="162">
        <v>-85.390868999999995</v>
      </c>
      <c r="J66" s="163">
        <v>0.26100000000000001</v>
      </c>
    </row>
    <row r="67" spans="1:10" ht="12.75" customHeight="1" x14ac:dyDescent="0.15">
      <c r="A67" s="170" t="s">
        <v>231</v>
      </c>
      <c r="B67" s="170" t="s">
        <v>262</v>
      </c>
      <c r="C67" s="170" t="s">
        <v>263</v>
      </c>
      <c r="D67" s="170">
        <v>1</v>
      </c>
      <c r="E67" s="170" t="s">
        <v>30</v>
      </c>
      <c r="F67" s="144">
        <v>44.89761</v>
      </c>
      <c r="G67" s="144">
        <v>-85.420578000000006</v>
      </c>
      <c r="H67" s="144">
        <v>44.900002000000001</v>
      </c>
      <c r="I67" s="144">
        <v>-85.418189999999996</v>
      </c>
      <c r="J67" s="167">
        <v>0.19900000000000001</v>
      </c>
    </row>
    <row r="68" spans="1:10" ht="12.75" customHeight="1" x14ac:dyDescent="0.15">
      <c r="A68" s="51"/>
      <c r="B68" s="57">
        <f>COUNTA(B52:B67)</f>
        <v>16</v>
      </c>
      <c r="C68" s="51"/>
      <c r="D68" s="70"/>
      <c r="E68" s="51"/>
      <c r="F68" s="51"/>
      <c r="G68" s="51"/>
      <c r="H68" s="154"/>
      <c r="I68" s="154"/>
      <c r="J68" s="165">
        <f>SUM(J52:J67)</f>
        <v>4.8040000000000003</v>
      </c>
    </row>
    <row r="69" spans="1:10" ht="12.75" customHeight="1" x14ac:dyDescent="0.15">
      <c r="A69" s="51"/>
      <c r="B69" s="57"/>
      <c r="C69" s="51"/>
      <c r="D69" s="70"/>
      <c r="E69" s="51"/>
      <c r="F69" s="51"/>
      <c r="G69" s="51"/>
      <c r="H69" s="154"/>
      <c r="I69" s="154"/>
      <c r="J69" s="165"/>
    </row>
    <row r="70" spans="1:10" ht="12.75" customHeight="1" x14ac:dyDescent="0.15">
      <c r="A70" s="161" t="s">
        <v>264</v>
      </c>
      <c r="B70" s="161" t="s">
        <v>265</v>
      </c>
      <c r="C70" s="161" t="s">
        <v>266</v>
      </c>
      <c r="D70" s="161">
        <v>1</v>
      </c>
      <c r="E70" s="161" t="s">
        <v>30</v>
      </c>
      <c r="F70" s="162">
        <v>43.994430999999999</v>
      </c>
      <c r="G70" s="162">
        <v>-83.680060999999995</v>
      </c>
      <c r="H70" s="162">
        <v>43.992207000000001</v>
      </c>
      <c r="I70" s="162">
        <v>-83.677727000000004</v>
      </c>
      <c r="J70" s="163">
        <v>0.249</v>
      </c>
    </row>
    <row r="71" spans="1:10" ht="12.75" customHeight="1" x14ac:dyDescent="0.15">
      <c r="A71" s="161" t="s">
        <v>264</v>
      </c>
      <c r="B71" s="161" t="s">
        <v>267</v>
      </c>
      <c r="C71" s="161" t="s">
        <v>268</v>
      </c>
      <c r="D71" s="161">
        <v>3</v>
      </c>
      <c r="E71" s="161" t="s">
        <v>30</v>
      </c>
      <c r="F71" s="162">
        <v>43.987380999999999</v>
      </c>
      <c r="G71" s="162">
        <v>-83.785713000000001</v>
      </c>
      <c r="H71" s="162">
        <v>43.997687999999997</v>
      </c>
      <c r="I71" s="162">
        <v>-83.749992000000006</v>
      </c>
      <c r="J71" s="163">
        <v>5.282</v>
      </c>
    </row>
    <row r="72" spans="1:10" ht="12.75" customHeight="1" x14ac:dyDescent="0.15">
      <c r="A72" s="161" t="s">
        <v>264</v>
      </c>
      <c r="B72" s="161" t="s">
        <v>269</v>
      </c>
      <c r="C72" s="161" t="s">
        <v>270</v>
      </c>
      <c r="D72" s="161">
        <v>3</v>
      </c>
      <c r="E72" s="161" t="s">
        <v>30</v>
      </c>
      <c r="F72" s="162">
        <v>44.000050000000002</v>
      </c>
      <c r="G72" s="162">
        <v>-83.706337000000005</v>
      </c>
      <c r="H72" s="162">
        <v>43.999980999999998</v>
      </c>
      <c r="I72" s="162">
        <v>-83.707274999999996</v>
      </c>
      <c r="J72" s="163">
        <v>3.3000000000000002E-2</v>
      </c>
    </row>
    <row r="73" spans="1:10" ht="12.75" customHeight="1" x14ac:dyDescent="0.15">
      <c r="A73" s="161" t="s">
        <v>264</v>
      </c>
      <c r="B73" s="161" t="s">
        <v>271</v>
      </c>
      <c r="C73" s="161" t="s">
        <v>272</v>
      </c>
      <c r="D73" s="161">
        <v>1</v>
      </c>
      <c r="E73" s="161" t="s">
        <v>30</v>
      </c>
      <c r="F73" s="162">
        <v>44.085701</v>
      </c>
      <c r="G73" s="162">
        <v>-83.588593000000003</v>
      </c>
      <c r="H73" s="162">
        <v>44.09</v>
      </c>
      <c r="I73" s="162">
        <v>-83.588477999999995</v>
      </c>
      <c r="J73" s="163">
        <v>0.01</v>
      </c>
    </row>
    <row r="74" spans="1:10" ht="12.75" customHeight="1" x14ac:dyDescent="0.15">
      <c r="A74" s="161" t="s">
        <v>264</v>
      </c>
      <c r="B74" s="161" t="s">
        <v>273</v>
      </c>
      <c r="C74" s="161" t="s">
        <v>274</v>
      </c>
      <c r="D74" s="161">
        <v>3</v>
      </c>
      <c r="E74" s="161" t="s">
        <v>30</v>
      </c>
      <c r="F74" s="162">
        <v>43.991900999999999</v>
      </c>
      <c r="G74" s="162">
        <v>-83.677695999999997</v>
      </c>
      <c r="H74" s="162">
        <v>43.991646000000003</v>
      </c>
      <c r="I74" s="162">
        <v>-83.677261000000001</v>
      </c>
      <c r="J74" s="163">
        <v>7.0000000000000001E-3</v>
      </c>
    </row>
    <row r="75" spans="1:10" ht="12.75" customHeight="1" x14ac:dyDescent="0.15">
      <c r="A75" s="161" t="s">
        <v>264</v>
      </c>
      <c r="B75" s="161" t="s">
        <v>275</v>
      </c>
      <c r="C75" s="161" t="s">
        <v>1324</v>
      </c>
      <c r="D75" s="161">
        <v>3</v>
      </c>
      <c r="E75" s="161" t="s">
        <v>30</v>
      </c>
      <c r="F75" s="162">
        <v>44.034579999999998</v>
      </c>
      <c r="G75" s="162">
        <v>-83.679992999999996</v>
      </c>
      <c r="H75" s="162">
        <v>44.028010999999999</v>
      </c>
      <c r="I75" s="162">
        <v>-83.681922999999998</v>
      </c>
      <c r="J75" s="163">
        <v>7.5999999999999998E-2</v>
      </c>
    </row>
    <row r="76" spans="1:10" ht="12.75" customHeight="1" x14ac:dyDescent="0.15">
      <c r="A76" s="161" t="s">
        <v>264</v>
      </c>
      <c r="B76" s="161" t="s">
        <v>1325</v>
      </c>
      <c r="C76" s="161" t="s">
        <v>1326</v>
      </c>
      <c r="D76" s="161">
        <v>3</v>
      </c>
      <c r="E76" s="161" t="s">
        <v>30</v>
      </c>
      <c r="F76" s="162">
        <v>44.142280999999997</v>
      </c>
      <c r="G76" s="162">
        <v>-83.567656999999997</v>
      </c>
      <c r="H76" s="162">
        <v>44.119999</v>
      </c>
      <c r="I76" s="162">
        <v>-83.566208000000003</v>
      </c>
      <c r="J76" s="163">
        <v>1.9330000000000001</v>
      </c>
    </row>
    <row r="77" spans="1:10" ht="12.75" customHeight="1" x14ac:dyDescent="0.15">
      <c r="A77" s="161" t="s">
        <v>264</v>
      </c>
      <c r="B77" s="161" t="s">
        <v>276</v>
      </c>
      <c r="C77" s="161" t="s">
        <v>277</v>
      </c>
      <c r="D77" s="161">
        <v>1</v>
      </c>
      <c r="E77" s="161" t="s">
        <v>30</v>
      </c>
      <c r="F77" s="162">
        <v>44.163409999999999</v>
      </c>
      <c r="G77" s="162">
        <v>-83.565285000000003</v>
      </c>
      <c r="H77" s="162">
        <v>44.162533000000003</v>
      </c>
      <c r="I77" s="162">
        <v>-83.565490999999994</v>
      </c>
      <c r="J77" s="163">
        <v>8.0000000000000002E-3</v>
      </c>
    </row>
    <row r="78" spans="1:10" ht="12.75" customHeight="1" x14ac:dyDescent="0.15">
      <c r="A78" s="161" t="s">
        <v>264</v>
      </c>
      <c r="B78" s="161" t="s">
        <v>278</v>
      </c>
      <c r="C78" s="161" t="s">
        <v>279</v>
      </c>
      <c r="D78" s="161">
        <v>1</v>
      </c>
      <c r="E78" s="161" t="s">
        <v>30</v>
      </c>
      <c r="F78" s="162">
        <v>44.05547</v>
      </c>
      <c r="G78" s="162">
        <v>-83.605659000000003</v>
      </c>
      <c r="H78" s="162">
        <v>44.060001</v>
      </c>
      <c r="I78" s="162">
        <v>-83.605452999999997</v>
      </c>
      <c r="J78" s="163">
        <v>7.0000000000000001E-3</v>
      </c>
    </row>
    <row r="79" spans="1:10" ht="12.75" customHeight="1" x14ac:dyDescent="0.15">
      <c r="A79" s="161" t="s">
        <v>264</v>
      </c>
      <c r="B79" s="161" t="s">
        <v>280</v>
      </c>
      <c r="C79" s="161" t="s">
        <v>281</v>
      </c>
      <c r="D79" s="161">
        <v>3</v>
      </c>
      <c r="E79" s="161" t="s">
        <v>30</v>
      </c>
      <c r="F79" s="162">
        <v>44.013378000000003</v>
      </c>
      <c r="G79" s="162">
        <v>-83.684303</v>
      </c>
      <c r="H79" s="162">
        <v>44.013278999999997</v>
      </c>
      <c r="I79" s="162">
        <v>-83.684402000000006</v>
      </c>
      <c r="J79" s="163">
        <v>7.0000000000000001E-3</v>
      </c>
    </row>
    <row r="80" spans="1:10" ht="12.75" customHeight="1" x14ac:dyDescent="0.15">
      <c r="A80" s="161" t="s">
        <v>264</v>
      </c>
      <c r="B80" s="161" t="s">
        <v>282</v>
      </c>
      <c r="C80" s="161" t="s">
        <v>283</v>
      </c>
      <c r="D80" s="161">
        <v>1</v>
      </c>
      <c r="E80" s="161" t="s">
        <v>30</v>
      </c>
      <c r="F80" s="162">
        <v>44.100127999999998</v>
      </c>
      <c r="G80" s="162">
        <v>-83.573784000000003</v>
      </c>
      <c r="H80" s="162">
        <v>44.099997999999999</v>
      </c>
      <c r="I80" s="162">
        <v>-83.573668999999995</v>
      </c>
      <c r="J80" s="163">
        <v>1.2E-2</v>
      </c>
    </row>
    <row r="81" spans="1:10" ht="12.75" customHeight="1" x14ac:dyDescent="0.15">
      <c r="A81" s="161" t="s">
        <v>264</v>
      </c>
      <c r="B81" s="161" t="s">
        <v>284</v>
      </c>
      <c r="C81" s="161" t="s">
        <v>285</v>
      </c>
      <c r="D81" s="161">
        <v>3</v>
      </c>
      <c r="E81" s="161" t="s">
        <v>30</v>
      </c>
      <c r="F81" s="162">
        <v>44.104008</v>
      </c>
      <c r="G81" s="162">
        <v>-83.570403999999996</v>
      </c>
      <c r="H81" s="162">
        <v>44.110000999999997</v>
      </c>
      <c r="I81" s="162">
        <v>-83.565994000000003</v>
      </c>
      <c r="J81" s="163">
        <v>0.249</v>
      </c>
    </row>
    <row r="82" spans="1:10" ht="12.75" customHeight="1" x14ac:dyDescent="0.15">
      <c r="A82" s="161" t="s">
        <v>264</v>
      </c>
      <c r="B82" s="161" t="s">
        <v>286</v>
      </c>
      <c r="C82" s="161" t="s">
        <v>287</v>
      </c>
      <c r="D82" s="161">
        <v>1</v>
      </c>
      <c r="E82" s="161" t="s">
        <v>30</v>
      </c>
      <c r="F82" s="162">
        <v>44.144348000000001</v>
      </c>
      <c r="G82" s="162">
        <v>-83.641022000000007</v>
      </c>
      <c r="H82" s="162">
        <v>44.142699999999998</v>
      </c>
      <c r="I82" s="162">
        <v>-83.566688999999997</v>
      </c>
      <c r="J82" s="163">
        <v>3.4000000000000002E-2</v>
      </c>
    </row>
    <row r="83" spans="1:10" ht="12.75" customHeight="1" x14ac:dyDescent="0.15">
      <c r="A83" s="161" t="s">
        <v>264</v>
      </c>
      <c r="B83" s="161" t="s">
        <v>288</v>
      </c>
      <c r="C83" s="161" t="s">
        <v>289</v>
      </c>
      <c r="D83" s="161">
        <v>3</v>
      </c>
      <c r="E83" s="161" t="s">
        <v>30</v>
      </c>
      <c r="F83" s="162">
        <v>44.050536999999998</v>
      </c>
      <c r="G83" s="162">
        <v>-83.583672000000007</v>
      </c>
      <c r="H83" s="162">
        <v>44.050465000000003</v>
      </c>
      <c r="I83" s="162">
        <v>-83.583504000000005</v>
      </c>
      <c r="J83" s="163">
        <v>0.01</v>
      </c>
    </row>
    <row r="84" spans="1:10" ht="12.75" customHeight="1" x14ac:dyDescent="0.15">
      <c r="A84" s="161" t="s">
        <v>264</v>
      </c>
      <c r="B84" s="161" t="s">
        <v>290</v>
      </c>
      <c r="C84" s="161" t="s">
        <v>291</v>
      </c>
      <c r="D84" s="161">
        <v>1</v>
      </c>
      <c r="E84" s="161" t="s">
        <v>30</v>
      </c>
      <c r="F84" s="162">
        <v>44.114654999999999</v>
      </c>
      <c r="G84" s="162">
        <v>-83.566108999999997</v>
      </c>
      <c r="H84" s="162">
        <v>44.110000999999997</v>
      </c>
      <c r="I84" s="162">
        <v>-83.566131999999996</v>
      </c>
      <c r="J84" s="163">
        <v>8.0000000000000002E-3</v>
      </c>
    </row>
    <row r="85" spans="1:10" ht="12.75" customHeight="1" x14ac:dyDescent="0.15">
      <c r="A85" s="161" t="s">
        <v>264</v>
      </c>
      <c r="B85" s="161" t="s">
        <v>292</v>
      </c>
      <c r="C85" s="161" t="s">
        <v>293</v>
      </c>
      <c r="D85" s="161">
        <v>1</v>
      </c>
      <c r="E85" s="161" t="s">
        <v>30</v>
      </c>
      <c r="F85" s="162">
        <v>43.92841</v>
      </c>
      <c r="G85" s="162">
        <v>-83.890052999999995</v>
      </c>
      <c r="H85" s="162">
        <v>43.93</v>
      </c>
      <c r="I85" s="162">
        <v>-83.890579000000002</v>
      </c>
      <c r="J85" s="163">
        <v>1.0999999999999999E-2</v>
      </c>
    </row>
    <row r="86" spans="1:10" ht="12.75" customHeight="1" x14ac:dyDescent="0.15">
      <c r="A86" s="170" t="s">
        <v>264</v>
      </c>
      <c r="B86" s="170" t="s">
        <v>1327</v>
      </c>
      <c r="C86" s="170" t="s">
        <v>1328</v>
      </c>
      <c r="D86" s="170">
        <v>3</v>
      </c>
      <c r="E86" s="170" t="s">
        <v>30</v>
      </c>
      <c r="F86" s="144">
        <v>43.928390999999998</v>
      </c>
      <c r="G86" s="144">
        <v>-83.890052999999995</v>
      </c>
      <c r="H86" s="144">
        <v>43.91</v>
      </c>
      <c r="I86" s="144">
        <v>-83.909599</v>
      </c>
      <c r="J86" s="167">
        <v>2.34</v>
      </c>
    </row>
    <row r="87" spans="1:10" ht="12.75" customHeight="1" x14ac:dyDescent="0.15">
      <c r="A87" s="51"/>
      <c r="B87" s="57">
        <f>COUNTA(B70:B86)</f>
        <v>17</v>
      </c>
      <c r="C87" s="51"/>
      <c r="D87" s="70"/>
      <c r="E87" s="51"/>
      <c r="F87" s="51"/>
      <c r="G87" s="51"/>
      <c r="H87" s="154"/>
      <c r="I87" s="154"/>
      <c r="J87" s="165">
        <f>SUM(J70:J86)</f>
        <v>10.275999999999996</v>
      </c>
    </row>
    <row r="88" spans="1:10" ht="12.75" customHeight="1" x14ac:dyDescent="0.15">
      <c r="A88" s="51"/>
      <c r="B88" s="57"/>
      <c r="C88" s="51"/>
      <c r="D88" s="70"/>
      <c r="E88" s="51"/>
      <c r="F88" s="51"/>
      <c r="G88" s="51"/>
      <c r="H88" s="154"/>
      <c r="I88" s="154"/>
      <c r="J88" s="165"/>
    </row>
    <row r="89" spans="1:10" ht="12.75" customHeight="1" x14ac:dyDescent="0.15">
      <c r="A89" s="161" t="s">
        <v>294</v>
      </c>
      <c r="B89" s="161" t="s">
        <v>295</v>
      </c>
      <c r="C89" s="161" t="s">
        <v>296</v>
      </c>
      <c r="D89" s="161">
        <v>3</v>
      </c>
      <c r="E89" s="161" t="s">
        <v>30</v>
      </c>
      <c r="F89" s="162">
        <v>46.879185</v>
      </c>
      <c r="G89" s="162">
        <v>-88.220405999999997</v>
      </c>
      <c r="H89" s="162">
        <v>46.869999</v>
      </c>
      <c r="I89" s="162">
        <v>-88.233863999999997</v>
      </c>
      <c r="J89" s="163">
        <v>0.93200000000000005</v>
      </c>
    </row>
    <row r="90" spans="1:10" ht="12.75" customHeight="1" x14ac:dyDescent="0.15">
      <c r="A90" s="161" t="s">
        <v>294</v>
      </c>
      <c r="B90" s="161" t="s">
        <v>297</v>
      </c>
      <c r="C90" s="161" t="s">
        <v>298</v>
      </c>
      <c r="D90" s="161">
        <v>3</v>
      </c>
      <c r="E90" s="161" t="s">
        <v>30</v>
      </c>
      <c r="F90" s="162">
        <v>46.761828999999999</v>
      </c>
      <c r="G90" s="162">
        <v>-88.498412999999999</v>
      </c>
      <c r="H90" s="162">
        <v>46.759998000000003</v>
      </c>
      <c r="I90" s="162">
        <v>-88.499274999999997</v>
      </c>
      <c r="J90" s="163">
        <v>0.17</v>
      </c>
    </row>
    <row r="91" spans="1:10" ht="12.75" customHeight="1" x14ac:dyDescent="0.15">
      <c r="A91" s="161" t="s">
        <v>294</v>
      </c>
      <c r="B91" s="161" t="s">
        <v>299</v>
      </c>
      <c r="C91" s="161" t="s">
        <v>300</v>
      </c>
      <c r="D91" s="161">
        <v>3</v>
      </c>
      <c r="E91" s="161" t="s">
        <v>30</v>
      </c>
      <c r="F91" s="162">
        <v>46.836716000000003</v>
      </c>
      <c r="G91" s="162">
        <v>-88.382034000000004</v>
      </c>
      <c r="H91" s="162">
        <v>46.851031999999996</v>
      </c>
      <c r="I91" s="162">
        <v>-88.390099000000006</v>
      </c>
      <c r="J91" s="163">
        <v>0.85299999999999998</v>
      </c>
    </row>
    <row r="92" spans="1:10" ht="12.75" customHeight="1" x14ac:dyDescent="0.15">
      <c r="A92" s="161" t="s">
        <v>294</v>
      </c>
      <c r="B92" s="161" t="s">
        <v>301</v>
      </c>
      <c r="C92" s="161" t="s">
        <v>302</v>
      </c>
      <c r="D92" s="161">
        <v>3</v>
      </c>
      <c r="E92" s="161" t="s">
        <v>30</v>
      </c>
      <c r="F92" s="162">
        <v>46.868282000000001</v>
      </c>
      <c r="G92" s="162">
        <v>-88.476562000000001</v>
      </c>
      <c r="H92" s="162">
        <v>46.870711999999997</v>
      </c>
      <c r="I92" s="162">
        <v>-88.475623999999996</v>
      </c>
      <c r="J92" s="163">
        <v>0.19</v>
      </c>
    </row>
    <row r="93" spans="1:10" ht="12.75" customHeight="1" x14ac:dyDescent="0.15">
      <c r="A93" s="161" t="s">
        <v>294</v>
      </c>
      <c r="B93" s="161" t="s">
        <v>303</v>
      </c>
      <c r="C93" s="161" t="s">
        <v>304</v>
      </c>
      <c r="D93" s="161">
        <v>3</v>
      </c>
      <c r="E93" s="161" t="s">
        <v>30</v>
      </c>
      <c r="F93" s="162">
        <v>46.784649000000002</v>
      </c>
      <c r="G93" s="162">
        <v>-88.438866000000004</v>
      </c>
      <c r="H93" s="162">
        <v>46.785533999999998</v>
      </c>
      <c r="I93" s="162">
        <v>-88.438468999999998</v>
      </c>
      <c r="J93" s="163">
        <v>5.7000000000000002E-2</v>
      </c>
    </row>
    <row r="94" spans="1:10" ht="12.75" customHeight="1" x14ac:dyDescent="0.15">
      <c r="A94" s="161" t="s">
        <v>294</v>
      </c>
      <c r="B94" s="161" t="s">
        <v>305</v>
      </c>
      <c r="C94" s="161" t="s">
        <v>306</v>
      </c>
      <c r="D94" s="161">
        <v>1</v>
      </c>
      <c r="E94" s="161" t="s">
        <v>30</v>
      </c>
      <c r="F94" s="162">
        <v>46.759075000000003</v>
      </c>
      <c r="G94" s="162">
        <v>-88.455596999999997</v>
      </c>
      <c r="H94" s="162">
        <v>46.759998000000003</v>
      </c>
      <c r="I94" s="162">
        <v>-88.457160999999999</v>
      </c>
      <c r="J94" s="163">
        <v>9.2999999999999999E-2</v>
      </c>
    </row>
    <row r="95" spans="1:10" ht="12.75" customHeight="1" x14ac:dyDescent="0.15">
      <c r="A95" s="161" t="s">
        <v>294</v>
      </c>
      <c r="B95" s="161" t="s">
        <v>307</v>
      </c>
      <c r="C95" s="161" t="s">
        <v>308</v>
      </c>
      <c r="D95" s="161">
        <v>3</v>
      </c>
      <c r="E95" s="161" t="s">
        <v>30</v>
      </c>
      <c r="F95" s="162">
        <v>46.915028</v>
      </c>
      <c r="G95" s="162">
        <v>-88.054801999999995</v>
      </c>
      <c r="H95" s="162">
        <v>46.911876999999997</v>
      </c>
      <c r="I95" s="162">
        <v>-88.044944999999998</v>
      </c>
      <c r="J95" s="163">
        <v>0.47299999999999998</v>
      </c>
    </row>
    <row r="96" spans="1:10" ht="12.75" customHeight="1" x14ac:dyDescent="0.15">
      <c r="A96" s="161" t="s">
        <v>294</v>
      </c>
      <c r="B96" s="161" t="s">
        <v>309</v>
      </c>
      <c r="C96" s="161" t="s">
        <v>310</v>
      </c>
      <c r="D96" s="161">
        <v>3</v>
      </c>
      <c r="E96" s="161" t="s">
        <v>30</v>
      </c>
      <c r="F96" s="162">
        <v>46.929271999999997</v>
      </c>
      <c r="G96" s="162">
        <v>-88.172439999999995</v>
      </c>
      <c r="H96" s="162">
        <v>46.943592000000002</v>
      </c>
      <c r="I96" s="162">
        <v>-88.150763999999995</v>
      </c>
      <c r="J96" s="163">
        <v>1.4910000000000001</v>
      </c>
    </row>
    <row r="97" spans="1:10" ht="12.75" customHeight="1" x14ac:dyDescent="0.15">
      <c r="A97" s="161" t="s">
        <v>294</v>
      </c>
      <c r="B97" s="161" t="s">
        <v>311</v>
      </c>
      <c r="C97" s="161" t="s">
        <v>312</v>
      </c>
      <c r="D97" s="161">
        <v>3</v>
      </c>
      <c r="E97" s="161" t="s">
        <v>30</v>
      </c>
      <c r="F97" s="162">
        <v>46.964039</v>
      </c>
      <c r="G97" s="162">
        <v>-88.150611999999995</v>
      </c>
      <c r="H97" s="162">
        <v>46.950001</v>
      </c>
      <c r="I97" s="162">
        <v>-88.193000999999995</v>
      </c>
      <c r="J97" s="163">
        <v>2.6909999999999998</v>
      </c>
    </row>
    <row r="98" spans="1:10" ht="12.75" customHeight="1" x14ac:dyDescent="0.15">
      <c r="A98" s="161" t="s">
        <v>294</v>
      </c>
      <c r="B98" s="161" t="s">
        <v>313</v>
      </c>
      <c r="C98" s="161" t="s">
        <v>314</v>
      </c>
      <c r="D98" s="161">
        <v>3</v>
      </c>
      <c r="E98" s="161" t="s">
        <v>30</v>
      </c>
      <c r="F98" s="162">
        <v>46.953682000000001</v>
      </c>
      <c r="G98" s="162">
        <v>-88.147171</v>
      </c>
      <c r="H98" s="162">
        <v>46.966507</v>
      </c>
      <c r="I98" s="162">
        <v>-88.145454000000001</v>
      </c>
      <c r="J98" s="163">
        <v>2.262</v>
      </c>
    </row>
    <row r="99" spans="1:10" ht="12.75" customHeight="1" x14ac:dyDescent="0.15">
      <c r="A99" s="161" t="s">
        <v>294</v>
      </c>
      <c r="B99" s="161" t="s">
        <v>315</v>
      </c>
      <c r="C99" s="161" t="s">
        <v>316</v>
      </c>
      <c r="D99" s="161">
        <v>3</v>
      </c>
      <c r="E99" s="161" t="s">
        <v>30</v>
      </c>
      <c r="F99" s="162">
        <v>46.784045999999996</v>
      </c>
      <c r="G99" s="162">
        <v>-88.476935999999995</v>
      </c>
      <c r="H99" s="162">
        <v>46.804595999999997</v>
      </c>
      <c r="I99" s="162">
        <v>-88.47287</v>
      </c>
      <c r="J99" s="163">
        <v>3.5539999999999998</v>
      </c>
    </row>
    <row r="100" spans="1:10" ht="12.75" customHeight="1" x14ac:dyDescent="0.15">
      <c r="A100" s="170" t="s">
        <v>294</v>
      </c>
      <c r="B100" s="170" t="s">
        <v>317</v>
      </c>
      <c r="C100" s="170" t="s">
        <v>318</v>
      </c>
      <c r="D100" s="170">
        <v>3</v>
      </c>
      <c r="E100" s="170" t="s">
        <v>30</v>
      </c>
      <c r="F100" s="144">
        <v>46.856411000000001</v>
      </c>
      <c r="G100" s="144">
        <v>-88.362281999999993</v>
      </c>
      <c r="H100" s="144">
        <v>46.860000999999997</v>
      </c>
      <c r="I100" s="144">
        <v>-88.367378000000002</v>
      </c>
      <c r="J100" s="167">
        <v>0.26700000000000002</v>
      </c>
    </row>
    <row r="101" spans="1:10" ht="12.75" customHeight="1" x14ac:dyDescent="0.15">
      <c r="A101" s="51"/>
      <c r="B101" s="57">
        <f>COUNTA(B89:B100)</f>
        <v>12</v>
      </c>
      <c r="C101" s="51"/>
      <c r="D101" s="70"/>
      <c r="E101" s="51"/>
      <c r="F101" s="51"/>
      <c r="G101" s="51"/>
      <c r="H101" s="154"/>
      <c r="I101" s="154"/>
      <c r="J101" s="165">
        <f>SUM(J89:J100)</f>
        <v>13.032999999999999</v>
      </c>
    </row>
    <row r="102" spans="1:10" ht="12.75" customHeight="1" x14ac:dyDescent="0.15">
      <c r="A102" s="51"/>
      <c r="B102" s="57"/>
      <c r="C102" s="51"/>
      <c r="D102" s="70"/>
      <c r="E102" s="51"/>
      <c r="F102" s="51"/>
      <c r="G102" s="51"/>
      <c r="H102" s="154"/>
      <c r="I102" s="154"/>
      <c r="J102" s="165"/>
    </row>
    <row r="103" spans="1:10" ht="12.75" customHeight="1" x14ac:dyDescent="0.15">
      <c r="A103" s="161" t="s">
        <v>319</v>
      </c>
      <c r="B103" s="161" t="s">
        <v>320</v>
      </c>
      <c r="C103" s="161" t="s">
        <v>321</v>
      </c>
      <c r="D103" s="161">
        <v>1</v>
      </c>
      <c r="E103" s="161" t="s">
        <v>30</v>
      </c>
      <c r="F103" s="162">
        <v>43.674441999999999</v>
      </c>
      <c r="G103" s="162">
        <v>-83.909210000000002</v>
      </c>
      <c r="H103" s="162">
        <v>43.66</v>
      </c>
      <c r="I103" s="162">
        <v>-83.880675999999994</v>
      </c>
      <c r="J103" s="163">
        <v>1.7450000000000001</v>
      </c>
    </row>
    <row r="104" spans="1:10" ht="12.75" customHeight="1" x14ac:dyDescent="0.15">
      <c r="A104" s="161" t="s">
        <v>319</v>
      </c>
      <c r="B104" s="161" t="s">
        <v>322</v>
      </c>
      <c r="C104" s="161" t="s">
        <v>323</v>
      </c>
      <c r="D104" s="161">
        <v>1</v>
      </c>
      <c r="E104" s="161" t="s">
        <v>30</v>
      </c>
      <c r="F104" s="162">
        <v>43.710709000000001</v>
      </c>
      <c r="G104" s="162">
        <v>-83.936699000000004</v>
      </c>
      <c r="H104" s="162">
        <v>43.669998</v>
      </c>
      <c r="I104" s="162">
        <v>-83.909210000000002</v>
      </c>
      <c r="J104" s="163">
        <v>2.9990000000000001</v>
      </c>
    </row>
    <row r="105" spans="1:10" ht="12.75" customHeight="1" x14ac:dyDescent="0.15">
      <c r="A105" s="161" t="s">
        <v>319</v>
      </c>
      <c r="B105" s="161" t="s">
        <v>324</v>
      </c>
      <c r="C105" s="161" t="s">
        <v>325</v>
      </c>
      <c r="D105" s="161">
        <v>3</v>
      </c>
      <c r="E105" s="161" t="s">
        <v>30</v>
      </c>
      <c r="F105" s="162">
        <v>43.795887</v>
      </c>
      <c r="G105" s="162">
        <v>-83.926948999999993</v>
      </c>
      <c r="H105" s="162">
        <v>43.77</v>
      </c>
      <c r="I105" s="162">
        <v>-83.940483</v>
      </c>
      <c r="J105" s="163">
        <v>5.468</v>
      </c>
    </row>
    <row r="106" spans="1:10" ht="12.75" customHeight="1" x14ac:dyDescent="0.15">
      <c r="A106" s="161" t="s">
        <v>319</v>
      </c>
      <c r="B106" s="161" t="s">
        <v>326</v>
      </c>
      <c r="C106" s="161" t="s">
        <v>327</v>
      </c>
      <c r="D106" s="161">
        <v>1</v>
      </c>
      <c r="E106" s="161" t="s">
        <v>30</v>
      </c>
      <c r="F106" s="162">
        <v>43.860703000000001</v>
      </c>
      <c r="G106" s="162">
        <v>-83.923743999999999</v>
      </c>
      <c r="H106" s="162">
        <v>43.84</v>
      </c>
      <c r="I106" s="162">
        <v>-83.922721999999993</v>
      </c>
      <c r="J106" s="163">
        <v>1.25</v>
      </c>
    </row>
    <row r="107" spans="1:10" ht="12.75" customHeight="1" x14ac:dyDescent="0.15">
      <c r="A107" s="161" t="s">
        <v>319</v>
      </c>
      <c r="B107" s="161" t="s">
        <v>328</v>
      </c>
      <c r="C107" s="161" t="s">
        <v>329</v>
      </c>
      <c r="D107" s="161">
        <v>1</v>
      </c>
      <c r="E107" s="161" t="s">
        <v>30</v>
      </c>
      <c r="F107" s="162">
        <v>43.738650999999997</v>
      </c>
      <c r="G107" s="162">
        <v>-83.946715999999995</v>
      </c>
      <c r="H107" s="162">
        <v>43.709999000000003</v>
      </c>
      <c r="I107" s="162">
        <v>-83.936699000000004</v>
      </c>
      <c r="J107" s="163">
        <v>2</v>
      </c>
    </row>
    <row r="108" spans="1:10" ht="12.75" customHeight="1" x14ac:dyDescent="0.15">
      <c r="A108" s="170" t="s">
        <v>319</v>
      </c>
      <c r="B108" s="170" t="s">
        <v>330</v>
      </c>
      <c r="C108" s="170" t="s">
        <v>331</v>
      </c>
      <c r="D108" s="170">
        <v>1</v>
      </c>
      <c r="E108" s="170" t="s">
        <v>30</v>
      </c>
      <c r="F108" s="144">
        <v>43.651339999999998</v>
      </c>
      <c r="G108" s="144">
        <v>-83.866553999999994</v>
      </c>
      <c r="H108" s="144">
        <v>43.66</v>
      </c>
      <c r="I108" s="144">
        <v>-83.880675999999994</v>
      </c>
      <c r="J108" s="167">
        <v>1</v>
      </c>
    </row>
    <row r="109" spans="1:10" ht="12.75" customHeight="1" x14ac:dyDescent="0.15">
      <c r="A109" s="51"/>
      <c r="B109" s="57">
        <f>COUNTA(B103:B108)</f>
        <v>6</v>
      </c>
      <c r="C109" s="51"/>
      <c r="D109" s="70"/>
      <c r="E109" s="51"/>
      <c r="F109" s="51"/>
      <c r="G109" s="51"/>
      <c r="H109" s="154"/>
      <c r="I109" s="154"/>
      <c r="J109" s="165">
        <f>SUM(J103:J108)</f>
        <v>14.462</v>
      </c>
    </row>
    <row r="110" spans="1:10" ht="12.75" customHeight="1" x14ac:dyDescent="0.15">
      <c r="A110" s="51"/>
      <c r="B110" s="57"/>
      <c r="C110" s="51"/>
      <c r="D110" s="70"/>
      <c r="E110" s="51"/>
      <c r="F110" s="51"/>
      <c r="G110" s="51"/>
      <c r="H110" s="154"/>
      <c r="I110" s="154"/>
      <c r="J110" s="165"/>
    </row>
    <row r="111" spans="1:10" ht="12.75" customHeight="1" x14ac:dyDescent="0.15">
      <c r="A111" s="161" t="s">
        <v>332</v>
      </c>
      <c r="B111" s="161" t="s">
        <v>333</v>
      </c>
      <c r="C111" s="161" t="s">
        <v>334</v>
      </c>
      <c r="D111" s="161">
        <v>3</v>
      </c>
      <c r="E111" s="161" t="s">
        <v>30</v>
      </c>
      <c r="F111" s="162">
        <v>44.627727999999998</v>
      </c>
      <c r="G111" s="162">
        <v>-86.244011</v>
      </c>
      <c r="H111" s="162">
        <v>44.619999</v>
      </c>
      <c r="I111" s="162">
        <v>-86.241348000000002</v>
      </c>
      <c r="J111" s="163">
        <v>0.24099999999999999</v>
      </c>
    </row>
    <row r="112" spans="1:10" ht="12.75" customHeight="1" x14ac:dyDescent="0.15">
      <c r="A112" s="161" t="s">
        <v>332</v>
      </c>
      <c r="B112" s="161" t="s">
        <v>335</v>
      </c>
      <c r="C112" s="161" t="s">
        <v>336</v>
      </c>
      <c r="D112" s="161">
        <v>3</v>
      </c>
      <c r="E112" s="161" t="s">
        <v>1318</v>
      </c>
      <c r="F112" s="162">
        <v>44.712111999999998</v>
      </c>
      <c r="G112" s="162">
        <v>-86.209159999999997</v>
      </c>
      <c r="H112" s="162">
        <v>44.709999000000003</v>
      </c>
      <c r="I112" s="162">
        <v>-86.226264999999998</v>
      </c>
      <c r="J112" s="163">
        <v>0.91</v>
      </c>
    </row>
    <row r="113" spans="1:10" ht="12.75" customHeight="1" x14ac:dyDescent="0.15">
      <c r="A113" s="161" t="s">
        <v>332</v>
      </c>
      <c r="B113" s="161" t="s">
        <v>337</v>
      </c>
      <c r="C113" s="161" t="s">
        <v>338</v>
      </c>
      <c r="D113" s="161">
        <v>3</v>
      </c>
      <c r="E113" s="161" t="s">
        <v>1318</v>
      </c>
      <c r="F113" s="162">
        <v>44.763370999999999</v>
      </c>
      <c r="G113" s="162">
        <v>-86.075607000000005</v>
      </c>
      <c r="H113" s="162">
        <v>44.759998000000003</v>
      </c>
      <c r="I113" s="162">
        <v>-86.077065000000005</v>
      </c>
      <c r="J113" s="163">
        <v>0.124</v>
      </c>
    </row>
    <row r="114" spans="1:10" ht="12.75" customHeight="1" x14ac:dyDescent="0.15">
      <c r="A114" s="161" t="s">
        <v>332</v>
      </c>
      <c r="B114" s="161" t="s">
        <v>339</v>
      </c>
      <c r="C114" s="161" t="s">
        <v>340</v>
      </c>
      <c r="D114" s="161">
        <v>1</v>
      </c>
      <c r="E114" s="161" t="s">
        <v>30</v>
      </c>
      <c r="F114" s="162">
        <v>44.634846000000003</v>
      </c>
      <c r="G114" s="162">
        <v>-86.246971000000002</v>
      </c>
      <c r="H114" s="162">
        <v>44.630001</v>
      </c>
      <c r="I114" s="162">
        <v>-86.245697000000007</v>
      </c>
      <c r="J114" s="163">
        <v>0.36299999999999999</v>
      </c>
    </row>
    <row r="115" spans="1:10" ht="12.75" customHeight="1" x14ac:dyDescent="0.15">
      <c r="A115" s="161" t="s">
        <v>332</v>
      </c>
      <c r="B115" s="161" t="s">
        <v>341</v>
      </c>
      <c r="C115" s="161" t="s">
        <v>342</v>
      </c>
      <c r="D115" s="161">
        <v>3</v>
      </c>
      <c r="E115" s="161" t="s">
        <v>30</v>
      </c>
      <c r="F115" s="162">
        <v>44.731316</v>
      </c>
      <c r="G115" s="162">
        <v>-86.153296999999995</v>
      </c>
      <c r="H115" s="162">
        <v>44.73</v>
      </c>
      <c r="I115" s="162">
        <v>-86.148308</v>
      </c>
      <c r="J115" s="163">
        <v>0.27300000000000002</v>
      </c>
    </row>
    <row r="116" spans="1:10" ht="12.75" customHeight="1" x14ac:dyDescent="0.15">
      <c r="A116" s="161" t="s">
        <v>332</v>
      </c>
      <c r="B116" s="161" t="s">
        <v>343</v>
      </c>
      <c r="C116" s="161" t="s">
        <v>344</v>
      </c>
      <c r="D116" s="161">
        <v>3</v>
      </c>
      <c r="E116" s="161" t="s">
        <v>30</v>
      </c>
      <c r="F116" s="162">
        <v>44.695667</v>
      </c>
      <c r="G116" s="162">
        <v>-86.251739999999998</v>
      </c>
      <c r="H116" s="162">
        <v>44.689999</v>
      </c>
      <c r="I116" s="162">
        <v>-86.254233999999997</v>
      </c>
      <c r="J116" s="163">
        <v>0.252</v>
      </c>
    </row>
    <row r="117" spans="1:10" ht="12.75" customHeight="1" x14ac:dyDescent="0.15">
      <c r="A117" s="170" t="s">
        <v>332</v>
      </c>
      <c r="B117" s="170" t="s">
        <v>345</v>
      </c>
      <c r="C117" s="170" t="s">
        <v>346</v>
      </c>
      <c r="D117" s="170">
        <v>3</v>
      </c>
      <c r="E117" s="170" t="s">
        <v>30</v>
      </c>
      <c r="F117" s="144">
        <v>44.689903000000001</v>
      </c>
      <c r="G117" s="144">
        <v>-86.255707000000001</v>
      </c>
      <c r="H117" s="144">
        <v>44.689999</v>
      </c>
      <c r="I117" s="144">
        <v>-86.256752000000006</v>
      </c>
      <c r="J117" s="167">
        <v>0.219</v>
      </c>
    </row>
    <row r="118" spans="1:10" ht="12.75" customHeight="1" x14ac:dyDescent="0.15">
      <c r="A118" s="51"/>
      <c r="B118" s="57">
        <f>COUNTA(B111:B117)</f>
        <v>7</v>
      </c>
      <c r="C118" s="51"/>
      <c r="D118" s="70"/>
      <c r="E118" s="51"/>
      <c r="F118" s="51"/>
      <c r="G118" s="51"/>
      <c r="H118" s="154"/>
      <c r="I118" s="154"/>
      <c r="J118" s="165">
        <f>SUM(J111:J117)</f>
        <v>2.3820000000000001</v>
      </c>
    </row>
    <row r="119" spans="1:10" ht="12.75" customHeight="1" x14ac:dyDescent="0.15">
      <c r="A119" s="51"/>
      <c r="B119" s="57"/>
      <c r="C119" s="51"/>
      <c r="D119" s="70"/>
      <c r="E119" s="51"/>
      <c r="F119" s="51"/>
      <c r="G119" s="51"/>
      <c r="H119" s="154"/>
      <c r="I119" s="154"/>
      <c r="J119" s="165"/>
    </row>
    <row r="120" spans="1:10" ht="12.75" customHeight="1" x14ac:dyDescent="0.15">
      <c r="A120" s="161" t="s">
        <v>347</v>
      </c>
      <c r="B120" s="161" t="s">
        <v>348</v>
      </c>
      <c r="C120" s="161" t="s">
        <v>349</v>
      </c>
      <c r="D120" s="161">
        <v>1</v>
      </c>
      <c r="E120" s="161" t="s">
        <v>30</v>
      </c>
      <c r="F120" s="162">
        <v>41.872447999999999</v>
      </c>
      <c r="G120" s="162">
        <v>-86.645668000000001</v>
      </c>
      <c r="H120" s="162">
        <v>41.869999</v>
      </c>
      <c r="I120" s="162">
        <v>-86.648216000000005</v>
      </c>
      <c r="J120" s="163">
        <v>6.2E-2</v>
      </c>
    </row>
    <row r="121" spans="1:10" ht="12.75" customHeight="1" x14ac:dyDescent="0.15">
      <c r="A121" s="161" t="s">
        <v>347</v>
      </c>
      <c r="B121" s="161" t="s">
        <v>350</v>
      </c>
      <c r="C121" s="161" t="s">
        <v>351</v>
      </c>
      <c r="D121" s="161">
        <v>3</v>
      </c>
      <c r="E121" s="161" t="s">
        <v>30</v>
      </c>
      <c r="F121" s="162">
        <v>41.802985999999997</v>
      </c>
      <c r="G121" s="162">
        <v>-86.746132000000003</v>
      </c>
      <c r="H121" s="162">
        <v>41.807589999999998</v>
      </c>
      <c r="I121" s="162">
        <v>-86.748817000000003</v>
      </c>
      <c r="J121" s="163">
        <v>0.16200000000000001</v>
      </c>
    </row>
    <row r="122" spans="1:10" ht="12.75" customHeight="1" x14ac:dyDescent="0.15">
      <c r="A122" s="161" t="s">
        <v>347</v>
      </c>
      <c r="B122" s="161" t="s">
        <v>352</v>
      </c>
      <c r="C122" s="161" t="s">
        <v>353</v>
      </c>
      <c r="D122" s="161">
        <v>3</v>
      </c>
      <c r="E122" s="161" t="s">
        <v>30</v>
      </c>
      <c r="F122" s="162">
        <v>41.828620999999998</v>
      </c>
      <c r="G122" s="162">
        <v>-86.704971</v>
      </c>
      <c r="H122" s="162">
        <v>41.827950000000001</v>
      </c>
      <c r="I122" s="162">
        <v>-86.705849000000001</v>
      </c>
      <c r="J122" s="163">
        <v>6.8000000000000005E-2</v>
      </c>
    </row>
    <row r="123" spans="1:10" ht="12.75" customHeight="1" x14ac:dyDescent="0.15">
      <c r="A123" s="161" t="s">
        <v>347</v>
      </c>
      <c r="B123" s="161" t="s">
        <v>354</v>
      </c>
      <c r="C123" s="161" t="s">
        <v>355</v>
      </c>
      <c r="D123" s="161">
        <v>1</v>
      </c>
      <c r="E123" s="161" t="s">
        <v>30</v>
      </c>
      <c r="F123" s="162">
        <v>41.775050999999998</v>
      </c>
      <c r="G123" s="162">
        <v>-86.796042999999997</v>
      </c>
      <c r="H123" s="162">
        <v>41.77</v>
      </c>
      <c r="I123" s="162">
        <v>-86.799621999999999</v>
      </c>
      <c r="J123" s="163">
        <v>0.217</v>
      </c>
    </row>
    <row r="124" spans="1:10" ht="12.75" customHeight="1" x14ac:dyDescent="0.15">
      <c r="A124" s="161" t="s">
        <v>347</v>
      </c>
      <c r="B124" s="161" t="s">
        <v>356</v>
      </c>
      <c r="C124" s="161" t="s">
        <v>357</v>
      </c>
      <c r="D124" s="161">
        <v>3</v>
      </c>
      <c r="E124" s="161" t="s">
        <v>30</v>
      </c>
      <c r="F124" s="162">
        <v>41.986839000000003</v>
      </c>
      <c r="G124" s="162">
        <v>-86.562354999999997</v>
      </c>
      <c r="H124" s="162">
        <v>41.98</v>
      </c>
      <c r="I124" s="162">
        <v>-86.564346</v>
      </c>
      <c r="J124" s="163">
        <v>0.29799999999999999</v>
      </c>
    </row>
    <row r="125" spans="1:10" ht="12.75" customHeight="1" x14ac:dyDescent="0.15">
      <c r="A125" s="161" t="s">
        <v>347</v>
      </c>
      <c r="B125" s="161" t="s">
        <v>358</v>
      </c>
      <c r="C125" s="161" t="s">
        <v>359</v>
      </c>
      <c r="D125" s="161">
        <v>3</v>
      </c>
      <c r="E125" s="161" t="s">
        <v>30</v>
      </c>
      <c r="F125" s="162">
        <v>41.995190000000001</v>
      </c>
      <c r="G125" s="162">
        <v>-86.558021999999994</v>
      </c>
      <c r="H125" s="162">
        <v>42.005488999999997</v>
      </c>
      <c r="I125" s="162">
        <v>-86.551910000000007</v>
      </c>
      <c r="J125" s="163">
        <v>0.78900000000000003</v>
      </c>
    </row>
    <row r="126" spans="1:10" ht="12.75" customHeight="1" x14ac:dyDescent="0.15">
      <c r="A126" s="161" t="s">
        <v>347</v>
      </c>
      <c r="B126" s="161" t="s">
        <v>360</v>
      </c>
      <c r="C126" s="161" t="s">
        <v>361</v>
      </c>
      <c r="D126" s="161">
        <v>3</v>
      </c>
      <c r="E126" s="161" t="s">
        <v>30</v>
      </c>
      <c r="F126" s="162">
        <v>41.995190000000001</v>
      </c>
      <c r="G126" s="162">
        <v>-86.558021999999994</v>
      </c>
      <c r="H126" s="162">
        <v>41.991397999999997</v>
      </c>
      <c r="I126" s="162">
        <v>-86.560181</v>
      </c>
      <c r="J126" s="163">
        <v>0.28599999999999998</v>
      </c>
    </row>
    <row r="127" spans="1:10" ht="12.75" customHeight="1" x14ac:dyDescent="0.15">
      <c r="A127" s="161" t="s">
        <v>347</v>
      </c>
      <c r="B127" s="161" t="s">
        <v>362</v>
      </c>
      <c r="C127" s="161" t="s">
        <v>363</v>
      </c>
      <c r="D127" s="161">
        <v>1</v>
      </c>
      <c r="E127" s="161" t="s">
        <v>30</v>
      </c>
      <c r="F127" s="162">
        <v>42.121906000000003</v>
      </c>
      <c r="G127" s="162">
        <v>-86.480682000000002</v>
      </c>
      <c r="H127" s="162">
        <v>42.119999</v>
      </c>
      <c r="I127" s="162">
        <v>-86.484161</v>
      </c>
      <c r="J127" s="163">
        <v>0.26700000000000002</v>
      </c>
    </row>
    <row r="128" spans="1:10" ht="12.75" customHeight="1" x14ac:dyDescent="0.15">
      <c r="A128" s="161" t="s">
        <v>347</v>
      </c>
      <c r="B128" s="161" t="s">
        <v>364</v>
      </c>
      <c r="C128" s="161" t="s">
        <v>365</v>
      </c>
      <c r="D128" s="161">
        <v>1</v>
      </c>
      <c r="E128" s="161" t="s">
        <v>30</v>
      </c>
      <c r="F128" s="162">
        <v>41.853287000000002</v>
      </c>
      <c r="G128" s="162">
        <v>-86.671599999999998</v>
      </c>
      <c r="H128" s="162">
        <v>41.849997999999999</v>
      </c>
      <c r="I128" s="162">
        <v>-86.675078999999997</v>
      </c>
      <c r="J128" s="163">
        <v>0.29199999999999998</v>
      </c>
    </row>
    <row r="129" spans="1:10" ht="12.75" customHeight="1" x14ac:dyDescent="0.15">
      <c r="A129" s="161" t="s">
        <v>347</v>
      </c>
      <c r="B129" s="161" t="s">
        <v>366</v>
      </c>
      <c r="C129" s="161" t="s">
        <v>367</v>
      </c>
      <c r="D129" s="161">
        <v>1</v>
      </c>
      <c r="E129" s="161" t="s">
        <v>30</v>
      </c>
      <c r="F129" s="162">
        <v>42.128979000000001</v>
      </c>
      <c r="G129" s="162">
        <v>-86.472198000000006</v>
      </c>
      <c r="H129" s="162">
        <v>42.130001</v>
      </c>
      <c r="I129" s="162">
        <v>-86.475455999999994</v>
      </c>
      <c r="J129" s="163">
        <v>0.28000000000000003</v>
      </c>
    </row>
    <row r="130" spans="1:10" ht="12.75" customHeight="1" x14ac:dyDescent="0.15">
      <c r="A130" s="161" t="s">
        <v>347</v>
      </c>
      <c r="B130" s="161" t="s">
        <v>368</v>
      </c>
      <c r="C130" s="161" t="s">
        <v>369</v>
      </c>
      <c r="D130" s="161">
        <v>1</v>
      </c>
      <c r="E130" s="161" t="s">
        <v>30</v>
      </c>
      <c r="F130" s="162">
        <v>42.019900999999997</v>
      </c>
      <c r="G130" s="162">
        <v>-86.543694000000002</v>
      </c>
      <c r="H130" s="162">
        <v>42.02</v>
      </c>
      <c r="I130" s="162">
        <v>-86.544608999999994</v>
      </c>
      <c r="J130" s="163">
        <v>0.36</v>
      </c>
    </row>
    <row r="131" spans="1:10" ht="12.75" customHeight="1" x14ac:dyDescent="0.15">
      <c r="A131" s="161" t="s">
        <v>347</v>
      </c>
      <c r="B131" s="161" t="s">
        <v>370</v>
      </c>
      <c r="C131" s="161" t="s">
        <v>371</v>
      </c>
      <c r="D131" s="161">
        <v>1</v>
      </c>
      <c r="E131" s="161" t="s">
        <v>30</v>
      </c>
      <c r="F131" s="162">
        <v>42.102749000000003</v>
      </c>
      <c r="G131" s="162">
        <v>-86.491630999999998</v>
      </c>
      <c r="H131" s="162">
        <v>42.099997999999999</v>
      </c>
      <c r="I131" s="162">
        <v>-86.493965000000003</v>
      </c>
      <c r="J131" s="163">
        <v>0.25900000000000001</v>
      </c>
    </row>
    <row r="132" spans="1:10" ht="12.75" customHeight="1" x14ac:dyDescent="0.15">
      <c r="A132" s="161" t="s">
        <v>347</v>
      </c>
      <c r="B132" s="161" t="s">
        <v>372</v>
      </c>
      <c r="C132" s="161" t="s">
        <v>373</v>
      </c>
      <c r="D132" s="161">
        <v>1</v>
      </c>
      <c r="E132" s="161" t="s">
        <v>30</v>
      </c>
      <c r="F132" s="162">
        <v>41.765476</v>
      </c>
      <c r="G132" s="162">
        <v>-86.813789</v>
      </c>
      <c r="H132" s="162">
        <v>41.759998000000003</v>
      </c>
      <c r="I132" s="162">
        <v>-86.817916999999994</v>
      </c>
      <c r="J132" s="163">
        <v>0.26100000000000001</v>
      </c>
    </row>
    <row r="133" spans="1:10" ht="12.75" customHeight="1" x14ac:dyDescent="0.15">
      <c r="A133" s="161" t="s">
        <v>347</v>
      </c>
      <c r="B133" s="161" t="s">
        <v>374</v>
      </c>
      <c r="C133" s="161" t="s">
        <v>375</v>
      </c>
      <c r="D133" s="161">
        <v>3</v>
      </c>
      <c r="E133" s="161" t="s">
        <v>30</v>
      </c>
      <c r="F133" s="162">
        <v>42.165748999999998</v>
      </c>
      <c r="G133" s="162">
        <v>-86.434607999999997</v>
      </c>
      <c r="H133" s="162">
        <v>42.163592999999999</v>
      </c>
      <c r="I133" s="162">
        <v>-86.437049999999999</v>
      </c>
      <c r="J133" s="163">
        <v>0.19600000000000001</v>
      </c>
    </row>
    <row r="134" spans="1:10" ht="12.75" customHeight="1" x14ac:dyDescent="0.15">
      <c r="A134" s="161" t="s">
        <v>347</v>
      </c>
      <c r="B134" s="161" t="s">
        <v>376</v>
      </c>
      <c r="C134" s="161" t="s">
        <v>377</v>
      </c>
      <c r="D134" s="161">
        <v>1</v>
      </c>
      <c r="E134" s="161" t="s">
        <v>30</v>
      </c>
      <c r="F134" s="162">
        <v>41.795634999999997</v>
      </c>
      <c r="G134" s="162">
        <v>-86.757544999999993</v>
      </c>
      <c r="H134" s="162">
        <v>41.790000999999997</v>
      </c>
      <c r="I134" s="162">
        <v>-86.761512999999994</v>
      </c>
      <c r="J134" s="163">
        <v>0.26700000000000002</v>
      </c>
    </row>
    <row r="135" spans="1:10" ht="12.75" customHeight="1" x14ac:dyDescent="0.15">
      <c r="A135" s="161" t="s">
        <v>347</v>
      </c>
      <c r="B135" s="161" t="s">
        <v>378</v>
      </c>
      <c r="C135" s="161" t="s">
        <v>379</v>
      </c>
      <c r="D135" s="161">
        <v>1</v>
      </c>
      <c r="E135" s="161" t="s">
        <v>30</v>
      </c>
      <c r="F135" s="162">
        <v>42.136208000000003</v>
      </c>
      <c r="G135" s="162">
        <v>-86.464591999999996</v>
      </c>
      <c r="H135" s="162">
        <v>42.130001</v>
      </c>
      <c r="I135" s="162">
        <v>-86.466926999999998</v>
      </c>
      <c r="J135" s="163">
        <v>8.1000000000000003E-2</v>
      </c>
    </row>
    <row r="136" spans="1:10" ht="12.75" customHeight="1" x14ac:dyDescent="0.15">
      <c r="A136" s="161" t="s">
        <v>347</v>
      </c>
      <c r="B136" s="161" t="s">
        <v>380</v>
      </c>
      <c r="C136" s="161" t="s">
        <v>381</v>
      </c>
      <c r="D136" s="161">
        <v>1</v>
      </c>
      <c r="E136" s="161" t="s">
        <v>30</v>
      </c>
      <c r="F136" s="162">
        <v>42.113166999999997</v>
      </c>
      <c r="G136" s="162">
        <v>-86.487862000000007</v>
      </c>
      <c r="H136" s="162">
        <v>42.110000999999997</v>
      </c>
      <c r="I136" s="162">
        <v>-86.488547999999994</v>
      </c>
      <c r="J136" s="163">
        <v>0.27300000000000002</v>
      </c>
    </row>
    <row r="137" spans="1:10" ht="12.75" customHeight="1" x14ac:dyDescent="0.15">
      <c r="A137" s="161" t="s">
        <v>347</v>
      </c>
      <c r="B137" s="161" t="s">
        <v>382</v>
      </c>
      <c r="C137" s="161" t="s">
        <v>383</v>
      </c>
      <c r="D137" s="161">
        <v>1</v>
      </c>
      <c r="E137" s="161" t="s">
        <v>30</v>
      </c>
      <c r="F137" s="162">
        <v>42.118026999999998</v>
      </c>
      <c r="G137" s="162">
        <v>-86.486144999999993</v>
      </c>
      <c r="H137" s="162">
        <v>42.119999</v>
      </c>
      <c r="I137" s="162">
        <v>-86.489470999999995</v>
      </c>
      <c r="J137" s="163">
        <v>0.26700000000000002</v>
      </c>
    </row>
    <row r="138" spans="1:10" ht="12.75" customHeight="1" x14ac:dyDescent="0.15">
      <c r="A138" s="161" t="s">
        <v>347</v>
      </c>
      <c r="B138" s="161" t="s">
        <v>384</v>
      </c>
      <c r="C138" s="161" t="s">
        <v>385</v>
      </c>
      <c r="D138" s="161">
        <v>1</v>
      </c>
      <c r="E138" s="161" t="s">
        <v>30</v>
      </c>
      <c r="F138" s="162">
        <v>41.908180000000002</v>
      </c>
      <c r="G138" s="162">
        <v>-86.606598000000005</v>
      </c>
      <c r="H138" s="162">
        <v>41.900002000000001</v>
      </c>
      <c r="I138" s="162">
        <v>-86.609359999999995</v>
      </c>
      <c r="J138" s="163">
        <v>0.26700000000000002</v>
      </c>
    </row>
    <row r="139" spans="1:10" ht="12.75" customHeight="1" x14ac:dyDescent="0.15">
      <c r="A139" s="161" t="s">
        <v>347</v>
      </c>
      <c r="B139" s="161" t="s">
        <v>386</v>
      </c>
      <c r="C139" s="161" t="s">
        <v>387</v>
      </c>
      <c r="D139" s="161">
        <v>3</v>
      </c>
      <c r="E139" s="161" t="s">
        <v>30</v>
      </c>
      <c r="F139" s="162">
        <v>41.928699000000002</v>
      </c>
      <c r="G139" s="162">
        <v>-86.590575999999999</v>
      </c>
      <c r="H139" s="162">
        <v>41.908656999999998</v>
      </c>
      <c r="I139" s="162">
        <v>-86.606339000000006</v>
      </c>
      <c r="J139" s="163">
        <v>1.647</v>
      </c>
    </row>
    <row r="140" spans="1:10" ht="12.75" customHeight="1" x14ac:dyDescent="0.15">
      <c r="A140" s="170" t="s">
        <v>347</v>
      </c>
      <c r="B140" s="170" t="s">
        <v>388</v>
      </c>
      <c r="C140" s="170" t="s">
        <v>389</v>
      </c>
      <c r="D140" s="170">
        <v>1</v>
      </c>
      <c r="E140" s="170" t="s">
        <v>30</v>
      </c>
      <c r="F140" s="144">
        <v>41.944248000000002</v>
      </c>
      <c r="G140" s="144">
        <v>-86.581276000000003</v>
      </c>
      <c r="H140" s="144">
        <v>41.939999</v>
      </c>
      <c r="I140" s="144">
        <v>-86.582901000000007</v>
      </c>
      <c r="J140" s="167">
        <v>0.251</v>
      </c>
    </row>
    <row r="141" spans="1:10" ht="12.75" customHeight="1" x14ac:dyDescent="0.15">
      <c r="A141" s="51"/>
      <c r="B141" s="57">
        <f>COUNTA(B120:B140)</f>
        <v>21</v>
      </c>
      <c r="C141" s="51"/>
      <c r="D141" s="70"/>
      <c r="E141" s="51"/>
      <c r="F141" s="51"/>
      <c r="G141" s="51"/>
      <c r="H141" s="154"/>
      <c r="I141" s="154"/>
      <c r="J141" s="165">
        <f>SUM(J120:J140)</f>
        <v>6.8500000000000014</v>
      </c>
    </row>
    <row r="142" spans="1:10" ht="12.75" customHeight="1" x14ac:dyDescent="0.15">
      <c r="A142" s="51"/>
      <c r="B142" s="57"/>
      <c r="C142" s="51"/>
      <c r="D142" s="70"/>
      <c r="E142" s="51"/>
      <c r="F142" s="51"/>
      <c r="G142" s="51"/>
      <c r="H142" s="154"/>
      <c r="I142" s="154"/>
      <c r="J142" s="165"/>
    </row>
    <row r="143" spans="1:10" ht="12.75" customHeight="1" x14ac:dyDescent="0.15">
      <c r="A143" s="161" t="s">
        <v>390</v>
      </c>
      <c r="B143" s="161" t="s">
        <v>392</v>
      </c>
      <c r="C143" s="161" t="s">
        <v>393</v>
      </c>
      <c r="D143" s="161">
        <v>3</v>
      </c>
      <c r="E143" s="161" t="s">
        <v>30</v>
      </c>
      <c r="F143" s="162">
        <v>45.658938999999997</v>
      </c>
      <c r="G143" s="162">
        <v>-85.495827000000006</v>
      </c>
      <c r="H143" s="162">
        <v>45.655842</v>
      </c>
      <c r="I143" s="162">
        <v>-85.492942999999997</v>
      </c>
      <c r="J143" s="163">
        <v>0.26200000000000001</v>
      </c>
    </row>
    <row r="144" spans="1:10" ht="12.75" customHeight="1" x14ac:dyDescent="0.15">
      <c r="A144" s="161" t="s">
        <v>390</v>
      </c>
      <c r="B144" s="161" t="s">
        <v>391</v>
      </c>
      <c r="C144" s="161" t="s">
        <v>394</v>
      </c>
      <c r="D144" s="161">
        <v>3</v>
      </c>
      <c r="E144" s="161" t="s">
        <v>30</v>
      </c>
      <c r="F144" s="162">
        <v>45.753138999999997</v>
      </c>
      <c r="G144" s="162">
        <v>-85.512512000000001</v>
      </c>
      <c r="H144" s="162">
        <v>45.752110000000002</v>
      </c>
      <c r="I144" s="162">
        <v>-85.517380000000003</v>
      </c>
      <c r="J144" s="163">
        <v>0.246</v>
      </c>
    </row>
    <row r="145" spans="1:10" ht="12.75" customHeight="1" x14ac:dyDescent="0.15">
      <c r="A145" s="161" t="s">
        <v>390</v>
      </c>
      <c r="B145" s="161" t="s">
        <v>395</v>
      </c>
      <c r="C145" s="161" t="s">
        <v>396</v>
      </c>
      <c r="D145" s="161">
        <v>1</v>
      </c>
      <c r="E145" s="161" t="s">
        <v>30</v>
      </c>
      <c r="F145" s="162">
        <v>45.318801999999998</v>
      </c>
      <c r="G145" s="162">
        <v>-85.241095999999999</v>
      </c>
      <c r="H145" s="162">
        <v>45.317901999999997</v>
      </c>
      <c r="I145" s="162">
        <v>-85.242401000000001</v>
      </c>
      <c r="J145" s="163">
        <v>6.2E-2</v>
      </c>
    </row>
    <row r="146" spans="1:10" ht="12.75" customHeight="1" x14ac:dyDescent="0.15">
      <c r="A146" s="161" t="s">
        <v>390</v>
      </c>
      <c r="B146" s="161" t="s">
        <v>397</v>
      </c>
      <c r="C146" s="161" t="s">
        <v>398</v>
      </c>
      <c r="D146" s="161">
        <v>3</v>
      </c>
      <c r="E146" s="161" t="s">
        <v>30</v>
      </c>
      <c r="F146" s="162">
        <v>45.727631000000002</v>
      </c>
      <c r="G146" s="162">
        <v>-85.571822999999995</v>
      </c>
      <c r="H146" s="162">
        <v>45.748299000000003</v>
      </c>
      <c r="I146" s="162">
        <v>-85.567329000000001</v>
      </c>
      <c r="J146" s="163">
        <v>1.512</v>
      </c>
    </row>
    <row r="147" spans="1:10" ht="12.75" customHeight="1" x14ac:dyDescent="0.15">
      <c r="A147" s="161" t="s">
        <v>390</v>
      </c>
      <c r="B147" s="161" t="s">
        <v>399</v>
      </c>
      <c r="C147" s="161" t="s">
        <v>400</v>
      </c>
      <c r="D147" s="161">
        <v>1</v>
      </c>
      <c r="E147" s="161" t="s">
        <v>30</v>
      </c>
      <c r="F147" s="162">
        <v>45.156731000000001</v>
      </c>
      <c r="G147" s="162">
        <v>-85.142464000000004</v>
      </c>
      <c r="H147" s="162">
        <v>45.156928999999998</v>
      </c>
      <c r="I147" s="162">
        <v>-85.140952999999996</v>
      </c>
      <c r="J147" s="163">
        <v>8.1000000000000003E-2</v>
      </c>
    </row>
    <row r="148" spans="1:10" ht="12.75" customHeight="1" x14ac:dyDescent="0.15">
      <c r="A148" s="161" t="s">
        <v>390</v>
      </c>
      <c r="B148" s="161" t="s">
        <v>401</v>
      </c>
      <c r="C148" s="161" t="s">
        <v>402</v>
      </c>
      <c r="D148" s="161">
        <v>1</v>
      </c>
      <c r="E148" s="161" t="s">
        <v>30</v>
      </c>
      <c r="F148" s="162">
        <v>45.181491999999999</v>
      </c>
      <c r="G148" s="162">
        <v>-85.162743000000006</v>
      </c>
      <c r="H148" s="162">
        <v>45.182448999999998</v>
      </c>
      <c r="I148" s="162">
        <v>-85.163193000000007</v>
      </c>
      <c r="J148" s="163">
        <v>7.8E-2</v>
      </c>
    </row>
    <row r="149" spans="1:10" ht="12.75" customHeight="1" x14ac:dyDescent="0.15">
      <c r="A149" s="161" t="s">
        <v>390</v>
      </c>
      <c r="B149" s="161" t="s">
        <v>403</v>
      </c>
      <c r="C149" s="161" t="s">
        <v>404</v>
      </c>
      <c r="D149" s="161">
        <v>1</v>
      </c>
      <c r="E149" s="161" t="s">
        <v>30</v>
      </c>
      <c r="F149" s="162">
        <v>45.304797999999998</v>
      </c>
      <c r="G149" s="162">
        <v>-85.247901999999996</v>
      </c>
      <c r="H149" s="162">
        <v>45.302897999999999</v>
      </c>
      <c r="I149" s="162">
        <v>-85.247398000000004</v>
      </c>
      <c r="J149" s="163">
        <v>6.2E-2</v>
      </c>
    </row>
    <row r="150" spans="1:10" ht="12.75" customHeight="1" x14ac:dyDescent="0.15">
      <c r="A150" s="161" t="s">
        <v>390</v>
      </c>
      <c r="B150" s="161" t="s">
        <v>405</v>
      </c>
      <c r="C150" s="161" t="s">
        <v>406</v>
      </c>
      <c r="D150" s="161">
        <v>1</v>
      </c>
      <c r="E150" s="161" t="s">
        <v>30</v>
      </c>
      <c r="F150" s="162">
        <v>45.223205999999998</v>
      </c>
      <c r="G150" s="162">
        <v>-85.387741000000005</v>
      </c>
      <c r="H150" s="162">
        <v>45.310001</v>
      </c>
      <c r="I150" s="162">
        <v>-85.309005999999997</v>
      </c>
      <c r="J150" s="163">
        <v>8.5649999999999995</v>
      </c>
    </row>
    <row r="151" spans="1:10" ht="12.75" customHeight="1" x14ac:dyDescent="0.15">
      <c r="A151" s="161" t="s">
        <v>390</v>
      </c>
      <c r="B151" s="161" t="s">
        <v>407</v>
      </c>
      <c r="C151" s="161" t="s">
        <v>408</v>
      </c>
      <c r="D151" s="161">
        <v>2</v>
      </c>
      <c r="E151" s="161" t="s">
        <v>30</v>
      </c>
      <c r="F151" s="162">
        <v>45.225898999999998</v>
      </c>
      <c r="G151" s="162">
        <v>-85.046752999999995</v>
      </c>
      <c r="H151" s="162">
        <v>45.227169000000004</v>
      </c>
      <c r="I151" s="162">
        <v>-85.049377000000007</v>
      </c>
      <c r="J151" s="163">
        <v>0.16500000000000001</v>
      </c>
    </row>
    <row r="152" spans="1:10" ht="12.75" customHeight="1" x14ac:dyDescent="0.15">
      <c r="A152" s="161" t="s">
        <v>390</v>
      </c>
      <c r="B152" s="161" t="s">
        <v>409</v>
      </c>
      <c r="C152" s="161" t="s">
        <v>410</v>
      </c>
      <c r="D152" s="161">
        <v>3</v>
      </c>
      <c r="E152" s="161" t="s">
        <v>30</v>
      </c>
      <c r="F152" s="162">
        <v>45.743969</v>
      </c>
      <c r="G152" s="162">
        <v>-85.519858999999997</v>
      </c>
      <c r="H152" s="162">
        <v>45.743191000000003</v>
      </c>
      <c r="I152" s="162">
        <v>-85.520149000000004</v>
      </c>
      <c r="J152" s="163">
        <v>5.6000000000000001E-2</v>
      </c>
    </row>
    <row r="153" spans="1:10" ht="12.75" customHeight="1" x14ac:dyDescent="0.15">
      <c r="A153" s="161" t="s">
        <v>390</v>
      </c>
      <c r="B153" s="161" t="s">
        <v>411</v>
      </c>
      <c r="C153" s="161" t="s">
        <v>412</v>
      </c>
      <c r="D153" s="161">
        <v>1</v>
      </c>
      <c r="E153" s="161" t="s">
        <v>30</v>
      </c>
      <c r="F153" s="162">
        <v>45.323340999999999</v>
      </c>
      <c r="G153" s="162">
        <v>-85.219841000000002</v>
      </c>
      <c r="H153" s="162">
        <v>45.323298999999999</v>
      </c>
      <c r="I153" s="162">
        <v>-85.218581999999998</v>
      </c>
      <c r="J153" s="163">
        <v>3.5000000000000003E-2</v>
      </c>
    </row>
    <row r="154" spans="1:10" ht="12.75" customHeight="1" x14ac:dyDescent="0.15">
      <c r="A154" s="161" t="s">
        <v>390</v>
      </c>
      <c r="B154" s="161" t="s">
        <v>413</v>
      </c>
      <c r="C154" s="161" t="s">
        <v>414</v>
      </c>
      <c r="D154" s="161">
        <v>3</v>
      </c>
      <c r="E154" s="161" t="s">
        <v>30</v>
      </c>
      <c r="F154" s="162">
        <v>45.574108000000003</v>
      </c>
      <c r="G154" s="162">
        <v>-85.576553000000004</v>
      </c>
      <c r="H154" s="162">
        <v>45.577849999999998</v>
      </c>
      <c r="I154" s="162">
        <v>-85.591530000000006</v>
      </c>
      <c r="J154" s="163">
        <v>0.75700000000000001</v>
      </c>
    </row>
    <row r="155" spans="1:10" ht="12.75" customHeight="1" x14ac:dyDescent="0.15">
      <c r="A155" s="161" t="s">
        <v>390</v>
      </c>
      <c r="B155" s="161" t="s">
        <v>415</v>
      </c>
      <c r="C155" s="161" t="s">
        <v>416</v>
      </c>
      <c r="D155" s="161">
        <v>1</v>
      </c>
      <c r="E155" s="161" t="s">
        <v>30</v>
      </c>
      <c r="F155" s="162">
        <v>45.318401000000001</v>
      </c>
      <c r="G155" s="162">
        <v>-85.266197000000005</v>
      </c>
      <c r="H155" s="162">
        <v>45.319800999999998</v>
      </c>
      <c r="I155" s="162">
        <v>-85.264296999999999</v>
      </c>
      <c r="J155" s="163">
        <v>0.14899999999999999</v>
      </c>
    </row>
    <row r="156" spans="1:10" ht="12.75" customHeight="1" x14ac:dyDescent="0.15">
      <c r="A156" s="161" t="s">
        <v>390</v>
      </c>
      <c r="B156" s="161" t="s">
        <v>417</v>
      </c>
      <c r="C156" s="161" t="s">
        <v>418</v>
      </c>
      <c r="D156" s="161">
        <v>3</v>
      </c>
      <c r="E156" s="161" t="s">
        <v>30</v>
      </c>
      <c r="F156" s="162">
        <v>45.336554999999997</v>
      </c>
      <c r="G156" s="162">
        <v>-85.250823999999994</v>
      </c>
      <c r="H156" s="162">
        <v>45.330002</v>
      </c>
      <c r="I156" s="162">
        <v>-85.251739999999998</v>
      </c>
      <c r="J156" s="163">
        <v>0.372</v>
      </c>
    </row>
    <row r="157" spans="1:10" ht="12.75" customHeight="1" x14ac:dyDescent="0.15">
      <c r="A157" s="161" t="s">
        <v>390</v>
      </c>
      <c r="B157" s="161" t="s">
        <v>419</v>
      </c>
      <c r="C157" s="161" t="s">
        <v>1281</v>
      </c>
      <c r="D157" s="161">
        <v>1</v>
      </c>
      <c r="E157" s="161" t="s">
        <v>30</v>
      </c>
      <c r="F157" s="162">
        <v>45.218688999999998</v>
      </c>
      <c r="G157" s="162">
        <v>-85.388580000000005</v>
      </c>
      <c r="H157" s="162">
        <v>45.220001000000003</v>
      </c>
      <c r="I157" s="162">
        <v>-85.389244000000005</v>
      </c>
      <c r="J157" s="163">
        <v>8.1000000000000003E-2</v>
      </c>
    </row>
    <row r="158" spans="1:10" ht="12.75" customHeight="1" x14ac:dyDescent="0.15">
      <c r="A158" s="161" t="s">
        <v>390</v>
      </c>
      <c r="B158" s="161" t="s">
        <v>420</v>
      </c>
      <c r="C158" s="161" t="s">
        <v>421</v>
      </c>
      <c r="D158" s="161">
        <v>1</v>
      </c>
      <c r="E158" s="161" t="s">
        <v>30</v>
      </c>
      <c r="F158" s="162">
        <v>45.2117</v>
      </c>
      <c r="G158" s="162">
        <v>-85.019203000000005</v>
      </c>
      <c r="H158" s="162">
        <v>45.211899000000003</v>
      </c>
      <c r="I158" s="162">
        <v>-85.018501000000001</v>
      </c>
      <c r="J158" s="163">
        <v>6.2E-2</v>
      </c>
    </row>
    <row r="159" spans="1:10" ht="12.75" customHeight="1" x14ac:dyDescent="0.15">
      <c r="A159" s="161" t="s">
        <v>390</v>
      </c>
      <c r="B159" s="161" t="s">
        <v>422</v>
      </c>
      <c r="C159" s="161" t="s">
        <v>423</v>
      </c>
      <c r="D159" s="161">
        <v>1</v>
      </c>
      <c r="E159" s="161" t="s">
        <v>30</v>
      </c>
      <c r="F159" s="162">
        <v>45.205199999999998</v>
      </c>
      <c r="G159" s="162">
        <v>-85.033400999999998</v>
      </c>
      <c r="H159" s="162">
        <v>45.205298999999997</v>
      </c>
      <c r="I159" s="162">
        <v>-85.032600000000002</v>
      </c>
      <c r="J159" s="163">
        <v>2.1999999999999999E-2</v>
      </c>
    </row>
    <row r="160" spans="1:10" ht="12.75" customHeight="1" x14ac:dyDescent="0.15">
      <c r="A160" s="161" t="s">
        <v>390</v>
      </c>
      <c r="B160" s="161" t="s">
        <v>424</v>
      </c>
      <c r="C160" s="161" t="s">
        <v>425</v>
      </c>
      <c r="D160" s="161">
        <v>2</v>
      </c>
      <c r="E160" s="161" t="s">
        <v>30</v>
      </c>
      <c r="F160" s="162">
        <v>45.263900999999997</v>
      </c>
      <c r="G160" s="162">
        <v>-85.190498000000005</v>
      </c>
      <c r="H160" s="162">
        <v>45.264000000000003</v>
      </c>
      <c r="I160" s="162">
        <v>-85.190201000000002</v>
      </c>
      <c r="J160" s="163">
        <v>3.5999999999999997E-2</v>
      </c>
    </row>
    <row r="161" spans="1:10" ht="12.75" customHeight="1" x14ac:dyDescent="0.15">
      <c r="A161" s="161" t="s">
        <v>390</v>
      </c>
      <c r="B161" s="161" t="s">
        <v>426</v>
      </c>
      <c r="C161" s="161" t="s">
        <v>427</v>
      </c>
      <c r="D161" s="161">
        <v>1</v>
      </c>
      <c r="E161" s="161" t="s">
        <v>30</v>
      </c>
      <c r="F161" s="162">
        <v>45.234470000000002</v>
      </c>
      <c r="G161" s="162">
        <v>-85.087044000000006</v>
      </c>
      <c r="H161" s="162">
        <v>45.232201000000003</v>
      </c>
      <c r="I161" s="162">
        <v>-85.086594000000005</v>
      </c>
      <c r="J161" s="163">
        <v>0.185</v>
      </c>
    </row>
    <row r="162" spans="1:10" ht="12.75" customHeight="1" x14ac:dyDescent="0.15">
      <c r="A162" s="170" t="s">
        <v>390</v>
      </c>
      <c r="B162" s="170" t="s">
        <v>428</v>
      </c>
      <c r="C162" s="170" t="s">
        <v>429</v>
      </c>
      <c r="D162" s="170">
        <v>1</v>
      </c>
      <c r="E162" s="170" t="s">
        <v>30</v>
      </c>
      <c r="F162" s="144">
        <v>45.236899999999999</v>
      </c>
      <c r="G162" s="144">
        <v>-85.061897000000002</v>
      </c>
      <c r="H162" s="144">
        <v>45.238602</v>
      </c>
      <c r="I162" s="144">
        <v>-85.060203999999999</v>
      </c>
      <c r="J162" s="167">
        <v>6.2E-2</v>
      </c>
    </row>
    <row r="163" spans="1:10" ht="12.75" customHeight="1" x14ac:dyDescent="0.15">
      <c r="A163" s="51"/>
      <c r="B163" s="57">
        <f>COUNTA(B143:B162)</f>
        <v>20</v>
      </c>
      <c r="C163" s="51"/>
      <c r="D163" s="70"/>
      <c r="E163" s="51"/>
      <c r="F163" s="51"/>
      <c r="G163" s="51"/>
      <c r="H163" s="154"/>
      <c r="I163" s="154"/>
      <c r="J163" s="165">
        <f>SUM(J143:J162)</f>
        <v>12.849999999999994</v>
      </c>
    </row>
    <row r="164" spans="1:10" ht="12.75" customHeight="1" x14ac:dyDescent="0.15">
      <c r="A164" s="51"/>
      <c r="B164" s="57"/>
      <c r="C164" s="51"/>
      <c r="D164" s="70"/>
      <c r="E164" s="51"/>
      <c r="F164" s="51"/>
      <c r="G164" s="51"/>
      <c r="H164" s="154"/>
      <c r="I164" s="154"/>
      <c r="J164" s="165"/>
    </row>
    <row r="165" spans="1:10" ht="12.75" customHeight="1" x14ac:dyDescent="0.15">
      <c r="A165" s="161" t="s">
        <v>430</v>
      </c>
      <c r="B165" s="161" t="s">
        <v>431</v>
      </c>
      <c r="C165" s="161" t="s">
        <v>432</v>
      </c>
      <c r="D165" s="161">
        <v>3</v>
      </c>
      <c r="E165" s="161" t="s">
        <v>30</v>
      </c>
      <c r="F165" s="162">
        <v>45.785805000000003</v>
      </c>
      <c r="G165" s="162">
        <v>-84.725577999999999</v>
      </c>
      <c r="H165" s="162">
        <v>45.785629</v>
      </c>
      <c r="I165" s="162">
        <v>-84.725448999999998</v>
      </c>
      <c r="J165" s="163">
        <v>1.4999999999999999E-2</v>
      </c>
    </row>
    <row r="166" spans="1:10" ht="12.75" customHeight="1" x14ac:dyDescent="0.15">
      <c r="A166" s="161" t="s">
        <v>430</v>
      </c>
      <c r="B166" s="161" t="s">
        <v>433</v>
      </c>
      <c r="C166" s="161" t="s">
        <v>434</v>
      </c>
      <c r="D166" s="161">
        <v>1</v>
      </c>
      <c r="E166" s="161" t="s">
        <v>30</v>
      </c>
      <c r="F166" s="162">
        <v>45.657021</v>
      </c>
      <c r="G166" s="162">
        <v>-84.465462000000002</v>
      </c>
      <c r="H166" s="162">
        <v>45.66</v>
      </c>
      <c r="I166" s="162">
        <v>-84.467606000000004</v>
      </c>
      <c r="J166" s="163">
        <v>9.4E-2</v>
      </c>
    </row>
    <row r="167" spans="1:10" ht="12.75" customHeight="1" x14ac:dyDescent="0.15">
      <c r="A167" s="161" t="s">
        <v>430</v>
      </c>
      <c r="B167" s="161" t="s">
        <v>435</v>
      </c>
      <c r="C167" s="161" t="s">
        <v>436</v>
      </c>
      <c r="D167" s="161">
        <v>1</v>
      </c>
      <c r="E167" s="161" t="s">
        <v>30</v>
      </c>
      <c r="F167" s="162">
        <v>45.652752</v>
      </c>
      <c r="G167" s="162">
        <v>-84.418739000000002</v>
      </c>
      <c r="H167" s="162">
        <v>45.650002000000001</v>
      </c>
      <c r="I167" s="162">
        <v>-84.421501000000006</v>
      </c>
      <c r="J167" s="163">
        <v>1.2929999999999999</v>
      </c>
    </row>
    <row r="168" spans="1:10" ht="12.75" customHeight="1" x14ac:dyDescent="0.15">
      <c r="A168" s="161" t="s">
        <v>430</v>
      </c>
      <c r="B168" s="161" t="s">
        <v>437</v>
      </c>
      <c r="C168" s="161" t="s">
        <v>438</v>
      </c>
      <c r="D168" s="161">
        <v>3</v>
      </c>
      <c r="E168" s="161" t="s">
        <v>30</v>
      </c>
      <c r="F168" s="162">
        <v>45.636223000000001</v>
      </c>
      <c r="G168" s="162">
        <v>-84.223327999999995</v>
      </c>
      <c r="H168" s="162">
        <v>45.639999000000003</v>
      </c>
      <c r="I168" s="162">
        <v>-84.225623999999996</v>
      </c>
      <c r="J168" s="163">
        <v>9.5000000000000001E-2</v>
      </c>
    </row>
    <row r="169" spans="1:10" ht="12.75" customHeight="1" x14ac:dyDescent="0.15">
      <c r="A169" s="161" t="s">
        <v>430</v>
      </c>
      <c r="B169" s="161" t="s">
        <v>439</v>
      </c>
      <c r="C169" s="161" t="s">
        <v>440</v>
      </c>
      <c r="D169" s="161">
        <v>3</v>
      </c>
      <c r="E169" s="161" t="s">
        <v>30</v>
      </c>
      <c r="F169" s="162">
        <v>45.657131</v>
      </c>
      <c r="G169" s="162">
        <v>-84.467727999999994</v>
      </c>
      <c r="H169" s="162">
        <v>45.66</v>
      </c>
      <c r="I169" s="162">
        <v>-84.469443999999996</v>
      </c>
      <c r="J169" s="163">
        <v>0.124</v>
      </c>
    </row>
    <row r="170" spans="1:10" ht="12.75" customHeight="1" x14ac:dyDescent="0.15">
      <c r="A170" s="161" t="s">
        <v>430</v>
      </c>
      <c r="B170" s="161" t="s">
        <v>441</v>
      </c>
      <c r="C170" s="161" t="s">
        <v>442</v>
      </c>
      <c r="D170" s="161">
        <v>3</v>
      </c>
      <c r="E170" s="161" t="s">
        <v>30</v>
      </c>
      <c r="F170" s="162">
        <v>45.784557</v>
      </c>
      <c r="G170" s="162">
        <v>-84.724197000000004</v>
      </c>
      <c r="H170" s="162">
        <v>45.779998999999997</v>
      </c>
      <c r="I170" s="162">
        <v>-84.724495000000005</v>
      </c>
      <c r="J170" s="163">
        <v>1.7000000000000001E-2</v>
      </c>
    </row>
    <row r="171" spans="1:10" ht="12.75" customHeight="1" x14ac:dyDescent="0.15">
      <c r="A171" s="161" t="s">
        <v>430</v>
      </c>
      <c r="B171" s="161" t="s">
        <v>443</v>
      </c>
      <c r="C171" s="161" t="s">
        <v>444</v>
      </c>
      <c r="D171" s="161">
        <v>1</v>
      </c>
      <c r="E171" s="161" t="s">
        <v>30</v>
      </c>
      <c r="F171" s="162">
        <v>45.787998000000002</v>
      </c>
      <c r="G171" s="162">
        <v>-84.728515999999999</v>
      </c>
      <c r="H171" s="162">
        <v>45.790000999999997</v>
      </c>
      <c r="I171" s="162">
        <v>-84.730438000000007</v>
      </c>
      <c r="J171" s="163">
        <v>0.113</v>
      </c>
    </row>
    <row r="172" spans="1:10" ht="12.75" customHeight="1" x14ac:dyDescent="0.15">
      <c r="A172" s="161" t="s">
        <v>430</v>
      </c>
      <c r="B172" s="161" t="s">
        <v>445</v>
      </c>
      <c r="C172" s="161" t="s">
        <v>446</v>
      </c>
      <c r="D172" s="161">
        <v>3</v>
      </c>
      <c r="E172" s="161" t="s">
        <v>30</v>
      </c>
      <c r="F172" s="162">
        <v>45.748505000000002</v>
      </c>
      <c r="G172" s="162">
        <v>-84.677222999999998</v>
      </c>
      <c r="H172" s="162">
        <v>45.740001999999997</v>
      </c>
      <c r="I172" s="162">
        <v>-84.662589999999994</v>
      </c>
      <c r="J172" s="163">
        <v>0.80800000000000005</v>
      </c>
    </row>
    <row r="173" spans="1:10" ht="12.75" customHeight="1" x14ac:dyDescent="0.15">
      <c r="A173" s="161" t="s">
        <v>430</v>
      </c>
      <c r="B173" s="161" t="s">
        <v>447</v>
      </c>
      <c r="C173" s="161" t="s">
        <v>448</v>
      </c>
      <c r="D173" s="161">
        <v>3</v>
      </c>
      <c r="E173" s="161" t="s">
        <v>30</v>
      </c>
      <c r="F173" s="162">
        <v>45.690452999999998</v>
      </c>
      <c r="G173" s="162">
        <v>-84.539085</v>
      </c>
      <c r="H173" s="162">
        <v>45.689301</v>
      </c>
      <c r="I173" s="162">
        <v>-84.539199999999994</v>
      </c>
      <c r="J173" s="163">
        <v>1.9E-2</v>
      </c>
    </row>
    <row r="174" spans="1:10" ht="12.75" customHeight="1" x14ac:dyDescent="0.15">
      <c r="A174" s="161" t="s">
        <v>430</v>
      </c>
      <c r="B174" s="161" t="s">
        <v>449</v>
      </c>
      <c r="C174" s="161" t="s">
        <v>450</v>
      </c>
      <c r="D174" s="161">
        <v>3</v>
      </c>
      <c r="E174" s="161" t="s">
        <v>30</v>
      </c>
      <c r="F174" s="162">
        <v>45.719517000000003</v>
      </c>
      <c r="G174" s="162">
        <v>-84.602401999999998</v>
      </c>
      <c r="H174" s="162">
        <v>45.718929000000003</v>
      </c>
      <c r="I174" s="162">
        <v>-84.600716000000006</v>
      </c>
      <c r="J174" s="163">
        <v>0.10199999999999999</v>
      </c>
    </row>
    <row r="175" spans="1:10" ht="12.75" customHeight="1" x14ac:dyDescent="0.15">
      <c r="A175" s="161" t="s">
        <v>430</v>
      </c>
      <c r="B175" s="161" t="s">
        <v>451</v>
      </c>
      <c r="C175" s="161" t="s">
        <v>452</v>
      </c>
      <c r="D175" s="161">
        <v>3</v>
      </c>
      <c r="E175" s="161" t="s">
        <v>30</v>
      </c>
      <c r="F175" s="162">
        <v>45.671954999999997</v>
      </c>
      <c r="G175" s="162">
        <v>-84.498947000000001</v>
      </c>
      <c r="H175" s="162">
        <v>45.669846</v>
      </c>
      <c r="I175" s="162">
        <v>-84.497664999999998</v>
      </c>
      <c r="J175" s="163">
        <v>0.2</v>
      </c>
    </row>
    <row r="176" spans="1:10" ht="12.75" customHeight="1" x14ac:dyDescent="0.15">
      <c r="A176" s="170" t="s">
        <v>430</v>
      </c>
      <c r="B176" s="170" t="s">
        <v>453</v>
      </c>
      <c r="C176" s="170" t="s">
        <v>454</v>
      </c>
      <c r="D176" s="170">
        <v>1</v>
      </c>
      <c r="E176" s="170" t="s">
        <v>30</v>
      </c>
      <c r="F176" s="144">
        <v>45.782597000000003</v>
      </c>
      <c r="G176" s="144">
        <v>-84.723136999999994</v>
      </c>
      <c r="H176" s="144">
        <v>45.779998999999997</v>
      </c>
      <c r="I176" s="144">
        <v>-84.723067999999998</v>
      </c>
      <c r="J176" s="167">
        <v>0.08</v>
      </c>
    </row>
    <row r="177" spans="1:10" ht="12.75" customHeight="1" x14ac:dyDescent="0.15">
      <c r="A177" s="51"/>
      <c r="B177" s="57">
        <f>COUNTA(B165:B176)</f>
        <v>12</v>
      </c>
      <c r="C177" s="51"/>
      <c r="D177" s="70"/>
      <c r="E177" s="51"/>
      <c r="F177" s="51"/>
      <c r="G177" s="51"/>
      <c r="H177" s="154"/>
      <c r="I177" s="154"/>
      <c r="J177" s="165">
        <f>SUM(J165:J176)</f>
        <v>2.9600000000000004</v>
      </c>
    </row>
    <row r="178" spans="1:10" ht="12.75" customHeight="1" x14ac:dyDescent="0.15">
      <c r="A178" s="51"/>
      <c r="B178" s="57"/>
      <c r="C178" s="51"/>
      <c r="D178" s="70"/>
      <c r="E178" s="51"/>
      <c r="F178" s="51"/>
      <c r="G178" s="51"/>
      <c r="H178" s="154"/>
      <c r="I178" s="154"/>
      <c r="J178" s="165"/>
    </row>
    <row r="179" spans="1:10" ht="12.75" customHeight="1" x14ac:dyDescent="0.15">
      <c r="A179" s="161" t="s">
        <v>455</v>
      </c>
      <c r="B179" s="161" t="s">
        <v>456</v>
      </c>
      <c r="C179" s="161" t="s">
        <v>457</v>
      </c>
      <c r="D179" s="161">
        <v>3</v>
      </c>
      <c r="E179" s="161" t="s">
        <v>30</v>
      </c>
      <c r="F179" s="162">
        <v>45.92915</v>
      </c>
      <c r="G179" s="162">
        <v>-83.543648000000005</v>
      </c>
      <c r="H179" s="162">
        <v>45.919998</v>
      </c>
      <c r="I179" s="162">
        <v>-83.538086000000007</v>
      </c>
      <c r="J179" s="163">
        <v>0.53800000000000003</v>
      </c>
    </row>
    <row r="180" spans="1:10" ht="12.75" customHeight="1" x14ac:dyDescent="0.15">
      <c r="A180" s="161" t="s">
        <v>455</v>
      </c>
      <c r="B180" s="161" t="s">
        <v>458</v>
      </c>
      <c r="C180" s="161" t="s">
        <v>459</v>
      </c>
      <c r="D180" s="161">
        <v>1</v>
      </c>
      <c r="E180" s="161" t="s">
        <v>30</v>
      </c>
      <c r="F180" s="162">
        <v>46.451259999999998</v>
      </c>
      <c r="G180" s="162">
        <v>-84.778343000000007</v>
      </c>
      <c r="H180" s="162">
        <v>46.449551</v>
      </c>
      <c r="I180" s="162">
        <v>-84.784576000000001</v>
      </c>
      <c r="J180" s="163">
        <v>0.35399999999999998</v>
      </c>
    </row>
    <row r="181" spans="1:10" ht="12.75" customHeight="1" x14ac:dyDescent="0.15">
      <c r="A181" s="161" t="s">
        <v>455</v>
      </c>
      <c r="B181" s="161" t="s">
        <v>460</v>
      </c>
      <c r="C181" s="161" t="s">
        <v>461</v>
      </c>
      <c r="D181" s="161">
        <v>3</v>
      </c>
      <c r="E181" s="161" t="s">
        <v>30</v>
      </c>
      <c r="F181" s="162">
        <v>46.024428999999998</v>
      </c>
      <c r="G181" s="162">
        <v>-83.743262999999999</v>
      </c>
      <c r="H181" s="162">
        <v>46.023837999999998</v>
      </c>
      <c r="I181" s="162">
        <v>-83.738167000000004</v>
      </c>
      <c r="J181" s="163">
        <v>0.442</v>
      </c>
    </row>
    <row r="182" spans="1:10" ht="12.75" customHeight="1" x14ac:dyDescent="0.15">
      <c r="A182" s="161" t="s">
        <v>455</v>
      </c>
      <c r="B182" s="161" t="s">
        <v>462</v>
      </c>
      <c r="C182" s="161" t="s">
        <v>1285</v>
      </c>
      <c r="D182" s="161">
        <v>1</v>
      </c>
      <c r="E182" s="161" t="s">
        <v>30</v>
      </c>
      <c r="F182" s="162">
        <v>46.456989</v>
      </c>
      <c r="G182" s="162">
        <v>-84.757812000000001</v>
      </c>
      <c r="H182" s="162">
        <v>46.456650000000003</v>
      </c>
      <c r="I182" s="162">
        <v>-84.758262999999999</v>
      </c>
      <c r="J182" s="163">
        <v>0.04</v>
      </c>
    </row>
    <row r="183" spans="1:10" ht="12.75" customHeight="1" x14ac:dyDescent="0.15">
      <c r="A183" s="161" t="s">
        <v>455</v>
      </c>
      <c r="B183" s="161" t="s">
        <v>463</v>
      </c>
      <c r="C183" s="161" t="s">
        <v>1286</v>
      </c>
      <c r="D183" s="161">
        <v>3</v>
      </c>
      <c r="E183" s="161" t="s">
        <v>30</v>
      </c>
      <c r="F183" s="162">
        <v>45.940559</v>
      </c>
      <c r="G183" s="162">
        <v>-83.606116999999998</v>
      </c>
      <c r="H183" s="162">
        <v>45.939999</v>
      </c>
      <c r="I183" s="162">
        <v>-83.606482999999997</v>
      </c>
      <c r="J183" s="163">
        <v>3.1E-2</v>
      </c>
    </row>
    <row r="184" spans="1:10" ht="12.75" customHeight="1" x14ac:dyDescent="0.15">
      <c r="A184" s="161" t="s">
        <v>455</v>
      </c>
      <c r="B184" s="161" t="s">
        <v>464</v>
      </c>
      <c r="C184" s="161" t="s">
        <v>465</v>
      </c>
      <c r="D184" s="161">
        <v>1</v>
      </c>
      <c r="E184" s="161" t="s">
        <v>30</v>
      </c>
      <c r="F184" s="162">
        <v>46.416370000000001</v>
      </c>
      <c r="G184" s="162">
        <v>-84.559546999999995</v>
      </c>
      <c r="H184" s="162">
        <v>46.417068</v>
      </c>
      <c r="I184" s="162">
        <v>-84.556685999999999</v>
      </c>
      <c r="J184" s="163">
        <v>0.152</v>
      </c>
    </row>
    <row r="185" spans="1:10" ht="12.75" customHeight="1" x14ac:dyDescent="0.15">
      <c r="A185" s="161" t="s">
        <v>455</v>
      </c>
      <c r="B185" s="161" t="s">
        <v>466</v>
      </c>
      <c r="C185" s="161" t="s">
        <v>467</v>
      </c>
      <c r="D185" s="161">
        <v>3</v>
      </c>
      <c r="E185" s="161" t="s">
        <v>30</v>
      </c>
      <c r="F185" s="162">
        <v>45.959136999999998</v>
      </c>
      <c r="G185" s="162">
        <v>-84.020531000000005</v>
      </c>
      <c r="H185" s="162">
        <v>45.958309</v>
      </c>
      <c r="I185" s="162">
        <v>-83.998817000000003</v>
      </c>
      <c r="J185" s="163">
        <v>3.1070000000000002</v>
      </c>
    </row>
    <row r="186" spans="1:10" ht="12.75" customHeight="1" x14ac:dyDescent="0.15">
      <c r="A186" s="161" t="s">
        <v>455</v>
      </c>
      <c r="B186" s="161" t="s">
        <v>468</v>
      </c>
      <c r="C186" s="161" t="s">
        <v>469</v>
      </c>
      <c r="D186" s="161">
        <v>3</v>
      </c>
      <c r="E186" s="161" t="s">
        <v>30</v>
      </c>
      <c r="F186" s="162">
        <v>45.965930999999998</v>
      </c>
      <c r="G186" s="162">
        <v>-84.052222999999998</v>
      </c>
      <c r="H186" s="162">
        <v>45.967300000000002</v>
      </c>
      <c r="I186" s="162">
        <v>-84.062591999999995</v>
      </c>
      <c r="J186" s="163">
        <v>0.19900000000000001</v>
      </c>
    </row>
    <row r="187" spans="1:10" ht="12.75" customHeight="1" x14ac:dyDescent="0.15">
      <c r="A187" s="161" t="s">
        <v>455</v>
      </c>
      <c r="B187" s="161" t="s">
        <v>470</v>
      </c>
      <c r="C187" s="161" t="s">
        <v>471</v>
      </c>
      <c r="D187" s="161">
        <v>3</v>
      </c>
      <c r="E187" s="161" t="s">
        <v>30</v>
      </c>
      <c r="F187" s="162">
        <v>45.998717999999997</v>
      </c>
      <c r="G187" s="162">
        <v>-83.785843</v>
      </c>
      <c r="H187" s="162">
        <v>45.998569000000003</v>
      </c>
      <c r="I187" s="162">
        <v>-83.785667000000004</v>
      </c>
      <c r="J187" s="163">
        <v>0.99399999999999999</v>
      </c>
    </row>
    <row r="188" spans="1:10" ht="12.75" customHeight="1" x14ac:dyDescent="0.15">
      <c r="A188" s="161" t="s">
        <v>455</v>
      </c>
      <c r="B188" s="161" t="s">
        <v>472</v>
      </c>
      <c r="C188" s="161" t="s">
        <v>473</v>
      </c>
      <c r="D188" s="161">
        <v>3</v>
      </c>
      <c r="E188" s="161" t="s">
        <v>30</v>
      </c>
      <c r="F188" s="162">
        <v>46.320338999999997</v>
      </c>
      <c r="G188" s="162">
        <v>-84.220778999999993</v>
      </c>
      <c r="H188" s="162">
        <v>46.319118000000003</v>
      </c>
      <c r="I188" s="162">
        <v>-84.220657000000003</v>
      </c>
      <c r="J188" s="163">
        <v>0.39900000000000002</v>
      </c>
    </row>
    <row r="189" spans="1:10" ht="12.75" customHeight="1" x14ac:dyDescent="0.15">
      <c r="A189" s="161" t="s">
        <v>455</v>
      </c>
      <c r="B189" s="161" t="s">
        <v>474</v>
      </c>
      <c r="C189" s="161" t="s">
        <v>475</v>
      </c>
      <c r="D189" s="161">
        <v>1</v>
      </c>
      <c r="E189" s="161" t="s">
        <v>30</v>
      </c>
      <c r="F189" s="162">
        <v>46.448619999999998</v>
      </c>
      <c r="G189" s="162">
        <v>-84.275299000000004</v>
      </c>
      <c r="H189" s="162">
        <v>46.448521</v>
      </c>
      <c r="I189" s="162">
        <v>-84.275452000000001</v>
      </c>
      <c r="J189" s="163">
        <v>1.4E-2</v>
      </c>
    </row>
    <row r="190" spans="1:10" ht="12.75" customHeight="1" x14ac:dyDescent="0.15">
      <c r="A190" s="161" t="s">
        <v>455</v>
      </c>
      <c r="B190" s="161" t="s">
        <v>476</v>
      </c>
      <c r="C190" s="161" t="s">
        <v>477</v>
      </c>
      <c r="D190" s="161">
        <v>3</v>
      </c>
      <c r="E190" s="161" t="s">
        <v>30</v>
      </c>
      <c r="F190" s="162">
        <v>46.241501</v>
      </c>
      <c r="G190" s="162">
        <v>-84.211487000000005</v>
      </c>
      <c r="H190" s="162">
        <v>46.170859999999998</v>
      </c>
      <c r="I190" s="162">
        <v>-84.238281000000001</v>
      </c>
      <c r="J190" s="163">
        <v>13.359</v>
      </c>
    </row>
    <row r="191" spans="1:10" ht="12.75" customHeight="1" x14ac:dyDescent="0.15">
      <c r="A191" s="161" t="s">
        <v>455</v>
      </c>
      <c r="B191" s="161" t="s">
        <v>478</v>
      </c>
      <c r="C191" s="161" t="s">
        <v>479</v>
      </c>
      <c r="D191" s="161">
        <v>3</v>
      </c>
      <c r="E191" s="161" t="s">
        <v>30</v>
      </c>
      <c r="F191" s="162">
        <v>46.759262</v>
      </c>
      <c r="G191" s="162">
        <v>-85.204848999999996</v>
      </c>
      <c r="H191" s="162">
        <v>46.760261999999997</v>
      </c>
      <c r="I191" s="162">
        <v>-85.199409000000003</v>
      </c>
      <c r="J191" s="163">
        <v>0.26100000000000001</v>
      </c>
    </row>
    <row r="192" spans="1:10" ht="12.75" customHeight="1" x14ac:dyDescent="0.15">
      <c r="A192" s="161" t="s">
        <v>455</v>
      </c>
      <c r="B192" s="161" t="s">
        <v>480</v>
      </c>
      <c r="C192" s="161" t="s">
        <v>481</v>
      </c>
      <c r="D192" s="161">
        <v>3</v>
      </c>
      <c r="E192" s="161" t="s">
        <v>30</v>
      </c>
      <c r="F192" s="162">
        <v>46.458427</v>
      </c>
      <c r="G192" s="162">
        <v>-84.455344999999994</v>
      </c>
      <c r="H192" s="162">
        <v>46.448391000000001</v>
      </c>
      <c r="I192" s="162">
        <v>-84.457886000000002</v>
      </c>
      <c r="J192" s="163">
        <v>0.72899999999999998</v>
      </c>
    </row>
    <row r="193" spans="1:10" ht="12.75" customHeight="1" x14ac:dyDescent="0.15">
      <c r="A193" s="161" t="s">
        <v>455</v>
      </c>
      <c r="B193" s="161" t="s">
        <v>482</v>
      </c>
      <c r="C193" s="161" t="s">
        <v>483</v>
      </c>
      <c r="D193" s="161">
        <v>3</v>
      </c>
      <c r="E193" s="161" t="s">
        <v>30</v>
      </c>
      <c r="F193" s="162">
        <v>46.757820000000002</v>
      </c>
      <c r="G193" s="162">
        <v>-85.069098999999994</v>
      </c>
      <c r="H193" s="162">
        <v>46.759998000000003</v>
      </c>
      <c r="I193" s="162">
        <v>-85.074782999999996</v>
      </c>
      <c r="J193" s="163">
        <v>0.27700000000000002</v>
      </c>
    </row>
    <row r="194" spans="1:10" ht="12.75" customHeight="1" x14ac:dyDescent="0.15">
      <c r="A194" s="161" t="s">
        <v>455</v>
      </c>
      <c r="B194" s="161" t="s">
        <v>484</v>
      </c>
      <c r="C194" s="161" t="s">
        <v>485</v>
      </c>
      <c r="D194" s="161">
        <v>3</v>
      </c>
      <c r="E194" s="161" t="s">
        <v>30</v>
      </c>
      <c r="F194" s="162">
        <v>46.761893999999998</v>
      </c>
      <c r="G194" s="162">
        <v>-85.187836000000004</v>
      </c>
      <c r="H194" s="162">
        <v>46.759998000000003</v>
      </c>
      <c r="I194" s="162">
        <v>-85.164878999999999</v>
      </c>
      <c r="J194" s="163">
        <v>1.1060000000000001</v>
      </c>
    </row>
    <row r="195" spans="1:10" ht="12.75" customHeight="1" x14ac:dyDescent="0.15">
      <c r="A195" s="161" t="s">
        <v>455</v>
      </c>
      <c r="B195" s="161" t="s">
        <v>486</v>
      </c>
      <c r="C195" s="161" t="s">
        <v>487</v>
      </c>
      <c r="D195" s="161">
        <v>3</v>
      </c>
      <c r="E195" s="161" t="s">
        <v>30</v>
      </c>
      <c r="F195" s="162">
        <v>46.131202999999999</v>
      </c>
      <c r="G195" s="162">
        <v>-84.019515999999996</v>
      </c>
      <c r="H195" s="162">
        <v>46.150002000000001</v>
      </c>
      <c r="I195" s="162">
        <v>-84.036949000000007</v>
      </c>
      <c r="J195" s="163">
        <v>1.087</v>
      </c>
    </row>
    <row r="196" spans="1:10" ht="12.75" customHeight="1" x14ac:dyDescent="0.15">
      <c r="A196" s="161" t="s">
        <v>455</v>
      </c>
      <c r="B196" s="161" t="s">
        <v>488</v>
      </c>
      <c r="C196" s="161" t="s">
        <v>489</v>
      </c>
      <c r="D196" s="161">
        <v>3</v>
      </c>
      <c r="E196" s="161" t="s">
        <v>30</v>
      </c>
      <c r="F196" s="162">
        <v>46.121085999999998</v>
      </c>
      <c r="G196" s="162">
        <v>-84.045638999999994</v>
      </c>
      <c r="H196" s="162">
        <v>46.123607999999997</v>
      </c>
      <c r="I196" s="162">
        <v>-84.032463000000007</v>
      </c>
      <c r="J196" s="163">
        <v>1.2430000000000001</v>
      </c>
    </row>
    <row r="197" spans="1:10" ht="12.75" customHeight="1" x14ac:dyDescent="0.15">
      <c r="A197" s="161" t="s">
        <v>455</v>
      </c>
      <c r="B197" s="161" t="s">
        <v>490</v>
      </c>
      <c r="C197" s="161" t="s">
        <v>491</v>
      </c>
      <c r="D197" s="161">
        <v>3</v>
      </c>
      <c r="E197" s="161" t="s">
        <v>30</v>
      </c>
      <c r="F197" s="162">
        <v>46.758381</v>
      </c>
      <c r="G197" s="162">
        <v>-85.086319000000003</v>
      </c>
      <c r="H197" s="162">
        <v>46.759998000000003</v>
      </c>
      <c r="I197" s="162">
        <v>-85.091537000000002</v>
      </c>
      <c r="J197" s="163">
        <v>0.254</v>
      </c>
    </row>
    <row r="198" spans="1:10" ht="12.75" customHeight="1" x14ac:dyDescent="0.15">
      <c r="A198" s="161" t="s">
        <v>455</v>
      </c>
      <c r="B198" s="161" t="s">
        <v>492</v>
      </c>
      <c r="C198" s="161" t="s">
        <v>493</v>
      </c>
      <c r="D198" s="161">
        <v>3</v>
      </c>
      <c r="E198" s="161" t="s">
        <v>30</v>
      </c>
      <c r="F198" s="162">
        <v>46.760612000000002</v>
      </c>
      <c r="G198" s="162">
        <v>-85.129874999999998</v>
      </c>
      <c r="H198" s="162">
        <v>46.759998000000003</v>
      </c>
      <c r="I198" s="162">
        <v>-85.129874999999998</v>
      </c>
      <c r="J198" s="163">
        <v>0.66800000000000004</v>
      </c>
    </row>
    <row r="199" spans="1:10" ht="12.75" customHeight="1" x14ac:dyDescent="0.15">
      <c r="A199" s="161" t="s">
        <v>455</v>
      </c>
      <c r="B199" s="161" t="s">
        <v>494</v>
      </c>
      <c r="C199" s="161" t="s">
        <v>495</v>
      </c>
      <c r="D199" s="161">
        <v>3</v>
      </c>
      <c r="E199" s="161" t="s">
        <v>30</v>
      </c>
      <c r="F199" s="162">
        <v>46.764107000000003</v>
      </c>
      <c r="G199" s="162">
        <v>-85.023819000000003</v>
      </c>
      <c r="H199" s="162">
        <v>46.760368</v>
      </c>
      <c r="I199" s="162">
        <v>-85.037398999999994</v>
      </c>
      <c r="J199" s="163">
        <v>0.70799999999999996</v>
      </c>
    </row>
    <row r="200" spans="1:10" ht="12.75" customHeight="1" x14ac:dyDescent="0.15">
      <c r="A200" s="161" t="s">
        <v>455</v>
      </c>
      <c r="B200" s="161" t="s">
        <v>496</v>
      </c>
      <c r="C200" s="161" t="s">
        <v>497</v>
      </c>
      <c r="D200" s="161">
        <v>3</v>
      </c>
      <c r="E200" s="161" t="s">
        <v>30</v>
      </c>
      <c r="F200" s="162">
        <v>46.022457000000003</v>
      </c>
      <c r="G200" s="162">
        <v>-83.541702000000001</v>
      </c>
      <c r="H200" s="162">
        <v>46.009315000000001</v>
      </c>
      <c r="I200" s="162">
        <v>-83.521393000000003</v>
      </c>
      <c r="J200" s="163">
        <v>2.15</v>
      </c>
    </row>
    <row r="201" spans="1:10" ht="12.75" customHeight="1" x14ac:dyDescent="0.15">
      <c r="A201" s="161" t="s">
        <v>455</v>
      </c>
      <c r="B201" s="161" t="s">
        <v>498</v>
      </c>
      <c r="C201" s="161" t="s">
        <v>499</v>
      </c>
      <c r="D201" s="161">
        <v>1</v>
      </c>
      <c r="E201" s="161" t="s">
        <v>30</v>
      </c>
      <c r="F201" s="162">
        <v>46.486969000000002</v>
      </c>
      <c r="G201" s="162">
        <v>-84.419219999999996</v>
      </c>
      <c r="H201" s="162">
        <v>46.487720000000003</v>
      </c>
      <c r="I201" s="162">
        <v>-84.418289000000001</v>
      </c>
      <c r="J201" s="163">
        <v>6.2E-2</v>
      </c>
    </row>
    <row r="202" spans="1:10" ht="12.75" customHeight="1" x14ac:dyDescent="0.15">
      <c r="A202" s="161" t="s">
        <v>455</v>
      </c>
      <c r="B202" s="161" t="s">
        <v>500</v>
      </c>
      <c r="C202" s="161" t="s">
        <v>501</v>
      </c>
      <c r="D202" s="161">
        <v>1</v>
      </c>
      <c r="E202" s="161" t="s">
        <v>30</v>
      </c>
      <c r="F202" s="162">
        <v>46.523440999999998</v>
      </c>
      <c r="G202" s="162">
        <v>-84.228012000000007</v>
      </c>
      <c r="H202" s="162">
        <v>46.523769000000001</v>
      </c>
      <c r="I202" s="162">
        <v>-84.227706999999995</v>
      </c>
      <c r="J202" s="163">
        <v>2.5000000000000001E-2</v>
      </c>
    </row>
    <row r="203" spans="1:10" ht="12.75" customHeight="1" x14ac:dyDescent="0.15">
      <c r="A203" s="161" t="s">
        <v>455</v>
      </c>
      <c r="B203" s="161" t="s">
        <v>502</v>
      </c>
      <c r="C203" s="161" t="s">
        <v>503</v>
      </c>
      <c r="D203" s="161">
        <v>3</v>
      </c>
      <c r="E203" s="161" t="s">
        <v>30</v>
      </c>
      <c r="F203" s="162">
        <v>46.572085999999999</v>
      </c>
      <c r="G203" s="162">
        <v>-85.032730000000001</v>
      </c>
      <c r="H203" s="162">
        <v>46.532944000000001</v>
      </c>
      <c r="I203" s="162">
        <v>-85.052818000000002</v>
      </c>
      <c r="J203" s="163">
        <v>3.9769999999999999</v>
      </c>
    </row>
    <row r="204" spans="1:10" ht="12.75" customHeight="1" x14ac:dyDescent="0.15">
      <c r="A204" s="170" t="s">
        <v>455</v>
      </c>
      <c r="B204" s="170" t="s">
        <v>504</v>
      </c>
      <c r="C204" s="170" t="s">
        <v>505</v>
      </c>
      <c r="D204" s="170">
        <v>3</v>
      </c>
      <c r="E204" s="170" t="s">
        <v>30</v>
      </c>
      <c r="F204" s="144">
        <v>46.027614999999997</v>
      </c>
      <c r="G204" s="144">
        <v>-83.963950999999994</v>
      </c>
      <c r="H204" s="144">
        <v>46.024090000000001</v>
      </c>
      <c r="I204" s="144">
        <v>-83.946631999999994</v>
      </c>
      <c r="J204" s="167">
        <v>1.23</v>
      </c>
    </row>
    <row r="205" spans="1:10" ht="12.75" customHeight="1" x14ac:dyDescent="0.15">
      <c r="A205" s="51"/>
      <c r="B205" s="57">
        <f>COUNTA(B179:B204)</f>
        <v>26</v>
      </c>
      <c r="C205" s="51"/>
      <c r="D205" s="70"/>
      <c r="E205" s="51"/>
      <c r="F205" s="51"/>
      <c r="G205" s="51"/>
      <c r="H205" s="154"/>
      <c r="I205" s="154"/>
      <c r="J205" s="165">
        <f>SUM(J179:J204)</f>
        <v>33.405999999999992</v>
      </c>
    </row>
    <row r="206" spans="1:10" ht="12.75" customHeight="1" x14ac:dyDescent="0.15">
      <c r="A206" s="51"/>
      <c r="B206" s="57"/>
      <c r="C206" s="51"/>
      <c r="D206" s="70"/>
      <c r="E206" s="51"/>
      <c r="F206" s="51"/>
      <c r="G206" s="51"/>
      <c r="H206" s="154"/>
      <c r="I206" s="154"/>
      <c r="J206" s="165"/>
    </row>
    <row r="207" spans="1:10" ht="12.75" customHeight="1" x14ac:dyDescent="0.15">
      <c r="A207" s="161" t="s">
        <v>506</v>
      </c>
      <c r="B207" s="161" t="s">
        <v>507</v>
      </c>
      <c r="C207" s="161" t="s">
        <v>508</v>
      </c>
      <c r="D207" s="161">
        <v>3</v>
      </c>
      <c r="E207" s="161" t="s">
        <v>30</v>
      </c>
      <c r="F207" s="162">
        <v>45.900536000000002</v>
      </c>
      <c r="G207" s="162">
        <v>-86.567963000000006</v>
      </c>
      <c r="H207" s="162">
        <v>45.900894000000001</v>
      </c>
      <c r="I207" s="162">
        <v>-86.566688999999997</v>
      </c>
      <c r="J207" s="163">
        <v>0.93200000000000005</v>
      </c>
    </row>
    <row r="208" spans="1:10" ht="12.75" customHeight="1" x14ac:dyDescent="0.15">
      <c r="A208" s="161" t="s">
        <v>506</v>
      </c>
      <c r="B208" s="161" t="s">
        <v>509</v>
      </c>
      <c r="C208" s="161" t="s">
        <v>510</v>
      </c>
      <c r="D208" s="161">
        <v>3</v>
      </c>
      <c r="E208" s="161" t="s">
        <v>30</v>
      </c>
      <c r="F208" s="162">
        <v>45.734775999999997</v>
      </c>
      <c r="G208" s="162">
        <v>-87.059669</v>
      </c>
      <c r="H208" s="162">
        <v>45.740001999999997</v>
      </c>
      <c r="I208" s="162">
        <v>-87.056045999999995</v>
      </c>
      <c r="J208" s="163">
        <v>0.41599999999999998</v>
      </c>
    </row>
    <row r="209" spans="1:10" ht="12.75" customHeight="1" x14ac:dyDescent="0.15">
      <c r="A209" s="161" t="s">
        <v>506</v>
      </c>
      <c r="B209" s="161" t="s">
        <v>511</v>
      </c>
      <c r="C209" s="161" t="s">
        <v>512</v>
      </c>
      <c r="D209" s="161">
        <v>3</v>
      </c>
      <c r="E209" s="161" t="s">
        <v>30</v>
      </c>
      <c r="F209" s="162">
        <v>45.710079</v>
      </c>
      <c r="G209" s="162">
        <v>-86.667381000000006</v>
      </c>
      <c r="H209" s="162">
        <v>45.709999000000003</v>
      </c>
      <c r="I209" s="162">
        <v>-86.664696000000006</v>
      </c>
      <c r="J209" s="163">
        <v>0.311</v>
      </c>
    </row>
    <row r="210" spans="1:10" ht="12.75" customHeight="1" x14ac:dyDescent="0.15">
      <c r="A210" s="161" t="s">
        <v>506</v>
      </c>
      <c r="B210" s="161" t="s">
        <v>513</v>
      </c>
      <c r="C210" s="161" t="s">
        <v>514</v>
      </c>
      <c r="D210" s="161">
        <v>3</v>
      </c>
      <c r="E210" s="161" t="s">
        <v>30</v>
      </c>
      <c r="F210" s="162">
        <v>45.569088000000001</v>
      </c>
      <c r="G210" s="162">
        <v>-87.249947000000006</v>
      </c>
      <c r="H210" s="162">
        <v>45.57</v>
      </c>
      <c r="I210" s="162">
        <v>-87.240050999999994</v>
      </c>
      <c r="J210" s="163">
        <v>0.621</v>
      </c>
    </row>
    <row r="211" spans="1:10" ht="12.75" customHeight="1" x14ac:dyDescent="0.15">
      <c r="A211" s="161" t="s">
        <v>506</v>
      </c>
      <c r="B211" s="161" t="s">
        <v>515</v>
      </c>
      <c r="C211" s="161" t="s">
        <v>516</v>
      </c>
      <c r="D211" s="161">
        <v>3</v>
      </c>
      <c r="E211" s="161" t="s">
        <v>30</v>
      </c>
      <c r="F211" s="162">
        <v>45.834620999999999</v>
      </c>
      <c r="G211" s="162">
        <v>-87.038962999999995</v>
      </c>
      <c r="H211" s="162">
        <v>45.84</v>
      </c>
      <c r="I211" s="162">
        <v>-87.019233999999997</v>
      </c>
      <c r="J211" s="163">
        <v>1.0049999999999999</v>
      </c>
    </row>
    <row r="212" spans="1:10" ht="12.75" customHeight="1" x14ac:dyDescent="0.15">
      <c r="A212" s="161" t="s">
        <v>506</v>
      </c>
      <c r="B212" s="161" t="s">
        <v>517</v>
      </c>
      <c r="C212" s="161" t="s">
        <v>518</v>
      </c>
      <c r="D212" s="161">
        <v>3</v>
      </c>
      <c r="E212" s="161" t="s">
        <v>30</v>
      </c>
      <c r="F212" s="162">
        <v>45.914245999999999</v>
      </c>
      <c r="G212" s="162">
        <v>-86.970900999999998</v>
      </c>
      <c r="H212" s="162">
        <v>45.919998</v>
      </c>
      <c r="I212" s="162">
        <v>-86.964661000000007</v>
      </c>
      <c r="J212" s="163">
        <v>0.46</v>
      </c>
    </row>
    <row r="213" spans="1:10" ht="12.75" customHeight="1" x14ac:dyDescent="0.15">
      <c r="A213" s="161" t="s">
        <v>506</v>
      </c>
      <c r="B213" s="161" t="s">
        <v>519</v>
      </c>
      <c r="C213" s="161" t="s">
        <v>520</v>
      </c>
      <c r="D213" s="161">
        <v>3</v>
      </c>
      <c r="E213" s="161" t="s">
        <v>30</v>
      </c>
      <c r="F213" s="162">
        <v>45.728572999999997</v>
      </c>
      <c r="G213" s="162">
        <v>-86.531707999999995</v>
      </c>
      <c r="H213" s="162">
        <v>45.723193999999999</v>
      </c>
      <c r="I213" s="162">
        <v>-86.533928000000003</v>
      </c>
      <c r="J213" s="163">
        <v>0.41</v>
      </c>
    </row>
    <row r="214" spans="1:10" ht="12.75" customHeight="1" x14ac:dyDescent="0.15">
      <c r="A214" s="161" t="s">
        <v>506</v>
      </c>
      <c r="B214" s="161" t="s">
        <v>521</v>
      </c>
      <c r="C214" s="161" t="s">
        <v>522</v>
      </c>
      <c r="D214" s="161">
        <v>3</v>
      </c>
      <c r="E214" s="161" t="s">
        <v>30</v>
      </c>
      <c r="F214" s="162">
        <v>45.708480999999999</v>
      </c>
      <c r="G214" s="162">
        <v>-86.537582</v>
      </c>
      <c r="H214" s="162">
        <v>45.722445999999998</v>
      </c>
      <c r="I214" s="162">
        <v>-86.533225999999999</v>
      </c>
      <c r="J214" s="163">
        <v>1.802</v>
      </c>
    </row>
    <row r="215" spans="1:10" ht="12.75" customHeight="1" x14ac:dyDescent="0.15">
      <c r="A215" s="161" t="s">
        <v>506</v>
      </c>
      <c r="B215" s="161" t="s">
        <v>523</v>
      </c>
      <c r="C215" s="161" t="s">
        <v>524</v>
      </c>
      <c r="D215" s="161">
        <v>3</v>
      </c>
      <c r="E215" s="161" t="s">
        <v>30</v>
      </c>
      <c r="F215" s="162">
        <v>45.667755</v>
      </c>
      <c r="G215" s="162">
        <v>-86.605521999999993</v>
      </c>
      <c r="H215" s="162">
        <v>45.700001</v>
      </c>
      <c r="I215" s="162">
        <v>-86.584854000000007</v>
      </c>
      <c r="J215" s="163">
        <v>3.7280000000000002</v>
      </c>
    </row>
    <row r="216" spans="1:10" ht="12.75" customHeight="1" x14ac:dyDescent="0.15">
      <c r="A216" s="161" t="s">
        <v>506</v>
      </c>
      <c r="B216" s="161" t="s">
        <v>525</v>
      </c>
      <c r="C216" s="161" t="s">
        <v>526</v>
      </c>
      <c r="D216" s="161">
        <v>3</v>
      </c>
      <c r="E216" s="161" t="s">
        <v>30</v>
      </c>
      <c r="F216" s="162">
        <v>45.696449000000001</v>
      </c>
      <c r="G216" s="162">
        <v>-86.920379999999994</v>
      </c>
      <c r="H216" s="162">
        <v>45.716380999999998</v>
      </c>
      <c r="I216" s="162">
        <v>-86.858092999999997</v>
      </c>
      <c r="J216" s="163">
        <v>3.915</v>
      </c>
    </row>
    <row r="217" spans="1:10" ht="12.75" customHeight="1" x14ac:dyDescent="0.15">
      <c r="A217" s="161" t="s">
        <v>506</v>
      </c>
      <c r="B217" s="161" t="s">
        <v>527</v>
      </c>
      <c r="C217" s="161" t="s">
        <v>528</v>
      </c>
      <c r="D217" s="161">
        <v>3</v>
      </c>
      <c r="E217" s="161" t="s">
        <v>30</v>
      </c>
      <c r="F217" s="162">
        <v>45.896484000000001</v>
      </c>
      <c r="G217" s="162">
        <v>-86.585037</v>
      </c>
      <c r="H217" s="162">
        <v>45.900002000000001</v>
      </c>
      <c r="I217" s="162">
        <v>-86.563354000000004</v>
      </c>
      <c r="J217" s="163">
        <v>2.032</v>
      </c>
    </row>
    <row r="218" spans="1:10" ht="12.75" customHeight="1" x14ac:dyDescent="0.15">
      <c r="A218" s="161" t="s">
        <v>506</v>
      </c>
      <c r="B218" s="161" t="s">
        <v>529</v>
      </c>
      <c r="C218" s="161" t="s">
        <v>530</v>
      </c>
      <c r="D218" s="161">
        <v>3</v>
      </c>
      <c r="E218" s="161" t="s">
        <v>30</v>
      </c>
      <c r="F218" s="162">
        <v>45.642536</v>
      </c>
      <c r="G218" s="162">
        <v>-86.624069000000006</v>
      </c>
      <c r="H218" s="162">
        <v>45.66</v>
      </c>
      <c r="I218" s="162">
        <v>-86.625854000000004</v>
      </c>
      <c r="J218" s="163">
        <v>1.5189999999999999</v>
      </c>
    </row>
    <row r="219" spans="1:10" ht="12.75" customHeight="1" x14ac:dyDescent="0.15">
      <c r="A219" s="161" t="s">
        <v>506</v>
      </c>
      <c r="B219" s="161" t="s">
        <v>531</v>
      </c>
      <c r="C219" s="161" t="s">
        <v>532</v>
      </c>
      <c r="D219" s="161">
        <v>3</v>
      </c>
      <c r="E219" s="161" t="s">
        <v>30</v>
      </c>
      <c r="F219" s="162">
        <v>45.845058000000002</v>
      </c>
      <c r="G219" s="162">
        <v>-86.720718000000005</v>
      </c>
      <c r="H219" s="162">
        <v>45.841991</v>
      </c>
      <c r="I219" s="162">
        <v>-86.717194000000006</v>
      </c>
      <c r="J219" s="163">
        <v>0.746</v>
      </c>
    </row>
    <row r="220" spans="1:10" ht="12.75" customHeight="1" x14ac:dyDescent="0.15">
      <c r="A220" s="161" t="s">
        <v>506</v>
      </c>
      <c r="B220" s="161" t="s">
        <v>1329</v>
      </c>
      <c r="C220" s="161" t="s">
        <v>1330</v>
      </c>
      <c r="D220" s="161">
        <v>3</v>
      </c>
      <c r="E220" s="161" t="s">
        <v>30</v>
      </c>
      <c r="F220" s="162">
        <v>45.741211</v>
      </c>
      <c r="G220" s="162">
        <v>-86.842986999999994</v>
      </c>
      <c r="H220" s="162">
        <v>45.741211</v>
      </c>
      <c r="I220" s="162">
        <v>-86.842986999999994</v>
      </c>
      <c r="J220" s="163">
        <v>8.7999999999999995E-2</v>
      </c>
    </row>
    <row r="221" spans="1:10" ht="12.75" customHeight="1" x14ac:dyDescent="0.15">
      <c r="A221" s="161" t="s">
        <v>506</v>
      </c>
      <c r="B221" s="161" t="s">
        <v>533</v>
      </c>
      <c r="C221" s="161" t="s">
        <v>534</v>
      </c>
      <c r="D221" s="161">
        <v>3</v>
      </c>
      <c r="E221" s="161" t="s">
        <v>30</v>
      </c>
      <c r="F221" s="162">
        <v>45.867840000000001</v>
      </c>
      <c r="G221" s="162">
        <v>-86.528908000000001</v>
      </c>
      <c r="H221" s="162">
        <v>45.849997999999999</v>
      </c>
      <c r="I221" s="162">
        <v>-86.530997999999997</v>
      </c>
      <c r="J221" s="163">
        <v>1.7909999999999999</v>
      </c>
    </row>
    <row r="222" spans="1:10" ht="12.75" customHeight="1" x14ac:dyDescent="0.15">
      <c r="A222" s="161" t="s">
        <v>506</v>
      </c>
      <c r="B222" s="161" t="s">
        <v>535</v>
      </c>
      <c r="C222" s="161" t="s">
        <v>536</v>
      </c>
      <c r="D222" s="161">
        <v>3</v>
      </c>
      <c r="E222" s="161" t="s">
        <v>30</v>
      </c>
      <c r="F222" s="162">
        <v>45.794460000000001</v>
      </c>
      <c r="G222" s="162">
        <v>-86.801558999999997</v>
      </c>
      <c r="H222" s="162">
        <v>45.799072000000002</v>
      </c>
      <c r="I222" s="162">
        <v>-86.782905999999997</v>
      </c>
      <c r="J222" s="163">
        <v>1.3049999999999999</v>
      </c>
    </row>
    <row r="223" spans="1:10" ht="12.75" customHeight="1" x14ac:dyDescent="0.15">
      <c r="A223" s="161" t="s">
        <v>506</v>
      </c>
      <c r="B223" s="161" t="s">
        <v>537</v>
      </c>
      <c r="C223" s="161" t="s">
        <v>538</v>
      </c>
      <c r="D223" s="161">
        <v>3</v>
      </c>
      <c r="E223" s="161" t="s">
        <v>30</v>
      </c>
      <c r="F223" s="162">
        <v>45.843719</v>
      </c>
      <c r="G223" s="162">
        <v>-86.707915999999997</v>
      </c>
      <c r="H223" s="162">
        <v>45.837615999999997</v>
      </c>
      <c r="I223" s="162">
        <v>-86.667045999999999</v>
      </c>
      <c r="J223" s="163">
        <v>2.0510000000000002</v>
      </c>
    </row>
    <row r="224" spans="1:10" ht="12.75" customHeight="1" x14ac:dyDescent="0.15">
      <c r="A224" s="161" t="s">
        <v>506</v>
      </c>
      <c r="B224" s="161" t="s">
        <v>539</v>
      </c>
      <c r="C224" s="161" t="s">
        <v>540</v>
      </c>
      <c r="D224" s="161">
        <v>3</v>
      </c>
      <c r="E224" s="161" t="s">
        <v>30</v>
      </c>
      <c r="F224" s="162">
        <v>45.71611</v>
      </c>
      <c r="G224" s="162">
        <v>-86.569350999999997</v>
      </c>
      <c r="H224" s="162">
        <v>45.714359000000002</v>
      </c>
      <c r="I224" s="162">
        <v>-86.564362000000003</v>
      </c>
      <c r="J224" s="163">
        <v>0.30099999999999999</v>
      </c>
    </row>
    <row r="225" spans="1:10" ht="12.75" customHeight="1" x14ac:dyDescent="0.15">
      <c r="A225" s="161" t="s">
        <v>506</v>
      </c>
      <c r="B225" s="161" t="s">
        <v>541</v>
      </c>
      <c r="C225" s="161" t="s">
        <v>542</v>
      </c>
      <c r="D225" s="161">
        <v>3</v>
      </c>
      <c r="E225" s="161" t="s">
        <v>30</v>
      </c>
      <c r="F225" s="162">
        <v>45.741089000000002</v>
      </c>
      <c r="G225" s="162">
        <v>-86.977126999999996</v>
      </c>
      <c r="H225" s="162">
        <v>45.748790999999997</v>
      </c>
      <c r="I225" s="162">
        <v>-86.975288000000006</v>
      </c>
      <c r="J225" s="163">
        <v>0.55200000000000005</v>
      </c>
    </row>
    <row r="226" spans="1:10" ht="12.75" customHeight="1" x14ac:dyDescent="0.15">
      <c r="A226" s="161" t="s">
        <v>506</v>
      </c>
      <c r="B226" s="161" t="s">
        <v>543</v>
      </c>
      <c r="C226" s="161" t="s">
        <v>544</v>
      </c>
      <c r="D226" s="161">
        <v>3</v>
      </c>
      <c r="E226" s="161" t="s">
        <v>30</v>
      </c>
      <c r="F226" s="162">
        <v>45.860667999999997</v>
      </c>
      <c r="G226" s="162">
        <v>-86.780395999999996</v>
      </c>
      <c r="H226" s="162">
        <v>45.860000999999997</v>
      </c>
      <c r="I226" s="162">
        <v>-86.740555000000001</v>
      </c>
      <c r="J226" s="163">
        <v>2.3239999999999998</v>
      </c>
    </row>
    <row r="227" spans="1:10" ht="12.75" customHeight="1" x14ac:dyDescent="0.15">
      <c r="A227" s="161" t="s">
        <v>506</v>
      </c>
      <c r="B227" s="161" t="s">
        <v>545</v>
      </c>
      <c r="C227" s="161" t="s">
        <v>546</v>
      </c>
      <c r="D227" s="161">
        <v>3</v>
      </c>
      <c r="E227" s="161" t="s">
        <v>30</v>
      </c>
      <c r="F227" s="162">
        <v>45.684550999999999</v>
      </c>
      <c r="G227" s="162">
        <v>-86.955376000000001</v>
      </c>
      <c r="H227" s="162">
        <v>45.679062000000002</v>
      </c>
      <c r="I227" s="162">
        <v>-86.968879999999999</v>
      </c>
      <c r="J227" s="163">
        <v>2.548</v>
      </c>
    </row>
    <row r="228" spans="1:10" ht="12.75" customHeight="1" x14ac:dyDescent="0.15">
      <c r="A228" s="161" t="s">
        <v>506</v>
      </c>
      <c r="B228" s="161" t="s">
        <v>547</v>
      </c>
      <c r="C228" s="161" t="s">
        <v>548</v>
      </c>
      <c r="D228" s="161">
        <v>3</v>
      </c>
      <c r="E228" s="161" t="s">
        <v>30</v>
      </c>
      <c r="F228" s="162">
        <v>45.618465</v>
      </c>
      <c r="G228" s="162">
        <v>-86.636200000000002</v>
      </c>
      <c r="H228" s="162">
        <v>45.619999</v>
      </c>
      <c r="I228" s="162">
        <v>-86.615561999999997</v>
      </c>
      <c r="J228" s="163">
        <v>3.573</v>
      </c>
    </row>
    <row r="229" spans="1:10" ht="12.75" customHeight="1" x14ac:dyDescent="0.15">
      <c r="A229" s="161" t="s">
        <v>506</v>
      </c>
      <c r="B229" s="161" t="s">
        <v>549</v>
      </c>
      <c r="C229" s="161" t="s">
        <v>550</v>
      </c>
      <c r="D229" s="161">
        <v>3</v>
      </c>
      <c r="E229" s="161" t="s">
        <v>30</v>
      </c>
      <c r="F229" s="162">
        <v>45.72916</v>
      </c>
      <c r="G229" s="162">
        <v>-86.532607999999996</v>
      </c>
      <c r="H229" s="162">
        <v>45.747374999999998</v>
      </c>
      <c r="I229" s="162">
        <v>-86.533775000000006</v>
      </c>
      <c r="J229" s="163">
        <v>6.9349999999999996</v>
      </c>
    </row>
    <row r="230" spans="1:10" ht="12.75" customHeight="1" x14ac:dyDescent="0.15">
      <c r="A230" s="161" t="s">
        <v>506</v>
      </c>
      <c r="B230" s="161" t="s">
        <v>551</v>
      </c>
      <c r="C230" s="161" t="s">
        <v>552</v>
      </c>
      <c r="D230" s="161">
        <v>3</v>
      </c>
      <c r="E230" s="161" t="s">
        <v>30</v>
      </c>
      <c r="F230" s="162">
        <v>45.706409000000001</v>
      </c>
      <c r="G230" s="162">
        <v>-87.079559000000003</v>
      </c>
      <c r="H230" s="162">
        <v>45.704608999999998</v>
      </c>
      <c r="I230" s="162">
        <v>-87.079780999999997</v>
      </c>
      <c r="J230" s="163">
        <v>2.7090000000000001</v>
      </c>
    </row>
    <row r="231" spans="1:10" ht="12.75" customHeight="1" x14ac:dyDescent="0.15">
      <c r="A231" s="161" t="s">
        <v>506</v>
      </c>
      <c r="B231" s="161" t="s">
        <v>553</v>
      </c>
      <c r="C231" s="161" t="s">
        <v>554</v>
      </c>
      <c r="D231" s="161">
        <v>3</v>
      </c>
      <c r="E231" s="161" t="s">
        <v>30</v>
      </c>
      <c r="F231" s="162">
        <v>45.810181</v>
      </c>
      <c r="G231" s="162">
        <v>-86.774085999999997</v>
      </c>
      <c r="H231" s="162">
        <v>45.830002</v>
      </c>
      <c r="I231" s="162">
        <v>-86.785399999999996</v>
      </c>
      <c r="J231" s="163">
        <v>1.964</v>
      </c>
    </row>
    <row r="232" spans="1:10" ht="12.75" customHeight="1" x14ac:dyDescent="0.15">
      <c r="A232" s="161" t="s">
        <v>506</v>
      </c>
      <c r="B232" s="161" t="s">
        <v>1331</v>
      </c>
      <c r="C232" s="161" t="s">
        <v>1332</v>
      </c>
      <c r="D232" s="161">
        <v>3</v>
      </c>
      <c r="E232" s="161" t="s">
        <v>30</v>
      </c>
      <c r="F232" s="162">
        <v>45.702671000000002</v>
      </c>
      <c r="G232" s="162">
        <v>-86.941176999999996</v>
      </c>
      <c r="H232" s="162">
        <v>45.700001</v>
      </c>
      <c r="I232" s="162">
        <v>-86.935944000000006</v>
      </c>
      <c r="J232" s="163">
        <v>0.26700000000000002</v>
      </c>
    </row>
    <row r="233" spans="1:10" ht="12.75" customHeight="1" x14ac:dyDescent="0.15">
      <c r="A233" s="161" t="s">
        <v>506</v>
      </c>
      <c r="B233" s="161" t="s">
        <v>555</v>
      </c>
      <c r="C233" s="161" t="s">
        <v>556</v>
      </c>
      <c r="D233" s="161">
        <v>3</v>
      </c>
      <c r="E233" s="161" t="s">
        <v>30</v>
      </c>
      <c r="F233" s="162">
        <v>45.713695999999999</v>
      </c>
      <c r="G233" s="162">
        <v>-86.578827000000004</v>
      </c>
      <c r="H233" s="162">
        <v>45.700001</v>
      </c>
      <c r="I233" s="162">
        <v>-86.584854000000007</v>
      </c>
      <c r="J233" s="163">
        <v>0.17599999999999999</v>
      </c>
    </row>
    <row r="234" spans="1:10" ht="12.75" customHeight="1" x14ac:dyDescent="0.15">
      <c r="A234" s="161" t="s">
        <v>506</v>
      </c>
      <c r="B234" s="161" t="s">
        <v>557</v>
      </c>
      <c r="C234" s="161" t="s">
        <v>558</v>
      </c>
      <c r="D234" s="161">
        <v>3</v>
      </c>
      <c r="E234" s="161" t="s">
        <v>30</v>
      </c>
      <c r="F234" s="162">
        <v>45.654708999999997</v>
      </c>
      <c r="G234" s="162">
        <v>-86.706481999999994</v>
      </c>
      <c r="H234" s="162">
        <v>45.66</v>
      </c>
      <c r="I234" s="162">
        <v>-86.712181000000001</v>
      </c>
      <c r="J234" s="163">
        <v>1.157</v>
      </c>
    </row>
    <row r="235" spans="1:10" ht="12.75" customHeight="1" x14ac:dyDescent="0.15">
      <c r="A235" s="161" t="s">
        <v>506</v>
      </c>
      <c r="B235" s="161" t="s">
        <v>559</v>
      </c>
      <c r="C235" s="161" t="s">
        <v>558</v>
      </c>
      <c r="D235" s="161">
        <v>3</v>
      </c>
      <c r="E235" s="161" t="s">
        <v>30</v>
      </c>
      <c r="F235" s="162">
        <v>45.656818000000001</v>
      </c>
      <c r="G235" s="162">
        <v>-86.712654000000001</v>
      </c>
      <c r="H235" s="162">
        <v>45.655906999999999</v>
      </c>
      <c r="I235" s="162">
        <v>-86.704559000000003</v>
      </c>
      <c r="J235" s="163">
        <v>1.2969999999999999</v>
      </c>
    </row>
    <row r="236" spans="1:10" ht="12.75" customHeight="1" x14ac:dyDescent="0.15">
      <c r="A236" s="170" t="s">
        <v>506</v>
      </c>
      <c r="B236" s="170" t="s">
        <v>560</v>
      </c>
      <c r="C236" s="170" t="s">
        <v>561</v>
      </c>
      <c r="D236" s="170">
        <v>3</v>
      </c>
      <c r="E236" s="170" t="s">
        <v>30</v>
      </c>
      <c r="F236" s="144">
        <v>45.835354000000002</v>
      </c>
      <c r="G236" s="144">
        <v>-86.990814</v>
      </c>
      <c r="H236" s="144">
        <v>45.830002</v>
      </c>
      <c r="I236" s="144">
        <v>-86.995209000000003</v>
      </c>
      <c r="J236" s="167">
        <v>0.27300000000000002</v>
      </c>
    </row>
    <row r="237" spans="1:10" ht="12.75" customHeight="1" x14ac:dyDescent="0.15">
      <c r="A237" s="51"/>
      <c r="B237" s="57">
        <f>COUNTA(B207:B236)</f>
        <v>30</v>
      </c>
      <c r="C237" s="51"/>
      <c r="D237" s="70"/>
      <c r="E237" s="51"/>
      <c r="F237" s="51"/>
      <c r="G237" s="51"/>
      <c r="H237" s="154"/>
      <c r="I237" s="154"/>
      <c r="J237" s="165">
        <f>SUM(J207:J236)</f>
        <v>47.208000000000006</v>
      </c>
    </row>
    <row r="238" spans="1:10" ht="12.75" customHeight="1" x14ac:dyDescent="0.15">
      <c r="A238" s="51"/>
      <c r="B238" s="57"/>
      <c r="C238" s="51"/>
      <c r="D238" s="70"/>
      <c r="E238" s="51"/>
      <c r="F238" s="51"/>
      <c r="G238" s="51"/>
      <c r="H238" s="154"/>
      <c r="I238" s="154"/>
      <c r="J238" s="165"/>
    </row>
    <row r="239" spans="1:10" ht="12.75" customHeight="1" x14ac:dyDescent="0.15">
      <c r="A239" s="161" t="s">
        <v>562</v>
      </c>
      <c r="B239" s="161" t="s">
        <v>563</v>
      </c>
      <c r="C239" s="161" t="s">
        <v>564</v>
      </c>
      <c r="D239" s="161">
        <v>3</v>
      </c>
      <c r="E239" s="161" t="s">
        <v>30</v>
      </c>
      <c r="F239" s="162">
        <v>45.646377999999999</v>
      </c>
      <c r="G239" s="162">
        <v>-85.035736</v>
      </c>
      <c r="H239" s="162">
        <v>45.639999000000003</v>
      </c>
      <c r="I239" s="162">
        <v>-85.039619000000002</v>
      </c>
      <c r="J239" s="163">
        <v>0.25700000000000001</v>
      </c>
    </row>
    <row r="240" spans="1:10" ht="12.75" customHeight="1" x14ac:dyDescent="0.15">
      <c r="A240" s="161" t="s">
        <v>562</v>
      </c>
      <c r="B240" s="161" t="s">
        <v>565</v>
      </c>
      <c r="C240" s="161" t="s">
        <v>566</v>
      </c>
      <c r="D240" s="161">
        <v>3</v>
      </c>
      <c r="E240" s="161" t="s">
        <v>30</v>
      </c>
      <c r="F240" s="162">
        <v>45.568877999999998</v>
      </c>
      <c r="G240" s="162">
        <v>-85.119652000000002</v>
      </c>
      <c r="H240" s="162">
        <v>45.57</v>
      </c>
      <c r="I240" s="162">
        <v>-85.118423000000007</v>
      </c>
      <c r="J240" s="163">
        <v>0.28599999999999998</v>
      </c>
    </row>
    <row r="241" spans="1:10" ht="12.75" customHeight="1" x14ac:dyDescent="0.15">
      <c r="A241" s="161" t="s">
        <v>562</v>
      </c>
      <c r="B241" s="161" t="s">
        <v>567</v>
      </c>
      <c r="C241" s="161" t="s">
        <v>568</v>
      </c>
      <c r="D241" s="161">
        <v>3</v>
      </c>
      <c r="E241" s="161" t="s">
        <v>30</v>
      </c>
      <c r="F241" s="162">
        <v>45.786563999999998</v>
      </c>
      <c r="G241" s="162">
        <v>-84.737365999999994</v>
      </c>
      <c r="H241" s="162">
        <v>45.788451999999999</v>
      </c>
      <c r="I241" s="162">
        <v>-84.732429999999994</v>
      </c>
      <c r="J241" s="163">
        <v>0.28000000000000003</v>
      </c>
    </row>
    <row r="242" spans="1:10" ht="12.75" customHeight="1" x14ac:dyDescent="0.15">
      <c r="A242" s="161" t="s">
        <v>562</v>
      </c>
      <c r="B242" s="161" t="s">
        <v>569</v>
      </c>
      <c r="C242" s="161" t="s">
        <v>570</v>
      </c>
      <c r="D242" s="161">
        <v>1</v>
      </c>
      <c r="E242" s="161" t="s">
        <v>30</v>
      </c>
      <c r="F242" s="162">
        <v>45.644973999999998</v>
      </c>
      <c r="G242" s="162">
        <v>-85.039626999999996</v>
      </c>
      <c r="H242" s="162">
        <v>45.650002000000001</v>
      </c>
      <c r="I242" s="162">
        <v>-85.043182000000002</v>
      </c>
      <c r="J242" s="163">
        <v>0.28299999999999997</v>
      </c>
    </row>
    <row r="243" spans="1:10" ht="12.75" customHeight="1" x14ac:dyDescent="0.15">
      <c r="A243" s="161" t="s">
        <v>562</v>
      </c>
      <c r="B243" s="161" t="s">
        <v>571</v>
      </c>
      <c r="C243" s="161" t="s">
        <v>572</v>
      </c>
      <c r="D243" s="161">
        <v>3</v>
      </c>
      <c r="E243" s="161" t="s">
        <v>30</v>
      </c>
      <c r="F243" s="162">
        <v>45.432335000000002</v>
      </c>
      <c r="G243" s="162">
        <v>-85.020638000000005</v>
      </c>
      <c r="H243" s="162">
        <v>45.43</v>
      </c>
      <c r="I243" s="162">
        <v>-85.022232000000002</v>
      </c>
      <c r="J243" s="163">
        <v>8.1000000000000003E-2</v>
      </c>
    </row>
    <row r="244" spans="1:10" ht="12.75" customHeight="1" x14ac:dyDescent="0.15">
      <c r="A244" s="161" t="s">
        <v>562</v>
      </c>
      <c r="B244" s="161" t="s">
        <v>573</v>
      </c>
      <c r="C244" s="161" t="s">
        <v>574</v>
      </c>
      <c r="D244" s="161">
        <v>1</v>
      </c>
      <c r="E244" s="161" t="s">
        <v>30</v>
      </c>
      <c r="F244" s="162">
        <v>45.766899000000002</v>
      </c>
      <c r="G244" s="162">
        <v>-84.779442000000003</v>
      </c>
      <c r="H244" s="162">
        <v>45.77</v>
      </c>
      <c r="I244" s="162">
        <v>-84.779578999999998</v>
      </c>
      <c r="J244" s="163">
        <v>6.8000000000000005E-2</v>
      </c>
    </row>
    <row r="245" spans="1:10" ht="12.75" customHeight="1" x14ac:dyDescent="0.15">
      <c r="A245" s="161" t="s">
        <v>562</v>
      </c>
      <c r="B245" s="161" t="s">
        <v>575</v>
      </c>
      <c r="C245" s="161" t="s">
        <v>576</v>
      </c>
      <c r="D245" s="161">
        <v>1</v>
      </c>
      <c r="E245" s="161" t="s">
        <v>30</v>
      </c>
      <c r="F245" s="162">
        <v>45.753860000000003</v>
      </c>
      <c r="G245" s="162">
        <v>-84.787047999999999</v>
      </c>
      <c r="H245" s="162">
        <v>45.75</v>
      </c>
      <c r="I245" s="162">
        <v>-84.788261000000006</v>
      </c>
      <c r="J245" s="163">
        <v>9.9000000000000005E-2</v>
      </c>
    </row>
    <row r="246" spans="1:10" ht="12.75" customHeight="1" x14ac:dyDescent="0.15">
      <c r="A246" s="161" t="s">
        <v>562</v>
      </c>
      <c r="B246" s="161" t="s">
        <v>577</v>
      </c>
      <c r="C246" s="161" t="s">
        <v>578</v>
      </c>
      <c r="D246" s="161">
        <v>1</v>
      </c>
      <c r="E246" s="161" t="s">
        <v>30</v>
      </c>
      <c r="F246" s="162">
        <v>45.374054000000001</v>
      </c>
      <c r="G246" s="162">
        <v>-84.973456999999996</v>
      </c>
      <c r="H246" s="162">
        <v>45.369999</v>
      </c>
      <c r="I246" s="162">
        <v>-84.976326</v>
      </c>
      <c r="J246" s="163">
        <v>0.20499999999999999</v>
      </c>
    </row>
    <row r="247" spans="1:10" ht="12.75" customHeight="1" x14ac:dyDescent="0.15">
      <c r="A247" s="161" t="s">
        <v>562</v>
      </c>
      <c r="B247" s="161" t="s">
        <v>579</v>
      </c>
      <c r="C247" s="161" t="s">
        <v>580</v>
      </c>
      <c r="D247" s="161">
        <v>1</v>
      </c>
      <c r="E247" s="161" t="s">
        <v>30</v>
      </c>
      <c r="F247" s="162">
        <v>45.552128000000003</v>
      </c>
      <c r="G247" s="162">
        <v>-85.116919999999993</v>
      </c>
      <c r="H247" s="162">
        <v>45.549999</v>
      </c>
      <c r="I247" s="162">
        <v>-85.116485999999995</v>
      </c>
      <c r="J247" s="163">
        <v>0.10199999999999999</v>
      </c>
    </row>
    <row r="248" spans="1:10" ht="12.75" customHeight="1" x14ac:dyDescent="0.15">
      <c r="A248" s="161" t="s">
        <v>562</v>
      </c>
      <c r="B248" s="161" t="s">
        <v>581</v>
      </c>
      <c r="C248" s="161" t="s">
        <v>582</v>
      </c>
      <c r="D248" s="161">
        <v>3</v>
      </c>
      <c r="E248" s="161" t="s">
        <v>30</v>
      </c>
      <c r="F248" s="162">
        <v>45.376221000000001</v>
      </c>
      <c r="G248" s="162">
        <v>-84.961501999999996</v>
      </c>
      <c r="H248" s="162">
        <v>45.380001</v>
      </c>
      <c r="I248" s="162">
        <v>-84.962479000000002</v>
      </c>
      <c r="J248" s="163">
        <v>2.1999999999999999E-2</v>
      </c>
    </row>
    <row r="249" spans="1:10" ht="12.75" customHeight="1" x14ac:dyDescent="0.15">
      <c r="A249" s="161" t="s">
        <v>562</v>
      </c>
      <c r="B249" s="161" t="s">
        <v>583</v>
      </c>
      <c r="C249" s="161" t="s">
        <v>584</v>
      </c>
      <c r="D249" s="161">
        <v>1</v>
      </c>
      <c r="E249" s="161" t="s">
        <v>30</v>
      </c>
      <c r="F249" s="162">
        <v>45.409945999999998</v>
      </c>
      <c r="G249" s="162">
        <v>-84.913062999999994</v>
      </c>
      <c r="H249" s="162">
        <v>45.389999000000003</v>
      </c>
      <c r="I249" s="162">
        <v>-84.914467000000002</v>
      </c>
      <c r="J249" s="163">
        <v>1.056</v>
      </c>
    </row>
    <row r="250" spans="1:10" ht="12.75" customHeight="1" x14ac:dyDescent="0.15">
      <c r="A250" s="161" t="s">
        <v>562</v>
      </c>
      <c r="B250" s="161" t="s">
        <v>585</v>
      </c>
      <c r="C250" s="161" t="s">
        <v>586</v>
      </c>
      <c r="D250" s="161">
        <v>1</v>
      </c>
      <c r="E250" s="161" t="s">
        <v>30</v>
      </c>
      <c r="F250" s="162">
        <v>45.573996999999999</v>
      </c>
      <c r="G250" s="162">
        <v>-85.118790000000004</v>
      </c>
      <c r="H250" s="162">
        <v>45.57</v>
      </c>
      <c r="I250" s="162">
        <v>-85.118835000000004</v>
      </c>
      <c r="J250" s="163">
        <v>7.5999999999999998E-2</v>
      </c>
    </row>
    <row r="251" spans="1:10" ht="12.75" customHeight="1" x14ac:dyDescent="0.15">
      <c r="A251" s="161" t="s">
        <v>562</v>
      </c>
      <c r="B251" s="161" t="s">
        <v>587</v>
      </c>
      <c r="C251" s="161" t="s">
        <v>588</v>
      </c>
      <c r="D251" s="161">
        <v>2</v>
      </c>
      <c r="E251" s="161" t="s">
        <v>30</v>
      </c>
      <c r="F251" s="162">
        <v>45.692886000000001</v>
      </c>
      <c r="G251" s="162">
        <v>-84.966308999999995</v>
      </c>
      <c r="H251" s="162">
        <v>45.689999</v>
      </c>
      <c r="I251" s="162">
        <v>-84.970168999999999</v>
      </c>
      <c r="J251" s="163">
        <v>0.44900000000000001</v>
      </c>
    </row>
    <row r="252" spans="1:10" ht="12.75" customHeight="1" x14ac:dyDescent="0.15">
      <c r="A252" s="161" t="s">
        <v>562</v>
      </c>
      <c r="B252" s="161" t="s">
        <v>589</v>
      </c>
      <c r="C252" s="161" t="s">
        <v>590</v>
      </c>
      <c r="D252" s="161">
        <v>3</v>
      </c>
      <c r="E252" s="161" t="s">
        <v>30</v>
      </c>
      <c r="F252" s="162">
        <v>45.787703999999998</v>
      </c>
      <c r="G252" s="162">
        <v>-84.779221000000007</v>
      </c>
      <c r="H252" s="162">
        <v>45.771141</v>
      </c>
      <c r="I252" s="162">
        <v>-84.781768999999997</v>
      </c>
      <c r="J252" s="163">
        <v>2.2989999999999999</v>
      </c>
    </row>
    <row r="253" spans="1:10" ht="12.75" customHeight="1" x14ac:dyDescent="0.15">
      <c r="A253" s="161" t="s">
        <v>562</v>
      </c>
      <c r="B253" s="161" t="s">
        <v>591</v>
      </c>
      <c r="C253" s="161" t="s">
        <v>592</v>
      </c>
      <c r="D253" s="161">
        <v>3</v>
      </c>
      <c r="E253" s="161" t="s">
        <v>30</v>
      </c>
      <c r="F253" s="162">
        <v>45.489513000000002</v>
      </c>
      <c r="G253" s="162">
        <v>-85.095641999999998</v>
      </c>
      <c r="H253" s="162">
        <v>45.490001999999997</v>
      </c>
      <c r="I253" s="162">
        <v>-85.094688000000005</v>
      </c>
      <c r="J253" s="163">
        <v>0.26700000000000002</v>
      </c>
    </row>
    <row r="254" spans="1:10" ht="12.75" customHeight="1" x14ac:dyDescent="0.15">
      <c r="A254" s="161" t="s">
        <v>562</v>
      </c>
      <c r="B254" s="161" t="s">
        <v>593</v>
      </c>
      <c r="C254" s="161" t="s">
        <v>594</v>
      </c>
      <c r="D254" s="161">
        <v>1</v>
      </c>
      <c r="E254" s="161" t="s">
        <v>30</v>
      </c>
      <c r="F254" s="162">
        <v>45.747706999999998</v>
      </c>
      <c r="G254" s="162">
        <v>-84.897507000000004</v>
      </c>
      <c r="H254" s="162">
        <v>45.75</v>
      </c>
      <c r="I254" s="162">
        <v>-84.904037000000002</v>
      </c>
      <c r="J254" s="163">
        <v>0.32600000000000001</v>
      </c>
    </row>
    <row r="255" spans="1:10" ht="12.75" customHeight="1" x14ac:dyDescent="0.15">
      <c r="A255" s="161" t="s">
        <v>562</v>
      </c>
      <c r="B255" s="161" t="s">
        <v>595</v>
      </c>
      <c r="C255" s="161" t="s">
        <v>596</v>
      </c>
      <c r="D255" s="161">
        <v>3</v>
      </c>
      <c r="E255" s="161" t="s">
        <v>30</v>
      </c>
      <c r="F255" s="162">
        <v>45.746062999999999</v>
      </c>
      <c r="G255" s="162">
        <v>-84.843474999999998</v>
      </c>
      <c r="H255" s="162">
        <v>45.75</v>
      </c>
      <c r="I255" s="162">
        <v>-84.897186000000005</v>
      </c>
      <c r="J255" s="163">
        <v>3.2309999999999999</v>
      </c>
    </row>
    <row r="256" spans="1:10" ht="12.75" customHeight="1" x14ac:dyDescent="0.15">
      <c r="A256" s="161" t="s">
        <v>562</v>
      </c>
      <c r="B256" s="161" t="s">
        <v>597</v>
      </c>
      <c r="C256" s="161" t="s">
        <v>598</v>
      </c>
      <c r="D256" s="161">
        <v>3</v>
      </c>
      <c r="E256" s="161" t="s">
        <v>30</v>
      </c>
      <c r="F256" s="162">
        <v>45.760460000000002</v>
      </c>
      <c r="G256" s="162">
        <v>-85.013831999999994</v>
      </c>
      <c r="H256" s="162">
        <v>45.746631999999998</v>
      </c>
      <c r="I256" s="162">
        <v>-84.905197000000001</v>
      </c>
      <c r="J256" s="163">
        <v>6.86</v>
      </c>
    </row>
    <row r="257" spans="1:10" ht="12.75" customHeight="1" x14ac:dyDescent="0.15">
      <c r="A257" s="161" t="s">
        <v>562</v>
      </c>
      <c r="B257" s="161" t="s">
        <v>599</v>
      </c>
      <c r="C257" s="161" t="s">
        <v>600</v>
      </c>
      <c r="D257" s="161">
        <v>1</v>
      </c>
      <c r="E257" s="161" t="s">
        <v>30</v>
      </c>
      <c r="F257" s="162">
        <v>45.489513000000002</v>
      </c>
      <c r="G257" s="162">
        <v>-85.095641999999998</v>
      </c>
      <c r="H257" s="162">
        <v>45.490001999999997</v>
      </c>
      <c r="I257" s="162">
        <v>-85.094688000000005</v>
      </c>
      <c r="J257" s="163">
        <v>1.2E-2</v>
      </c>
    </row>
    <row r="258" spans="1:10" ht="12.75" customHeight="1" x14ac:dyDescent="0.15">
      <c r="A258" s="170" t="s">
        <v>562</v>
      </c>
      <c r="B258" s="170" t="s">
        <v>601</v>
      </c>
      <c r="C258" s="170" t="s">
        <v>602</v>
      </c>
      <c r="D258" s="170">
        <v>1</v>
      </c>
      <c r="E258" s="170" t="s">
        <v>30</v>
      </c>
      <c r="F258" s="144">
        <v>45.427357000000001</v>
      </c>
      <c r="G258" s="144">
        <v>-84.990211000000002</v>
      </c>
      <c r="H258" s="144">
        <v>45.43</v>
      </c>
      <c r="I258" s="144">
        <v>-84.989211999999995</v>
      </c>
      <c r="J258" s="167">
        <v>8.6999999999999994E-2</v>
      </c>
    </row>
    <row r="259" spans="1:10" ht="12.75" customHeight="1" x14ac:dyDescent="0.15">
      <c r="A259" s="51"/>
      <c r="B259" s="57">
        <f>COUNTA(B239:B258)</f>
        <v>20</v>
      </c>
      <c r="C259" s="51"/>
      <c r="D259" s="70"/>
      <c r="E259" s="51"/>
      <c r="F259" s="51"/>
      <c r="G259" s="51"/>
      <c r="H259" s="154"/>
      <c r="I259" s="154"/>
      <c r="J259" s="165">
        <f>SUM(J239:J258)</f>
        <v>16.346</v>
      </c>
    </row>
    <row r="260" spans="1:10" ht="12.75" customHeight="1" x14ac:dyDescent="0.15">
      <c r="A260" s="51"/>
      <c r="B260" s="57"/>
      <c r="C260" s="51"/>
      <c r="D260" s="70"/>
      <c r="E260" s="51"/>
      <c r="F260" s="51"/>
      <c r="G260" s="51"/>
      <c r="H260" s="154"/>
      <c r="I260" s="154"/>
      <c r="J260" s="165"/>
    </row>
    <row r="261" spans="1:10" ht="12.75" customHeight="1" x14ac:dyDescent="0.15">
      <c r="A261" s="161" t="s">
        <v>603</v>
      </c>
      <c r="B261" s="161" t="s">
        <v>604</v>
      </c>
      <c r="C261" s="161" t="s">
        <v>605</v>
      </c>
      <c r="D261" s="161">
        <v>3</v>
      </c>
      <c r="E261" s="161" t="s">
        <v>30</v>
      </c>
      <c r="F261" s="162">
        <v>46.667915000000001</v>
      </c>
      <c r="G261" s="162">
        <v>-90.046822000000006</v>
      </c>
      <c r="H261" s="162">
        <v>46.669998</v>
      </c>
      <c r="I261" s="162">
        <v>-90.048775000000006</v>
      </c>
      <c r="J261" s="163">
        <v>0.106</v>
      </c>
    </row>
    <row r="262" spans="1:10" ht="12.75" customHeight="1" x14ac:dyDescent="0.15">
      <c r="A262" s="161" t="s">
        <v>603</v>
      </c>
      <c r="B262" s="161" t="s">
        <v>606</v>
      </c>
      <c r="C262" s="161" t="s">
        <v>607</v>
      </c>
      <c r="D262" s="161">
        <v>3</v>
      </c>
      <c r="E262" s="161" t="s">
        <v>30</v>
      </c>
      <c r="F262" s="162">
        <v>46.603523000000003</v>
      </c>
      <c r="G262" s="162">
        <v>-90.312538000000004</v>
      </c>
      <c r="H262" s="162">
        <v>46.610000999999997</v>
      </c>
      <c r="I262" s="162">
        <v>-90.323127999999997</v>
      </c>
      <c r="J262" s="163">
        <v>0.50800000000000001</v>
      </c>
    </row>
    <row r="263" spans="1:10" ht="12.75" customHeight="1" x14ac:dyDescent="0.15">
      <c r="A263" s="161" t="s">
        <v>603</v>
      </c>
      <c r="B263" s="161" t="s">
        <v>608</v>
      </c>
      <c r="C263" s="161" t="s">
        <v>609</v>
      </c>
      <c r="D263" s="161">
        <v>3</v>
      </c>
      <c r="E263" s="161" t="s">
        <v>30</v>
      </c>
      <c r="F263" s="162">
        <v>46.566215999999997</v>
      </c>
      <c r="G263" s="162">
        <v>-90.417518999999999</v>
      </c>
      <c r="H263" s="162">
        <v>46.57</v>
      </c>
      <c r="I263" s="162">
        <v>-90.416565000000006</v>
      </c>
      <c r="J263" s="163">
        <v>5.7000000000000002E-2</v>
      </c>
    </row>
    <row r="264" spans="1:10" ht="12.75" customHeight="1" x14ac:dyDescent="0.15">
      <c r="A264" s="161" t="s">
        <v>603</v>
      </c>
      <c r="B264" s="161" t="s">
        <v>610</v>
      </c>
      <c r="C264" s="161" t="s">
        <v>611</v>
      </c>
      <c r="D264" s="161">
        <v>3</v>
      </c>
      <c r="E264" s="161" t="s">
        <v>30</v>
      </c>
      <c r="F264" s="162">
        <v>46.765616999999999</v>
      </c>
      <c r="G264" s="162">
        <v>-89.888160999999997</v>
      </c>
      <c r="H264" s="162">
        <v>46.709972</v>
      </c>
      <c r="I264" s="162">
        <v>-89.974593999999996</v>
      </c>
      <c r="J264" s="163">
        <v>5.9029999999999996</v>
      </c>
    </row>
    <row r="265" spans="1:10" ht="12.75" customHeight="1" x14ac:dyDescent="0.15">
      <c r="A265" s="161" t="s">
        <v>603</v>
      </c>
      <c r="B265" s="161" t="s">
        <v>612</v>
      </c>
      <c r="C265" s="161" t="s">
        <v>613</v>
      </c>
      <c r="D265" s="161">
        <v>3</v>
      </c>
      <c r="E265" s="161" t="s">
        <v>30</v>
      </c>
      <c r="F265" s="162">
        <v>46.707977</v>
      </c>
      <c r="G265" s="162">
        <v>-89.977958999999998</v>
      </c>
      <c r="H265" s="162">
        <v>46.709567999999997</v>
      </c>
      <c r="I265" s="162">
        <v>-89.974898999999994</v>
      </c>
      <c r="J265" s="163">
        <v>0.22700000000000001</v>
      </c>
    </row>
    <row r="266" spans="1:10" ht="12.75" customHeight="1" x14ac:dyDescent="0.15">
      <c r="A266" s="161" t="s">
        <v>603</v>
      </c>
      <c r="B266" s="161" t="s">
        <v>614</v>
      </c>
      <c r="C266" s="161" t="s">
        <v>615</v>
      </c>
      <c r="D266" s="161">
        <v>3</v>
      </c>
      <c r="E266" s="161" t="s">
        <v>30</v>
      </c>
      <c r="F266" s="162">
        <v>46.708153000000003</v>
      </c>
      <c r="G266" s="162">
        <v>-89.978470000000002</v>
      </c>
      <c r="H266" s="162">
        <v>46.699986000000003</v>
      </c>
      <c r="I266" s="162">
        <v>-89.989197000000004</v>
      </c>
      <c r="J266" s="163">
        <v>0.79200000000000004</v>
      </c>
    </row>
    <row r="267" spans="1:10" ht="12.75" customHeight="1" x14ac:dyDescent="0.15">
      <c r="A267" s="170" t="s">
        <v>603</v>
      </c>
      <c r="B267" s="170" t="s">
        <v>616</v>
      </c>
      <c r="C267" s="170" t="s">
        <v>617</v>
      </c>
      <c r="D267" s="170">
        <v>3</v>
      </c>
      <c r="E267" s="170" t="s">
        <v>30</v>
      </c>
      <c r="F267" s="144">
        <v>46.667053000000003</v>
      </c>
      <c r="G267" s="144">
        <v>-90.050415000000001</v>
      </c>
      <c r="H267" s="144">
        <v>46.662117000000002</v>
      </c>
      <c r="I267" s="144">
        <v>-90.073143000000002</v>
      </c>
      <c r="J267" s="167">
        <v>1.147</v>
      </c>
    </row>
    <row r="268" spans="1:10" ht="12.75" customHeight="1" x14ac:dyDescent="0.15">
      <c r="A268" s="51"/>
      <c r="B268" s="57">
        <f>COUNTA(B261:B267)</f>
        <v>7</v>
      </c>
      <c r="C268" s="51"/>
      <c r="D268" s="70"/>
      <c r="E268" s="51"/>
      <c r="F268" s="51"/>
      <c r="G268" s="51"/>
      <c r="H268" s="154"/>
      <c r="I268" s="154"/>
      <c r="J268" s="165">
        <f>SUM(J261:J267)</f>
        <v>8.74</v>
      </c>
    </row>
    <row r="269" spans="1:10" ht="12.75" customHeight="1" x14ac:dyDescent="0.15">
      <c r="A269" s="51"/>
      <c r="B269" s="57"/>
      <c r="C269" s="51"/>
      <c r="D269" s="70"/>
      <c r="E269" s="51"/>
      <c r="F269" s="51"/>
      <c r="G269" s="51"/>
      <c r="H269" s="154"/>
      <c r="I269" s="154"/>
      <c r="J269" s="165"/>
    </row>
    <row r="270" spans="1:10" ht="12.75" customHeight="1" x14ac:dyDescent="0.15">
      <c r="A270" s="161" t="s">
        <v>618</v>
      </c>
      <c r="B270" s="161" t="s">
        <v>619</v>
      </c>
      <c r="C270" s="161" t="s">
        <v>620</v>
      </c>
      <c r="D270" s="161">
        <v>3</v>
      </c>
      <c r="E270" s="161" t="s">
        <v>30</v>
      </c>
      <c r="F270" s="162">
        <v>44.765892000000001</v>
      </c>
      <c r="G270" s="162">
        <v>-85.506966000000006</v>
      </c>
      <c r="H270" s="162">
        <v>44.77</v>
      </c>
      <c r="I270" s="162">
        <v>-85.507591000000005</v>
      </c>
      <c r="J270" s="163">
        <v>0.16800000000000001</v>
      </c>
    </row>
    <row r="271" spans="1:10" ht="12.75" customHeight="1" x14ac:dyDescent="0.15">
      <c r="A271" s="161" t="s">
        <v>618</v>
      </c>
      <c r="B271" s="161" t="s">
        <v>621</v>
      </c>
      <c r="C271" s="161" t="s">
        <v>622</v>
      </c>
      <c r="D271" s="161">
        <v>3</v>
      </c>
      <c r="E271" s="161" t="s">
        <v>30</v>
      </c>
      <c r="F271" s="162">
        <v>44.764194000000003</v>
      </c>
      <c r="G271" s="162">
        <v>-85.509529000000001</v>
      </c>
      <c r="H271" s="162">
        <v>44.759998000000003</v>
      </c>
      <c r="I271" s="162">
        <v>-85.511520000000004</v>
      </c>
      <c r="J271" s="163">
        <v>0.14000000000000001</v>
      </c>
    </row>
    <row r="272" spans="1:10" ht="12.75" customHeight="1" x14ac:dyDescent="0.15">
      <c r="A272" s="161" t="s">
        <v>618</v>
      </c>
      <c r="B272" s="161" t="s">
        <v>623</v>
      </c>
      <c r="C272" s="161" t="s">
        <v>624</v>
      </c>
      <c r="D272" s="161">
        <v>3</v>
      </c>
      <c r="E272" s="161" t="s">
        <v>30</v>
      </c>
      <c r="F272" s="162">
        <v>44.834800999999999</v>
      </c>
      <c r="G272" s="162">
        <v>-85.538878999999994</v>
      </c>
      <c r="H272" s="162">
        <v>44.830002</v>
      </c>
      <c r="I272" s="162">
        <v>-85.540351999999999</v>
      </c>
      <c r="J272" s="163">
        <v>9.4E-2</v>
      </c>
    </row>
    <row r="273" spans="1:10" ht="12.75" customHeight="1" x14ac:dyDescent="0.15">
      <c r="A273" s="161" t="s">
        <v>618</v>
      </c>
      <c r="B273" s="161" t="s">
        <v>625</v>
      </c>
      <c r="C273" s="161" t="s">
        <v>626</v>
      </c>
      <c r="D273" s="161">
        <v>3</v>
      </c>
      <c r="E273" s="161" t="s">
        <v>30</v>
      </c>
      <c r="F273" s="162">
        <v>44.773617000000002</v>
      </c>
      <c r="G273" s="162">
        <v>-85.504188999999997</v>
      </c>
      <c r="H273" s="162">
        <v>44.77</v>
      </c>
      <c r="I273" s="162">
        <v>-85.503944000000004</v>
      </c>
      <c r="J273" s="163">
        <v>0.26700000000000002</v>
      </c>
    </row>
    <row r="274" spans="1:10" ht="12.75" customHeight="1" x14ac:dyDescent="0.15">
      <c r="A274" s="161" t="s">
        <v>618</v>
      </c>
      <c r="B274" s="161" t="s">
        <v>627</v>
      </c>
      <c r="C274" s="161" t="s">
        <v>628</v>
      </c>
      <c r="D274" s="161">
        <v>3</v>
      </c>
      <c r="E274" s="161" t="s">
        <v>30</v>
      </c>
      <c r="F274" s="162">
        <v>44.895575999999998</v>
      </c>
      <c r="G274" s="162">
        <v>-85.525077999999993</v>
      </c>
      <c r="H274" s="162">
        <v>44.889999000000003</v>
      </c>
      <c r="I274" s="162">
        <v>-85.525642000000005</v>
      </c>
      <c r="J274" s="163">
        <v>8.6999999999999994E-2</v>
      </c>
    </row>
    <row r="275" spans="1:10" ht="12.75" customHeight="1" x14ac:dyDescent="0.15">
      <c r="A275" s="161" t="s">
        <v>618</v>
      </c>
      <c r="B275" s="161" t="s">
        <v>629</v>
      </c>
      <c r="C275" s="161" t="s">
        <v>630</v>
      </c>
      <c r="D275" s="161">
        <v>1</v>
      </c>
      <c r="E275" s="161" t="s">
        <v>30</v>
      </c>
      <c r="F275" s="162">
        <v>44.767158999999999</v>
      </c>
      <c r="G275" s="162">
        <v>-85.595375000000004</v>
      </c>
      <c r="H275" s="162">
        <v>44.77</v>
      </c>
      <c r="I275" s="162">
        <v>-85.596656999999993</v>
      </c>
      <c r="J275" s="163">
        <v>8.1000000000000003E-2</v>
      </c>
    </row>
    <row r="276" spans="1:10" ht="12.75" customHeight="1" x14ac:dyDescent="0.15">
      <c r="A276" s="161" t="s">
        <v>618</v>
      </c>
      <c r="B276" s="161" t="s">
        <v>631</v>
      </c>
      <c r="C276" s="161" t="s">
        <v>632</v>
      </c>
      <c r="D276" s="161">
        <v>1</v>
      </c>
      <c r="E276" s="161" t="s">
        <v>30</v>
      </c>
      <c r="F276" s="162">
        <v>44.765987000000003</v>
      </c>
      <c r="G276" s="162">
        <v>-85.619765999999998</v>
      </c>
      <c r="H276" s="162">
        <v>44.77</v>
      </c>
      <c r="I276" s="162">
        <v>-85.612899999999996</v>
      </c>
      <c r="J276" s="163">
        <v>0.41599999999999998</v>
      </c>
    </row>
    <row r="277" spans="1:10" ht="12.75" customHeight="1" x14ac:dyDescent="0.15">
      <c r="A277" s="161" t="s">
        <v>618</v>
      </c>
      <c r="B277" s="161" t="s">
        <v>635</v>
      </c>
      <c r="C277" s="161" t="s">
        <v>636</v>
      </c>
      <c r="D277" s="161">
        <v>3</v>
      </c>
      <c r="E277" s="161" t="s">
        <v>30</v>
      </c>
      <c r="F277" s="162">
        <v>44.773617000000002</v>
      </c>
      <c r="G277" s="162">
        <v>-85.504188999999997</v>
      </c>
      <c r="H277" s="162">
        <v>44.779998999999997</v>
      </c>
      <c r="I277" s="162">
        <v>-85.504790999999997</v>
      </c>
      <c r="J277" s="163">
        <v>0.30399999999999999</v>
      </c>
    </row>
    <row r="278" spans="1:10" ht="12.75" customHeight="1" x14ac:dyDescent="0.15">
      <c r="A278" s="161" t="s">
        <v>618</v>
      </c>
      <c r="B278" s="161" t="s">
        <v>633</v>
      </c>
      <c r="C278" s="161" t="s">
        <v>634</v>
      </c>
      <c r="D278" s="161">
        <v>3</v>
      </c>
      <c r="E278" s="161" t="s">
        <v>30</v>
      </c>
      <c r="F278" s="162">
        <v>44.809657999999999</v>
      </c>
      <c r="G278" s="162">
        <v>-85.560248999999999</v>
      </c>
      <c r="H278" s="162">
        <v>44.810001</v>
      </c>
      <c r="I278" s="162">
        <v>-85.560242000000002</v>
      </c>
      <c r="J278" s="163">
        <v>8.1000000000000003E-2</v>
      </c>
    </row>
    <row r="279" spans="1:10" ht="12.75" customHeight="1" x14ac:dyDescent="0.15">
      <c r="A279" s="161" t="s">
        <v>618</v>
      </c>
      <c r="B279" s="161" t="s">
        <v>637</v>
      </c>
      <c r="C279" s="161" t="s">
        <v>638</v>
      </c>
      <c r="D279" s="161">
        <v>1</v>
      </c>
      <c r="E279" s="161" t="s">
        <v>30</v>
      </c>
      <c r="F279" s="162">
        <v>44.761294999999997</v>
      </c>
      <c r="G279" s="162">
        <v>-85.576476999999997</v>
      </c>
      <c r="H279" s="162">
        <v>44.759998000000003</v>
      </c>
      <c r="I279" s="162">
        <v>-85.573982000000001</v>
      </c>
      <c r="J279" s="163">
        <v>0.249</v>
      </c>
    </row>
    <row r="280" spans="1:10" ht="12.75" customHeight="1" x14ac:dyDescent="0.15">
      <c r="A280" s="161" t="s">
        <v>618</v>
      </c>
      <c r="B280" s="161" t="s">
        <v>639</v>
      </c>
      <c r="C280" s="161" t="s">
        <v>640</v>
      </c>
      <c r="D280" s="161">
        <v>3</v>
      </c>
      <c r="E280" s="161" t="s">
        <v>30</v>
      </c>
      <c r="F280" s="162">
        <v>44.746983</v>
      </c>
      <c r="G280" s="162">
        <v>-85.534035000000003</v>
      </c>
      <c r="H280" s="162">
        <v>44.75</v>
      </c>
      <c r="I280" s="162">
        <v>-85.539116000000007</v>
      </c>
      <c r="J280" s="163">
        <v>0.249</v>
      </c>
    </row>
    <row r="281" spans="1:10" ht="12.75" customHeight="1" x14ac:dyDescent="0.15">
      <c r="A281" s="161" t="s">
        <v>618</v>
      </c>
      <c r="B281" s="161" t="s">
        <v>641</v>
      </c>
      <c r="C281" s="161" t="s">
        <v>642</v>
      </c>
      <c r="D281" s="161">
        <v>3</v>
      </c>
      <c r="E281" s="161" t="s">
        <v>30</v>
      </c>
      <c r="F281" s="162">
        <v>44.96069</v>
      </c>
      <c r="G281" s="162">
        <v>-85.485489000000001</v>
      </c>
      <c r="H281" s="162">
        <v>44.959999000000003</v>
      </c>
      <c r="I281" s="162">
        <v>-85.483711</v>
      </c>
      <c r="J281" s="163">
        <v>0.121</v>
      </c>
    </row>
    <row r="282" spans="1:10" ht="12.75" customHeight="1" x14ac:dyDescent="0.15">
      <c r="A282" s="161" t="s">
        <v>618</v>
      </c>
      <c r="B282" s="161" t="s">
        <v>643</v>
      </c>
      <c r="C282" s="161" t="s">
        <v>644</v>
      </c>
      <c r="D282" s="161">
        <v>3</v>
      </c>
      <c r="E282" s="161" t="s">
        <v>30</v>
      </c>
      <c r="F282" s="162">
        <v>44.920872000000003</v>
      </c>
      <c r="G282" s="162">
        <v>-85.538414000000003</v>
      </c>
      <c r="H282" s="162">
        <v>44.919998</v>
      </c>
      <c r="I282" s="162">
        <v>-85.538421999999997</v>
      </c>
      <c r="J282" s="163">
        <v>6.0000000000000001E-3</v>
      </c>
    </row>
    <row r="283" spans="1:10" ht="12.75" customHeight="1" x14ac:dyDescent="0.15">
      <c r="A283" s="161" t="s">
        <v>618</v>
      </c>
      <c r="B283" s="161" t="s">
        <v>645</v>
      </c>
      <c r="C283" s="161" t="s">
        <v>646</v>
      </c>
      <c r="D283" s="161">
        <v>3</v>
      </c>
      <c r="E283" s="161" t="s">
        <v>30</v>
      </c>
      <c r="F283" s="162">
        <v>44.959735999999999</v>
      </c>
      <c r="G283" s="162">
        <v>-85.465500000000006</v>
      </c>
      <c r="H283" s="162">
        <v>44.958851000000003</v>
      </c>
      <c r="I283" s="162">
        <v>-85.466628999999998</v>
      </c>
      <c r="J283" s="163">
        <v>1.9E-2</v>
      </c>
    </row>
    <row r="284" spans="1:10" ht="12.75" customHeight="1" x14ac:dyDescent="0.15">
      <c r="A284" s="161" t="s">
        <v>618</v>
      </c>
      <c r="B284" s="161" t="s">
        <v>647</v>
      </c>
      <c r="C284" s="161" t="s">
        <v>648</v>
      </c>
      <c r="D284" s="161">
        <v>3</v>
      </c>
      <c r="E284" s="161" t="s">
        <v>30</v>
      </c>
      <c r="F284" s="162">
        <v>44.765186</v>
      </c>
      <c r="G284" s="162">
        <v>-85.610939000000002</v>
      </c>
      <c r="H284" s="162">
        <v>44.77</v>
      </c>
      <c r="I284" s="162">
        <v>-85.612076000000002</v>
      </c>
      <c r="J284" s="163">
        <v>0.217</v>
      </c>
    </row>
    <row r="285" spans="1:10" ht="12.75" customHeight="1" x14ac:dyDescent="0.15">
      <c r="A285" s="161" t="s">
        <v>618</v>
      </c>
      <c r="B285" s="161" t="s">
        <v>649</v>
      </c>
      <c r="C285" s="161" t="s">
        <v>650</v>
      </c>
      <c r="D285" s="161">
        <v>3</v>
      </c>
      <c r="E285" s="161" t="s">
        <v>30</v>
      </c>
      <c r="F285" s="162">
        <v>44.786861000000002</v>
      </c>
      <c r="G285" s="162">
        <v>-85.559714999999997</v>
      </c>
      <c r="H285" s="162">
        <v>44.779998999999997</v>
      </c>
      <c r="I285" s="162">
        <v>-85.561965999999998</v>
      </c>
      <c r="J285" s="163">
        <v>8.5000000000000006E-2</v>
      </c>
    </row>
    <row r="286" spans="1:10" ht="12.75" customHeight="1" x14ac:dyDescent="0.15">
      <c r="A286" s="161" t="s">
        <v>618</v>
      </c>
      <c r="B286" s="161" t="s">
        <v>651</v>
      </c>
      <c r="C286" s="161" t="s">
        <v>652</v>
      </c>
      <c r="D286" s="161">
        <v>3</v>
      </c>
      <c r="E286" s="161" t="s">
        <v>30</v>
      </c>
      <c r="F286" s="162">
        <v>44.985526999999998</v>
      </c>
      <c r="G286" s="162">
        <v>-85.495711999999997</v>
      </c>
      <c r="H286" s="162">
        <v>44.98</v>
      </c>
      <c r="I286" s="162">
        <v>-85.501037999999994</v>
      </c>
      <c r="J286" s="163">
        <v>0.45500000000000002</v>
      </c>
    </row>
    <row r="287" spans="1:10" ht="12.75" customHeight="1" x14ac:dyDescent="0.15">
      <c r="A287" s="161" t="s">
        <v>618</v>
      </c>
      <c r="B287" s="161" t="s">
        <v>653</v>
      </c>
      <c r="C287" s="161" t="s">
        <v>654</v>
      </c>
      <c r="D287" s="161">
        <v>3</v>
      </c>
      <c r="E287" s="161" t="s">
        <v>30</v>
      </c>
      <c r="F287" s="162">
        <v>44.984997</v>
      </c>
      <c r="G287" s="162">
        <v>-85.472877999999994</v>
      </c>
      <c r="H287" s="162">
        <v>44.970001000000003</v>
      </c>
      <c r="I287" s="162">
        <v>-85.466599000000002</v>
      </c>
      <c r="J287" s="163">
        <v>1.373</v>
      </c>
    </row>
    <row r="288" spans="1:10" ht="12.75" customHeight="1" x14ac:dyDescent="0.15">
      <c r="A288" s="161" t="s">
        <v>618</v>
      </c>
      <c r="B288" s="161" t="s">
        <v>655</v>
      </c>
      <c r="C288" s="161" t="s">
        <v>656</v>
      </c>
      <c r="D288" s="161">
        <v>3</v>
      </c>
      <c r="E288" s="161" t="s">
        <v>30</v>
      </c>
      <c r="F288" s="162">
        <v>44.991287</v>
      </c>
      <c r="G288" s="162">
        <v>-85.477074000000002</v>
      </c>
      <c r="H288" s="162">
        <v>44.990001999999997</v>
      </c>
      <c r="I288" s="162">
        <v>-85.481705000000005</v>
      </c>
      <c r="J288" s="163">
        <v>0.13200000000000001</v>
      </c>
    </row>
    <row r="289" spans="1:10" ht="12.75" customHeight="1" x14ac:dyDescent="0.15">
      <c r="A289" s="161" t="s">
        <v>618</v>
      </c>
      <c r="B289" s="161" t="s">
        <v>657</v>
      </c>
      <c r="C289" s="161" t="s">
        <v>658</v>
      </c>
      <c r="D289" s="161">
        <v>3</v>
      </c>
      <c r="E289" s="161" t="s">
        <v>30</v>
      </c>
      <c r="F289" s="162">
        <v>44.991287</v>
      </c>
      <c r="G289" s="162">
        <v>-85.477074000000002</v>
      </c>
      <c r="H289" s="162">
        <v>44.98</v>
      </c>
      <c r="I289" s="162">
        <v>-85.472877999999994</v>
      </c>
      <c r="J289" s="163">
        <v>0.34399999999999997</v>
      </c>
    </row>
    <row r="290" spans="1:10" ht="12.75" customHeight="1" x14ac:dyDescent="0.15">
      <c r="A290" s="161" t="s">
        <v>618</v>
      </c>
      <c r="B290" s="161" t="s">
        <v>659</v>
      </c>
      <c r="C290" s="161" t="s">
        <v>660</v>
      </c>
      <c r="D290" s="161">
        <v>3</v>
      </c>
      <c r="E290" s="161" t="s">
        <v>30</v>
      </c>
      <c r="F290" s="162">
        <v>44.989261999999997</v>
      </c>
      <c r="G290" s="162">
        <v>-85.493590999999995</v>
      </c>
      <c r="H290" s="162">
        <v>44.991580999999996</v>
      </c>
      <c r="I290" s="162">
        <v>-85.481689000000003</v>
      </c>
      <c r="J290" s="163">
        <v>0.748</v>
      </c>
    </row>
    <row r="291" spans="1:10" ht="12.75" customHeight="1" x14ac:dyDescent="0.15">
      <c r="A291" s="161" t="s">
        <v>618</v>
      </c>
      <c r="B291" s="161" t="s">
        <v>661</v>
      </c>
      <c r="C291" s="161" t="s">
        <v>662</v>
      </c>
      <c r="D291" s="161">
        <v>3</v>
      </c>
      <c r="E291" s="161" t="s">
        <v>30</v>
      </c>
      <c r="F291" s="162">
        <v>44.952942</v>
      </c>
      <c r="G291" s="162">
        <v>-85.523826999999997</v>
      </c>
      <c r="H291" s="162">
        <v>44.950001</v>
      </c>
      <c r="I291" s="162">
        <v>-85.526283000000006</v>
      </c>
      <c r="J291" s="163">
        <v>6.0000000000000001E-3</v>
      </c>
    </row>
    <row r="292" spans="1:10" ht="12.75" customHeight="1" x14ac:dyDescent="0.15">
      <c r="A292" s="161" t="s">
        <v>618</v>
      </c>
      <c r="B292" s="161" t="s">
        <v>663</v>
      </c>
      <c r="C292" s="161" t="s">
        <v>664</v>
      </c>
      <c r="D292" s="161">
        <v>3</v>
      </c>
      <c r="E292" s="161" t="s">
        <v>30</v>
      </c>
      <c r="F292" s="162">
        <v>44.809040000000003</v>
      </c>
      <c r="G292" s="162">
        <v>-85.560265000000001</v>
      </c>
      <c r="H292" s="162">
        <v>44.810001</v>
      </c>
      <c r="I292" s="162">
        <v>-85.560265000000001</v>
      </c>
      <c r="J292" s="163">
        <v>0.41599999999999998</v>
      </c>
    </row>
    <row r="293" spans="1:10" ht="12.75" customHeight="1" x14ac:dyDescent="0.15">
      <c r="A293" s="161" t="s">
        <v>618</v>
      </c>
      <c r="B293" s="161" t="s">
        <v>665</v>
      </c>
      <c r="C293" s="161" t="s">
        <v>666</v>
      </c>
      <c r="D293" s="161">
        <v>3</v>
      </c>
      <c r="E293" s="161" t="s">
        <v>30</v>
      </c>
      <c r="F293" s="162">
        <v>44.767456000000003</v>
      </c>
      <c r="G293" s="162">
        <v>-85.624199000000004</v>
      </c>
      <c r="H293" s="162">
        <v>44.77</v>
      </c>
      <c r="I293" s="162">
        <v>-85.627724000000001</v>
      </c>
      <c r="J293" s="163">
        <v>2.794</v>
      </c>
    </row>
    <row r="294" spans="1:10" ht="12.75" customHeight="1" x14ac:dyDescent="0.15">
      <c r="A294" s="161" t="s">
        <v>618</v>
      </c>
      <c r="B294" s="161" t="s">
        <v>667</v>
      </c>
      <c r="C294" s="161" t="s">
        <v>668</v>
      </c>
      <c r="D294" s="161">
        <v>3</v>
      </c>
      <c r="E294" s="161" t="s">
        <v>30</v>
      </c>
      <c r="F294" s="162">
        <v>44.766272999999998</v>
      </c>
      <c r="G294" s="162">
        <v>-85.597663999999995</v>
      </c>
      <c r="H294" s="162">
        <v>44.77</v>
      </c>
      <c r="I294" s="162">
        <v>-85.602858999999995</v>
      </c>
      <c r="J294" s="163">
        <v>0.311</v>
      </c>
    </row>
    <row r="295" spans="1:10" ht="12.75" customHeight="1" x14ac:dyDescent="0.15">
      <c r="A295" s="161" t="s">
        <v>618</v>
      </c>
      <c r="B295" s="161" t="s">
        <v>669</v>
      </c>
      <c r="C295" s="161" t="s">
        <v>670</v>
      </c>
      <c r="D295" s="161">
        <v>3</v>
      </c>
      <c r="E295" s="161" t="s">
        <v>30</v>
      </c>
      <c r="F295" s="162">
        <v>44.827984000000001</v>
      </c>
      <c r="G295" s="162">
        <v>-85.462958999999998</v>
      </c>
      <c r="H295" s="162">
        <v>44.830002</v>
      </c>
      <c r="I295" s="162">
        <v>-85.462829999999997</v>
      </c>
      <c r="J295" s="163">
        <v>0.13700000000000001</v>
      </c>
    </row>
    <row r="296" spans="1:10" ht="12.75" customHeight="1" x14ac:dyDescent="0.15">
      <c r="A296" s="161" t="s">
        <v>618</v>
      </c>
      <c r="B296" s="161" t="s">
        <v>671</v>
      </c>
      <c r="C296" s="161" t="s">
        <v>672</v>
      </c>
      <c r="D296" s="161">
        <v>3</v>
      </c>
      <c r="E296" s="161" t="s">
        <v>30</v>
      </c>
      <c r="F296" s="162">
        <v>44.765490999999997</v>
      </c>
      <c r="G296" s="162">
        <v>-85.602858999999995</v>
      </c>
      <c r="H296" s="162">
        <v>44.77</v>
      </c>
      <c r="I296" s="162">
        <v>-85.605591000000004</v>
      </c>
      <c r="J296" s="163">
        <v>0.255</v>
      </c>
    </row>
    <row r="297" spans="1:10" ht="12.75" customHeight="1" x14ac:dyDescent="0.15">
      <c r="A297" s="161" t="s">
        <v>618</v>
      </c>
      <c r="B297" s="161" t="s">
        <v>673</v>
      </c>
      <c r="C297" s="161" t="s">
        <v>674</v>
      </c>
      <c r="D297" s="161">
        <v>3</v>
      </c>
      <c r="E297" s="161" t="s">
        <v>30</v>
      </c>
      <c r="F297" s="162">
        <v>44.765796999999999</v>
      </c>
      <c r="G297" s="162">
        <v>-85.607246000000004</v>
      </c>
      <c r="H297" s="162">
        <v>44.77</v>
      </c>
      <c r="I297" s="162">
        <v>-85.610939000000002</v>
      </c>
      <c r="J297" s="163">
        <v>0.35699999999999998</v>
      </c>
    </row>
    <row r="298" spans="1:10" ht="12.75" customHeight="1" x14ac:dyDescent="0.15">
      <c r="A298" s="161" t="s">
        <v>618</v>
      </c>
      <c r="B298" s="161" t="s">
        <v>675</v>
      </c>
      <c r="C298" s="161" t="s">
        <v>676</v>
      </c>
      <c r="D298" s="161">
        <v>3</v>
      </c>
      <c r="E298" s="161" t="s">
        <v>30</v>
      </c>
      <c r="F298" s="162">
        <v>44.966853999999998</v>
      </c>
      <c r="G298" s="162">
        <v>-85.522002999999998</v>
      </c>
      <c r="H298" s="162">
        <v>44.959999000000003</v>
      </c>
      <c r="I298" s="162">
        <v>-85.521125999999995</v>
      </c>
      <c r="J298" s="163">
        <v>6.0000000000000001E-3</v>
      </c>
    </row>
    <row r="299" spans="1:10" ht="12.75" customHeight="1" x14ac:dyDescent="0.15">
      <c r="A299" s="161" t="s">
        <v>618</v>
      </c>
      <c r="B299" s="161" t="s">
        <v>677</v>
      </c>
      <c r="C299" s="161" t="s">
        <v>678</v>
      </c>
      <c r="D299" s="161">
        <v>1</v>
      </c>
      <c r="E299" s="161" t="s">
        <v>30</v>
      </c>
      <c r="F299" s="162">
        <v>44.750179000000003</v>
      </c>
      <c r="G299" s="162">
        <v>-85.55883</v>
      </c>
      <c r="H299" s="162">
        <v>44.75</v>
      </c>
      <c r="I299" s="162">
        <v>-85.551475999999994</v>
      </c>
      <c r="J299" s="163">
        <v>0.39400000000000002</v>
      </c>
    </row>
    <row r="300" spans="1:10" ht="12.75" customHeight="1" x14ac:dyDescent="0.15">
      <c r="A300" s="170" t="s">
        <v>618</v>
      </c>
      <c r="B300" s="170" t="s">
        <v>679</v>
      </c>
      <c r="C300" s="170" t="s">
        <v>680</v>
      </c>
      <c r="D300" s="170">
        <v>3</v>
      </c>
      <c r="E300" s="170" t="s">
        <v>30</v>
      </c>
      <c r="F300" s="144">
        <v>44.826073000000001</v>
      </c>
      <c r="G300" s="144">
        <v>-85.462829999999997</v>
      </c>
      <c r="H300" s="144">
        <v>44.830002</v>
      </c>
      <c r="I300" s="144">
        <v>-85.462806999999998</v>
      </c>
      <c r="J300" s="167">
        <v>0.41599999999999998</v>
      </c>
    </row>
    <row r="301" spans="1:10" ht="12.75" customHeight="1" x14ac:dyDescent="0.15">
      <c r="A301" s="51"/>
      <c r="B301" s="57">
        <f>COUNTA(B270:B300)</f>
        <v>31</v>
      </c>
      <c r="C301" s="51"/>
      <c r="D301" s="70"/>
      <c r="E301" s="51"/>
      <c r="F301" s="51"/>
      <c r="G301" s="51"/>
      <c r="H301" s="154"/>
      <c r="I301" s="154"/>
      <c r="J301" s="165">
        <f>SUM(J270:J300)</f>
        <v>10.728000000000002</v>
      </c>
    </row>
    <row r="302" spans="1:10" ht="12.75" customHeight="1" x14ac:dyDescent="0.15">
      <c r="A302" s="51"/>
      <c r="B302" s="57"/>
      <c r="C302" s="51"/>
      <c r="D302" s="70"/>
      <c r="E302" s="51"/>
      <c r="F302" s="51"/>
      <c r="G302" s="51"/>
      <c r="H302" s="154"/>
      <c r="I302" s="154"/>
      <c r="J302" s="165"/>
    </row>
    <row r="303" spans="1:10" ht="12.75" customHeight="1" x14ac:dyDescent="0.15">
      <c r="A303" s="161" t="s">
        <v>681</v>
      </c>
      <c r="B303" s="161" t="s">
        <v>682</v>
      </c>
      <c r="C303" s="161" t="s">
        <v>683</v>
      </c>
      <c r="D303" s="161">
        <v>1</v>
      </c>
      <c r="E303" s="161" t="s">
        <v>30</v>
      </c>
      <c r="F303" s="162">
        <v>47.039512999999999</v>
      </c>
      <c r="G303" s="162">
        <v>-88.926788000000002</v>
      </c>
      <c r="H303" s="162">
        <v>47.040000999999997</v>
      </c>
      <c r="I303" s="162">
        <v>-88.929519999999997</v>
      </c>
      <c r="J303" s="163">
        <v>0.309</v>
      </c>
    </row>
    <row r="304" spans="1:10" ht="12.75" customHeight="1" x14ac:dyDescent="0.15">
      <c r="A304" s="161" t="s">
        <v>681</v>
      </c>
      <c r="B304" s="161" t="s">
        <v>684</v>
      </c>
      <c r="C304" s="161" t="s">
        <v>685</v>
      </c>
      <c r="D304" s="161">
        <v>3</v>
      </c>
      <c r="E304" s="161" t="s">
        <v>30</v>
      </c>
      <c r="F304" s="162">
        <v>47.273712000000003</v>
      </c>
      <c r="G304" s="162">
        <v>-88.531357</v>
      </c>
      <c r="H304" s="162">
        <v>47.276584999999997</v>
      </c>
      <c r="I304" s="162">
        <v>-88.527573000000004</v>
      </c>
      <c r="J304" s="163">
        <v>0.246</v>
      </c>
    </row>
    <row r="305" spans="1:10" ht="12.75" customHeight="1" x14ac:dyDescent="0.15">
      <c r="A305" s="161" t="s">
        <v>681</v>
      </c>
      <c r="B305" s="161" t="s">
        <v>686</v>
      </c>
      <c r="C305" s="161" t="s">
        <v>687</v>
      </c>
      <c r="D305" s="161">
        <v>1</v>
      </c>
      <c r="E305" s="161" t="s">
        <v>30</v>
      </c>
      <c r="F305" s="162">
        <v>47.029079000000003</v>
      </c>
      <c r="G305" s="162">
        <v>-88.522614000000004</v>
      </c>
      <c r="H305" s="162">
        <v>47.028419</v>
      </c>
      <c r="I305" s="162">
        <v>-88.522064</v>
      </c>
      <c r="J305" s="163">
        <v>5.2999999999999999E-2</v>
      </c>
    </row>
    <row r="306" spans="1:10" ht="12.75" customHeight="1" x14ac:dyDescent="0.15">
      <c r="A306" s="161" t="s">
        <v>681</v>
      </c>
      <c r="B306" s="161" t="s">
        <v>688</v>
      </c>
      <c r="C306" s="161" t="s">
        <v>689</v>
      </c>
      <c r="D306" s="161">
        <v>1</v>
      </c>
      <c r="E306" s="161" t="s">
        <v>30</v>
      </c>
      <c r="F306" s="162">
        <v>47.13129</v>
      </c>
      <c r="G306" s="162">
        <v>-88.617371000000006</v>
      </c>
      <c r="H306" s="162">
        <v>47.130459000000002</v>
      </c>
      <c r="I306" s="162">
        <v>-88.616157999999999</v>
      </c>
      <c r="J306" s="163">
        <v>0.06</v>
      </c>
    </row>
    <row r="307" spans="1:10" ht="12.75" customHeight="1" x14ac:dyDescent="0.15">
      <c r="A307" s="161" t="s">
        <v>681</v>
      </c>
      <c r="B307" s="161" t="s">
        <v>690</v>
      </c>
      <c r="C307" s="161" t="s">
        <v>691</v>
      </c>
      <c r="D307" s="161">
        <v>1</v>
      </c>
      <c r="E307" s="161" t="s">
        <v>30</v>
      </c>
      <c r="F307" s="162">
        <v>47.120990999999997</v>
      </c>
      <c r="G307" s="162">
        <v>-88.587768999999994</v>
      </c>
      <c r="H307" s="162">
        <v>47.12077</v>
      </c>
      <c r="I307" s="162">
        <v>-88.587851999999998</v>
      </c>
      <c r="J307" s="163">
        <v>0.03</v>
      </c>
    </row>
    <row r="308" spans="1:10" ht="12.75" customHeight="1" x14ac:dyDescent="0.15">
      <c r="A308" s="161" t="s">
        <v>681</v>
      </c>
      <c r="B308" s="161" t="s">
        <v>692</v>
      </c>
      <c r="C308" s="161" t="s">
        <v>693</v>
      </c>
      <c r="D308" s="161">
        <v>3</v>
      </c>
      <c r="E308" s="161" t="s">
        <v>30</v>
      </c>
      <c r="F308" s="162">
        <v>47.171382999999999</v>
      </c>
      <c r="G308" s="162">
        <v>-88.427543999999997</v>
      </c>
      <c r="H308" s="162">
        <v>47.171805999999997</v>
      </c>
      <c r="I308" s="162">
        <v>-88.426826000000005</v>
      </c>
      <c r="J308" s="163">
        <v>0.124</v>
      </c>
    </row>
    <row r="309" spans="1:10" ht="12.75" customHeight="1" x14ac:dyDescent="0.15">
      <c r="A309" s="161" t="s">
        <v>681</v>
      </c>
      <c r="B309" s="161" t="s">
        <v>694</v>
      </c>
      <c r="C309" s="161" t="s">
        <v>695</v>
      </c>
      <c r="D309" s="161">
        <v>1</v>
      </c>
      <c r="E309" s="161" t="s">
        <v>30</v>
      </c>
      <c r="F309" s="162">
        <v>47.188220999999999</v>
      </c>
      <c r="G309" s="162">
        <v>-88.404266000000007</v>
      </c>
      <c r="H309" s="162">
        <v>47.189200999999997</v>
      </c>
      <c r="I309" s="162">
        <v>-88.406684999999996</v>
      </c>
      <c r="J309" s="163">
        <v>0.114</v>
      </c>
    </row>
    <row r="310" spans="1:10" ht="12.75" customHeight="1" x14ac:dyDescent="0.15">
      <c r="A310" s="161" t="s">
        <v>681</v>
      </c>
      <c r="B310" s="161" t="s">
        <v>696</v>
      </c>
      <c r="C310" s="161" t="s">
        <v>697</v>
      </c>
      <c r="D310" s="161">
        <v>1</v>
      </c>
      <c r="E310" s="161" t="s">
        <v>30</v>
      </c>
      <c r="F310" s="162">
        <v>47.232140000000001</v>
      </c>
      <c r="G310" s="162">
        <v>-88.623572999999993</v>
      </c>
      <c r="H310" s="162">
        <v>47.23</v>
      </c>
      <c r="I310" s="162">
        <v>-88.625557000000001</v>
      </c>
      <c r="J310" s="163">
        <v>0.17799999999999999</v>
      </c>
    </row>
    <row r="311" spans="1:10" ht="12.75" customHeight="1" x14ac:dyDescent="0.15">
      <c r="A311" s="161" t="s">
        <v>681</v>
      </c>
      <c r="B311" s="161" t="s">
        <v>698</v>
      </c>
      <c r="C311" s="161" t="s">
        <v>699</v>
      </c>
      <c r="D311" s="161">
        <v>3</v>
      </c>
      <c r="E311" s="161" t="s">
        <v>30</v>
      </c>
      <c r="F311" s="162">
        <v>47.180492000000001</v>
      </c>
      <c r="G311" s="162">
        <v>-88.240227000000004</v>
      </c>
      <c r="H311" s="162">
        <v>47.167701999999998</v>
      </c>
      <c r="I311" s="162">
        <v>-88.242553999999998</v>
      </c>
      <c r="J311" s="163">
        <v>0.66300000000000003</v>
      </c>
    </row>
    <row r="312" spans="1:10" ht="12.75" customHeight="1" x14ac:dyDescent="0.15">
      <c r="A312" s="161" t="s">
        <v>681</v>
      </c>
      <c r="B312" s="161" t="s">
        <v>700</v>
      </c>
      <c r="C312" s="161" t="s">
        <v>701</v>
      </c>
      <c r="D312" s="161">
        <v>3</v>
      </c>
      <c r="E312" s="161" t="s">
        <v>30</v>
      </c>
      <c r="F312" s="162">
        <v>47.018828999999997</v>
      </c>
      <c r="G312" s="162">
        <v>-88.368117999999996</v>
      </c>
      <c r="H312" s="162">
        <v>47.051524999999998</v>
      </c>
      <c r="I312" s="162">
        <v>-88.355423000000002</v>
      </c>
      <c r="J312" s="163">
        <v>2.4849999999999999</v>
      </c>
    </row>
    <row r="313" spans="1:10" ht="12.75" customHeight="1" x14ac:dyDescent="0.15">
      <c r="A313" s="161" t="s">
        <v>681</v>
      </c>
      <c r="B313" s="161" t="s">
        <v>702</v>
      </c>
      <c r="C313" s="161" t="s">
        <v>703</v>
      </c>
      <c r="D313" s="161">
        <v>3</v>
      </c>
      <c r="E313" s="161" t="s">
        <v>30</v>
      </c>
      <c r="F313" s="162">
        <v>47.242381999999999</v>
      </c>
      <c r="G313" s="162">
        <v>-88.584845999999999</v>
      </c>
      <c r="H313" s="162">
        <v>47.23</v>
      </c>
      <c r="I313" s="162">
        <v>-88.623572999999993</v>
      </c>
      <c r="J313" s="163">
        <v>2.0510000000000002</v>
      </c>
    </row>
    <row r="314" spans="1:10" ht="12.75" customHeight="1" x14ac:dyDescent="0.15">
      <c r="A314" s="161" t="s">
        <v>681</v>
      </c>
      <c r="B314" s="161" t="s">
        <v>704</v>
      </c>
      <c r="C314" s="161" t="s">
        <v>705</v>
      </c>
      <c r="D314" s="161">
        <v>3</v>
      </c>
      <c r="E314" s="161" t="s">
        <v>30</v>
      </c>
      <c r="F314" s="162">
        <v>46.965752000000002</v>
      </c>
      <c r="G314" s="162">
        <v>-88.445487999999997</v>
      </c>
      <c r="H314" s="162">
        <v>46.970001000000003</v>
      </c>
      <c r="I314" s="162">
        <v>-88.445335</v>
      </c>
      <c r="J314" s="163">
        <v>0.249</v>
      </c>
    </row>
    <row r="315" spans="1:10" ht="12.75" customHeight="1" x14ac:dyDescent="0.15">
      <c r="A315" s="161" t="s">
        <v>681</v>
      </c>
      <c r="B315" s="161" t="s">
        <v>706</v>
      </c>
      <c r="C315" s="161" t="s">
        <v>707</v>
      </c>
      <c r="D315" s="161">
        <v>3</v>
      </c>
      <c r="E315" s="161" t="s">
        <v>30</v>
      </c>
      <c r="F315" s="162">
        <v>47.035888999999997</v>
      </c>
      <c r="G315" s="162">
        <v>-88.929519999999997</v>
      </c>
      <c r="H315" s="162">
        <v>47.029998999999997</v>
      </c>
      <c r="I315" s="162">
        <v>-88.932777000000002</v>
      </c>
      <c r="J315" s="163">
        <v>0.34200000000000003</v>
      </c>
    </row>
    <row r="316" spans="1:10" ht="12.75" customHeight="1" x14ac:dyDescent="0.15">
      <c r="A316" s="161" t="s">
        <v>681</v>
      </c>
      <c r="B316" s="161" t="s">
        <v>708</v>
      </c>
      <c r="C316" s="161" t="s">
        <v>709</v>
      </c>
      <c r="D316" s="161">
        <v>1</v>
      </c>
      <c r="E316" s="161" t="s">
        <v>30</v>
      </c>
      <c r="F316" s="162">
        <v>47.114220000000003</v>
      </c>
      <c r="G316" s="162">
        <v>-88.496230999999995</v>
      </c>
      <c r="H316" s="162">
        <v>47.113258000000002</v>
      </c>
      <c r="I316" s="162">
        <v>-88.495887999999994</v>
      </c>
      <c r="J316" s="163">
        <v>8.1000000000000003E-2</v>
      </c>
    </row>
    <row r="317" spans="1:10" ht="12.75" customHeight="1" x14ac:dyDescent="0.15">
      <c r="A317" s="161" t="s">
        <v>681</v>
      </c>
      <c r="B317" s="161" t="s">
        <v>710</v>
      </c>
      <c r="C317" s="161" t="s">
        <v>711</v>
      </c>
      <c r="D317" s="161">
        <v>3</v>
      </c>
      <c r="E317" s="161" t="s">
        <v>30</v>
      </c>
      <c r="F317" s="162">
        <v>46.977257000000002</v>
      </c>
      <c r="G317" s="162">
        <v>-88.422614999999993</v>
      </c>
      <c r="H317" s="162">
        <v>46.974358000000002</v>
      </c>
      <c r="I317" s="162">
        <v>-88.432113999999999</v>
      </c>
      <c r="J317" s="163">
        <v>0.47299999999999998</v>
      </c>
    </row>
    <row r="318" spans="1:10" ht="12.75" customHeight="1" x14ac:dyDescent="0.15">
      <c r="A318" s="51"/>
      <c r="B318" s="57">
        <f>COUNTA(B303:B317)</f>
        <v>15</v>
      </c>
      <c r="C318" s="51"/>
      <c r="D318" s="70"/>
      <c r="E318" s="51"/>
      <c r="F318" s="51"/>
      <c r="G318" s="51"/>
      <c r="H318" s="154"/>
      <c r="I318" s="154"/>
      <c r="J318" s="165">
        <f>SUM(J303:J317)</f>
        <v>7.4579999999999993</v>
      </c>
    </row>
    <row r="319" spans="1:10" ht="12.75" customHeight="1" x14ac:dyDescent="0.15">
      <c r="A319" s="51"/>
      <c r="B319" s="57"/>
      <c r="C319" s="51"/>
      <c r="D319" s="70"/>
      <c r="E319" s="51"/>
      <c r="F319" s="51"/>
      <c r="G319" s="51"/>
      <c r="H319" s="154"/>
      <c r="I319" s="154"/>
      <c r="J319" s="165"/>
    </row>
    <row r="320" spans="1:10" ht="12.75" customHeight="1" x14ac:dyDescent="0.15">
      <c r="A320" s="161" t="s">
        <v>712</v>
      </c>
      <c r="B320" s="161" t="s">
        <v>713</v>
      </c>
      <c r="C320" s="161" t="s">
        <v>714</v>
      </c>
      <c r="D320" s="161">
        <v>1</v>
      </c>
      <c r="E320" s="161" t="s">
        <v>30</v>
      </c>
      <c r="F320" s="162">
        <v>44.048805000000002</v>
      </c>
      <c r="G320" s="162">
        <v>-82.990959000000004</v>
      </c>
      <c r="H320" s="162">
        <v>44.049999</v>
      </c>
      <c r="I320" s="162">
        <v>-82.993645000000001</v>
      </c>
      <c r="J320" s="163">
        <v>0.13600000000000001</v>
      </c>
    </row>
    <row r="321" spans="1:10" ht="12.75" customHeight="1" x14ac:dyDescent="0.15">
      <c r="A321" s="161" t="s">
        <v>712</v>
      </c>
      <c r="B321" s="161" t="s">
        <v>715</v>
      </c>
      <c r="C321" s="161" t="s">
        <v>716</v>
      </c>
      <c r="D321" s="161">
        <v>1</v>
      </c>
      <c r="E321" s="161" t="s">
        <v>30</v>
      </c>
      <c r="F321" s="162">
        <v>43.950175999999999</v>
      </c>
      <c r="G321" s="162">
        <v>-83.274330000000006</v>
      </c>
      <c r="H321" s="162">
        <v>43.950001</v>
      </c>
      <c r="I321" s="162">
        <v>-83.278464999999997</v>
      </c>
      <c r="J321" s="163">
        <v>0.28100000000000003</v>
      </c>
    </row>
    <row r="322" spans="1:10" ht="12.75" customHeight="1" x14ac:dyDescent="0.15">
      <c r="A322" s="161" t="s">
        <v>712</v>
      </c>
      <c r="B322" s="161" t="s">
        <v>717</v>
      </c>
      <c r="C322" s="161" t="s">
        <v>718</v>
      </c>
      <c r="D322" s="161">
        <v>3</v>
      </c>
      <c r="E322" s="161" t="s">
        <v>30</v>
      </c>
      <c r="F322" s="162">
        <v>44.062339999999999</v>
      </c>
      <c r="G322" s="162">
        <v>-82.910827999999995</v>
      </c>
      <c r="H322" s="162">
        <v>44.060001</v>
      </c>
      <c r="I322" s="162">
        <v>-82.911629000000005</v>
      </c>
      <c r="J322" s="163">
        <v>8.9999999999999993E-3</v>
      </c>
    </row>
    <row r="323" spans="1:10" ht="12.75" customHeight="1" x14ac:dyDescent="0.15">
      <c r="A323" s="161" t="s">
        <v>712</v>
      </c>
      <c r="B323" s="161" t="s">
        <v>719</v>
      </c>
      <c r="C323" s="161" t="s">
        <v>720</v>
      </c>
      <c r="D323" s="161">
        <v>3</v>
      </c>
      <c r="E323" s="161" t="s">
        <v>30</v>
      </c>
      <c r="F323" s="162">
        <v>43.798896999999997</v>
      </c>
      <c r="G323" s="162">
        <v>-83.426147</v>
      </c>
      <c r="H323" s="162">
        <v>43.799999</v>
      </c>
      <c r="I323" s="162">
        <v>-83.425560000000004</v>
      </c>
      <c r="J323" s="163">
        <v>0.14699999999999999</v>
      </c>
    </row>
    <row r="324" spans="1:10" ht="12.75" customHeight="1" x14ac:dyDescent="0.15">
      <c r="A324" s="161" t="s">
        <v>712</v>
      </c>
      <c r="B324" s="161" t="s">
        <v>721</v>
      </c>
      <c r="C324" s="161" t="s">
        <v>722</v>
      </c>
      <c r="D324" s="161">
        <v>3</v>
      </c>
      <c r="E324" s="161" t="s">
        <v>30</v>
      </c>
      <c r="F324" s="162">
        <v>44.054138000000002</v>
      </c>
      <c r="G324" s="162">
        <v>-82.893439999999998</v>
      </c>
      <c r="H324" s="162">
        <v>44.060001</v>
      </c>
      <c r="I324" s="162">
        <v>-82.891746999999995</v>
      </c>
      <c r="J324" s="163">
        <v>0.215</v>
      </c>
    </row>
    <row r="325" spans="1:10" ht="12.75" customHeight="1" x14ac:dyDescent="0.15">
      <c r="A325" s="161" t="s">
        <v>712</v>
      </c>
      <c r="B325" s="161" t="s">
        <v>723</v>
      </c>
      <c r="C325" s="161" t="s">
        <v>724</v>
      </c>
      <c r="D325" s="161">
        <v>1</v>
      </c>
      <c r="E325" s="161" t="s">
        <v>30</v>
      </c>
      <c r="F325" s="162">
        <v>43.843207999999997</v>
      </c>
      <c r="G325" s="162">
        <v>-82.647789000000003</v>
      </c>
      <c r="H325" s="162">
        <v>43.840468999999999</v>
      </c>
      <c r="I325" s="162">
        <v>-82.646889000000002</v>
      </c>
      <c r="J325" s="163">
        <v>0.2</v>
      </c>
    </row>
    <row r="326" spans="1:10" ht="12.75" customHeight="1" x14ac:dyDescent="0.15">
      <c r="A326" s="161" t="s">
        <v>712</v>
      </c>
      <c r="B326" s="161" t="s">
        <v>725</v>
      </c>
      <c r="C326" s="161" t="s">
        <v>726</v>
      </c>
      <c r="D326" s="161">
        <v>3</v>
      </c>
      <c r="E326" s="161" t="s">
        <v>30</v>
      </c>
      <c r="F326" s="162">
        <v>43.854621999999999</v>
      </c>
      <c r="G326" s="162">
        <v>-82.649673000000007</v>
      </c>
      <c r="H326" s="162">
        <v>43.860000999999997</v>
      </c>
      <c r="I326" s="162">
        <v>-82.649665999999996</v>
      </c>
      <c r="J326" s="163">
        <v>4.7E-2</v>
      </c>
    </row>
    <row r="327" spans="1:10" ht="12.75" customHeight="1" x14ac:dyDescent="0.15">
      <c r="A327" s="161" t="s">
        <v>712</v>
      </c>
      <c r="B327" s="161" t="s">
        <v>727</v>
      </c>
      <c r="C327" s="161" t="s">
        <v>728</v>
      </c>
      <c r="D327" s="161">
        <v>3</v>
      </c>
      <c r="E327" s="161" t="s">
        <v>30</v>
      </c>
      <c r="F327" s="162">
        <v>43.776859000000002</v>
      </c>
      <c r="G327" s="162">
        <v>-82.614693000000003</v>
      </c>
      <c r="H327" s="162">
        <v>43.779998999999997</v>
      </c>
      <c r="I327" s="162">
        <v>-82.614722999999998</v>
      </c>
      <c r="J327" s="163">
        <v>1.0999999999999999E-2</v>
      </c>
    </row>
    <row r="328" spans="1:10" ht="12.75" customHeight="1" x14ac:dyDescent="0.15">
      <c r="A328" s="161" t="s">
        <v>712</v>
      </c>
      <c r="B328" s="161" t="s">
        <v>729</v>
      </c>
      <c r="C328" s="161" t="s">
        <v>730</v>
      </c>
      <c r="D328" s="161">
        <v>1</v>
      </c>
      <c r="E328" s="161" t="s">
        <v>30</v>
      </c>
      <c r="F328" s="162">
        <v>44.024303000000003</v>
      </c>
      <c r="G328" s="162">
        <v>-83.040581000000003</v>
      </c>
      <c r="H328" s="162">
        <v>44.02</v>
      </c>
      <c r="I328" s="162">
        <v>-83.041809000000001</v>
      </c>
      <c r="J328" s="163">
        <v>0.16</v>
      </c>
    </row>
    <row r="329" spans="1:10" ht="12.75" customHeight="1" x14ac:dyDescent="0.15">
      <c r="A329" s="161" t="s">
        <v>712</v>
      </c>
      <c r="B329" s="161" t="s">
        <v>731</v>
      </c>
      <c r="C329" s="161" t="s">
        <v>732</v>
      </c>
      <c r="D329" s="161">
        <v>3</v>
      </c>
      <c r="E329" s="161" t="s">
        <v>30</v>
      </c>
      <c r="F329" s="162">
        <v>44.044468000000002</v>
      </c>
      <c r="G329" s="162">
        <v>-82.869049000000004</v>
      </c>
      <c r="H329" s="162">
        <v>44.040000999999997</v>
      </c>
      <c r="I329" s="162">
        <v>-82.869277999999994</v>
      </c>
      <c r="J329" s="163">
        <v>1.0999999999999999E-2</v>
      </c>
    </row>
    <row r="330" spans="1:10" ht="12.75" customHeight="1" x14ac:dyDescent="0.15">
      <c r="A330" s="161" t="s">
        <v>712</v>
      </c>
      <c r="B330" s="161" t="s">
        <v>733</v>
      </c>
      <c r="C330" s="161" t="s">
        <v>734</v>
      </c>
      <c r="D330" s="161">
        <v>3</v>
      </c>
      <c r="E330" s="161" t="s">
        <v>30</v>
      </c>
      <c r="F330" s="162">
        <v>44.046474000000003</v>
      </c>
      <c r="G330" s="162">
        <v>-83.009911000000002</v>
      </c>
      <c r="H330" s="162">
        <v>44.049999</v>
      </c>
      <c r="I330" s="162">
        <v>-83.010147000000003</v>
      </c>
      <c r="J330" s="163">
        <v>1.2E-2</v>
      </c>
    </row>
    <row r="331" spans="1:10" ht="12.75" customHeight="1" x14ac:dyDescent="0.15">
      <c r="A331" s="161" t="s">
        <v>712</v>
      </c>
      <c r="B331" s="161" t="s">
        <v>735</v>
      </c>
      <c r="C331" s="161" t="s">
        <v>736</v>
      </c>
      <c r="D331" s="161">
        <v>1</v>
      </c>
      <c r="E331" s="161" t="s">
        <v>30</v>
      </c>
      <c r="F331" s="162">
        <v>44.023716</v>
      </c>
      <c r="G331" s="162">
        <v>-82.796165000000002</v>
      </c>
      <c r="H331" s="162">
        <v>44.02</v>
      </c>
      <c r="I331" s="162">
        <v>-82.798316999999997</v>
      </c>
      <c r="J331" s="163">
        <v>0.12</v>
      </c>
    </row>
    <row r="332" spans="1:10" ht="12.75" customHeight="1" x14ac:dyDescent="0.15">
      <c r="A332" s="161" t="s">
        <v>712</v>
      </c>
      <c r="B332" s="161" t="s">
        <v>737</v>
      </c>
      <c r="C332" s="161" t="s">
        <v>738</v>
      </c>
      <c r="D332" s="161">
        <v>3</v>
      </c>
      <c r="E332" s="161" t="s">
        <v>30</v>
      </c>
      <c r="F332" s="162">
        <v>44.023772999999998</v>
      </c>
      <c r="G332" s="162">
        <v>-82.795906000000002</v>
      </c>
      <c r="H332" s="162">
        <v>44.017597000000002</v>
      </c>
      <c r="I332" s="162">
        <v>-82.789680000000004</v>
      </c>
      <c r="J332" s="163">
        <v>0.71499999999999997</v>
      </c>
    </row>
    <row r="333" spans="1:10" ht="12.75" customHeight="1" x14ac:dyDescent="0.15">
      <c r="A333" s="161" t="s">
        <v>712</v>
      </c>
      <c r="B333" s="161" t="s">
        <v>739</v>
      </c>
      <c r="C333" s="161" t="s">
        <v>740</v>
      </c>
      <c r="D333" s="161">
        <v>1</v>
      </c>
      <c r="E333" s="161" t="s">
        <v>30</v>
      </c>
      <c r="F333" s="162">
        <v>44.002524999999999</v>
      </c>
      <c r="G333" s="162">
        <v>-83.102440000000001</v>
      </c>
      <c r="H333" s="162">
        <v>44</v>
      </c>
      <c r="I333" s="162">
        <v>-83.104377999999997</v>
      </c>
      <c r="J333" s="163">
        <v>9.8000000000000004E-2</v>
      </c>
    </row>
    <row r="334" spans="1:10" ht="12.75" customHeight="1" x14ac:dyDescent="0.15">
      <c r="A334" s="161" t="s">
        <v>712</v>
      </c>
      <c r="B334" s="161" t="s">
        <v>741</v>
      </c>
      <c r="C334" s="161" t="s">
        <v>742</v>
      </c>
      <c r="D334" s="161">
        <v>3</v>
      </c>
      <c r="E334" s="161" t="s">
        <v>30</v>
      </c>
      <c r="F334" s="162">
        <v>43.886662000000001</v>
      </c>
      <c r="G334" s="162">
        <v>-83.326026999999996</v>
      </c>
      <c r="H334" s="162">
        <v>43.889999000000003</v>
      </c>
      <c r="I334" s="162">
        <v>-83.325919999999996</v>
      </c>
      <c r="J334" s="163">
        <v>1.4999999999999999E-2</v>
      </c>
    </row>
    <row r="335" spans="1:10" ht="12.75" customHeight="1" x14ac:dyDescent="0.15">
      <c r="A335" s="161" t="s">
        <v>712</v>
      </c>
      <c r="B335" s="161" t="s">
        <v>743</v>
      </c>
      <c r="C335" s="161" t="s">
        <v>744</v>
      </c>
      <c r="D335" s="161">
        <v>1</v>
      </c>
      <c r="E335" s="161" t="s">
        <v>30</v>
      </c>
      <c r="F335" s="162">
        <v>43.997504999999997</v>
      </c>
      <c r="G335" s="162">
        <v>-83.126648000000003</v>
      </c>
      <c r="H335" s="162">
        <v>44</v>
      </c>
      <c r="I335" s="162">
        <v>-83.128806999999995</v>
      </c>
      <c r="J335" s="163">
        <v>0.14099999999999999</v>
      </c>
    </row>
    <row r="336" spans="1:10" ht="12.75" customHeight="1" x14ac:dyDescent="0.15">
      <c r="A336" s="161" t="s">
        <v>712</v>
      </c>
      <c r="B336" s="161" t="s">
        <v>745</v>
      </c>
      <c r="C336" s="161" t="s">
        <v>746</v>
      </c>
      <c r="D336" s="161">
        <v>1</v>
      </c>
      <c r="E336" s="161" t="s">
        <v>30</v>
      </c>
      <c r="F336" s="162">
        <v>43.982661999999998</v>
      </c>
      <c r="G336" s="162">
        <v>-83.205971000000005</v>
      </c>
      <c r="H336" s="162">
        <v>43.98</v>
      </c>
      <c r="I336" s="162">
        <v>-83.207069000000004</v>
      </c>
      <c r="J336" s="163">
        <v>5.8999999999999997E-2</v>
      </c>
    </row>
    <row r="337" spans="1:10" ht="12.75" customHeight="1" x14ac:dyDescent="0.15">
      <c r="A337" s="161" t="s">
        <v>712</v>
      </c>
      <c r="B337" s="161" t="s">
        <v>747</v>
      </c>
      <c r="C337" s="161" t="s">
        <v>748</v>
      </c>
      <c r="D337" s="161">
        <v>1</v>
      </c>
      <c r="E337" s="161" t="s">
        <v>30</v>
      </c>
      <c r="F337" s="162">
        <v>44.005901000000001</v>
      </c>
      <c r="G337" s="162">
        <v>-83.060005000000004</v>
      </c>
      <c r="H337" s="162">
        <v>44.009998000000003</v>
      </c>
      <c r="I337" s="162">
        <v>-83.048980999999998</v>
      </c>
      <c r="J337" s="163">
        <v>0.76300000000000001</v>
      </c>
    </row>
    <row r="338" spans="1:10" ht="12.75" customHeight="1" x14ac:dyDescent="0.15">
      <c r="A338" s="161" t="s">
        <v>712</v>
      </c>
      <c r="B338" s="161" t="s">
        <v>749</v>
      </c>
      <c r="C338" s="161" t="s">
        <v>750</v>
      </c>
      <c r="D338" s="161">
        <v>1</v>
      </c>
      <c r="E338" s="161" t="s">
        <v>30</v>
      </c>
      <c r="F338" s="162">
        <v>44.001503</v>
      </c>
      <c r="G338" s="162">
        <v>-83.092140000000001</v>
      </c>
      <c r="H338" s="162">
        <v>44.009998000000003</v>
      </c>
      <c r="I338" s="162">
        <v>-83.060080999999997</v>
      </c>
      <c r="J338" s="163">
        <v>1.655</v>
      </c>
    </row>
    <row r="339" spans="1:10" ht="12.75" customHeight="1" x14ac:dyDescent="0.15">
      <c r="A339" s="161" t="s">
        <v>712</v>
      </c>
      <c r="B339" s="161" t="s">
        <v>751</v>
      </c>
      <c r="C339" s="161" t="s">
        <v>752</v>
      </c>
      <c r="D339" s="161">
        <v>1</v>
      </c>
      <c r="E339" s="161" t="s">
        <v>30</v>
      </c>
      <c r="F339" s="162">
        <v>43.982070999999998</v>
      </c>
      <c r="G339" s="162">
        <v>-83.210678000000001</v>
      </c>
      <c r="H339" s="162">
        <v>43.98</v>
      </c>
      <c r="I339" s="162">
        <v>-83.215744000000001</v>
      </c>
      <c r="J339" s="163">
        <v>0.25800000000000001</v>
      </c>
    </row>
    <row r="340" spans="1:10" ht="12.75" customHeight="1" x14ac:dyDescent="0.15">
      <c r="A340" s="161" t="s">
        <v>712</v>
      </c>
      <c r="B340" s="161" t="s">
        <v>753</v>
      </c>
      <c r="C340" s="161" t="s">
        <v>754</v>
      </c>
      <c r="D340" s="161">
        <v>3</v>
      </c>
      <c r="E340" s="161" t="s">
        <v>30</v>
      </c>
      <c r="F340" s="162">
        <v>43.94453</v>
      </c>
      <c r="G340" s="162">
        <v>-82.709243999999998</v>
      </c>
      <c r="H340" s="162">
        <v>43.950001</v>
      </c>
      <c r="I340" s="162">
        <v>-82.709907999999999</v>
      </c>
      <c r="J340" s="163">
        <v>0.19900000000000001</v>
      </c>
    </row>
    <row r="341" spans="1:10" ht="12.75" customHeight="1" x14ac:dyDescent="0.15">
      <c r="A341" s="161" t="s">
        <v>712</v>
      </c>
      <c r="B341" s="161" t="s">
        <v>755</v>
      </c>
      <c r="C341" s="161" t="s">
        <v>228</v>
      </c>
      <c r="D341" s="161">
        <v>1</v>
      </c>
      <c r="E341" s="161" t="s">
        <v>30</v>
      </c>
      <c r="F341" s="162">
        <v>43.982318999999997</v>
      </c>
      <c r="G341" s="162">
        <v>-83.191681000000003</v>
      </c>
      <c r="H341" s="162">
        <v>43.98</v>
      </c>
      <c r="I341" s="162">
        <v>-83.192763999999997</v>
      </c>
      <c r="J341" s="163">
        <v>5.7000000000000002E-2</v>
      </c>
    </row>
    <row r="342" spans="1:10" ht="12.75" customHeight="1" x14ac:dyDescent="0.15">
      <c r="A342" s="161" t="s">
        <v>712</v>
      </c>
      <c r="B342" s="161" t="s">
        <v>756</v>
      </c>
      <c r="C342" s="161" t="s">
        <v>757</v>
      </c>
      <c r="D342" s="161">
        <v>3</v>
      </c>
      <c r="E342" s="161" t="s">
        <v>30</v>
      </c>
      <c r="F342" s="162">
        <v>44.047409000000002</v>
      </c>
      <c r="G342" s="162">
        <v>-82.996773000000005</v>
      </c>
      <c r="H342" s="162">
        <v>44.049999</v>
      </c>
      <c r="I342" s="162">
        <v>-82.995934000000005</v>
      </c>
      <c r="J342" s="163">
        <v>0.06</v>
      </c>
    </row>
    <row r="343" spans="1:10" ht="12.75" customHeight="1" x14ac:dyDescent="0.15">
      <c r="A343" s="170" t="s">
        <v>712</v>
      </c>
      <c r="B343" s="170" t="s">
        <v>758</v>
      </c>
      <c r="C343" s="170" t="s">
        <v>759</v>
      </c>
      <c r="D343" s="170">
        <v>3</v>
      </c>
      <c r="E343" s="170" t="s">
        <v>30</v>
      </c>
      <c r="F343" s="144">
        <v>43.771670999999998</v>
      </c>
      <c r="G343" s="144">
        <v>-82.613426000000004</v>
      </c>
      <c r="H343" s="144">
        <v>43.77</v>
      </c>
      <c r="I343" s="144">
        <v>-82.613556000000003</v>
      </c>
      <c r="J343" s="167">
        <v>0.13</v>
      </c>
    </row>
    <row r="344" spans="1:10" ht="12.75" customHeight="1" x14ac:dyDescent="0.15">
      <c r="A344" s="51"/>
      <c r="B344" s="57">
        <f>COUNTA(B320:B343)</f>
        <v>24</v>
      </c>
      <c r="C344" s="51"/>
      <c r="D344" s="70"/>
      <c r="E344" s="51"/>
      <c r="F344" s="51"/>
      <c r="G344" s="51"/>
      <c r="H344" s="154"/>
      <c r="I344" s="154"/>
      <c r="J344" s="165">
        <f>SUM(J320:J343)</f>
        <v>5.4989999999999997</v>
      </c>
    </row>
    <row r="345" spans="1:10" ht="12.75" customHeight="1" x14ac:dyDescent="0.15">
      <c r="A345" s="51"/>
      <c r="B345" s="57"/>
      <c r="C345" s="51"/>
      <c r="D345" s="70"/>
      <c r="E345" s="51"/>
      <c r="F345" s="51"/>
      <c r="G345" s="51"/>
      <c r="H345" s="154"/>
      <c r="I345" s="154"/>
      <c r="J345" s="165"/>
    </row>
    <row r="346" spans="1:10" ht="12.75" customHeight="1" x14ac:dyDescent="0.15">
      <c r="A346" s="161" t="s">
        <v>760</v>
      </c>
      <c r="B346" s="161" t="s">
        <v>761</v>
      </c>
      <c r="C346" s="161" t="s">
        <v>762</v>
      </c>
      <c r="D346" s="161">
        <v>1</v>
      </c>
      <c r="E346" s="161" t="s">
        <v>30</v>
      </c>
      <c r="F346" s="162">
        <v>44.207068999999997</v>
      </c>
      <c r="G346" s="162">
        <v>-83.552672999999999</v>
      </c>
      <c r="H346" s="162">
        <v>44.206809999999997</v>
      </c>
      <c r="I346" s="162">
        <v>-83.552695999999997</v>
      </c>
      <c r="J346" s="163">
        <v>1.4E-2</v>
      </c>
    </row>
    <row r="347" spans="1:10" ht="12.75" customHeight="1" x14ac:dyDescent="0.15">
      <c r="A347" s="161" t="s">
        <v>760</v>
      </c>
      <c r="B347" s="161" t="s">
        <v>763</v>
      </c>
      <c r="C347" s="161" t="s">
        <v>764</v>
      </c>
      <c r="D347" s="161">
        <v>3</v>
      </c>
      <c r="E347" s="161" t="s">
        <v>30</v>
      </c>
      <c r="F347" s="162">
        <v>44.352055</v>
      </c>
      <c r="G347" s="162">
        <v>-83.334671</v>
      </c>
      <c r="H347" s="162">
        <v>44.330002</v>
      </c>
      <c r="I347" s="162">
        <v>-83.365264999999994</v>
      </c>
      <c r="J347" s="163">
        <v>3.2370000000000001</v>
      </c>
    </row>
    <row r="348" spans="1:10" ht="12.75" customHeight="1" x14ac:dyDescent="0.15">
      <c r="A348" s="161" t="s">
        <v>760</v>
      </c>
      <c r="B348" s="161" t="s">
        <v>765</v>
      </c>
      <c r="C348" s="161" t="s">
        <v>766</v>
      </c>
      <c r="D348" s="161">
        <v>1</v>
      </c>
      <c r="E348" s="161" t="s">
        <v>30</v>
      </c>
      <c r="F348" s="162">
        <v>44.406094000000003</v>
      </c>
      <c r="G348" s="162">
        <v>-83.319350999999997</v>
      </c>
      <c r="H348" s="162">
        <v>44.400002000000001</v>
      </c>
      <c r="I348" s="162">
        <v>-83.321883999999997</v>
      </c>
      <c r="J348" s="163">
        <v>0.124</v>
      </c>
    </row>
    <row r="349" spans="1:10" ht="12.75" customHeight="1" x14ac:dyDescent="0.15">
      <c r="A349" s="161" t="s">
        <v>760</v>
      </c>
      <c r="B349" s="161" t="s">
        <v>767</v>
      </c>
      <c r="C349" s="161" t="s">
        <v>1287</v>
      </c>
      <c r="D349" s="161">
        <v>3</v>
      </c>
      <c r="E349" s="161" t="s">
        <v>30</v>
      </c>
      <c r="F349" s="162">
        <v>44.265259</v>
      </c>
      <c r="G349" s="162">
        <v>-83.440201000000002</v>
      </c>
      <c r="H349" s="162">
        <v>44.265362000000003</v>
      </c>
      <c r="I349" s="162">
        <v>-83.440010000000001</v>
      </c>
      <c r="J349" s="163">
        <v>1.4E-2</v>
      </c>
    </row>
    <row r="350" spans="1:10" ht="12.75" customHeight="1" x14ac:dyDescent="0.15">
      <c r="A350" s="161" t="s">
        <v>760</v>
      </c>
      <c r="B350" s="161" t="s">
        <v>768</v>
      </c>
      <c r="C350" s="161" t="s">
        <v>769</v>
      </c>
      <c r="D350" s="161">
        <v>1</v>
      </c>
      <c r="E350" s="161" t="s">
        <v>30</v>
      </c>
      <c r="F350" s="162">
        <v>44.277434999999997</v>
      </c>
      <c r="G350" s="162">
        <v>-83.495964000000001</v>
      </c>
      <c r="H350" s="162">
        <v>44.279998999999997</v>
      </c>
      <c r="I350" s="162">
        <v>-83.489814999999993</v>
      </c>
      <c r="J350" s="163">
        <v>0.311</v>
      </c>
    </row>
    <row r="351" spans="1:10" ht="12.75" customHeight="1" x14ac:dyDescent="0.15">
      <c r="A351" s="161" t="s">
        <v>760</v>
      </c>
      <c r="B351" s="161" t="s">
        <v>770</v>
      </c>
      <c r="C351" s="161" t="s">
        <v>1288</v>
      </c>
      <c r="D351" s="161">
        <v>3</v>
      </c>
      <c r="E351" s="161" t="s">
        <v>30</v>
      </c>
      <c r="F351" s="162">
        <v>44.262298999999999</v>
      </c>
      <c r="G351" s="162">
        <v>-83.523742999999996</v>
      </c>
      <c r="H351" s="162">
        <v>44.260188999999997</v>
      </c>
      <c r="I351" s="162">
        <v>-83.525481999999997</v>
      </c>
      <c r="J351" s="163">
        <v>0.32</v>
      </c>
    </row>
    <row r="352" spans="1:10" ht="12.75" customHeight="1" x14ac:dyDescent="0.15">
      <c r="A352" s="161" t="s">
        <v>760</v>
      </c>
      <c r="B352" s="161" t="s">
        <v>771</v>
      </c>
      <c r="C352" s="161" t="s">
        <v>772</v>
      </c>
      <c r="D352" s="161">
        <v>3</v>
      </c>
      <c r="E352" s="161" t="s">
        <v>30</v>
      </c>
      <c r="F352" s="162">
        <v>44.507240000000003</v>
      </c>
      <c r="G352" s="162">
        <v>-83.318641999999997</v>
      </c>
      <c r="H352" s="162">
        <v>44.507092</v>
      </c>
      <c r="I352" s="162">
        <v>-83.318648999999994</v>
      </c>
      <c r="J352" s="163">
        <v>1.4E-2</v>
      </c>
    </row>
    <row r="353" spans="1:10" ht="12.75" customHeight="1" x14ac:dyDescent="0.15">
      <c r="A353" s="161" t="s">
        <v>760</v>
      </c>
      <c r="B353" s="161" t="s">
        <v>773</v>
      </c>
      <c r="C353" s="161" t="s">
        <v>1282</v>
      </c>
      <c r="D353" s="161">
        <v>1</v>
      </c>
      <c r="E353" s="161" t="s">
        <v>30</v>
      </c>
      <c r="F353" s="162">
        <v>44.472541999999997</v>
      </c>
      <c r="G353" s="162">
        <v>-83.320678999999998</v>
      </c>
      <c r="H353" s="162">
        <v>44.468800000000002</v>
      </c>
      <c r="I353" s="162">
        <v>-83.321090999999996</v>
      </c>
      <c r="J353" s="163">
        <v>0.89500000000000002</v>
      </c>
    </row>
    <row r="354" spans="1:10" ht="12.75" customHeight="1" x14ac:dyDescent="0.15">
      <c r="A354" s="161" t="s">
        <v>760</v>
      </c>
      <c r="B354" s="161" t="s">
        <v>774</v>
      </c>
      <c r="C354" s="161" t="s">
        <v>775</v>
      </c>
      <c r="D354" s="161">
        <v>1</v>
      </c>
      <c r="E354" s="161" t="s">
        <v>30</v>
      </c>
      <c r="F354" s="162">
        <v>44.418697000000002</v>
      </c>
      <c r="G354" s="162">
        <v>-83.325553999999997</v>
      </c>
      <c r="H354" s="162">
        <v>44.419998</v>
      </c>
      <c r="I354" s="162">
        <v>-83.326012000000006</v>
      </c>
      <c r="J354" s="163">
        <v>0.183</v>
      </c>
    </row>
    <row r="355" spans="1:10" ht="12.75" customHeight="1" x14ac:dyDescent="0.15">
      <c r="A355" s="161" t="s">
        <v>760</v>
      </c>
      <c r="B355" s="161" t="s">
        <v>776</v>
      </c>
      <c r="C355" s="161" t="s">
        <v>777</v>
      </c>
      <c r="D355" s="161">
        <v>1</v>
      </c>
      <c r="E355" s="161" t="s">
        <v>30</v>
      </c>
      <c r="F355" s="162">
        <v>44.266708000000001</v>
      </c>
      <c r="G355" s="162">
        <v>-83.518271999999996</v>
      </c>
      <c r="H355" s="162">
        <v>44.27</v>
      </c>
      <c r="I355" s="162">
        <v>-83.514656000000002</v>
      </c>
      <c r="J355" s="163">
        <v>0.222</v>
      </c>
    </row>
    <row r="356" spans="1:10" ht="12.75" customHeight="1" x14ac:dyDescent="0.15">
      <c r="A356" s="161" t="s">
        <v>760</v>
      </c>
      <c r="B356" s="161" t="s">
        <v>778</v>
      </c>
      <c r="C356" s="161" t="s">
        <v>779</v>
      </c>
      <c r="D356" s="161">
        <v>1</v>
      </c>
      <c r="E356" s="161" t="s">
        <v>30</v>
      </c>
      <c r="F356" s="162">
        <v>44.263095999999997</v>
      </c>
      <c r="G356" s="162">
        <v>-83.444344000000001</v>
      </c>
      <c r="H356" s="162">
        <v>44.259998000000003</v>
      </c>
      <c r="I356" s="162">
        <v>-83.448746</v>
      </c>
      <c r="J356" s="163">
        <v>0.55900000000000005</v>
      </c>
    </row>
    <row r="357" spans="1:10" ht="12.75" customHeight="1" x14ac:dyDescent="0.15">
      <c r="A357" s="161" t="s">
        <v>760</v>
      </c>
      <c r="B357" s="161" t="s">
        <v>780</v>
      </c>
      <c r="C357" s="161" t="s">
        <v>781</v>
      </c>
      <c r="D357" s="161">
        <v>3</v>
      </c>
      <c r="E357" s="161" t="s">
        <v>30</v>
      </c>
      <c r="F357" s="162">
        <v>44.252403000000001</v>
      </c>
      <c r="G357" s="162">
        <v>-83.446174999999997</v>
      </c>
      <c r="H357" s="162">
        <v>44.256027000000003</v>
      </c>
      <c r="I357" s="162">
        <v>-83.448143000000002</v>
      </c>
      <c r="J357" s="163">
        <v>2.1779999999999999</v>
      </c>
    </row>
    <row r="358" spans="1:10" ht="12.75" customHeight="1" x14ac:dyDescent="0.15">
      <c r="A358" s="170" t="s">
        <v>760</v>
      </c>
      <c r="B358" s="170" t="s">
        <v>782</v>
      </c>
      <c r="C358" s="170" t="s">
        <v>783</v>
      </c>
      <c r="D358" s="170">
        <v>1</v>
      </c>
      <c r="E358" s="170" t="s">
        <v>30</v>
      </c>
      <c r="F358" s="144">
        <v>44.252411000000002</v>
      </c>
      <c r="G358" s="144">
        <v>-83.445847000000001</v>
      </c>
      <c r="H358" s="144">
        <v>44.25</v>
      </c>
      <c r="I358" s="144">
        <v>-83.444999999999993</v>
      </c>
      <c r="J358" s="167">
        <v>0.99399999999999999</v>
      </c>
    </row>
    <row r="359" spans="1:10" ht="12.75" customHeight="1" x14ac:dyDescent="0.15">
      <c r="A359" s="51"/>
      <c r="B359" s="57">
        <f>COUNTA(B346:B358)</f>
        <v>13</v>
      </c>
      <c r="C359" s="51"/>
      <c r="D359" s="70"/>
      <c r="E359" s="51"/>
      <c r="F359" s="51"/>
      <c r="G359" s="51"/>
      <c r="H359" s="154"/>
      <c r="I359" s="154"/>
      <c r="J359" s="165">
        <f>SUM(J346:J358)</f>
        <v>9.0650000000000013</v>
      </c>
    </row>
    <row r="360" spans="1:10" ht="12.75" customHeight="1" x14ac:dyDescent="0.15">
      <c r="A360" s="51"/>
      <c r="B360" s="57"/>
      <c r="C360" s="51"/>
      <c r="D360" s="70"/>
      <c r="E360" s="51"/>
      <c r="F360" s="51"/>
      <c r="G360" s="51"/>
      <c r="H360" s="154"/>
      <c r="I360" s="154"/>
      <c r="J360" s="165"/>
    </row>
    <row r="361" spans="1:10" ht="12.75" customHeight="1" x14ac:dyDescent="0.15">
      <c r="A361" s="161" t="s">
        <v>784</v>
      </c>
      <c r="B361" s="161" t="s">
        <v>785</v>
      </c>
      <c r="C361" s="161" t="s">
        <v>786</v>
      </c>
      <c r="D361" s="161">
        <v>3</v>
      </c>
      <c r="E361" s="161" t="s">
        <v>30</v>
      </c>
      <c r="F361" s="162">
        <v>47.38147</v>
      </c>
      <c r="G361" s="162">
        <v>-87.961333999999994</v>
      </c>
      <c r="H361" s="162">
        <v>47.389999000000003</v>
      </c>
      <c r="I361" s="162">
        <v>-87.957672000000002</v>
      </c>
      <c r="J361" s="163">
        <v>0.36299999999999999</v>
      </c>
    </row>
    <row r="362" spans="1:10" ht="12.75" customHeight="1" x14ac:dyDescent="0.15">
      <c r="A362" s="161" t="s">
        <v>784</v>
      </c>
      <c r="B362" s="161" t="s">
        <v>787</v>
      </c>
      <c r="C362" s="161" t="s">
        <v>788</v>
      </c>
      <c r="D362" s="161">
        <v>3</v>
      </c>
      <c r="E362" s="161" t="s">
        <v>30</v>
      </c>
      <c r="F362" s="162">
        <v>47.302979000000001</v>
      </c>
      <c r="G362" s="162">
        <v>-88.030197000000001</v>
      </c>
      <c r="H362" s="162">
        <v>47.299999</v>
      </c>
      <c r="I362" s="162">
        <v>-88.025336999999993</v>
      </c>
      <c r="J362" s="163">
        <v>0.65400000000000003</v>
      </c>
    </row>
    <row r="363" spans="1:10" ht="12.75" customHeight="1" x14ac:dyDescent="0.15">
      <c r="A363" s="161" t="s">
        <v>784</v>
      </c>
      <c r="B363" s="161" t="s">
        <v>789</v>
      </c>
      <c r="C363" s="161" t="s">
        <v>790</v>
      </c>
      <c r="D363" s="161">
        <v>3</v>
      </c>
      <c r="E363" s="161" t="s">
        <v>30</v>
      </c>
      <c r="F363" s="162">
        <v>47.451529999999998</v>
      </c>
      <c r="G363" s="162">
        <v>-88.199646000000001</v>
      </c>
      <c r="H363" s="162">
        <v>47.450001</v>
      </c>
      <c r="I363" s="162">
        <v>-88.195633000000001</v>
      </c>
      <c r="J363" s="163">
        <v>0.22700000000000001</v>
      </c>
    </row>
    <row r="364" spans="1:10" ht="12.75" customHeight="1" x14ac:dyDescent="0.15">
      <c r="A364" s="161" t="s">
        <v>784</v>
      </c>
      <c r="B364" s="161" t="s">
        <v>791</v>
      </c>
      <c r="C364" s="161" t="s">
        <v>792</v>
      </c>
      <c r="D364" s="161">
        <v>3</v>
      </c>
      <c r="E364" s="161" t="s">
        <v>30</v>
      </c>
      <c r="F364" s="162">
        <v>47.472800999999997</v>
      </c>
      <c r="G364" s="162">
        <v>-87.856102000000007</v>
      </c>
      <c r="H364" s="162">
        <v>47.48</v>
      </c>
      <c r="I364" s="162">
        <v>-87.856682000000006</v>
      </c>
      <c r="J364" s="163">
        <v>0.56899999999999995</v>
      </c>
    </row>
    <row r="365" spans="1:10" ht="12.75" customHeight="1" x14ac:dyDescent="0.15">
      <c r="A365" s="161" t="s">
        <v>784</v>
      </c>
      <c r="B365" s="161" t="s">
        <v>793</v>
      </c>
      <c r="C365" s="161" t="s">
        <v>794</v>
      </c>
      <c r="D365" s="161">
        <v>1</v>
      </c>
      <c r="E365" s="161" t="s">
        <v>30</v>
      </c>
      <c r="F365" s="162">
        <v>47.455928999999998</v>
      </c>
      <c r="G365" s="162">
        <v>-88.160233000000005</v>
      </c>
      <c r="H365" s="162">
        <v>47.459999000000003</v>
      </c>
      <c r="I365" s="162">
        <v>-88.160072</v>
      </c>
      <c r="J365" s="163">
        <v>0.157</v>
      </c>
    </row>
    <row r="366" spans="1:10" ht="12.75" customHeight="1" x14ac:dyDescent="0.15">
      <c r="A366" s="161" t="s">
        <v>784</v>
      </c>
      <c r="B366" s="161" t="s">
        <v>795</v>
      </c>
      <c r="C366" s="161" t="s">
        <v>796</v>
      </c>
      <c r="D366" s="161">
        <v>3</v>
      </c>
      <c r="E366" s="161" t="s">
        <v>30</v>
      </c>
      <c r="F366" s="162">
        <v>47.413207999999997</v>
      </c>
      <c r="G366" s="162">
        <v>-88.301826000000005</v>
      </c>
      <c r="H366" s="162">
        <v>47.419998</v>
      </c>
      <c r="I366" s="162">
        <v>-88.297698999999994</v>
      </c>
      <c r="J366" s="163">
        <v>0.36399999999999999</v>
      </c>
    </row>
    <row r="367" spans="1:10" ht="12.75" customHeight="1" x14ac:dyDescent="0.15">
      <c r="A367" s="161" t="s">
        <v>784</v>
      </c>
      <c r="B367" s="161" t="s">
        <v>797</v>
      </c>
      <c r="C367" s="161" t="s">
        <v>798</v>
      </c>
      <c r="D367" s="161">
        <v>3</v>
      </c>
      <c r="E367" s="161" t="s">
        <v>30</v>
      </c>
      <c r="F367" s="162">
        <v>47.467812000000002</v>
      </c>
      <c r="G367" s="162">
        <v>-87.864136000000002</v>
      </c>
      <c r="H367" s="162">
        <v>47.470001000000003</v>
      </c>
      <c r="I367" s="162">
        <v>-87.866066000000004</v>
      </c>
      <c r="J367" s="163">
        <v>0.121</v>
      </c>
    </row>
    <row r="368" spans="1:10" ht="12.75" customHeight="1" x14ac:dyDescent="0.15">
      <c r="A368" s="161" t="s">
        <v>784</v>
      </c>
      <c r="B368" s="161" t="s">
        <v>799</v>
      </c>
      <c r="C368" s="161" t="s">
        <v>800</v>
      </c>
      <c r="D368" s="161">
        <v>3</v>
      </c>
      <c r="E368" s="161" t="s">
        <v>30</v>
      </c>
      <c r="F368" s="162">
        <v>47.468665999999999</v>
      </c>
      <c r="G368" s="162">
        <v>-87.856026</v>
      </c>
      <c r="H368" s="162">
        <v>47.470001000000003</v>
      </c>
      <c r="I368" s="162">
        <v>-87.863899000000004</v>
      </c>
      <c r="J368" s="163">
        <v>0.40400000000000003</v>
      </c>
    </row>
    <row r="369" spans="1:10" ht="12.75" customHeight="1" x14ac:dyDescent="0.15">
      <c r="A369" s="161" t="s">
        <v>784</v>
      </c>
      <c r="B369" s="161" t="s">
        <v>801</v>
      </c>
      <c r="C369" s="161" t="s">
        <v>802</v>
      </c>
      <c r="D369" s="161">
        <v>3</v>
      </c>
      <c r="E369" s="161" t="s">
        <v>30</v>
      </c>
      <c r="F369" s="162">
        <v>47.468876000000002</v>
      </c>
      <c r="G369" s="162">
        <v>-87.866225999999997</v>
      </c>
      <c r="H369" s="162">
        <v>47.470001000000003</v>
      </c>
      <c r="I369" s="162">
        <v>-87.883635999999996</v>
      </c>
      <c r="J369" s="163">
        <v>0.93200000000000005</v>
      </c>
    </row>
    <row r="370" spans="1:10" ht="12.75" customHeight="1" x14ac:dyDescent="0.15">
      <c r="A370" s="161" t="s">
        <v>784</v>
      </c>
      <c r="B370" s="161" t="s">
        <v>803</v>
      </c>
      <c r="C370" s="161" t="s">
        <v>804</v>
      </c>
      <c r="D370" s="161">
        <v>3</v>
      </c>
      <c r="E370" s="161" t="s">
        <v>30</v>
      </c>
      <c r="F370" s="162">
        <v>47.439284999999998</v>
      </c>
      <c r="G370" s="162">
        <v>-88.220214999999996</v>
      </c>
      <c r="H370" s="162">
        <v>47.446582999999997</v>
      </c>
      <c r="I370" s="162">
        <v>-88.216316000000006</v>
      </c>
      <c r="J370" s="163">
        <v>0.53</v>
      </c>
    </row>
    <row r="371" spans="1:10" ht="12.75" customHeight="1" x14ac:dyDescent="0.15">
      <c r="A371" s="161" t="s">
        <v>784</v>
      </c>
      <c r="B371" s="161" t="s">
        <v>805</v>
      </c>
      <c r="C371" s="161" t="s">
        <v>806</v>
      </c>
      <c r="D371" s="161">
        <v>3</v>
      </c>
      <c r="E371" s="161" t="s">
        <v>30</v>
      </c>
      <c r="F371" s="162">
        <v>47.342906999999997</v>
      </c>
      <c r="G371" s="162">
        <v>-88.453040999999999</v>
      </c>
      <c r="H371" s="162">
        <v>47.343722999999997</v>
      </c>
      <c r="I371" s="162">
        <v>-88.452217000000005</v>
      </c>
      <c r="J371" s="163">
        <v>7.5999999999999998E-2</v>
      </c>
    </row>
    <row r="372" spans="1:10" ht="12.75" customHeight="1" x14ac:dyDescent="0.15">
      <c r="A372" s="161" t="s">
        <v>784</v>
      </c>
      <c r="B372" s="161" t="s">
        <v>807</v>
      </c>
      <c r="C372" s="161" t="s">
        <v>808</v>
      </c>
      <c r="D372" s="161">
        <v>3</v>
      </c>
      <c r="E372" s="161" t="s">
        <v>30</v>
      </c>
      <c r="F372" s="162">
        <v>47.350788000000001</v>
      </c>
      <c r="G372" s="162">
        <v>-87.943702999999999</v>
      </c>
      <c r="H372" s="162">
        <v>47.33419</v>
      </c>
      <c r="I372" s="162">
        <v>-87.957130000000006</v>
      </c>
      <c r="J372" s="163">
        <v>1.7989999999999999</v>
      </c>
    </row>
    <row r="373" spans="1:10" ht="12.75" customHeight="1" x14ac:dyDescent="0.15">
      <c r="A373" s="161" t="s">
        <v>784</v>
      </c>
      <c r="B373" s="161" t="s">
        <v>809</v>
      </c>
      <c r="C373" s="161" t="s">
        <v>810</v>
      </c>
      <c r="D373" s="161">
        <v>3</v>
      </c>
      <c r="E373" s="161" t="s">
        <v>30</v>
      </c>
      <c r="F373" s="162">
        <v>47.201172</v>
      </c>
      <c r="G373" s="162">
        <v>-88.224541000000002</v>
      </c>
      <c r="H373" s="162">
        <v>47.209999000000003</v>
      </c>
      <c r="I373" s="162">
        <v>-88.211899000000003</v>
      </c>
      <c r="J373" s="163">
        <v>0.86099999999999999</v>
      </c>
    </row>
    <row r="374" spans="1:10" ht="12.75" customHeight="1" x14ac:dyDescent="0.15">
      <c r="A374" s="170" t="s">
        <v>784</v>
      </c>
      <c r="B374" s="170" t="s">
        <v>811</v>
      </c>
      <c r="C374" s="170" t="s">
        <v>812</v>
      </c>
      <c r="D374" s="170">
        <v>3</v>
      </c>
      <c r="E374" s="170" t="s">
        <v>30</v>
      </c>
      <c r="F374" s="144">
        <v>47.214466000000002</v>
      </c>
      <c r="G374" s="144">
        <v>-88.173843000000005</v>
      </c>
      <c r="H374" s="144">
        <v>47.23</v>
      </c>
      <c r="I374" s="144">
        <v>-88.149856999999997</v>
      </c>
      <c r="J374" s="167">
        <v>1.7649999999999999</v>
      </c>
    </row>
    <row r="375" spans="1:10" ht="12.75" customHeight="1" x14ac:dyDescent="0.15">
      <c r="A375" s="51"/>
      <c r="B375" s="57">
        <f>COUNTA(B361:B374)</f>
        <v>14</v>
      </c>
      <c r="C375" s="51"/>
      <c r="D375" s="70"/>
      <c r="E375" s="51"/>
      <c r="F375" s="51"/>
      <c r="G375" s="51"/>
      <c r="H375" s="154"/>
      <c r="I375" s="154"/>
      <c r="J375" s="165">
        <f>SUM(J361:J374)</f>
        <v>8.8219999999999992</v>
      </c>
    </row>
    <row r="376" spans="1:10" ht="12.75" customHeight="1" x14ac:dyDescent="0.15">
      <c r="A376" s="51"/>
      <c r="B376" s="57"/>
      <c r="C376" s="51"/>
      <c r="D376" s="70"/>
      <c r="E376" s="51"/>
      <c r="F376" s="51"/>
      <c r="G376" s="51"/>
      <c r="H376" s="154"/>
      <c r="I376" s="154"/>
      <c r="J376" s="165"/>
    </row>
    <row r="377" spans="1:10" ht="12.75" customHeight="1" x14ac:dyDescent="0.15">
      <c r="A377" s="161" t="s">
        <v>813</v>
      </c>
      <c r="B377" s="161" t="s">
        <v>814</v>
      </c>
      <c r="C377" s="161" t="s">
        <v>815</v>
      </c>
      <c r="D377" s="161">
        <v>3</v>
      </c>
      <c r="E377" s="161" t="s">
        <v>30</v>
      </c>
      <c r="F377" s="162">
        <v>45.127665999999998</v>
      </c>
      <c r="G377" s="162">
        <v>-85.614288000000002</v>
      </c>
      <c r="H377" s="162">
        <v>45.130001</v>
      </c>
      <c r="I377" s="162">
        <v>-85.613440999999995</v>
      </c>
      <c r="J377" s="163">
        <v>9.6000000000000002E-2</v>
      </c>
    </row>
    <row r="378" spans="1:10" ht="12.75" customHeight="1" x14ac:dyDescent="0.15">
      <c r="A378" s="161" t="s">
        <v>813</v>
      </c>
      <c r="B378" s="161" t="s">
        <v>816</v>
      </c>
      <c r="C378" s="161" t="s">
        <v>817</v>
      </c>
      <c r="D378" s="161">
        <v>3</v>
      </c>
      <c r="E378" s="161" t="s">
        <v>30</v>
      </c>
      <c r="F378" s="162">
        <v>44.881495999999999</v>
      </c>
      <c r="G378" s="162">
        <v>-85.646584000000004</v>
      </c>
      <c r="H378" s="162">
        <v>44.880001</v>
      </c>
      <c r="I378" s="162">
        <v>-85.646324000000007</v>
      </c>
      <c r="J378" s="163">
        <v>4.2999999999999997E-2</v>
      </c>
    </row>
    <row r="379" spans="1:10" ht="12.75" customHeight="1" x14ac:dyDescent="0.15">
      <c r="A379" s="161" t="s">
        <v>813</v>
      </c>
      <c r="B379" s="161" t="s">
        <v>818</v>
      </c>
      <c r="C379" s="161" t="s">
        <v>819</v>
      </c>
      <c r="D379" s="161">
        <v>3</v>
      </c>
      <c r="E379" s="161" t="s">
        <v>30</v>
      </c>
      <c r="F379" s="162">
        <v>45.198086000000004</v>
      </c>
      <c r="G379" s="162">
        <v>-85.562447000000006</v>
      </c>
      <c r="H379" s="162">
        <v>45.18</v>
      </c>
      <c r="I379" s="162">
        <v>-85.584320000000005</v>
      </c>
      <c r="J379" s="163">
        <v>1.6779999999999999</v>
      </c>
    </row>
    <row r="380" spans="1:10" ht="12.75" customHeight="1" x14ac:dyDescent="0.15">
      <c r="A380" s="161" t="s">
        <v>813</v>
      </c>
      <c r="B380" s="161" t="s">
        <v>820</v>
      </c>
      <c r="C380" s="161" t="s">
        <v>821</v>
      </c>
      <c r="D380" s="161">
        <v>3</v>
      </c>
      <c r="E380" s="161" t="s">
        <v>30</v>
      </c>
      <c r="F380" s="162">
        <v>45.023159</v>
      </c>
      <c r="G380" s="162">
        <v>-85.762389999999996</v>
      </c>
      <c r="H380" s="162">
        <v>45.02</v>
      </c>
      <c r="I380" s="162">
        <v>-85.762908999999993</v>
      </c>
      <c r="J380" s="163">
        <v>0.249</v>
      </c>
    </row>
    <row r="381" spans="1:10" ht="12.75" customHeight="1" x14ac:dyDescent="0.15">
      <c r="A381" s="161" t="s">
        <v>813</v>
      </c>
      <c r="B381" s="161" t="s">
        <v>822</v>
      </c>
      <c r="C381" s="161" t="s">
        <v>823</v>
      </c>
      <c r="D381" s="161">
        <v>3</v>
      </c>
      <c r="E381" s="161" t="s">
        <v>30</v>
      </c>
      <c r="F381" s="162">
        <v>45.170208000000002</v>
      </c>
      <c r="G381" s="162">
        <v>-85.631553999999994</v>
      </c>
      <c r="H381" s="162">
        <v>45.169998</v>
      </c>
      <c r="I381" s="162">
        <v>-85.632942</v>
      </c>
      <c r="J381" s="163">
        <v>0.193</v>
      </c>
    </row>
    <row r="382" spans="1:10" ht="12.75" customHeight="1" x14ac:dyDescent="0.15">
      <c r="A382" s="161" t="s">
        <v>813</v>
      </c>
      <c r="B382" s="161" t="s">
        <v>824</v>
      </c>
      <c r="C382" s="161" t="s">
        <v>825</v>
      </c>
      <c r="D382" s="161">
        <v>3</v>
      </c>
      <c r="E382" s="161" t="s">
        <v>30</v>
      </c>
      <c r="F382" s="162">
        <v>44.788597000000003</v>
      </c>
      <c r="G382" s="162">
        <v>-85.636734000000004</v>
      </c>
      <c r="H382" s="162">
        <v>44.790000999999997</v>
      </c>
      <c r="I382" s="162">
        <v>-85.637016000000003</v>
      </c>
      <c r="J382" s="163">
        <v>0.193</v>
      </c>
    </row>
    <row r="383" spans="1:10" ht="12.75" customHeight="1" x14ac:dyDescent="0.15">
      <c r="A383" s="161" t="s">
        <v>813</v>
      </c>
      <c r="B383" s="161" t="s">
        <v>826</v>
      </c>
      <c r="C383" s="161" t="s">
        <v>827</v>
      </c>
      <c r="D383" s="161">
        <v>1</v>
      </c>
      <c r="E383" s="161" t="s">
        <v>30</v>
      </c>
      <c r="F383" s="162">
        <v>44.814331000000003</v>
      </c>
      <c r="G383" s="162">
        <v>-86.067451000000005</v>
      </c>
      <c r="H383" s="162">
        <v>44.810001</v>
      </c>
      <c r="I383" s="162">
        <v>-86.068389999999994</v>
      </c>
      <c r="J383" s="163">
        <v>0.217</v>
      </c>
    </row>
    <row r="384" spans="1:10" ht="12.75" customHeight="1" x14ac:dyDescent="0.15">
      <c r="A384" s="161" t="s">
        <v>813</v>
      </c>
      <c r="B384" s="161" t="s">
        <v>828</v>
      </c>
      <c r="C384" s="161" t="s">
        <v>829</v>
      </c>
      <c r="D384" s="161">
        <v>3</v>
      </c>
      <c r="E384" s="161" t="s">
        <v>30</v>
      </c>
      <c r="F384" s="162">
        <v>45.128551000000002</v>
      </c>
      <c r="G384" s="162">
        <v>-85.613167000000004</v>
      </c>
      <c r="H384" s="162">
        <v>45.130333</v>
      </c>
      <c r="I384" s="162">
        <v>-85.611687000000003</v>
      </c>
      <c r="J384" s="163">
        <v>0.18099999999999999</v>
      </c>
    </row>
    <row r="385" spans="1:10" ht="12.75" customHeight="1" x14ac:dyDescent="0.15">
      <c r="A385" s="161" t="s">
        <v>813</v>
      </c>
      <c r="B385" s="161" t="s">
        <v>830</v>
      </c>
      <c r="C385" s="161" t="s">
        <v>831</v>
      </c>
      <c r="D385" s="161">
        <v>3</v>
      </c>
      <c r="E385" s="161" t="s">
        <v>30</v>
      </c>
      <c r="F385" s="162">
        <v>45.113750000000003</v>
      </c>
      <c r="G385" s="162">
        <v>-85.675033999999997</v>
      </c>
      <c r="H385" s="162">
        <v>45.110000999999997</v>
      </c>
      <c r="I385" s="162">
        <v>-85.675551999999996</v>
      </c>
      <c r="J385" s="163">
        <v>0.313</v>
      </c>
    </row>
    <row r="386" spans="1:10" ht="12.75" customHeight="1" x14ac:dyDescent="0.15">
      <c r="A386" s="161" t="s">
        <v>813</v>
      </c>
      <c r="B386" s="161" t="s">
        <v>832</v>
      </c>
      <c r="C386" s="161" t="s">
        <v>833</v>
      </c>
      <c r="D386" s="161">
        <v>3</v>
      </c>
      <c r="E386" s="161" t="s">
        <v>30</v>
      </c>
      <c r="F386" s="162">
        <v>44.901031000000003</v>
      </c>
      <c r="G386" s="162">
        <v>-85.990416999999994</v>
      </c>
      <c r="H386" s="162">
        <v>44.917976000000003</v>
      </c>
      <c r="I386" s="162">
        <v>-85.971367000000001</v>
      </c>
      <c r="J386" s="163">
        <v>0.41599999999999998</v>
      </c>
    </row>
    <row r="387" spans="1:10" ht="12.75" customHeight="1" x14ac:dyDescent="0.15">
      <c r="A387" s="161" t="s">
        <v>813</v>
      </c>
      <c r="B387" s="161" t="s">
        <v>834</v>
      </c>
      <c r="C387" s="161" t="s">
        <v>835</v>
      </c>
      <c r="D387" s="161">
        <v>3</v>
      </c>
      <c r="E387" s="161" t="s">
        <v>30</v>
      </c>
      <c r="F387" s="162">
        <v>45.035193999999997</v>
      </c>
      <c r="G387" s="162">
        <v>-85.597549000000001</v>
      </c>
      <c r="H387" s="162">
        <v>45.040000999999997</v>
      </c>
      <c r="I387" s="162">
        <v>-85.597069000000005</v>
      </c>
      <c r="J387" s="163">
        <v>0.16200000000000001</v>
      </c>
    </row>
    <row r="388" spans="1:10" ht="12.75" customHeight="1" x14ac:dyDescent="0.15">
      <c r="A388" s="161" t="s">
        <v>813</v>
      </c>
      <c r="B388" s="161" t="s">
        <v>836</v>
      </c>
      <c r="C388" s="161" t="s">
        <v>837</v>
      </c>
      <c r="D388" s="161">
        <v>3</v>
      </c>
      <c r="E388" s="161" t="s">
        <v>30</v>
      </c>
      <c r="F388" s="162">
        <v>44.924202000000001</v>
      </c>
      <c r="G388" s="162">
        <v>-85.606757999999999</v>
      </c>
      <c r="H388" s="162">
        <v>44.923636999999999</v>
      </c>
      <c r="I388" s="162">
        <v>-85.608497999999997</v>
      </c>
      <c r="J388" s="163">
        <v>9.2999999999999999E-2</v>
      </c>
    </row>
    <row r="389" spans="1:10" ht="12.75" customHeight="1" x14ac:dyDescent="0.15">
      <c r="A389" s="161" t="s">
        <v>813</v>
      </c>
      <c r="B389" s="161" t="s">
        <v>838</v>
      </c>
      <c r="C389" s="161" t="s">
        <v>839</v>
      </c>
      <c r="D389" s="161">
        <v>3</v>
      </c>
      <c r="E389" s="161" t="s">
        <v>30</v>
      </c>
      <c r="F389" s="162">
        <v>44.901432</v>
      </c>
      <c r="G389" s="162">
        <v>-85.988838000000001</v>
      </c>
      <c r="H389" s="162">
        <v>44.900002000000001</v>
      </c>
      <c r="I389" s="162">
        <v>-85.989159000000001</v>
      </c>
      <c r="J389" s="163">
        <v>9.9000000000000005E-2</v>
      </c>
    </row>
    <row r="390" spans="1:10" ht="12.75" customHeight="1" x14ac:dyDescent="0.15">
      <c r="A390" s="161" t="s">
        <v>813</v>
      </c>
      <c r="B390" s="161" t="s">
        <v>840</v>
      </c>
      <c r="C390" s="161" t="s">
        <v>841</v>
      </c>
      <c r="D390" s="161">
        <v>3</v>
      </c>
      <c r="E390" s="161" t="s">
        <v>30</v>
      </c>
      <c r="F390" s="162">
        <v>45.209758999999998</v>
      </c>
      <c r="G390" s="162">
        <v>-85.540092000000001</v>
      </c>
      <c r="H390" s="162">
        <v>45.209999000000003</v>
      </c>
      <c r="I390" s="162">
        <v>-85.551284999999993</v>
      </c>
      <c r="J390" s="163">
        <v>0.94399999999999995</v>
      </c>
    </row>
    <row r="391" spans="1:10" ht="12.75" customHeight="1" x14ac:dyDescent="0.15">
      <c r="A391" s="161" t="s">
        <v>813</v>
      </c>
      <c r="B391" s="161" t="s">
        <v>842</v>
      </c>
      <c r="C391" s="161" t="s">
        <v>843</v>
      </c>
      <c r="D391" s="161">
        <v>3</v>
      </c>
      <c r="E391" s="161" t="s">
        <v>30</v>
      </c>
      <c r="F391" s="162">
        <v>45.025772000000003</v>
      </c>
      <c r="G391" s="162">
        <v>-85.760611999999995</v>
      </c>
      <c r="H391" s="162">
        <v>45.02</v>
      </c>
      <c r="I391" s="162">
        <v>-85.761887000000002</v>
      </c>
      <c r="J391" s="163">
        <v>0.16800000000000001</v>
      </c>
    </row>
    <row r="392" spans="1:10" ht="12.75" customHeight="1" x14ac:dyDescent="0.15">
      <c r="A392" s="161" t="s">
        <v>813</v>
      </c>
      <c r="B392" s="161" t="s">
        <v>844</v>
      </c>
      <c r="C392" s="161" t="s">
        <v>845</v>
      </c>
      <c r="D392" s="161">
        <v>3</v>
      </c>
      <c r="E392" s="161" t="s">
        <v>30</v>
      </c>
      <c r="F392" s="162">
        <v>44.906097000000003</v>
      </c>
      <c r="G392" s="162">
        <v>-85.630431999999999</v>
      </c>
      <c r="H392" s="162">
        <v>44.91</v>
      </c>
      <c r="I392" s="162">
        <v>-85.630318000000003</v>
      </c>
      <c r="J392" s="163">
        <v>0.41599999999999998</v>
      </c>
    </row>
    <row r="393" spans="1:10" ht="12.75" customHeight="1" x14ac:dyDescent="0.15">
      <c r="A393" s="161" t="s">
        <v>813</v>
      </c>
      <c r="B393" s="161" t="s">
        <v>846</v>
      </c>
      <c r="C393" s="161" t="s">
        <v>847</v>
      </c>
      <c r="D393" s="161">
        <v>3</v>
      </c>
      <c r="E393" s="161" t="s">
        <v>30</v>
      </c>
      <c r="F393" s="162">
        <v>44.829265999999997</v>
      </c>
      <c r="G393" s="162">
        <v>-85.650435999999999</v>
      </c>
      <c r="H393" s="162">
        <v>44.830002</v>
      </c>
      <c r="I393" s="162">
        <v>-85.650763999999995</v>
      </c>
      <c r="J393" s="163">
        <v>7.4999999999999997E-2</v>
      </c>
    </row>
    <row r="394" spans="1:10" ht="18" customHeight="1" x14ac:dyDescent="0.15">
      <c r="A394" s="161" t="s">
        <v>813</v>
      </c>
      <c r="B394" s="161" t="s">
        <v>848</v>
      </c>
      <c r="C394" s="171" t="s">
        <v>849</v>
      </c>
      <c r="D394" s="161">
        <v>3</v>
      </c>
      <c r="E394" s="161" t="s">
        <v>30</v>
      </c>
      <c r="F394" s="162">
        <v>44.817638000000002</v>
      </c>
      <c r="G394" s="162">
        <v>-85.644394000000005</v>
      </c>
      <c r="H394" s="162">
        <v>44.82</v>
      </c>
      <c r="I394" s="162">
        <v>-85.644447</v>
      </c>
      <c r="J394" s="163">
        <v>0.41599999999999998</v>
      </c>
    </row>
    <row r="395" spans="1:10" ht="12.75" customHeight="1" x14ac:dyDescent="0.15">
      <c r="A395" s="161" t="s">
        <v>813</v>
      </c>
      <c r="B395" s="161" t="s">
        <v>850</v>
      </c>
      <c r="C395" s="161" t="s">
        <v>851</v>
      </c>
      <c r="D395" s="161">
        <v>3</v>
      </c>
      <c r="E395" s="161" t="s">
        <v>30</v>
      </c>
      <c r="F395" s="162">
        <v>44.848407999999999</v>
      </c>
      <c r="G395" s="162">
        <v>-86.068175999999994</v>
      </c>
      <c r="H395" s="162">
        <v>44.849997999999999</v>
      </c>
      <c r="I395" s="162">
        <v>-86.067565999999999</v>
      </c>
      <c r="J395" s="163">
        <v>0.28000000000000003</v>
      </c>
    </row>
    <row r="396" spans="1:10" ht="12.75" customHeight="1" x14ac:dyDescent="0.15">
      <c r="A396" s="161" t="s">
        <v>813</v>
      </c>
      <c r="B396" s="161" t="s">
        <v>852</v>
      </c>
      <c r="C396" s="161" t="s">
        <v>853</v>
      </c>
      <c r="D396" s="161">
        <v>3</v>
      </c>
      <c r="E396" s="161" t="s">
        <v>30</v>
      </c>
      <c r="F396" s="162">
        <v>45.026133999999999</v>
      </c>
      <c r="G396" s="162">
        <v>-85.760604999999998</v>
      </c>
      <c r="H396" s="162">
        <v>45.026553999999997</v>
      </c>
      <c r="I396" s="162">
        <v>-85.760300000000001</v>
      </c>
      <c r="J396" s="163">
        <v>1.0999999999999999E-2</v>
      </c>
    </row>
    <row r="397" spans="1:10" ht="12.75" customHeight="1" x14ac:dyDescent="0.15">
      <c r="A397" s="161" t="s">
        <v>813</v>
      </c>
      <c r="B397" s="161" t="s">
        <v>854</v>
      </c>
      <c r="C397" s="161" t="s">
        <v>855</v>
      </c>
      <c r="D397" s="161">
        <v>3</v>
      </c>
      <c r="E397" s="161" t="s">
        <v>30</v>
      </c>
      <c r="F397" s="162">
        <v>45.131931000000002</v>
      </c>
      <c r="G397" s="162">
        <v>-85.611609999999999</v>
      </c>
      <c r="H397" s="162">
        <v>45.130001</v>
      </c>
      <c r="I397" s="162">
        <v>-85.611037999999994</v>
      </c>
      <c r="J397" s="163">
        <v>0.249</v>
      </c>
    </row>
    <row r="398" spans="1:10" ht="12.75" customHeight="1" x14ac:dyDescent="0.15">
      <c r="A398" s="161" t="s">
        <v>813</v>
      </c>
      <c r="B398" s="161" t="s">
        <v>856</v>
      </c>
      <c r="C398" s="161" t="s">
        <v>857</v>
      </c>
      <c r="D398" s="161">
        <v>3</v>
      </c>
      <c r="E398" s="161" t="s">
        <v>30</v>
      </c>
      <c r="F398" s="162">
        <v>45.132717</v>
      </c>
      <c r="G398" s="162">
        <v>-85.611007999999998</v>
      </c>
      <c r="H398" s="162">
        <v>45.130001</v>
      </c>
      <c r="I398" s="162">
        <v>-85.610939000000002</v>
      </c>
      <c r="J398" s="163">
        <v>3.3000000000000002E-2</v>
      </c>
    </row>
    <row r="399" spans="1:10" ht="12.75" customHeight="1" x14ac:dyDescent="0.15">
      <c r="A399" s="161" t="s">
        <v>813</v>
      </c>
      <c r="B399" s="161" t="s">
        <v>858</v>
      </c>
      <c r="C399" s="161" t="s">
        <v>859</v>
      </c>
      <c r="D399" s="161">
        <v>3</v>
      </c>
      <c r="E399" s="161" t="s">
        <v>30</v>
      </c>
      <c r="F399" s="162">
        <v>45.133709000000003</v>
      </c>
      <c r="G399" s="162">
        <v>-85.610152999999997</v>
      </c>
      <c r="H399" s="162">
        <v>45.130001</v>
      </c>
      <c r="I399" s="162">
        <v>-85.609520000000003</v>
      </c>
      <c r="J399" s="163">
        <v>4.4999999999999998E-2</v>
      </c>
    </row>
    <row r="400" spans="1:10" ht="12.75" customHeight="1" x14ac:dyDescent="0.15">
      <c r="A400" s="161" t="s">
        <v>813</v>
      </c>
      <c r="B400" s="161" t="s">
        <v>860</v>
      </c>
      <c r="C400" s="161" t="s">
        <v>861</v>
      </c>
      <c r="D400" s="161">
        <v>1</v>
      </c>
      <c r="E400" s="161" t="s">
        <v>30</v>
      </c>
      <c r="F400" s="162">
        <v>45.128833999999998</v>
      </c>
      <c r="G400" s="162">
        <v>-85.613440999999995</v>
      </c>
      <c r="H400" s="162">
        <v>45.130001</v>
      </c>
      <c r="I400" s="162">
        <v>-85.612724</v>
      </c>
      <c r="J400" s="163">
        <v>0.41599999999999998</v>
      </c>
    </row>
    <row r="401" spans="1:10" ht="12.75" customHeight="1" x14ac:dyDescent="0.15">
      <c r="A401" s="161" t="s">
        <v>813</v>
      </c>
      <c r="B401" s="161" t="s">
        <v>862</v>
      </c>
      <c r="C401" s="161" t="s">
        <v>863</v>
      </c>
      <c r="D401" s="161">
        <v>3</v>
      </c>
      <c r="E401" s="161" t="s">
        <v>30</v>
      </c>
      <c r="F401" s="162">
        <v>45.130760000000002</v>
      </c>
      <c r="G401" s="162">
        <v>-85.612267000000003</v>
      </c>
      <c r="H401" s="162">
        <v>45.130001</v>
      </c>
      <c r="I401" s="162">
        <v>-85.611725000000007</v>
      </c>
      <c r="J401" s="163">
        <v>7.0999999999999994E-2</v>
      </c>
    </row>
    <row r="402" spans="1:10" ht="12.75" customHeight="1" x14ac:dyDescent="0.15">
      <c r="A402" s="161" t="s">
        <v>813</v>
      </c>
      <c r="B402" s="161" t="s">
        <v>864</v>
      </c>
      <c r="C402" s="161" t="s">
        <v>865</v>
      </c>
      <c r="D402" s="161">
        <v>3</v>
      </c>
      <c r="E402" s="161" t="s">
        <v>30</v>
      </c>
      <c r="F402" s="162">
        <v>45.055038000000003</v>
      </c>
      <c r="G402" s="162">
        <v>-85.587418</v>
      </c>
      <c r="H402" s="162">
        <v>45.060001</v>
      </c>
      <c r="I402" s="162">
        <v>-85.584602000000004</v>
      </c>
      <c r="J402" s="163">
        <v>0.16800000000000001</v>
      </c>
    </row>
    <row r="403" spans="1:10" ht="12.75" customHeight="1" x14ac:dyDescent="0.15">
      <c r="A403" s="161" t="s">
        <v>813</v>
      </c>
      <c r="B403" s="161" t="s">
        <v>866</v>
      </c>
      <c r="C403" s="161" t="s">
        <v>867</v>
      </c>
      <c r="D403" s="161">
        <v>3</v>
      </c>
      <c r="E403" s="161" t="s">
        <v>30</v>
      </c>
      <c r="F403" s="162">
        <v>45.155037</v>
      </c>
      <c r="G403" s="162">
        <v>-85.647803999999994</v>
      </c>
      <c r="H403" s="162">
        <v>45.150002000000001</v>
      </c>
      <c r="I403" s="162">
        <v>-85.650040000000004</v>
      </c>
      <c r="J403" s="163">
        <v>0.224</v>
      </c>
    </row>
    <row r="404" spans="1:10" ht="12.75" customHeight="1" x14ac:dyDescent="0.15">
      <c r="A404" s="161" t="s">
        <v>813</v>
      </c>
      <c r="B404" s="161" t="s">
        <v>868</v>
      </c>
      <c r="C404" s="161" t="s">
        <v>869</v>
      </c>
      <c r="D404" s="161">
        <v>3</v>
      </c>
      <c r="E404" s="161" t="s">
        <v>30</v>
      </c>
      <c r="F404" s="162">
        <v>45.019145999999999</v>
      </c>
      <c r="G404" s="162">
        <v>-85.766227999999998</v>
      </c>
      <c r="H404" s="162">
        <v>45.02</v>
      </c>
      <c r="I404" s="162">
        <v>-85.766586000000004</v>
      </c>
      <c r="J404" s="163">
        <v>0.249</v>
      </c>
    </row>
    <row r="405" spans="1:10" ht="12.75" customHeight="1" x14ac:dyDescent="0.15">
      <c r="A405" s="161" t="s">
        <v>813</v>
      </c>
      <c r="B405" s="161" t="s">
        <v>1280</v>
      </c>
      <c r="C405" s="161" t="s">
        <v>1333</v>
      </c>
      <c r="D405" s="161">
        <v>3</v>
      </c>
      <c r="E405" s="161" t="s">
        <v>30</v>
      </c>
      <c r="F405" s="162">
        <v>44.947800000000001</v>
      </c>
      <c r="G405" s="162">
        <v>-85.812247999999997</v>
      </c>
      <c r="H405" s="162">
        <v>44.948211999999998</v>
      </c>
      <c r="I405" s="162">
        <v>-85.811333000000005</v>
      </c>
      <c r="J405" s="163">
        <v>0.69199999999999995</v>
      </c>
    </row>
    <row r="406" spans="1:10" ht="12.75" customHeight="1" x14ac:dyDescent="0.15">
      <c r="A406" s="161" t="s">
        <v>813</v>
      </c>
      <c r="B406" s="161" t="s">
        <v>870</v>
      </c>
      <c r="C406" s="161" t="s">
        <v>871</v>
      </c>
      <c r="D406" s="161">
        <v>3</v>
      </c>
      <c r="E406" s="161" t="s">
        <v>30</v>
      </c>
      <c r="F406" s="162">
        <v>45.126347000000003</v>
      </c>
      <c r="G406" s="162">
        <v>-85.614304000000004</v>
      </c>
      <c r="H406" s="162">
        <v>45.130001</v>
      </c>
      <c r="I406" s="162">
        <v>-85.614433000000005</v>
      </c>
      <c r="J406" s="163">
        <v>0.249</v>
      </c>
    </row>
    <row r="407" spans="1:10" ht="12.75" customHeight="1" x14ac:dyDescent="0.15">
      <c r="A407" s="161" t="s">
        <v>813</v>
      </c>
      <c r="B407" s="161" t="s">
        <v>872</v>
      </c>
      <c r="C407" s="161" t="s">
        <v>873</v>
      </c>
      <c r="D407" s="161">
        <v>3</v>
      </c>
      <c r="E407" s="161" t="s">
        <v>30</v>
      </c>
      <c r="F407" s="162">
        <v>44.988770000000002</v>
      </c>
      <c r="G407" s="162">
        <v>-85.599434000000002</v>
      </c>
      <c r="H407" s="162">
        <v>44.990001999999997</v>
      </c>
      <c r="I407" s="162">
        <v>-85.607299999999995</v>
      </c>
      <c r="J407" s="163">
        <v>0.76300000000000001</v>
      </c>
    </row>
    <row r="408" spans="1:10" ht="12.75" customHeight="1" x14ac:dyDescent="0.15">
      <c r="A408" s="161" t="s">
        <v>813</v>
      </c>
      <c r="B408" s="161" t="s">
        <v>874</v>
      </c>
      <c r="C408" s="161" t="s">
        <v>875</v>
      </c>
      <c r="D408" s="161">
        <v>3</v>
      </c>
      <c r="E408" s="161" t="s">
        <v>30</v>
      </c>
      <c r="F408" s="162">
        <v>44.975571000000002</v>
      </c>
      <c r="G408" s="162">
        <v>-85.649970999999994</v>
      </c>
      <c r="H408" s="162">
        <v>44.98</v>
      </c>
      <c r="I408" s="162">
        <v>-85.649780000000007</v>
      </c>
      <c r="J408" s="163">
        <v>0.06</v>
      </c>
    </row>
    <row r="409" spans="1:10" ht="12.75" customHeight="1" x14ac:dyDescent="0.15">
      <c r="A409" s="161" t="s">
        <v>813</v>
      </c>
      <c r="B409" s="161" t="s">
        <v>876</v>
      </c>
      <c r="C409" s="161" t="s">
        <v>877</v>
      </c>
      <c r="D409" s="161">
        <v>1</v>
      </c>
      <c r="E409" s="161" t="s">
        <v>30</v>
      </c>
      <c r="F409" s="162">
        <v>44.976596999999998</v>
      </c>
      <c r="G409" s="162">
        <v>-85.648392000000001</v>
      </c>
      <c r="H409" s="162">
        <v>44.98</v>
      </c>
      <c r="I409" s="162">
        <v>-85.647841999999997</v>
      </c>
      <c r="J409" s="163">
        <v>5.6000000000000001E-2</v>
      </c>
    </row>
    <row r="410" spans="1:10" ht="12.75" customHeight="1" x14ac:dyDescent="0.15">
      <c r="A410" s="161" t="s">
        <v>813</v>
      </c>
      <c r="B410" s="161" t="s">
        <v>878</v>
      </c>
      <c r="C410" s="161" t="s">
        <v>879</v>
      </c>
      <c r="D410" s="161">
        <v>3</v>
      </c>
      <c r="E410" s="161" t="s">
        <v>30</v>
      </c>
      <c r="F410" s="162">
        <v>44.979115</v>
      </c>
      <c r="G410" s="162">
        <v>-85.646156000000005</v>
      </c>
      <c r="H410" s="162">
        <v>44.98</v>
      </c>
      <c r="I410" s="162">
        <v>-85.644806000000003</v>
      </c>
      <c r="J410" s="163">
        <v>0.112</v>
      </c>
    </row>
    <row r="411" spans="1:10" ht="12.75" customHeight="1" x14ac:dyDescent="0.15">
      <c r="A411" s="161" t="s">
        <v>813</v>
      </c>
      <c r="B411" s="161" t="s">
        <v>880</v>
      </c>
      <c r="C411" s="161" t="s">
        <v>881</v>
      </c>
      <c r="D411" s="161">
        <v>3</v>
      </c>
      <c r="E411" s="161" t="s">
        <v>30</v>
      </c>
      <c r="F411" s="162">
        <v>44.970264</v>
      </c>
      <c r="G411" s="162">
        <v>-85.646941999999996</v>
      </c>
      <c r="H411" s="162">
        <v>44.970001000000003</v>
      </c>
      <c r="I411" s="162">
        <v>-85.647796999999997</v>
      </c>
      <c r="J411" s="163">
        <v>8.6999999999999994E-2</v>
      </c>
    </row>
    <row r="412" spans="1:10" ht="12.75" customHeight="1" x14ac:dyDescent="0.15">
      <c r="A412" s="170" t="s">
        <v>813</v>
      </c>
      <c r="B412" s="170" t="s">
        <v>882</v>
      </c>
      <c r="C412" s="170" t="s">
        <v>883</v>
      </c>
      <c r="D412" s="170">
        <v>3</v>
      </c>
      <c r="E412" s="170" t="s">
        <v>30</v>
      </c>
      <c r="F412" s="144">
        <v>45.020088000000001</v>
      </c>
      <c r="G412" s="144">
        <v>-85.765511000000004</v>
      </c>
      <c r="H412" s="144">
        <v>45.020271000000001</v>
      </c>
      <c r="I412" s="144">
        <v>-85.765281999999999</v>
      </c>
      <c r="J412" s="167">
        <v>1.0999999999999999E-2</v>
      </c>
    </row>
    <row r="413" spans="1:10" ht="12.75" customHeight="1" x14ac:dyDescent="0.15">
      <c r="A413" s="51"/>
      <c r="B413" s="57">
        <f>COUNTA(B377:B412)</f>
        <v>36</v>
      </c>
      <c r="C413" s="51"/>
      <c r="D413" s="70"/>
      <c r="E413" s="51"/>
      <c r="F413" s="51"/>
      <c r="G413" s="51"/>
      <c r="H413" s="154"/>
      <c r="I413" s="154"/>
      <c r="J413" s="165">
        <f>SUM(J377:J412)</f>
        <v>9.7280000000000015</v>
      </c>
    </row>
    <row r="414" spans="1:10" ht="12.75" customHeight="1" x14ac:dyDescent="0.15">
      <c r="A414" s="51"/>
      <c r="B414" s="57"/>
      <c r="C414" s="51"/>
      <c r="D414" s="70"/>
      <c r="E414" s="51"/>
      <c r="F414" s="51"/>
      <c r="G414" s="51"/>
      <c r="H414" s="154"/>
      <c r="I414" s="154"/>
      <c r="J414" s="165"/>
    </row>
    <row r="415" spans="1:10" ht="12.75" customHeight="1" x14ac:dyDescent="0.15">
      <c r="A415" s="161" t="s">
        <v>884</v>
      </c>
      <c r="B415" s="161" t="s">
        <v>885</v>
      </c>
      <c r="C415" s="161" t="s">
        <v>886</v>
      </c>
      <c r="D415" s="161">
        <v>3</v>
      </c>
      <c r="E415" s="161" t="s">
        <v>30</v>
      </c>
      <c r="F415" s="162">
        <v>46.677612000000003</v>
      </c>
      <c r="G415" s="162">
        <v>-85.748024000000001</v>
      </c>
      <c r="H415" s="162">
        <v>46.678821999999997</v>
      </c>
      <c r="I415" s="162">
        <v>-85.700278999999995</v>
      </c>
      <c r="J415" s="163">
        <v>2.274</v>
      </c>
    </row>
    <row r="416" spans="1:10" ht="12.75" customHeight="1" x14ac:dyDescent="0.15">
      <c r="A416" s="161" t="s">
        <v>884</v>
      </c>
      <c r="B416" s="161" t="s">
        <v>887</v>
      </c>
      <c r="C416" s="161" t="s">
        <v>888</v>
      </c>
      <c r="D416" s="161">
        <v>3</v>
      </c>
      <c r="E416" s="161" t="s">
        <v>30</v>
      </c>
      <c r="F416" s="162">
        <v>46.678921000000003</v>
      </c>
      <c r="G416" s="162">
        <v>-85.700278999999995</v>
      </c>
      <c r="H416" s="162">
        <v>46.680430999999999</v>
      </c>
      <c r="I416" s="162">
        <v>-85.657416999999995</v>
      </c>
      <c r="J416" s="163">
        <v>2.0430000000000001</v>
      </c>
    </row>
    <row r="417" spans="1:10" ht="12.75" customHeight="1" x14ac:dyDescent="0.15">
      <c r="A417" s="161" t="s">
        <v>884</v>
      </c>
      <c r="B417" s="161" t="s">
        <v>889</v>
      </c>
      <c r="C417" s="161" t="s">
        <v>890</v>
      </c>
      <c r="D417" s="161">
        <v>3</v>
      </c>
      <c r="E417" s="161" t="s">
        <v>30</v>
      </c>
      <c r="F417" s="162">
        <v>46.753494000000003</v>
      </c>
      <c r="G417" s="162">
        <v>-85.253647000000001</v>
      </c>
      <c r="H417" s="162">
        <v>46.752795999999996</v>
      </c>
      <c r="I417" s="162">
        <v>-85.259636</v>
      </c>
      <c r="J417" s="163">
        <v>0.311</v>
      </c>
    </row>
    <row r="418" spans="1:10" ht="12.75" customHeight="1" x14ac:dyDescent="0.15">
      <c r="A418" s="161" t="s">
        <v>884</v>
      </c>
      <c r="B418" s="161" t="s">
        <v>891</v>
      </c>
      <c r="C418" s="161" t="s">
        <v>892</v>
      </c>
      <c r="D418" s="161">
        <v>3</v>
      </c>
      <c r="E418" s="161" t="s">
        <v>30</v>
      </c>
      <c r="F418" s="162">
        <v>46.678131</v>
      </c>
      <c r="G418" s="162">
        <v>-85.761032</v>
      </c>
      <c r="H418" s="162">
        <v>46.677292000000001</v>
      </c>
      <c r="I418" s="162">
        <v>-85.747978000000003</v>
      </c>
      <c r="J418" s="163">
        <v>0.621</v>
      </c>
    </row>
    <row r="419" spans="1:10" ht="12.75" customHeight="1" x14ac:dyDescent="0.15">
      <c r="A419" s="161" t="s">
        <v>884</v>
      </c>
      <c r="B419" s="161" t="s">
        <v>893</v>
      </c>
      <c r="C419" s="161" t="s">
        <v>894</v>
      </c>
      <c r="D419" s="161">
        <v>3</v>
      </c>
      <c r="E419" s="161" t="s">
        <v>30</v>
      </c>
      <c r="F419" s="162">
        <v>46.698818000000003</v>
      </c>
      <c r="G419" s="162">
        <v>-85.425849999999997</v>
      </c>
      <c r="H419" s="162">
        <v>46.700088999999998</v>
      </c>
      <c r="I419" s="162">
        <v>-85.420638999999994</v>
      </c>
      <c r="J419" s="163">
        <v>0.26200000000000001</v>
      </c>
    </row>
    <row r="420" spans="1:10" ht="12.75" customHeight="1" x14ac:dyDescent="0.15">
      <c r="A420" s="161" t="s">
        <v>884</v>
      </c>
      <c r="B420" s="161" t="s">
        <v>895</v>
      </c>
      <c r="C420" s="161" t="s">
        <v>1334</v>
      </c>
      <c r="D420" s="161">
        <v>3</v>
      </c>
      <c r="E420" s="161" t="s">
        <v>30</v>
      </c>
      <c r="F420" s="162">
        <v>46.678890000000003</v>
      </c>
      <c r="G420" s="162">
        <v>-85.633492000000004</v>
      </c>
      <c r="H420" s="162">
        <v>46.678508999999998</v>
      </c>
      <c r="I420" s="162">
        <v>-85.623711</v>
      </c>
      <c r="J420" s="163">
        <v>0.495</v>
      </c>
    </row>
    <row r="421" spans="1:10" ht="12.75" customHeight="1" x14ac:dyDescent="0.15">
      <c r="A421" s="161" t="s">
        <v>884</v>
      </c>
      <c r="B421" s="161" t="s">
        <v>896</v>
      </c>
      <c r="C421" s="161" t="s">
        <v>897</v>
      </c>
      <c r="D421" s="161">
        <v>3</v>
      </c>
      <c r="E421" s="161" t="s">
        <v>30</v>
      </c>
      <c r="F421" s="162">
        <v>46.678303</v>
      </c>
      <c r="G421" s="162">
        <v>-85.760902000000002</v>
      </c>
      <c r="H421" s="162">
        <v>46.683841999999999</v>
      </c>
      <c r="I421" s="162">
        <v>-85.809119999999993</v>
      </c>
      <c r="J421" s="163">
        <v>2.3359999999999999</v>
      </c>
    </row>
    <row r="422" spans="1:10" ht="12.75" customHeight="1" x14ac:dyDescent="0.15">
      <c r="A422" s="161" t="s">
        <v>884</v>
      </c>
      <c r="B422" s="161" t="s">
        <v>898</v>
      </c>
      <c r="C422" s="161" t="s">
        <v>899</v>
      </c>
      <c r="D422" s="161">
        <v>3</v>
      </c>
      <c r="E422" s="161" t="s">
        <v>30</v>
      </c>
      <c r="F422" s="162">
        <v>46.698849000000003</v>
      </c>
      <c r="G422" s="162">
        <v>-85.425858000000005</v>
      </c>
      <c r="H422" s="162">
        <v>46.683700999999999</v>
      </c>
      <c r="I422" s="162">
        <v>-85.473800999999995</v>
      </c>
      <c r="J422" s="163">
        <v>2.5169999999999999</v>
      </c>
    </row>
    <row r="423" spans="1:10" ht="12.75" customHeight="1" x14ac:dyDescent="0.15">
      <c r="A423" s="161" t="s">
        <v>884</v>
      </c>
      <c r="B423" s="161" t="s">
        <v>900</v>
      </c>
      <c r="C423" s="161" t="s">
        <v>901</v>
      </c>
      <c r="D423" s="161">
        <v>3</v>
      </c>
      <c r="E423" s="161" t="s">
        <v>30</v>
      </c>
      <c r="F423" s="162">
        <v>46.678809999999999</v>
      </c>
      <c r="G423" s="162">
        <v>-85.623740999999995</v>
      </c>
      <c r="H423" s="162">
        <v>46.674666999999999</v>
      </c>
      <c r="I423" s="162">
        <v>-85.583572000000004</v>
      </c>
      <c r="J423" s="163">
        <v>1.9510000000000001</v>
      </c>
    </row>
    <row r="424" spans="1:10" ht="12.75" customHeight="1" x14ac:dyDescent="0.15">
      <c r="A424" s="161" t="s">
        <v>884</v>
      </c>
      <c r="B424" s="161" t="s">
        <v>902</v>
      </c>
      <c r="C424" s="161" t="s">
        <v>903</v>
      </c>
      <c r="D424" s="161">
        <v>3</v>
      </c>
      <c r="E424" s="161" t="s">
        <v>30</v>
      </c>
      <c r="F424" s="162">
        <v>46.748859000000003</v>
      </c>
      <c r="G424" s="162">
        <v>-85.273719999999997</v>
      </c>
      <c r="H424" s="162">
        <v>46.73901</v>
      </c>
      <c r="I424" s="162">
        <v>-85.307372999999998</v>
      </c>
      <c r="J424" s="163">
        <v>1.7709999999999999</v>
      </c>
    </row>
    <row r="425" spans="1:10" ht="12.75" customHeight="1" x14ac:dyDescent="0.15">
      <c r="A425" s="161" t="s">
        <v>884</v>
      </c>
      <c r="B425" s="161" t="s">
        <v>904</v>
      </c>
      <c r="C425" s="161" t="s">
        <v>905</v>
      </c>
      <c r="D425" s="161">
        <v>3</v>
      </c>
      <c r="E425" s="161" t="s">
        <v>30</v>
      </c>
      <c r="F425" s="162">
        <v>46.71011</v>
      </c>
      <c r="G425" s="162">
        <v>-85.384444999999999</v>
      </c>
      <c r="H425" s="162">
        <v>46.700001</v>
      </c>
      <c r="I425" s="162">
        <v>-85.420699999999997</v>
      </c>
      <c r="J425" s="163">
        <v>1.859</v>
      </c>
    </row>
    <row r="426" spans="1:10" ht="12.75" customHeight="1" x14ac:dyDescent="0.15">
      <c r="A426" s="161" t="s">
        <v>884</v>
      </c>
      <c r="B426" s="161" t="s">
        <v>906</v>
      </c>
      <c r="C426" s="161" t="s">
        <v>907</v>
      </c>
      <c r="D426" s="161">
        <v>3</v>
      </c>
      <c r="E426" s="161" t="s">
        <v>30</v>
      </c>
      <c r="F426" s="162">
        <v>46.736660000000001</v>
      </c>
      <c r="G426" s="162">
        <v>-85.312850999999995</v>
      </c>
      <c r="H426" s="162">
        <v>46.728214000000001</v>
      </c>
      <c r="I426" s="162">
        <v>-85.334380999999993</v>
      </c>
      <c r="J426" s="163">
        <v>1.1559999999999999</v>
      </c>
    </row>
    <row r="427" spans="1:10" ht="12.75" customHeight="1" x14ac:dyDescent="0.15">
      <c r="A427" s="161" t="s">
        <v>884</v>
      </c>
      <c r="B427" s="161" t="s">
        <v>908</v>
      </c>
      <c r="C427" s="161" t="s">
        <v>909</v>
      </c>
      <c r="D427" s="161">
        <v>3</v>
      </c>
      <c r="E427" s="161" t="s">
        <v>30</v>
      </c>
      <c r="F427" s="162">
        <v>46.689239999999998</v>
      </c>
      <c r="G427" s="162">
        <v>-85.845917</v>
      </c>
      <c r="H427" s="162">
        <v>46.690345999999998</v>
      </c>
      <c r="I427" s="162">
        <v>-85.864647000000005</v>
      </c>
      <c r="J427" s="163">
        <v>0.90100000000000002</v>
      </c>
    </row>
    <row r="428" spans="1:10" ht="12.75" customHeight="1" x14ac:dyDescent="0.15">
      <c r="A428" s="161" t="s">
        <v>884</v>
      </c>
      <c r="B428" s="161" t="s">
        <v>910</v>
      </c>
      <c r="C428" s="161" t="s">
        <v>911</v>
      </c>
      <c r="D428" s="161">
        <v>3</v>
      </c>
      <c r="E428" s="161" t="s">
        <v>30</v>
      </c>
      <c r="F428" s="162">
        <v>46.676856999999998</v>
      </c>
      <c r="G428" s="162">
        <v>-85.499474000000006</v>
      </c>
      <c r="H428" s="162">
        <v>46.669998</v>
      </c>
      <c r="I428" s="162">
        <v>-85.546477999999993</v>
      </c>
      <c r="J428" s="163">
        <v>2.2370000000000001</v>
      </c>
    </row>
    <row r="429" spans="1:10" ht="12.75" customHeight="1" x14ac:dyDescent="0.15">
      <c r="A429" s="161" t="s">
        <v>884</v>
      </c>
      <c r="B429" s="161" t="s">
        <v>912</v>
      </c>
      <c r="C429" s="161" t="s">
        <v>913</v>
      </c>
      <c r="D429" s="161">
        <v>3</v>
      </c>
      <c r="E429" s="161" t="s">
        <v>30</v>
      </c>
      <c r="F429" s="162">
        <v>46.724285000000002</v>
      </c>
      <c r="G429" s="162">
        <v>-85.344582000000003</v>
      </c>
      <c r="H429" s="162">
        <v>46.719951999999999</v>
      </c>
      <c r="I429" s="162">
        <v>-85.354408000000006</v>
      </c>
      <c r="J429" s="163">
        <v>0.55900000000000005</v>
      </c>
    </row>
    <row r="430" spans="1:10" ht="12.75" customHeight="1" x14ac:dyDescent="0.15">
      <c r="A430" s="170" t="s">
        <v>884</v>
      </c>
      <c r="B430" s="170" t="s">
        <v>914</v>
      </c>
      <c r="C430" s="170" t="s">
        <v>915</v>
      </c>
      <c r="D430" s="170">
        <v>3</v>
      </c>
      <c r="E430" s="170" t="s">
        <v>30</v>
      </c>
      <c r="F430" s="144">
        <v>46.736961000000001</v>
      </c>
      <c r="G430" s="144">
        <v>-85.312400999999994</v>
      </c>
      <c r="H430" s="144">
        <v>46.738841999999998</v>
      </c>
      <c r="I430" s="144">
        <v>-85.307868999999997</v>
      </c>
      <c r="J430" s="167">
        <v>0.27700000000000002</v>
      </c>
    </row>
    <row r="431" spans="1:10" ht="12.75" customHeight="1" x14ac:dyDescent="0.15">
      <c r="A431" s="51"/>
      <c r="B431" s="57">
        <f>COUNTA(B415:B430)</f>
        <v>16</v>
      </c>
      <c r="C431" s="51"/>
      <c r="D431" s="70"/>
      <c r="E431" s="51"/>
      <c r="F431" s="51"/>
      <c r="G431" s="51"/>
      <c r="H431" s="154"/>
      <c r="I431" s="154"/>
      <c r="J431" s="165">
        <f>SUM(J415:J430)</f>
        <v>21.569999999999997</v>
      </c>
    </row>
    <row r="432" spans="1:10" ht="12.75" customHeight="1" x14ac:dyDescent="0.15">
      <c r="A432" s="51"/>
      <c r="B432" s="57"/>
      <c r="C432" s="51"/>
      <c r="D432" s="70"/>
      <c r="E432" s="51"/>
      <c r="F432" s="51"/>
      <c r="G432" s="51"/>
      <c r="H432" s="154"/>
      <c r="I432" s="154"/>
      <c r="J432" s="165"/>
    </row>
    <row r="433" spans="1:10" ht="12.75" customHeight="1" x14ac:dyDescent="0.15">
      <c r="A433" s="161" t="s">
        <v>916</v>
      </c>
      <c r="B433" s="161" t="s">
        <v>917</v>
      </c>
      <c r="C433" s="161" t="s">
        <v>918</v>
      </c>
      <c r="D433" s="161">
        <v>3</v>
      </c>
      <c r="E433" s="161" t="s">
        <v>30</v>
      </c>
      <c r="F433" s="162">
        <v>45.857779999999998</v>
      </c>
      <c r="G433" s="162">
        <v>-84.705612000000002</v>
      </c>
      <c r="H433" s="162">
        <v>45.869999</v>
      </c>
      <c r="I433" s="162">
        <v>-84.719971000000001</v>
      </c>
      <c r="J433" s="163">
        <v>1.603</v>
      </c>
    </row>
    <row r="434" spans="1:10" ht="12.75" customHeight="1" x14ac:dyDescent="0.15">
      <c r="A434" s="161" t="s">
        <v>916</v>
      </c>
      <c r="B434" s="161" t="s">
        <v>919</v>
      </c>
      <c r="C434" s="161" t="s">
        <v>920</v>
      </c>
      <c r="D434" s="161">
        <v>3</v>
      </c>
      <c r="E434" s="161" t="s">
        <v>30</v>
      </c>
      <c r="F434" s="162">
        <v>45.880172999999999</v>
      </c>
      <c r="G434" s="162">
        <v>-84.722458000000003</v>
      </c>
      <c r="H434" s="162">
        <v>45.880001</v>
      </c>
      <c r="I434" s="162">
        <v>-84.723083000000003</v>
      </c>
      <c r="J434" s="163">
        <v>9.2999999999999999E-2</v>
      </c>
    </row>
    <row r="435" spans="1:10" ht="12.75" customHeight="1" x14ac:dyDescent="0.15">
      <c r="A435" s="161" t="s">
        <v>916</v>
      </c>
      <c r="B435" s="161" t="s">
        <v>921</v>
      </c>
      <c r="C435" s="161" t="s">
        <v>922</v>
      </c>
      <c r="D435" s="161">
        <v>3</v>
      </c>
      <c r="E435" s="161" t="s">
        <v>30</v>
      </c>
      <c r="F435" s="162">
        <v>46.023826999999997</v>
      </c>
      <c r="G435" s="162">
        <v>-85.606392</v>
      </c>
      <c r="H435" s="162">
        <v>46.060001</v>
      </c>
      <c r="I435" s="162">
        <v>-85.568207000000001</v>
      </c>
      <c r="J435" s="163">
        <v>2.8460000000000001</v>
      </c>
    </row>
    <row r="436" spans="1:10" ht="12.75" customHeight="1" x14ac:dyDescent="0.15">
      <c r="A436" s="161" t="s">
        <v>916</v>
      </c>
      <c r="B436" s="161" t="s">
        <v>923</v>
      </c>
      <c r="C436" s="161" t="s">
        <v>924</v>
      </c>
      <c r="D436" s="161">
        <v>3</v>
      </c>
      <c r="E436" s="161" t="s">
        <v>30</v>
      </c>
      <c r="F436" s="162">
        <v>46.092120999999999</v>
      </c>
      <c r="G436" s="162">
        <v>-85.356910999999997</v>
      </c>
      <c r="H436" s="162">
        <v>46.093094000000001</v>
      </c>
      <c r="I436" s="162">
        <v>-85.352287000000004</v>
      </c>
      <c r="J436" s="163">
        <v>0.23599999999999999</v>
      </c>
    </row>
    <row r="437" spans="1:10" ht="12.75" customHeight="1" x14ac:dyDescent="0.15">
      <c r="A437" s="161" t="s">
        <v>916</v>
      </c>
      <c r="B437" s="161" t="s">
        <v>925</v>
      </c>
      <c r="C437" s="161" t="s">
        <v>926</v>
      </c>
      <c r="D437" s="161">
        <v>3</v>
      </c>
      <c r="E437" s="161" t="s">
        <v>30</v>
      </c>
      <c r="F437" s="162">
        <v>45.958652000000001</v>
      </c>
      <c r="G437" s="162">
        <v>-84.280097999999995</v>
      </c>
      <c r="H437" s="162">
        <v>45.954715999999998</v>
      </c>
      <c r="I437" s="162">
        <v>-84.262550000000005</v>
      </c>
      <c r="J437" s="163">
        <v>0.876</v>
      </c>
    </row>
    <row r="438" spans="1:10" ht="12.75" customHeight="1" x14ac:dyDescent="0.15">
      <c r="A438" s="161" t="s">
        <v>916</v>
      </c>
      <c r="B438" s="161" t="s">
        <v>927</v>
      </c>
      <c r="C438" s="161" t="s">
        <v>928</v>
      </c>
      <c r="D438" s="161">
        <v>3</v>
      </c>
      <c r="E438" s="161" t="s">
        <v>30</v>
      </c>
      <c r="F438" s="162">
        <v>45.853507999999998</v>
      </c>
      <c r="G438" s="162">
        <v>-84.701240999999996</v>
      </c>
      <c r="H438" s="162">
        <v>45.855578999999999</v>
      </c>
      <c r="I438" s="162">
        <v>-84.702895999999996</v>
      </c>
      <c r="J438" s="163">
        <v>0.621</v>
      </c>
    </row>
    <row r="439" spans="1:10" ht="12.75" customHeight="1" x14ac:dyDescent="0.15">
      <c r="A439" s="161" t="s">
        <v>916</v>
      </c>
      <c r="B439" s="161" t="s">
        <v>929</v>
      </c>
      <c r="C439" s="161" t="s">
        <v>930</v>
      </c>
      <c r="D439" s="161">
        <v>3</v>
      </c>
      <c r="E439" s="161" t="s">
        <v>30</v>
      </c>
      <c r="F439" s="162">
        <v>46.057780999999999</v>
      </c>
      <c r="G439" s="162">
        <v>-85.172302000000002</v>
      </c>
      <c r="H439" s="162">
        <v>46.060001</v>
      </c>
      <c r="I439" s="162">
        <v>-85.170563000000001</v>
      </c>
      <c r="J439" s="163">
        <v>0.157</v>
      </c>
    </row>
    <row r="440" spans="1:10" ht="12.75" customHeight="1" x14ac:dyDescent="0.15">
      <c r="A440" s="161" t="s">
        <v>916</v>
      </c>
      <c r="B440" s="161" t="s">
        <v>931</v>
      </c>
      <c r="C440" s="161" t="s">
        <v>932</v>
      </c>
      <c r="D440" s="161">
        <v>3</v>
      </c>
      <c r="E440" s="161" t="s">
        <v>30</v>
      </c>
      <c r="F440" s="162">
        <v>45.939686000000002</v>
      </c>
      <c r="G440" s="162">
        <v>-84.737433999999993</v>
      </c>
      <c r="H440" s="162">
        <v>45.937247999999997</v>
      </c>
      <c r="I440" s="162">
        <v>-84.734549999999999</v>
      </c>
      <c r="J440" s="163">
        <v>0.249</v>
      </c>
    </row>
    <row r="441" spans="1:10" ht="12.75" customHeight="1" x14ac:dyDescent="0.15">
      <c r="A441" s="161" t="s">
        <v>916</v>
      </c>
      <c r="B441" s="161" t="s">
        <v>933</v>
      </c>
      <c r="C441" s="161" t="s">
        <v>934</v>
      </c>
      <c r="D441" s="161">
        <v>3</v>
      </c>
      <c r="E441" s="161" t="s">
        <v>30</v>
      </c>
      <c r="F441" s="162">
        <v>45.889088000000001</v>
      </c>
      <c r="G441" s="162">
        <v>-84.725539999999995</v>
      </c>
      <c r="H441" s="162">
        <v>45.889999000000003</v>
      </c>
      <c r="I441" s="162">
        <v>-84.725136000000006</v>
      </c>
      <c r="J441" s="163">
        <v>6.2E-2</v>
      </c>
    </row>
    <row r="442" spans="1:10" ht="12.75" customHeight="1" x14ac:dyDescent="0.15">
      <c r="A442" s="161" t="s">
        <v>916</v>
      </c>
      <c r="B442" s="161" t="s">
        <v>935</v>
      </c>
      <c r="C442" s="161" t="s">
        <v>936</v>
      </c>
      <c r="D442" s="161">
        <v>3</v>
      </c>
      <c r="E442" s="161" t="s">
        <v>30</v>
      </c>
      <c r="F442" s="162">
        <v>45.874580000000002</v>
      </c>
      <c r="G442" s="162">
        <v>-84.725600999999997</v>
      </c>
      <c r="H442" s="162">
        <v>45.874724999999998</v>
      </c>
      <c r="I442" s="162">
        <v>-84.723868999999993</v>
      </c>
      <c r="J442" s="163">
        <v>8.1000000000000003E-2</v>
      </c>
    </row>
    <row r="443" spans="1:10" ht="12.75" customHeight="1" x14ac:dyDescent="0.15">
      <c r="A443" s="161" t="s">
        <v>916</v>
      </c>
      <c r="B443" s="161" t="s">
        <v>1335</v>
      </c>
      <c r="C443" s="161" t="s">
        <v>1336</v>
      </c>
      <c r="D443" s="161">
        <v>3</v>
      </c>
      <c r="E443" s="161" t="s">
        <v>30</v>
      </c>
      <c r="F443" s="162">
        <v>46.023910999999998</v>
      </c>
      <c r="G443" s="162">
        <v>-84.692397999999997</v>
      </c>
      <c r="H443" s="162">
        <v>46.013992000000002</v>
      </c>
      <c r="I443" s="162">
        <v>-84.691032000000007</v>
      </c>
      <c r="J443" s="163">
        <v>0.88200000000000001</v>
      </c>
    </row>
    <row r="444" spans="1:10" ht="12.75" customHeight="1" x14ac:dyDescent="0.15">
      <c r="A444" s="161" t="s">
        <v>916</v>
      </c>
      <c r="B444" s="161" t="s">
        <v>937</v>
      </c>
      <c r="C444" s="161" t="s">
        <v>938</v>
      </c>
      <c r="D444" s="161">
        <v>3</v>
      </c>
      <c r="E444" s="161" t="s">
        <v>30</v>
      </c>
      <c r="F444" s="162">
        <v>46.080821999999998</v>
      </c>
      <c r="G444" s="162">
        <v>-85.303741000000002</v>
      </c>
      <c r="H444" s="162">
        <v>46.082397</v>
      </c>
      <c r="I444" s="162">
        <v>-85.309005999999997</v>
      </c>
      <c r="J444" s="163">
        <v>0.39300000000000002</v>
      </c>
    </row>
    <row r="445" spans="1:10" ht="12.75" customHeight="1" x14ac:dyDescent="0.15">
      <c r="A445" s="161" t="s">
        <v>916</v>
      </c>
      <c r="B445" s="161" t="s">
        <v>939</v>
      </c>
      <c r="C445" s="161" t="s">
        <v>940</v>
      </c>
      <c r="D445" s="161">
        <v>3</v>
      </c>
      <c r="E445" s="161" t="s">
        <v>30</v>
      </c>
      <c r="F445" s="162">
        <v>45.967171</v>
      </c>
      <c r="G445" s="162">
        <v>-84.710228000000001</v>
      </c>
      <c r="H445" s="162">
        <v>45.940353000000002</v>
      </c>
      <c r="I445" s="162">
        <v>-84.737831</v>
      </c>
      <c r="J445" s="163">
        <v>2.83</v>
      </c>
    </row>
    <row r="446" spans="1:10" ht="12.75" customHeight="1" x14ac:dyDescent="0.15">
      <c r="A446" s="161" t="s">
        <v>916</v>
      </c>
      <c r="B446" s="161" t="s">
        <v>941</v>
      </c>
      <c r="C446" s="161" t="s">
        <v>942</v>
      </c>
      <c r="D446" s="161">
        <v>3</v>
      </c>
      <c r="E446" s="161" t="s">
        <v>30</v>
      </c>
      <c r="F446" s="162">
        <v>45.937145000000001</v>
      </c>
      <c r="G446" s="162">
        <v>-84.734200000000001</v>
      </c>
      <c r="H446" s="162">
        <v>45.919998</v>
      </c>
      <c r="I446" s="162">
        <v>-84.715401</v>
      </c>
      <c r="J446" s="163">
        <v>1.74</v>
      </c>
    </row>
    <row r="447" spans="1:10" ht="12.75" customHeight="1" x14ac:dyDescent="0.15">
      <c r="A447" s="161" t="s">
        <v>916</v>
      </c>
      <c r="B447" s="161" t="s">
        <v>943</v>
      </c>
      <c r="C447" s="161" t="s">
        <v>944</v>
      </c>
      <c r="D447" s="161">
        <v>1</v>
      </c>
      <c r="E447" s="161" t="s">
        <v>30</v>
      </c>
      <c r="F447" s="162">
        <v>45.867297999999998</v>
      </c>
      <c r="G447" s="162">
        <v>-84.721001000000001</v>
      </c>
      <c r="H447" s="162">
        <v>45.869999</v>
      </c>
      <c r="I447" s="162">
        <v>-84.727324999999993</v>
      </c>
      <c r="J447" s="163">
        <v>0.11799999999999999</v>
      </c>
    </row>
    <row r="448" spans="1:10" ht="12.75" customHeight="1" x14ac:dyDescent="0.15">
      <c r="A448" s="161" t="s">
        <v>916</v>
      </c>
      <c r="B448" s="161" t="s">
        <v>980</v>
      </c>
      <c r="C448" s="161" t="s">
        <v>1289</v>
      </c>
      <c r="D448" s="161">
        <v>3</v>
      </c>
      <c r="E448" s="161" t="s">
        <v>30</v>
      </c>
      <c r="F448" s="162">
        <v>45.985053999999998</v>
      </c>
      <c r="G448" s="162">
        <v>-84.972267000000002</v>
      </c>
      <c r="H448" s="162">
        <v>45.955981999999999</v>
      </c>
      <c r="I448" s="162">
        <v>-84.937111000000002</v>
      </c>
      <c r="J448" s="163">
        <v>2.6720000000000002</v>
      </c>
    </row>
    <row r="449" spans="1:10" ht="12.75" customHeight="1" x14ac:dyDescent="0.15">
      <c r="A449" s="161" t="s">
        <v>916</v>
      </c>
      <c r="B449" s="161" t="s">
        <v>945</v>
      </c>
      <c r="C449" s="161" t="s">
        <v>946</v>
      </c>
      <c r="D449" s="161">
        <v>3</v>
      </c>
      <c r="E449" s="161" t="s">
        <v>30</v>
      </c>
      <c r="F449" s="162">
        <v>46.008377000000003</v>
      </c>
      <c r="G449" s="162">
        <v>-85.007835</v>
      </c>
      <c r="H449" s="162">
        <v>46</v>
      </c>
      <c r="I449" s="162">
        <v>-84.993979999999993</v>
      </c>
      <c r="J449" s="163">
        <v>1.01</v>
      </c>
    </row>
    <row r="450" spans="1:10" ht="12.75" customHeight="1" x14ac:dyDescent="0.15">
      <c r="A450" s="161" t="s">
        <v>916</v>
      </c>
      <c r="B450" s="161" t="s">
        <v>947</v>
      </c>
      <c r="C450" s="161" t="s">
        <v>948</v>
      </c>
      <c r="D450" s="161">
        <v>3</v>
      </c>
      <c r="E450" s="161" t="s">
        <v>30</v>
      </c>
      <c r="F450" s="162">
        <v>46.095745000000001</v>
      </c>
      <c r="G450" s="162">
        <v>-85.394385999999997</v>
      </c>
      <c r="H450" s="162">
        <v>46.09</v>
      </c>
      <c r="I450" s="162">
        <v>-85.391045000000005</v>
      </c>
      <c r="J450" s="163">
        <v>0.28100000000000003</v>
      </c>
    </row>
    <row r="451" spans="1:10" ht="12.75" customHeight="1" x14ac:dyDescent="0.15">
      <c r="A451" s="161" t="s">
        <v>916</v>
      </c>
      <c r="B451" s="161" t="s">
        <v>949</v>
      </c>
      <c r="C451" s="161" t="s">
        <v>950</v>
      </c>
      <c r="D451" s="161">
        <v>3</v>
      </c>
      <c r="E451" s="161" t="s">
        <v>30</v>
      </c>
      <c r="F451" s="162">
        <v>46.044437000000002</v>
      </c>
      <c r="G451" s="162">
        <v>-85.12706</v>
      </c>
      <c r="H451" s="162">
        <v>46.049999</v>
      </c>
      <c r="I451" s="162">
        <v>-85.131720999999999</v>
      </c>
      <c r="J451" s="163">
        <v>0.26300000000000001</v>
      </c>
    </row>
    <row r="452" spans="1:10" ht="12.75" customHeight="1" x14ac:dyDescent="0.15">
      <c r="A452" s="161" t="s">
        <v>916</v>
      </c>
      <c r="B452" s="161" t="s">
        <v>951</v>
      </c>
      <c r="C452" s="161" t="s">
        <v>952</v>
      </c>
      <c r="D452" s="161">
        <v>3</v>
      </c>
      <c r="E452" s="161" t="s">
        <v>30</v>
      </c>
      <c r="F452" s="162">
        <v>46.087456000000003</v>
      </c>
      <c r="G452" s="162">
        <v>-85.446999000000005</v>
      </c>
      <c r="H452" s="162">
        <v>46.09</v>
      </c>
      <c r="I452" s="162">
        <v>-85.445396000000002</v>
      </c>
      <c r="J452" s="163">
        <v>0.26</v>
      </c>
    </row>
    <row r="453" spans="1:10" ht="12.75" customHeight="1" x14ac:dyDescent="0.15">
      <c r="A453" s="161" t="s">
        <v>916</v>
      </c>
      <c r="B453" s="161" t="s">
        <v>953</v>
      </c>
      <c r="C453" s="161" t="s">
        <v>954</v>
      </c>
      <c r="D453" s="161">
        <v>3</v>
      </c>
      <c r="E453" s="161" t="s">
        <v>30</v>
      </c>
      <c r="F453" s="162">
        <v>46.060611999999999</v>
      </c>
      <c r="G453" s="162">
        <v>-85.188605999999993</v>
      </c>
      <c r="H453" s="162">
        <v>46.057178</v>
      </c>
      <c r="I453" s="162">
        <v>-85.192138999999997</v>
      </c>
      <c r="J453" s="163">
        <v>0.33600000000000002</v>
      </c>
    </row>
    <row r="454" spans="1:10" ht="12.75" customHeight="1" x14ac:dyDescent="0.15">
      <c r="A454" s="161" t="s">
        <v>916</v>
      </c>
      <c r="B454" s="161" t="s">
        <v>955</v>
      </c>
      <c r="C454" s="161" t="s">
        <v>956</v>
      </c>
      <c r="D454" s="161">
        <v>3</v>
      </c>
      <c r="E454" s="161" t="s">
        <v>30</v>
      </c>
      <c r="F454" s="162">
        <v>46.022671000000003</v>
      </c>
      <c r="G454" s="162">
        <v>-85.607108999999994</v>
      </c>
      <c r="H454" s="162">
        <v>45.963859999999997</v>
      </c>
      <c r="I454" s="162">
        <v>-85.737746999999999</v>
      </c>
      <c r="J454" s="163">
        <v>13.111000000000001</v>
      </c>
    </row>
    <row r="455" spans="1:10" ht="12.75" customHeight="1" x14ac:dyDescent="0.15">
      <c r="A455" s="161" t="s">
        <v>916</v>
      </c>
      <c r="B455" s="161" t="s">
        <v>959</v>
      </c>
      <c r="C455" s="161" t="s">
        <v>960</v>
      </c>
      <c r="D455" s="161">
        <v>3</v>
      </c>
      <c r="E455" s="161" t="s">
        <v>30</v>
      </c>
      <c r="F455" s="162">
        <v>46.037559999999999</v>
      </c>
      <c r="G455" s="162">
        <v>-85.112480000000005</v>
      </c>
      <c r="H455" s="162">
        <v>46.044445000000003</v>
      </c>
      <c r="I455" s="162">
        <v>-85.127067999999994</v>
      </c>
      <c r="J455" s="163">
        <v>2.8580000000000001</v>
      </c>
    </row>
    <row r="456" spans="1:10" ht="12.75" customHeight="1" x14ac:dyDescent="0.15">
      <c r="A456" s="161" t="s">
        <v>916</v>
      </c>
      <c r="B456" s="161" t="s">
        <v>957</v>
      </c>
      <c r="C456" s="161" t="s">
        <v>958</v>
      </c>
      <c r="D456" s="161">
        <v>3</v>
      </c>
      <c r="E456" s="161" t="s">
        <v>30</v>
      </c>
      <c r="F456" s="162">
        <v>46.09272</v>
      </c>
      <c r="G456" s="162">
        <v>-85.351973999999998</v>
      </c>
      <c r="H456" s="162">
        <v>46.09</v>
      </c>
      <c r="I456" s="162">
        <v>-85.356682000000006</v>
      </c>
      <c r="J456" s="163">
        <v>0.249</v>
      </c>
    </row>
    <row r="457" spans="1:10" ht="12.75" customHeight="1" x14ac:dyDescent="0.15">
      <c r="A457" s="161" t="s">
        <v>916</v>
      </c>
      <c r="B457" s="161" t="s">
        <v>961</v>
      </c>
      <c r="C457" s="161" t="s">
        <v>962</v>
      </c>
      <c r="D457" s="161">
        <v>3</v>
      </c>
      <c r="E457" s="161" t="s">
        <v>30</v>
      </c>
      <c r="F457" s="162">
        <v>45.913269</v>
      </c>
      <c r="G457" s="162">
        <v>-84.871902000000006</v>
      </c>
      <c r="H457" s="162">
        <v>45.911476</v>
      </c>
      <c r="I457" s="162">
        <v>-84.870834000000002</v>
      </c>
      <c r="J457" s="163">
        <v>0.14599999999999999</v>
      </c>
    </row>
    <row r="458" spans="1:10" ht="12.75" customHeight="1" x14ac:dyDescent="0.15">
      <c r="A458" s="161" t="s">
        <v>916</v>
      </c>
      <c r="B458" s="161" t="s">
        <v>963</v>
      </c>
      <c r="C458" s="161" t="s">
        <v>964</v>
      </c>
      <c r="D458" s="161">
        <v>3</v>
      </c>
      <c r="E458" s="161" t="s">
        <v>30</v>
      </c>
      <c r="F458" s="162">
        <v>46.095745000000001</v>
      </c>
      <c r="G458" s="162">
        <v>-85.394385999999997</v>
      </c>
      <c r="H458" s="162">
        <v>46.099997999999999</v>
      </c>
      <c r="I458" s="162">
        <v>-85.414947999999995</v>
      </c>
      <c r="J458" s="163">
        <v>0.311</v>
      </c>
    </row>
    <row r="459" spans="1:10" ht="12.75" customHeight="1" x14ac:dyDescent="0.15">
      <c r="A459" s="161" t="s">
        <v>916</v>
      </c>
      <c r="B459" s="161" t="s">
        <v>965</v>
      </c>
      <c r="C459" s="161" t="s">
        <v>966</v>
      </c>
      <c r="D459" s="161">
        <v>3</v>
      </c>
      <c r="E459" s="161" t="s">
        <v>30</v>
      </c>
      <c r="F459" s="162">
        <v>45.926352999999999</v>
      </c>
      <c r="G459" s="162">
        <v>-84.895972999999998</v>
      </c>
      <c r="H459" s="162">
        <v>45.919998</v>
      </c>
      <c r="I459" s="162">
        <v>-84.879035999999999</v>
      </c>
      <c r="J459" s="163">
        <v>1.2549999999999999</v>
      </c>
    </row>
    <row r="460" spans="1:10" ht="12.75" customHeight="1" x14ac:dyDescent="0.15">
      <c r="A460" s="161" t="s">
        <v>916</v>
      </c>
      <c r="B460" s="161" t="s">
        <v>967</v>
      </c>
      <c r="C460" s="161" t="s">
        <v>968</v>
      </c>
      <c r="D460" s="161">
        <v>3</v>
      </c>
      <c r="E460" s="161" t="s">
        <v>30</v>
      </c>
      <c r="F460" s="162">
        <v>45.980091000000002</v>
      </c>
      <c r="G460" s="162">
        <v>-85.810447999999994</v>
      </c>
      <c r="H460" s="162">
        <v>45.967934</v>
      </c>
      <c r="I460" s="162">
        <v>-85.857406999999995</v>
      </c>
      <c r="J460" s="163">
        <v>5.9649999999999999</v>
      </c>
    </row>
    <row r="461" spans="1:10" ht="12.75" customHeight="1" x14ac:dyDescent="0.15">
      <c r="A461" s="161" t="s">
        <v>916</v>
      </c>
      <c r="B461" s="161" t="s">
        <v>969</v>
      </c>
      <c r="C461" s="161" t="s">
        <v>970</v>
      </c>
      <c r="D461" s="161">
        <v>3</v>
      </c>
      <c r="E461" s="161" t="s">
        <v>30</v>
      </c>
      <c r="F461" s="162">
        <v>45.955719000000002</v>
      </c>
      <c r="G461" s="162">
        <v>-84.936729</v>
      </c>
      <c r="H461" s="162">
        <v>45.925980000000003</v>
      </c>
      <c r="I461" s="162">
        <v>-84.913589000000002</v>
      </c>
      <c r="J461" s="163">
        <v>2.4849999999999999</v>
      </c>
    </row>
    <row r="462" spans="1:10" ht="12.75" customHeight="1" x14ac:dyDescent="0.15">
      <c r="A462" s="161" t="s">
        <v>916</v>
      </c>
      <c r="B462" s="161" t="s">
        <v>971</v>
      </c>
      <c r="C462" s="161" t="s">
        <v>972</v>
      </c>
      <c r="D462" s="161">
        <v>3</v>
      </c>
      <c r="E462" s="161" t="s">
        <v>30</v>
      </c>
      <c r="F462" s="162">
        <v>46.090102999999999</v>
      </c>
      <c r="G462" s="162">
        <v>-85.361785999999995</v>
      </c>
      <c r="H462" s="162">
        <v>46.09</v>
      </c>
      <c r="I462" s="162">
        <v>-85.362967999999995</v>
      </c>
      <c r="J462" s="163">
        <v>7.0999999999999994E-2</v>
      </c>
    </row>
    <row r="463" spans="1:10" ht="12.75" customHeight="1" x14ac:dyDescent="0.15">
      <c r="A463" s="161" t="s">
        <v>916</v>
      </c>
      <c r="B463" s="161" t="s">
        <v>973</v>
      </c>
      <c r="C463" s="161" t="s">
        <v>974</v>
      </c>
      <c r="D463" s="161">
        <v>3</v>
      </c>
      <c r="E463" s="161" t="s">
        <v>30</v>
      </c>
      <c r="F463" s="162">
        <v>45.841034000000001</v>
      </c>
      <c r="G463" s="162">
        <v>-84.75985</v>
      </c>
      <c r="H463" s="162">
        <v>45.847279</v>
      </c>
      <c r="I463" s="162">
        <v>-84.745711999999997</v>
      </c>
      <c r="J463" s="163">
        <v>1.1930000000000001</v>
      </c>
    </row>
    <row r="464" spans="1:10" ht="12.75" customHeight="1" x14ac:dyDescent="0.15">
      <c r="A464" s="161" t="s">
        <v>916</v>
      </c>
      <c r="B464" s="161" t="s">
        <v>975</v>
      </c>
      <c r="C464" s="161" t="s">
        <v>976</v>
      </c>
      <c r="D464" s="161">
        <v>3</v>
      </c>
      <c r="E464" s="161" t="s">
        <v>30</v>
      </c>
      <c r="F464" s="162">
        <v>45.886215</v>
      </c>
      <c r="G464" s="162">
        <v>-84.838866999999993</v>
      </c>
      <c r="H464" s="162">
        <v>45.882728999999998</v>
      </c>
      <c r="I464" s="162">
        <v>-84.838736999999995</v>
      </c>
      <c r="J464" s="163">
        <v>0.23599999999999999</v>
      </c>
    </row>
    <row r="465" spans="1:10" ht="12.75" customHeight="1" x14ac:dyDescent="0.15">
      <c r="A465" s="161" t="s">
        <v>916</v>
      </c>
      <c r="B465" s="161" t="s">
        <v>977</v>
      </c>
      <c r="C465" s="161" t="s">
        <v>978</v>
      </c>
      <c r="D465" s="161">
        <v>3</v>
      </c>
      <c r="E465" s="161" t="s">
        <v>30</v>
      </c>
      <c r="F465" s="162">
        <v>45.846519000000001</v>
      </c>
      <c r="G465" s="162">
        <v>-84.722778000000005</v>
      </c>
      <c r="H465" s="162">
        <v>45.849997999999999</v>
      </c>
      <c r="I465" s="162">
        <v>-84.718079000000003</v>
      </c>
      <c r="J465" s="163">
        <v>0.34200000000000003</v>
      </c>
    </row>
    <row r="466" spans="1:10" ht="12.75" customHeight="1" x14ac:dyDescent="0.15">
      <c r="A466" s="170" t="s">
        <v>916</v>
      </c>
      <c r="B466" s="170" t="s">
        <v>979</v>
      </c>
      <c r="C466" s="170" t="s">
        <v>1283</v>
      </c>
      <c r="D466" s="170">
        <v>1</v>
      </c>
      <c r="E466" s="170" t="s">
        <v>30</v>
      </c>
      <c r="F466" s="144">
        <v>45.999699</v>
      </c>
      <c r="G466" s="144">
        <v>-84.993567999999996</v>
      </c>
      <c r="H466" s="144">
        <v>45.988875999999998</v>
      </c>
      <c r="I466" s="144">
        <v>-84.977676000000002</v>
      </c>
      <c r="J466" s="167">
        <v>1.01</v>
      </c>
    </row>
    <row r="467" spans="1:10" ht="12.75" customHeight="1" x14ac:dyDescent="0.15">
      <c r="A467" s="51"/>
      <c r="B467" s="57">
        <f>COUNTA(B433:B466)</f>
        <v>34</v>
      </c>
      <c r="C467" s="51"/>
      <c r="D467" s="70"/>
      <c r="E467" s="51"/>
      <c r="F467" s="51"/>
      <c r="G467" s="51"/>
      <c r="H467" s="154"/>
      <c r="I467" s="154"/>
      <c r="J467" s="165">
        <f>SUM(J433:J466)</f>
        <v>46.840999999999994</v>
      </c>
    </row>
    <row r="468" spans="1:10" ht="12.75" customHeight="1" x14ac:dyDescent="0.15">
      <c r="A468" s="51"/>
      <c r="B468" s="57"/>
      <c r="C468" s="51"/>
      <c r="D468" s="70"/>
      <c r="E468" s="51"/>
      <c r="F468" s="51"/>
      <c r="G468" s="51"/>
      <c r="H468" s="154"/>
      <c r="I468" s="154"/>
      <c r="J468" s="165"/>
    </row>
    <row r="469" spans="1:10" ht="12.75" customHeight="1" x14ac:dyDescent="0.15">
      <c r="A469" s="161" t="s">
        <v>981</v>
      </c>
      <c r="B469" s="161" t="s">
        <v>982</v>
      </c>
      <c r="C469" s="161" t="s">
        <v>1337</v>
      </c>
      <c r="D469" s="161">
        <v>1</v>
      </c>
      <c r="E469" s="161" t="s">
        <v>30</v>
      </c>
      <c r="F469" s="162">
        <v>42.571269999999998</v>
      </c>
      <c r="G469" s="162">
        <v>-82.797302000000002</v>
      </c>
      <c r="H469" s="162">
        <v>42.570788999999998</v>
      </c>
      <c r="I469" s="162">
        <v>-82.795067000000003</v>
      </c>
      <c r="J469" s="163">
        <v>0.17100000000000001</v>
      </c>
    </row>
    <row r="470" spans="1:10" ht="12.75" customHeight="1" x14ac:dyDescent="0.15">
      <c r="A470" s="161" t="s">
        <v>981</v>
      </c>
      <c r="B470" s="161" t="s">
        <v>983</v>
      </c>
      <c r="C470" s="161" t="s">
        <v>984</v>
      </c>
      <c r="D470" s="161">
        <v>1</v>
      </c>
      <c r="E470" s="161" t="s">
        <v>30</v>
      </c>
      <c r="F470" s="162">
        <v>42.677551000000001</v>
      </c>
      <c r="G470" s="162">
        <v>-82.734015999999997</v>
      </c>
      <c r="H470" s="162">
        <v>42.677638999999999</v>
      </c>
      <c r="I470" s="162">
        <v>-82.733856000000003</v>
      </c>
      <c r="J470" s="163">
        <v>1.0999999999999999E-2</v>
      </c>
    </row>
    <row r="471" spans="1:10" ht="12.75" customHeight="1" x14ac:dyDescent="0.15">
      <c r="A471" s="170" t="s">
        <v>981</v>
      </c>
      <c r="B471" s="170" t="s">
        <v>985</v>
      </c>
      <c r="C471" s="170" t="s">
        <v>986</v>
      </c>
      <c r="D471" s="170">
        <v>1</v>
      </c>
      <c r="E471" s="170" t="s">
        <v>30</v>
      </c>
      <c r="F471" s="144">
        <v>42.527016000000003</v>
      </c>
      <c r="G471" s="144">
        <v>-82.871391000000003</v>
      </c>
      <c r="H471" s="144">
        <v>42.527599000000002</v>
      </c>
      <c r="I471" s="144">
        <v>-82.871161999999998</v>
      </c>
      <c r="J471" s="167">
        <v>0.05</v>
      </c>
    </row>
    <row r="472" spans="1:10" ht="12.75" customHeight="1" x14ac:dyDescent="0.15">
      <c r="A472" s="51"/>
      <c r="B472" s="57">
        <f>COUNTA(B469:B471)</f>
        <v>3</v>
      </c>
      <c r="C472" s="51"/>
      <c r="D472" s="70"/>
      <c r="E472" s="51"/>
      <c r="F472" s="51"/>
      <c r="G472" s="51"/>
      <c r="H472" s="154"/>
      <c r="I472" s="154"/>
      <c r="J472" s="165">
        <f>SUM(J469:J471)</f>
        <v>0.23200000000000004</v>
      </c>
    </row>
    <row r="473" spans="1:10" ht="12.75" customHeight="1" x14ac:dyDescent="0.15">
      <c r="A473" s="51"/>
      <c r="B473" s="57"/>
      <c r="C473" s="51"/>
      <c r="D473" s="70"/>
      <c r="E473" s="51"/>
      <c r="F473" s="51"/>
      <c r="G473" s="51"/>
      <c r="H473" s="154"/>
      <c r="I473" s="154"/>
      <c r="J473" s="165"/>
    </row>
    <row r="474" spans="1:10" ht="12.75" customHeight="1" x14ac:dyDescent="0.15">
      <c r="A474" s="161" t="s">
        <v>987</v>
      </c>
      <c r="B474" s="161" t="s">
        <v>988</v>
      </c>
      <c r="C474" s="161" t="s">
        <v>989</v>
      </c>
      <c r="D474" s="161">
        <v>1</v>
      </c>
      <c r="E474" s="161" t="s">
        <v>30</v>
      </c>
      <c r="F474" s="162">
        <v>44.494422999999998</v>
      </c>
      <c r="G474" s="162">
        <v>-86.241966000000005</v>
      </c>
      <c r="H474" s="162">
        <v>44.490001999999997</v>
      </c>
      <c r="I474" s="162">
        <v>-86.242783000000003</v>
      </c>
      <c r="J474" s="163">
        <v>6.2E-2</v>
      </c>
    </row>
    <row r="475" spans="1:10" ht="12.75" customHeight="1" x14ac:dyDescent="0.15">
      <c r="A475" s="161" t="s">
        <v>987</v>
      </c>
      <c r="B475" s="161" t="s">
        <v>990</v>
      </c>
      <c r="C475" s="161" t="s">
        <v>991</v>
      </c>
      <c r="D475" s="161">
        <v>1</v>
      </c>
      <c r="E475" s="161" t="s">
        <v>30</v>
      </c>
      <c r="F475" s="162">
        <v>44.296410000000002</v>
      </c>
      <c r="G475" s="162">
        <v>-86.308434000000005</v>
      </c>
      <c r="H475" s="162">
        <v>44.290000999999997</v>
      </c>
      <c r="I475" s="162">
        <v>-86.310248999999999</v>
      </c>
      <c r="J475" s="163">
        <v>6.2E-2</v>
      </c>
    </row>
    <row r="476" spans="1:10" ht="12.75" customHeight="1" x14ac:dyDescent="0.15">
      <c r="A476" s="161" t="s">
        <v>987</v>
      </c>
      <c r="B476" s="161" t="s">
        <v>992</v>
      </c>
      <c r="C476" s="161" t="s">
        <v>993</v>
      </c>
      <c r="D476" s="161">
        <v>1</v>
      </c>
      <c r="E476" s="161" t="s">
        <v>30</v>
      </c>
      <c r="F476" s="162">
        <v>44.253726999999998</v>
      </c>
      <c r="G476" s="162">
        <v>-86.338165000000004</v>
      </c>
      <c r="H476" s="162">
        <v>44.25</v>
      </c>
      <c r="I476" s="162">
        <v>-86.341712999999999</v>
      </c>
      <c r="J476" s="163">
        <v>0.186</v>
      </c>
    </row>
    <row r="477" spans="1:10" ht="12.75" customHeight="1" x14ac:dyDescent="0.15">
      <c r="A477" s="161" t="s">
        <v>987</v>
      </c>
      <c r="B477" s="161" t="s">
        <v>994</v>
      </c>
      <c r="C477" s="161" t="s">
        <v>995</v>
      </c>
      <c r="D477" s="161">
        <v>1</v>
      </c>
      <c r="E477" s="161" t="s">
        <v>30</v>
      </c>
      <c r="F477" s="162">
        <v>44.244698</v>
      </c>
      <c r="G477" s="162">
        <v>-86.345398000000003</v>
      </c>
      <c r="H477" s="162">
        <v>44.240001999999997</v>
      </c>
      <c r="I477" s="162">
        <v>-86.346496999999999</v>
      </c>
      <c r="J477" s="163">
        <v>0.186</v>
      </c>
    </row>
    <row r="478" spans="1:10" ht="12.75" customHeight="1" x14ac:dyDescent="0.15">
      <c r="A478" s="161" t="s">
        <v>987</v>
      </c>
      <c r="B478" s="161" t="s">
        <v>996</v>
      </c>
      <c r="C478" s="161" t="s">
        <v>997</v>
      </c>
      <c r="D478" s="161">
        <v>1</v>
      </c>
      <c r="E478" s="161" t="s">
        <v>30</v>
      </c>
      <c r="F478" s="162">
        <v>44.193339999999999</v>
      </c>
      <c r="G478" s="162">
        <v>-86.376045000000005</v>
      </c>
      <c r="H478" s="162">
        <v>44.189999</v>
      </c>
      <c r="I478" s="162">
        <v>-86.378608999999997</v>
      </c>
      <c r="J478" s="163">
        <v>0.41599999999999998</v>
      </c>
    </row>
    <row r="479" spans="1:10" ht="12.75" customHeight="1" x14ac:dyDescent="0.15">
      <c r="A479" s="161" t="s">
        <v>987</v>
      </c>
      <c r="B479" s="161" t="s">
        <v>998</v>
      </c>
      <c r="C479" s="161" t="s">
        <v>999</v>
      </c>
      <c r="D479" s="161">
        <v>1</v>
      </c>
      <c r="E479" s="161" t="s">
        <v>30</v>
      </c>
      <c r="F479" s="162">
        <v>44.362929999999999</v>
      </c>
      <c r="G479" s="162">
        <v>-86.263474000000002</v>
      </c>
      <c r="H479" s="162">
        <v>44.360000999999997</v>
      </c>
      <c r="I479" s="162">
        <v>-86.264510999999999</v>
      </c>
      <c r="J479" s="163">
        <v>0.124</v>
      </c>
    </row>
    <row r="480" spans="1:10" ht="12.75" customHeight="1" x14ac:dyDescent="0.15">
      <c r="A480" s="161" t="s">
        <v>987</v>
      </c>
      <c r="B480" s="161" t="s">
        <v>1000</v>
      </c>
      <c r="C480" s="161" t="s">
        <v>1001</v>
      </c>
      <c r="D480" s="161">
        <v>1</v>
      </c>
      <c r="E480" s="161" t="s">
        <v>30</v>
      </c>
      <c r="F480" s="162">
        <v>44.283557999999999</v>
      </c>
      <c r="G480" s="162">
        <v>-86.316390999999996</v>
      </c>
      <c r="H480" s="162">
        <v>44.27655</v>
      </c>
      <c r="I480" s="162">
        <v>-86.319901000000002</v>
      </c>
      <c r="J480" s="163">
        <v>0.41599999999999998</v>
      </c>
    </row>
    <row r="481" spans="1:10" ht="12.75" customHeight="1" x14ac:dyDescent="0.15">
      <c r="A481" s="161" t="s">
        <v>987</v>
      </c>
      <c r="B481" s="161" t="s">
        <v>1002</v>
      </c>
      <c r="C481" s="161" t="s">
        <v>1003</v>
      </c>
      <c r="D481" s="161">
        <v>1</v>
      </c>
      <c r="E481" s="161" t="s">
        <v>30</v>
      </c>
      <c r="F481" s="162">
        <v>44.429516</v>
      </c>
      <c r="G481" s="162">
        <v>-86.247849000000002</v>
      </c>
      <c r="H481" s="162">
        <v>44.43</v>
      </c>
      <c r="I481" s="162">
        <v>-86.247971000000007</v>
      </c>
      <c r="J481" s="163">
        <v>3.1E-2</v>
      </c>
    </row>
    <row r="482" spans="1:10" ht="12.75" customHeight="1" x14ac:dyDescent="0.15">
      <c r="A482" s="161" t="s">
        <v>987</v>
      </c>
      <c r="B482" s="161" t="s">
        <v>1004</v>
      </c>
      <c r="C482" s="161" t="s">
        <v>1005</v>
      </c>
      <c r="D482" s="161">
        <v>3</v>
      </c>
      <c r="E482" s="161" t="s">
        <v>30</v>
      </c>
      <c r="F482" s="162">
        <v>44.388603000000003</v>
      </c>
      <c r="G482" s="162">
        <v>-86.256882000000004</v>
      </c>
      <c r="H482" s="162">
        <v>44.360000999999997</v>
      </c>
      <c r="I482" s="162">
        <v>-86.263474000000002</v>
      </c>
      <c r="J482" s="163">
        <v>2.0190000000000001</v>
      </c>
    </row>
    <row r="483" spans="1:10" ht="12.75" customHeight="1" x14ac:dyDescent="0.15">
      <c r="A483" s="170" t="s">
        <v>987</v>
      </c>
      <c r="B483" s="170" t="s">
        <v>1006</v>
      </c>
      <c r="C483" s="170" t="s">
        <v>1007</v>
      </c>
      <c r="D483" s="170">
        <v>1</v>
      </c>
      <c r="E483" s="170" t="s">
        <v>30</v>
      </c>
      <c r="F483" s="144">
        <v>44.198269000000003</v>
      </c>
      <c r="G483" s="144">
        <v>-86.371277000000006</v>
      </c>
      <c r="H483" s="144">
        <v>44.200001</v>
      </c>
      <c r="I483" s="144">
        <v>-86.373711</v>
      </c>
      <c r="J483" s="167">
        <v>3.1E-2</v>
      </c>
    </row>
    <row r="484" spans="1:10" ht="12.75" customHeight="1" x14ac:dyDescent="0.15">
      <c r="A484" s="51"/>
      <c r="B484" s="57">
        <f>COUNTA(B474:B483)</f>
        <v>10</v>
      </c>
      <c r="C484" s="51"/>
      <c r="D484" s="70"/>
      <c r="E484" s="51"/>
      <c r="F484" s="51"/>
      <c r="G484" s="51"/>
      <c r="H484" s="154"/>
      <c r="I484" s="154"/>
      <c r="J484" s="165">
        <f>SUM(J474:J483)</f>
        <v>3.5329999999999999</v>
      </c>
    </row>
    <row r="485" spans="1:10" ht="12.75" customHeight="1" x14ac:dyDescent="0.15">
      <c r="A485" s="51"/>
      <c r="B485" s="57"/>
      <c r="C485" s="51"/>
      <c r="D485" s="70"/>
      <c r="E485" s="51"/>
      <c r="F485" s="51"/>
      <c r="G485" s="51"/>
      <c r="H485" s="154"/>
      <c r="I485" s="154"/>
      <c r="J485" s="165"/>
    </row>
    <row r="486" spans="1:10" ht="12.75" customHeight="1" x14ac:dyDescent="0.15">
      <c r="A486" s="161" t="s">
        <v>1008</v>
      </c>
      <c r="B486" s="161" t="s">
        <v>1009</v>
      </c>
      <c r="C486" s="161" t="s">
        <v>1010</v>
      </c>
      <c r="D486" s="161">
        <v>1</v>
      </c>
      <c r="E486" s="161" t="s">
        <v>30</v>
      </c>
      <c r="F486" s="162">
        <v>46.528193999999999</v>
      </c>
      <c r="G486" s="162">
        <v>-87.391166999999996</v>
      </c>
      <c r="H486" s="162">
        <v>46.529998999999997</v>
      </c>
      <c r="I486" s="162">
        <v>-87.391234999999995</v>
      </c>
      <c r="J486" s="163">
        <v>0.55900000000000005</v>
      </c>
    </row>
    <row r="487" spans="1:10" ht="12.75" customHeight="1" x14ac:dyDescent="0.15">
      <c r="A487" s="161" t="s">
        <v>1008</v>
      </c>
      <c r="B487" s="161" t="s">
        <v>1011</v>
      </c>
      <c r="C487" s="161" t="s">
        <v>1012</v>
      </c>
      <c r="D487" s="161">
        <v>1</v>
      </c>
      <c r="E487" s="161" t="s">
        <v>30</v>
      </c>
      <c r="F487" s="162">
        <v>46.548161</v>
      </c>
      <c r="G487" s="162">
        <v>-87.377883999999995</v>
      </c>
      <c r="H487" s="162">
        <v>46.549999</v>
      </c>
      <c r="I487" s="162">
        <v>-87.381553999999994</v>
      </c>
      <c r="J487" s="163">
        <v>0.435</v>
      </c>
    </row>
    <row r="488" spans="1:10" ht="12.75" customHeight="1" x14ac:dyDescent="0.15">
      <c r="A488" s="161" t="s">
        <v>1008</v>
      </c>
      <c r="B488" s="161" t="s">
        <v>1013</v>
      </c>
      <c r="C488" s="161" t="s">
        <v>1014</v>
      </c>
      <c r="D488" s="161">
        <v>1</v>
      </c>
      <c r="E488" s="161" t="s">
        <v>30</v>
      </c>
      <c r="F488" s="162">
        <v>46.569923000000003</v>
      </c>
      <c r="G488" s="162">
        <v>-87.392585999999994</v>
      </c>
      <c r="H488" s="162">
        <v>46.580002</v>
      </c>
      <c r="I488" s="162">
        <v>-87.392273000000003</v>
      </c>
      <c r="J488" s="163">
        <v>0.373</v>
      </c>
    </row>
    <row r="489" spans="1:10" ht="12.75" customHeight="1" x14ac:dyDescent="0.15">
      <c r="A489" s="161" t="s">
        <v>1008</v>
      </c>
      <c r="B489" s="161" t="s">
        <v>1015</v>
      </c>
      <c r="C489" s="161" t="s">
        <v>1016</v>
      </c>
      <c r="D489" s="161">
        <v>1</v>
      </c>
      <c r="E489" s="161" t="s">
        <v>30</v>
      </c>
      <c r="F489" s="162">
        <v>46.557465000000001</v>
      </c>
      <c r="G489" s="162">
        <v>-87.383574999999993</v>
      </c>
      <c r="H489" s="162">
        <v>46.560001</v>
      </c>
      <c r="I489" s="162">
        <v>-87.388221999999999</v>
      </c>
      <c r="J489" s="163">
        <v>0.435</v>
      </c>
    </row>
    <row r="490" spans="1:10" ht="12.75" customHeight="1" x14ac:dyDescent="0.15">
      <c r="A490" s="161" t="s">
        <v>1008</v>
      </c>
      <c r="B490" s="161" t="s">
        <v>1018</v>
      </c>
      <c r="C490" s="161" t="s">
        <v>1019</v>
      </c>
      <c r="D490" s="161">
        <v>3</v>
      </c>
      <c r="E490" s="161" t="s">
        <v>30</v>
      </c>
      <c r="F490" s="162">
        <v>46.909187000000003</v>
      </c>
      <c r="G490" s="162">
        <v>-88.022507000000004</v>
      </c>
      <c r="H490" s="162">
        <v>46.912070999999997</v>
      </c>
      <c r="I490" s="162">
        <v>-88.044655000000006</v>
      </c>
      <c r="J490" s="163">
        <v>1.101</v>
      </c>
    </row>
    <row r="491" spans="1:10" ht="12.75" customHeight="1" x14ac:dyDescent="0.15">
      <c r="A491" s="161" t="s">
        <v>1008</v>
      </c>
      <c r="B491" s="161" t="s">
        <v>1020</v>
      </c>
      <c r="C491" s="161" t="s">
        <v>1021</v>
      </c>
      <c r="D491" s="161">
        <v>3</v>
      </c>
      <c r="E491" s="161" t="s">
        <v>30</v>
      </c>
      <c r="F491" s="162">
        <v>46.606910999999997</v>
      </c>
      <c r="G491" s="162">
        <v>-87.451735999999997</v>
      </c>
      <c r="H491" s="162">
        <v>46.665489000000001</v>
      </c>
      <c r="I491" s="162">
        <v>-87.515190000000004</v>
      </c>
      <c r="J491" s="163">
        <v>6.2140000000000004</v>
      </c>
    </row>
    <row r="492" spans="1:10" ht="12.75" customHeight="1" x14ac:dyDescent="0.15">
      <c r="A492" s="170" t="s">
        <v>1008</v>
      </c>
      <c r="B492" s="170" t="s">
        <v>1017</v>
      </c>
      <c r="C492" s="170" t="s">
        <v>1290</v>
      </c>
      <c r="D492" s="170">
        <v>1</v>
      </c>
      <c r="E492" s="170" t="s">
        <v>30</v>
      </c>
      <c r="F492" s="144">
        <v>46.551022000000003</v>
      </c>
      <c r="G492" s="144">
        <v>-87.381553999999994</v>
      </c>
      <c r="H492" s="144">
        <v>46.560001</v>
      </c>
      <c r="I492" s="144">
        <v>-87.381172000000007</v>
      </c>
      <c r="J492" s="167">
        <v>0.373</v>
      </c>
    </row>
    <row r="493" spans="1:10" ht="12.75" customHeight="1" x14ac:dyDescent="0.15">
      <c r="A493" s="51"/>
      <c r="B493" s="57">
        <f>COUNTA(B486:B492)</f>
        <v>7</v>
      </c>
      <c r="C493" s="51"/>
      <c r="D493" s="70"/>
      <c r="E493" s="51"/>
      <c r="F493" s="51"/>
      <c r="G493" s="51"/>
      <c r="H493" s="154"/>
      <c r="I493" s="154"/>
      <c r="J493" s="165">
        <f>SUM(J486:J492)</f>
        <v>9.49</v>
      </c>
    </row>
    <row r="494" spans="1:10" ht="12.75" customHeight="1" x14ac:dyDescent="0.15">
      <c r="A494" s="51"/>
      <c r="B494" s="57"/>
      <c r="C494" s="51"/>
      <c r="D494" s="70"/>
      <c r="E494" s="51"/>
      <c r="F494" s="51"/>
      <c r="G494" s="51"/>
      <c r="H494" s="154"/>
      <c r="I494" s="154"/>
      <c r="J494" s="165"/>
    </row>
    <row r="495" spans="1:10" ht="12.75" customHeight="1" x14ac:dyDescent="0.15">
      <c r="A495" s="161" t="s">
        <v>1022</v>
      </c>
      <c r="B495" s="161" t="s">
        <v>1023</v>
      </c>
      <c r="C495" s="161" t="s">
        <v>1024</v>
      </c>
      <c r="D495" s="161">
        <v>1</v>
      </c>
      <c r="E495" s="161" t="s">
        <v>30</v>
      </c>
      <c r="F495" s="162">
        <v>43.834324000000002</v>
      </c>
      <c r="G495" s="162">
        <v>-86.430901000000006</v>
      </c>
      <c r="H495" s="162">
        <v>43.830002</v>
      </c>
      <c r="I495" s="162">
        <v>-86.430496000000005</v>
      </c>
      <c r="J495" s="163">
        <v>0.41599999999999998</v>
      </c>
    </row>
    <row r="496" spans="1:10" ht="12.75" customHeight="1" x14ac:dyDescent="0.15">
      <c r="A496" s="161" t="s">
        <v>1022</v>
      </c>
      <c r="B496" s="161" t="s">
        <v>1025</v>
      </c>
      <c r="C496" s="161" t="s">
        <v>1026</v>
      </c>
      <c r="D496" s="161">
        <v>1</v>
      </c>
      <c r="E496" s="161" t="s">
        <v>30</v>
      </c>
      <c r="F496" s="162">
        <v>43.936779000000001</v>
      </c>
      <c r="G496" s="162">
        <v>-86.452606000000003</v>
      </c>
      <c r="H496" s="162">
        <v>43.93</v>
      </c>
      <c r="I496" s="162">
        <v>-86.451652999999993</v>
      </c>
      <c r="J496" s="163">
        <v>0.186</v>
      </c>
    </row>
    <row r="497" spans="1:10" ht="12.75" customHeight="1" x14ac:dyDescent="0.15">
      <c r="A497" s="161" t="s">
        <v>1022</v>
      </c>
      <c r="B497" s="161" t="s">
        <v>1027</v>
      </c>
      <c r="C497" s="161" t="s">
        <v>1338</v>
      </c>
      <c r="D497" s="161">
        <v>1</v>
      </c>
      <c r="E497" s="161" t="s">
        <v>30</v>
      </c>
      <c r="F497" s="162">
        <v>44.061447000000001</v>
      </c>
      <c r="G497" s="162">
        <v>-86.513214000000005</v>
      </c>
      <c r="H497" s="162">
        <v>44.060001</v>
      </c>
      <c r="I497" s="162">
        <v>-86.514671000000007</v>
      </c>
      <c r="J497" s="163">
        <v>0.746</v>
      </c>
    </row>
    <row r="498" spans="1:10" ht="12.75" customHeight="1" x14ac:dyDescent="0.15">
      <c r="A498" s="161" t="s">
        <v>1022</v>
      </c>
      <c r="B498" s="161" t="s">
        <v>1028</v>
      </c>
      <c r="C498" s="161" t="s">
        <v>1029</v>
      </c>
      <c r="D498" s="161">
        <v>3</v>
      </c>
      <c r="E498" s="161" t="s">
        <v>30</v>
      </c>
      <c r="F498" s="162">
        <v>44.081741000000001</v>
      </c>
      <c r="G498" s="162">
        <v>-86.491012999999995</v>
      </c>
      <c r="H498" s="162">
        <v>44.061408999999998</v>
      </c>
      <c r="I498" s="162">
        <v>-86.513107000000005</v>
      </c>
      <c r="J498" s="163">
        <v>1.74</v>
      </c>
    </row>
    <row r="499" spans="1:10" ht="12.75" customHeight="1" x14ac:dyDescent="0.15">
      <c r="A499" s="161" t="s">
        <v>1022</v>
      </c>
      <c r="B499" s="161" t="s">
        <v>1030</v>
      </c>
      <c r="C499" s="161" t="s">
        <v>1031</v>
      </c>
      <c r="D499" s="161">
        <v>3</v>
      </c>
      <c r="E499" s="161" t="s">
        <v>30</v>
      </c>
      <c r="F499" s="162">
        <v>44.058112999999999</v>
      </c>
      <c r="G499" s="162">
        <v>-86.514702</v>
      </c>
      <c r="H499" s="162">
        <v>44</v>
      </c>
      <c r="I499" s="162">
        <v>-86.480514999999997</v>
      </c>
      <c r="J499" s="163">
        <v>4.66</v>
      </c>
    </row>
    <row r="500" spans="1:10" ht="12.75" customHeight="1" x14ac:dyDescent="0.15">
      <c r="A500" s="161" t="s">
        <v>1022</v>
      </c>
      <c r="B500" s="161" t="s">
        <v>1339</v>
      </c>
      <c r="C500" s="161" t="s">
        <v>1340</v>
      </c>
      <c r="D500" s="161">
        <v>3</v>
      </c>
      <c r="E500" s="161" t="s">
        <v>30</v>
      </c>
      <c r="F500" s="162">
        <v>44.127811000000001</v>
      </c>
      <c r="G500" s="162">
        <v>-86.422957999999994</v>
      </c>
      <c r="H500" s="162">
        <v>44.119511000000003</v>
      </c>
      <c r="I500" s="162">
        <v>-86.430060999999995</v>
      </c>
      <c r="J500" s="163">
        <v>0.41599999999999998</v>
      </c>
    </row>
    <row r="501" spans="1:10" ht="12.75" customHeight="1" x14ac:dyDescent="0.15">
      <c r="A501" s="161" t="s">
        <v>1022</v>
      </c>
      <c r="B501" s="161" t="s">
        <v>1032</v>
      </c>
      <c r="C501" s="161" t="s">
        <v>1033</v>
      </c>
      <c r="D501" s="161">
        <v>3</v>
      </c>
      <c r="E501" s="161" t="s">
        <v>30</v>
      </c>
      <c r="F501" s="162">
        <v>43.956569999999999</v>
      </c>
      <c r="G501" s="162">
        <v>-86.461945</v>
      </c>
      <c r="H501" s="162">
        <v>43.942492999999999</v>
      </c>
      <c r="I501" s="162">
        <v>-86.455405999999996</v>
      </c>
      <c r="J501" s="163">
        <v>1.327</v>
      </c>
    </row>
    <row r="502" spans="1:10" ht="12.75" customHeight="1" x14ac:dyDescent="0.15">
      <c r="A502" s="161" t="s">
        <v>1022</v>
      </c>
      <c r="B502" s="161" t="s">
        <v>1034</v>
      </c>
      <c r="C502" s="161" t="s">
        <v>1035</v>
      </c>
      <c r="D502" s="161">
        <v>1</v>
      </c>
      <c r="E502" s="161" t="s">
        <v>30</v>
      </c>
      <c r="F502" s="162">
        <v>43.942135</v>
      </c>
      <c r="G502" s="162">
        <v>-86.455237999999994</v>
      </c>
      <c r="H502" s="162">
        <v>43.939999</v>
      </c>
      <c r="I502" s="162">
        <v>-86.453491</v>
      </c>
      <c r="J502" s="163">
        <v>3.1E-2</v>
      </c>
    </row>
    <row r="503" spans="1:10" ht="12.75" customHeight="1" x14ac:dyDescent="0.15">
      <c r="A503" s="161" t="s">
        <v>1022</v>
      </c>
      <c r="B503" s="161" t="s">
        <v>1036</v>
      </c>
      <c r="C503" s="161" t="s">
        <v>1037</v>
      </c>
      <c r="D503" s="161">
        <v>1</v>
      </c>
      <c r="E503" s="161" t="s">
        <v>30</v>
      </c>
      <c r="F503" s="162">
        <v>43.495674000000001</v>
      </c>
      <c r="G503" s="162">
        <v>-86.470298999999997</v>
      </c>
      <c r="H503" s="162">
        <v>43.490001999999997</v>
      </c>
      <c r="I503" s="162">
        <v>-86.468841999999995</v>
      </c>
      <c r="J503" s="163">
        <v>3.1E-2</v>
      </c>
    </row>
    <row r="504" spans="1:10" ht="12.75" customHeight="1" x14ac:dyDescent="0.15">
      <c r="A504" s="161" t="s">
        <v>1022</v>
      </c>
      <c r="B504" s="161" t="s">
        <v>1038</v>
      </c>
      <c r="C504" s="161" t="s">
        <v>1341</v>
      </c>
      <c r="D504" s="161">
        <v>1</v>
      </c>
      <c r="E504" s="161" t="s">
        <v>30</v>
      </c>
      <c r="F504" s="162">
        <v>43.960365000000003</v>
      </c>
      <c r="G504" s="162">
        <v>-86.461037000000005</v>
      </c>
      <c r="H504" s="162">
        <v>43.959999000000003</v>
      </c>
      <c r="I504" s="162">
        <v>-86.461692999999997</v>
      </c>
      <c r="J504" s="163">
        <v>0.217</v>
      </c>
    </row>
    <row r="505" spans="1:10" ht="12.75" customHeight="1" x14ac:dyDescent="0.15">
      <c r="A505" s="170" t="s">
        <v>1022</v>
      </c>
      <c r="B505" s="170" t="s">
        <v>1039</v>
      </c>
      <c r="C505" s="170" t="s">
        <v>1040</v>
      </c>
      <c r="D505" s="170">
        <v>1</v>
      </c>
      <c r="E505" s="170" t="s">
        <v>30</v>
      </c>
      <c r="F505" s="144">
        <v>43.857360999999997</v>
      </c>
      <c r="G505" s="144">
        <v>-86.434357000000006</v>
      </c>
      <c r="H505" s="144">
        <v>43.849997999999999</v>
      </c>
      <c r="I505" s="144">
        <v>-86.433700999999999</v>
      </c>
      <c r="J505" s="167">
        <v>6.2E-2</v>
      </c>
    </row>
    <row r="506" spans="1:10" ht="12.75" customHeight="1" x14ac:dyDescent="0.15">
      <c r="A506" s="51"/>
      <c r="B506" s="57">
        <f>COUNTA(B495:B505)</f>
        <v>11</v>
      </c>
      <c r="C506" s="51"/>
      <c r="D506" s="70"/>
      <c r="E506" s="51"/>
      <c r="F506" s="51"/>
      <c r="G506" s="51"/>
      <c r="H506" s="154"/>
      <c r="I506" s="154"/>
      <c r="J506" s="165">
        <f>SUM(J495:J505)</f>
        <v>9.8320000000000007</v>
      </c>
    </row>
    <row r="507" spans="1:10" ht="12.75" customHeight="1" x14ac:dyDescent="0.15">
      <c r="A507" s="51"/>
      <c r="B507" s="57"/>
      <c r="C507" s="51"/>
      <c r="D507" s="70"/>
      <c r="E507" s="51"/>
      <c r="F507" s="51"/>
      <c r="G507" s="51"/>
      <c r="H507" s="154"/>
      <c r="I507" s="154"/>
      <c r="J507" s="165"/>
    </row>
    <row r="508" spans="1:10" ht="12.75" customHeight="1" x14ac:dyDescent="0.15">
      <c r="A508" s="161" t="s">
        <v>1041</v>
      </c>
      <c r="B508" s="161" t="s">
        <v>1042</v>
      </c>
      <c r="C508" s="161" t="s">
        <v>1043</v>
      </c>
      <c r="D508" s="161">
        <v>3</v>
      </c>
      <c r="E508" s="161" t="s">
        <v>30</v>
      </c>
      <c r="F508" s="162">
        <v>45.186832000000003</v>
      </c>
      <c r="G508" s="162">
        <v>-87.558586000000005</v>
      </c>
      <c r="H508" s="162">
        <v>45.18</v>
      </c>
      <c r="I508" s="162">
        <v>-87.562241</v>
      </c>
      <c r="J508" s="163">
        <v>0.23200000000000001</v>
      </c>
    </row>
    <row r="509" spans="1:10" ht="12.75" customHeight="1" x14ac:dyDescent="0.15">
      <c r="A509" s="161" t="s">
        <v>1041</v>
      </c>
      <c r="B509" s="161" t="s">
        <v>1044</v>
      </c>
      <c r="C509" s="161" t="s">
        <v>1045</v>
      </c>
      <c r="D509" s="161">
        <v>3</v>
      </c>
      <c r="E509" s="161" t="s">
        <v>30</v>
      </c>
      <c r="F509" s="162">
        <v>45.487502999999997</v>
      </c>
      <c r="G509" s="162">
        <v>-87.300430000000006</v>
      </c>
      <c r="H509" s="162">
        <v>45.48</v>
      </c>
      <c r="I509" s="162">
        <v>-87.306365999999997</v>
      </c>
      <c r="J509" s="163">
        <v>0.621</v>
      </c>
    </row>
    <row r="510" spans="1:10" ht="12.75" customHeight="1" x14ac:dyDescent="0.15">
      <c r="A510" s="161" t="s">
        <v>1041</v>
      </c>
      <c r="B510" s="161" t="s">
        <v>1046</v>
      </c>
      <c r="C510" s="161" t="s">
        <v>1047</v>
      </c>
      <c r="D510" s="161">
        <v>1</v>
      </c>
      <c r="E510" s="161" t="s">
        <v>30</v>
      </c>
      <c r="F510" s="162">
        <v>45.135567000000002</v>
      </c>
      <c r="G510" s="162">
        <v>-87.598845999999995</v>
      </c>
      <c r="H510" s="162">
        <v>45.139999000000003</v>
      </c>
      <c r="I510" s="162">
        <v>-87.596091999999999</v>
      </c>
      <c r="J510" s="163">
        <v>0.311</v>
      </c>
    </row>
    <row r="511" spans="1:10" ht="12.75" customHeight="1" x14ac:dyDescent="0.15">
      <c r="A511" s="161" t="s">
        <v>1041</v>
      </c>
      <c r="B511" s="161" t="s">
        <v>1048</v>
      </c>
      <c r="C511" s="161" t="s">
        <v>1049</v>
      </c>
      <c r="D511" s="161">
        <v>3</v>
      </c>
      <c r="E511" s="161" t="s">
        <v>30</v>
      </c>
      <c r="F511" s="162">
        <v>45.320805</v>
      </c>
      <c r="G511" s="162">
        <v>-87.426406999999998</v>
      </c>
      <c r="H511" s="162">
        <v>45.310001</v>
      </c>
      <c r="I511" s="162">
        <v>-87.432464999999993</v>
      </c>
      <c r="J511" s="163">
        <v>0.621</v>
      </c>
    </row>
    <row r="512" spans="1:10" ht="12.75" customHeight="1" x14ac:dyDescent="0.15">
      <c r="A512" s="161" t="s">
        <v>1041</v>
      </c>
      <c r="B512" s="161" t="s">
        <v>1050</v>
      </c>
      <c r="C512" s="161" t="s">
        <v>1051</v>
      </c>
      <c r="D512" s="161">
        <v>1</v>
      </c>
      <c r="E512" s="161" t="s">
        <v>30</v>
      </c>
      <c r="F512" s="162">
        <v>45.108936</v>
      </c>
      <c r="G512" s="162">
        <v>-87.605637000000002</v>
      </c>
      <c r="H512" s="162">
        <v>45.110000999999997</v>
      </c>
      <c r="I512" s="162">
        <v>-87.606621000000004</v>
      </c>
      <c r="J512" s="163">
        <v>0.14599999999999999</v>
      </c>
    </row>
    <row r="513" spans="1:10" ht="12.75" customHeight="1" x14ac:dyDescent="0.15">
      <c r="A513" s="161" t="s">
        <v>1041</v>
      </c>
      <c r="B513" s="161" t="s">
        <v>1052</v>
      </c>
      <c r="C513" s="161" t="s">
        <v>1053</v>
      </c>
      <c r="D513" s="161">
        <v>3</v>
      </c>
      <c r="E513" s="161" t="s">
        <v>30</v>
      </c>
      <c r="F513" s="162">
        <v>45.407513000000002</v>
      </c>
      <c r="G513" s="162">
        <v>-87.352631000000002</v>
      </c>
      <c r="H513" s="162">
        <v>45.400002000000001</v>
      </c>
      <c r="I513" s="162">
        <v>-87.358017000000004</v>
      </c>
      <c r="J513" s="163">
        <v>2.423</v>
      </c>
    </row>
    <row r="514" spans="1:10" ht="12.75" customHeight="1" x14ac:dyDescent="0.15">
      <c r="A514" s="161" t="s">
        <v>1041</v>
      </c>
      <c r="B514" s="161" t="s">
        <v>1054</v>
      </c>
      <c r="C514" s="161" t="s">
        <v>1055</v>
      </c>
      <c r="D514" s="161">
        <v>3</v>
      </c>
      <c r="E514" s="161" t="s">
        <v>30</v>
      </c>
      <c r="F514" s="162">
        <v>45.507671000000002</v>
      </c>
      <c r="G514" s="162">
        <v>-87.287132</v>
      </c>
      <c r="H514" s="162">
        <v>45.5</v>
      </c>
      <c r="I514" s="162">
        <v>-87.289597000000001</v>
      </c>
      <c r="J514" s="163">
        <v>0.54100000000000004</v>
      </c>
    </row>
    <row r="515" spans="1:10" ht="12.75" customHeight="1" x14ac:dyDescent="0.15">
      <c r="A515" s="170" t="s">
        <v>1041</v>
      </c>
      <c r="B515" s="170" t="s">
        <v>1056</v>
      </c>
      <c r="C515" s="170" t="s">
        <v>1057</v>
      </c>
      <c r="D515" s="170">
        <v>3</v>
      </c>
      <c r="E515" s="170" t="s">
        <v>30</v>
      </c>
      <c r="F515" s="144">
        <v>45.404975999999998</v>
      </c>
      <c r="G515" s="144">
        <v>-87.358017000000004</v>
      </c>
      <c r="H515" s="144">
        <v>45.369999</v>
      </c>
      <c r="I515" s="144">
        <v>-87.386261000000005</v>
      </c>
      <c r="J515" s="167">
        <v>2.8530000000000002</v>
      </c>
    </row>
    <row r="516" spans="1:10" ht="12.75" customHeight="1" x14ac:dyDescent="0.15">
      <c r="A516" s="51"/>
      <c r="B516" s="57">
        <f>COUNTA(B508:B515)</f>
        <v>8</v>
      </c>
      <c r="C516" s="51"/>
      <c r="D516" s="70"/>
      <c r="E516" s="51"/>
      <c r="F516" s="51"/>
      <c r="G516" s="51"/>
      <c r="H516" s="154"/>
      <c r="I516" s="154"/>
      <c r="J516" s="165">
        <f>SUM(J508:J515)</f>
        <v>7.7480000000000011</v>
      </c>
    </row>
    <row r="517" spans="1:10" ht="12.75" customHeight="1" x14ac:dyDescent="0.15">
      <c r="A517" s="51"/>
      <c r="B517" s="57"/>
      <c r="C517" s="51"/>
      <c r="D517" s="70"/>
      <c r="E517" s="51"/>
      <c r="F517" s="51"/>
      <c r="G517" s="51"/>
      <c r="H517" s="154"/>
      <c r="I517" s="154"/>
      <c r="J517" s="165"/>
    </row>
    <row r="518" spans="1:10" ht="12.75" customHeight="1" x14ac:dyDescent="0.15">
      <c r="A518" s="161" t="s">
        <v>145</v>
      </c>
      <c r="B518" s="161" t="s">
        <v>1058</v>
      </c>
      <c r="C518" s="161" t="s">
        <v>1059</v>
      </c>
      <c r="D518" s="161">
        <v>2</v>
      </c>
      <c r="E518" s="161" t="s">
        <v>30</v>
      </c>
      <c r="F518" s="162">
        <v>41.805069000000003</v>
      </c>
      <c r="G518" s="162">
        <v>-83.441543999999993</v>
      </c>
      <c r="H518" s="162">
        <v>41.810001</v>
      </c>
      <c r="I518" s="162">
        <v>-83.441383000000002</v>
      </c>
      <c r="J518" s="163">
        <v>0.41599999999999998</v>
      </c>
    </row>
    <row r="519" spans="1:10" ht="12.75" customHeight="1" x14ac:dyDescent="0.15">
      <c r="A519" s="170" t="s">
        <v>145</v>
      </c>
      <c r="B519" s="170" t="s">
        <v>1060</v>
      </c>
      <c r="C519" s="170" t="s">
        <v>1061</v>
      </c>
      <c r="D519" s="170">
        <v>2</v>
      </c>
      <c r="E519" s="170" t="s">
        <v>30</v>
      </c>
      <c r="F519" s="144">
        <v>41.916758999999999</v>
      </c>
      <c r="G519" s="144">
        <v>-83.330048000000005</v>
      </c>
      <c r="H519" s="144">
        <v>41.919998</v>
      </c>
      <c r="I519" s="144">
        <v>-83.328484000000003</v>
      </c>
      <c r="J519" s="167">
        <v>0.29499999999999998</v>
      </c>
    </row>
    <row r="520" spans="1:10" ht="12.75" customHeight="1" x14ac:dyDescent="0.15">
      <c r="A520" s="51"/>
      <c r="B520" s="57">
        <f>COUNTA(B518:B519)</f>
        <v>2</v>
      </c>
      <c r="C520" s="51"/>
      <c r="D520" s="70"/>
      <c r="E520" s="51"/>
      <c r="F520" s="51"/>
      <c r="G520" s="51"/>
      <c r="H520" s="154"/>
      <c r="I520" s="154"/>
      <c r="J520" s="165">
        <f>SUM(J518:J519)</f>
        <v>0.71099999999999997</v>
      </c>
    </row>
    <row r="521" spans="1:10" ht="12.75" customHeight="1" x14ac:dyDescent="0.15">
      <c r="A521" s="51"/>
      <c r="B521" s="57"/>
      <c r="C521" s="51"/>
      <c r="D521" s="70"/>
      <c r="E521" s="51"/>
      <c r="F521" s="51"/>
      <c r="G521" s="51"/>
      <c r="H521" s="154"/>
      <c r="I521" s="154"/>
      <c r="J521" s="165"/>
    </row>
    <row r="522" spans="1:10" ht="12.75" customHeight="1" x14ac:dyDescent="0.15">
      <c r="A522" s="161" t="s">
        <v>1062</v>
      </c>
      <c r="B522" s="161" t="s">
        <v>1063</v>
      </c>
      <c r="C522" s="161" t="s">
        <v>1064</v>
      </c>
      <c r="D522" s="161">
        <v>1</v>
      </c>
      <c r="E522" s="161" t="s">
        <v>30</v>
      </c>
      <c r="F522" s="162">
        <v>43.207714000000003</v>
      </c>
      <c r="G522" s="162">
        <v>-86.324020000000004</v>
      </c>
      <c r="H522" s="162">
        <v>43.200001</v>
      </c>
      <c r="I522" s="162">
        <v>-86.319869999999995</v>
      </c>
      <c r="J522" s="163">
        <v>0.43</v>
      </c>
    </row>
    <row r="523" spans="1:10" ht="12.75" customHeight="1" x14ac:dyDescent="0.15">
      <c r="A523" s="161" t="s">
        <v>1062</v>
      </c>
      <c r="B523" s="161" t="s">
        <v>1065</v>
      </c>
      <c r="C523" s="161" t="s">
        <v>1066</v>
      </c>
      <c r="D523" s="161">
        <v>1</v>
      </c>
      <c r="E523" s="161" t="s">
        <v>30</v>
      </c>
      <c r="F523" s="162">
        <v>43.347949999999997</v>
      </c>
      <c r="G523" s="162">
        <v>-86.412475999999998</v>
      </c>
      <c r="H523" s="162">
        <v>43.34</v>
      </c>
      <c r="I523" s="162">
        <v>-86.407784000000007</v>
      </c>
      <c r="J523" s="163">
        <v>0.5</v>
      </c>
    </row>
    <row r="524" spans="1:10" ht="12.75" customHeight="1" x14ac:dyDescent="0.15">
      <c r="A524" s="161" t="s">
        <v>1062</v>
      </c>
      <c r="B524" s="161" t="s">
        <v>1067</v>
      </c>
      <c r="C524" s="161" t="s">
        <v>1068</v>
      </c>
      <c r="D524" s="161">
        <v>1</v>
      </c>
      <c r="E524" s="161" t="s">
        <v>30</v>
      </c>
      <c r="F524" s="162">
        <v>43.166355000000003</v>
      </c>
      <c r="G524" s="162">
        <v>-86.298264000000003</v>
      </c>
      <c r="H524" s="162">
        <v>43.150002000000001</v>
      </c>
      <c r="I524" s="162">
        <v>-86.291336000000001</v>
      </c>
      <c r="J524" s="163">
        <v>0.9</v>
      </c>
    </row>
    <row r="525" spans="1:10" ht="12.75" customHeight="1" x14ac:dyDescent="0.15">
      <c r="A525" s="161" t="s">
        <v>1062</v>
      </c>
      <c r="B525" s="161" t="s">
        <v>1069</v>
      </c>
      <c r="C525" s="161" t="s">
        <v>1070</v>
      </c>
      <c r="D525" s="161">
        <v>1</v>
      </c>
      <c r="E525" s="161" t="s">
        <v>30</v>
      </c>
      <c r="F525" s="162">
        <v>43.374954000000002</v>
      </c>
      <c r="G525" s="162">
        <v>-86.426399000000004</v>
      </c>
      <c r="H525" s="162">
        <v>43.369999</v>
      </c>
      <c r="I525" s="162">
        <v>-86.424660000000003</v>
      </c>
      <c r="J525" s="163">
        <v>0.41599999999999998</v>
      </c>
    </row>
    <row r="526" spans="1:10" ht="12.75" customHeight="1" x14ac:dyDescent="0.15">
      <c r="A526" s="161" t="s">
        <v>1062</v>
      </c>
      <c r="B526" s="161" t="s">
        <v>1071</v>
      </c>
      <c r="C526" s="161" t="s">
        <v>1072</v>
      </c>
      <c r="D526" s="161">
        <v>1</v>
      </c>
      <c r="E526" s="161" t="s">
        <v>30</v>
      </c>
      <c r="F526" s="162">
        <v>43.384064000000002</v>
      </c>
      <c r="G526" s="162">
        <v>-86.428428999999994</v>
      </c>
      <c r="H526" s="162">
        <v>43.380001</v>
      </c>
      <c r="I526" s="162">
        <v>-86.426956000000004</v>
      </c>
      <c r="J526" s="163">
        <v>0.6</v>
      </c>
    </row>
    <row r="527" spans="1:10" ht="12.75" customHeight="1" x14ac:dyDescent="0.15">
      <c r="A527" s="161" t="s">
        <v>1062</v>
      </c>
      <c r="B527" s="161" t="s">
        <v>1073</v>
      </c>
      <c r="C527" s="161" t="s">
        <v>1074</v>
      </c>
      <c r="D527" s="161">
        <v>1</v>
      </c>
      <c r="E527" s="161" t="s">
        <v>30</v>
      </c>
      <c r="F527" s="162">
        <v>43.468497999999997</v>
      </c>
      <c r="G527" s="162">
        <v>-86.460136000000006</v>
      </c>
      <c r="H527" s="162">
        <v>43.450001</v>
      </c>
      <c r="I527" s="162">
        <v>-86.454848999999996</v>
      </c>
      <c r="J527" s="163">
        <v>1.29</v>
      </c>
    </row>
    <row r="528" spans="1:10" ht="12.75" customHeight="1" x14ac:dyDescent="0.15">
      <c r="A528" s="161" t="s">
        <v>1062</v>
      </c>
      <c r="B528" s="161" t="s">
        <v>1075</v>
      </c>
      <c r="C528" s="161" t="s">
        <v>1076</v>
      </c>
      <c r="D528" s="161">
        <v>1</v>
      </c>
      <c r="E528" s="161" t="s">
        <v>30</v>
      </c>
      <c r="F528" s="162">
        <v>43.244190000000003</v>
      </c>
      <c r="G528" s="162">
        <v>-86.348297000000002</v>
      </c>
      <c r="H528" s="162">
        <v>43.23</v>
      </c>
      <c r="I528" s="162">
        <v>-86.342292999999998</v>
      </c>
      <c r="J528" s="163">
        <v>0.63</v>
      </c>
    </row>
    <row r="529" spans="1:10" ht="12.75" customHeight="1" x14ac:dyDescent="0.15">
      <c r="A529" s="161" t="s">
        <v>1062</v>
      </c>
      <c r="B529" s="161" t="s">
        <v>1077</v>
      </c>
      <c r="C529" s="161" t="s">
        <v>1342</v>
      </c>
      <c r="D529" s="161">
        <v>3</v>
      </c>
      <c r="E529" s="161" t="s">
        <v>30</v>
      </c>
      <c r="F529" s="162">
        <v>43.264290000000003</v>
      </c>
      <c r="G529" s="162">
        <v>-86.361442999999994</v>
      </c>
      <c r="H529" s="162">
        <v>43.244221000000003</v>
      </c>
      <c r="I529" s="162">
        <v>-86.348243999999994</v>
      </c>
      <c r="J529" s="163">
        <v>0.93200000000000005</v>
      </c>
    </row>
    <row r="530" spans="1:10" ht="12.75" customHeight="1" x14ac:dyDescent="0.15">
      <c r="A530" s="161" t="s">
        <v>1062</v>
      </c>
      <c r="B530" s="161" t="s">
        <v>1078</v>
      </c>
      <c r="C530" s="161" t="s">
        <v>1079</v>
      </c>
      <c r="D530" s="161">
        <v>1</v>
      </c>
      <c r="E530" s="161" t="s">
        <v>30</v>
      </c>
      <c r="F530" s="162">
        <v>43.386150000000001</v>
      </c>
      <c r="G530" s="162">
        <v>-86.429298000000003</v>
      </c>
      <c r="H530" s="162">
        <v>43.384459999999997</v>
      </c>
      <c r="I530" s="162">
        <v>-86.428580999999994</v>
      </c>
      <c r="J530" s="163">
        <v>0.25</v>
      </c>
    </row>
    <row r="531" spans="1:10" ht="12.75" customHeight="1" x14ac:dyDescent="0.15">
      <c r="A531" s="161" t="s">
        <v>1062</v>
      </c>
      <c r="B531" s="161" t="s">
        <v>1080</v>
      </c>
      <c r="C531" s="161" t="s">
        <v>1081</v>
      </c>
      <c r="D531" s="161">
        <v>1</v>
      </c>
      <c r="E531" s="161" t="s">
        <v>30</v>
      </c>
      <c r="F531" s="162">
        <v>43.135376000000001</v>
      </c>
      <c r="G531" s="162">
        <v>-86.280968000000001</v>
      </c>
      <c r="H531" s="162">
        <v>43.130001</v>
      </c>
      <c r="I531" s="162">
        <v>-86.276015999999998</v>
      </c>
      <c r="J531" s="163">
        <v>1.238</v>
      </c>
    </row>
    <row r="532" spans="1:10" ht="12.75" customHeight="1" x14ac:dyDescent="0.15">
      <c r="A532" s="161" t="s">
        <v>1062</v>
      </c>
      <c r="B532" s="161" t="s">
        <v>1082</v>
      </c>
      <c r="C532" s="161" t="s">
        <v>1083</v>
      </c>
      <c r="D532" s="161">
        <v>1</v>
      </c>
      <c r="E532" s="161" t="s">
        <v>30</v>
      </c>
      <c r="F532" s="162">
        <v>43.125835000000002</v>
      </c>
      <c r="G532" s="162">
        <v>-86.276015999999998</v>
      </c>
      <c r="H532" s="162">
        <v>43.119999</v>
      </c>
      <c r="I532" s="162">
        <v>-86.271782000000002</v>
      </c>
      <c r="J532" s="163">
        <v>0.61</v>
      </c>
    </row>
    <row r="533" spans="1:10" ht="12.75" customHeight="1" x14ac:dyDescent="0.15">
      <c r="A533" s="161" t="s">
        <v>1062</v>
      </c>
      <c r="B533" s="161" t="s">
        <v>1084</v>
      </c>
      <c r="C533" s="161" t="s">
        <v>1085</v>
      </c>
      <c r="D533" s="161">
        <v>1</v>
      </c>
      <c r="E533" s="161" t="s">
        <v>30</v>
      </c>
      <c r="F533" s="162">
        <v>43.223861999999997</v>
      </c>
      <c r="G533" s="162">
        <v>-86.337349000000003</v>
      </c>
      <c r="H533" s="162">
        <v>43.220001000000003</v>
      </c>
      <c r="I533" s="162">
        <v>-86.331558000000001</v>
      </c>
      <c r="J533" s="163">
        <v>0.51800000000000002</v>
      </c>
    </row>
    <row r="534" spans="1:10" ht="12.75" customHeight="1" x14ac:dyDescent="0.15">
      <c r="A534" s="170" t="s">
        <v>1062</v>
      </c>
      <c r="B534" s="170" t="s">
        <v>1086</v>
      </c>
      <c r="C534" s="170" t="s">
        <v>1087</v>
      </c>
      <c r="D534" s="170">
        <v>1</v>
      </c>
      <c r="E534" s="170" t="s">
        <v>30</v>
      </c>
      <c r="F534" s="144">
        <v>43.284388999999997</v>
      </c>
      <c r="G534" s="144">
        <v>-86.374640999999997</v>
      </c>
      <c r="H534" s="144">
        <v>43.281131999999999</v>
      </c>
      <c r="I534" s="144">
        <v>-86.372497999999993</v>
      </c>
      <c r="J534" s="167">
        <v>0.311</v>
      </c>
    </row>
    <row r="535" spans="1:10" ht="12.75" customHeight="1" x14ac:dyDescent="0.15">
      <c r="A535" s="51"/>
      <c r="B535" s="57">
        <f>COUNTA(B522:B534)</f>
        <v>13</v>
      </c>
      <c r="C535" s="51"/>
      <c r="D535" s="70"/>
      <c r="E535" s="51"/>
      <c r="F535" s="51"/>
      <c r="G535" s="51"/>
      <c r="H535" s="154"/>
      <c r="I535" s="154"/>
      <c r="J535" s="165">
        <f>SUM(J522:J534)</f>
        <v>8.625</v>
      </c>
    </row>
    <row r="536" spans="1:10" ht="12.75" customHeight="1" x14ac:dyDescent="0.15">
      <c r="A536" s="51"/>
      <c r="B536" s="57"/>
      <c r="C536" s="51"/>
      <c r="D536" s="70"/>
      <c r="E536" s="51"/>
      <c r="F536" s="51"/>
      <c r="G536" s="51"/>
      <c r="H536" s="154"/>
      <c r="I536" s="154"/>
      <c r="J536" s="165"/>
    </row>
    <row r="537" spans="1:10" ht="12.75" customHeight="1" x14ac:dyDescent="0.15">
      <c r="A537" s="161" t="s">
        <v>1088</v>
      </c>
      <c r="B537" s="161" t="s">
        <v>1089</v>
      </c>
      <c r="C537" s="161" t="s">
        <v>1090</v>
      </c>
      <c r="D537" s="161">
        <v>3</v>
      </c>
      <c r="E537" s="161" t="s">
        <v>30</v>
      </c>
      <c r="F537" s="162">
        <v>43.733508999999998</v>
      </c>
      <c r="G537" s="162">
        <v>-86.473868999999993</v>
      </c>
      <c r="H537" s="162">
        <v>43.732792000000003</v>
      </c>
      <c r="I537" s="162">
        <v>-86.474547999999999</v>
      </c>
      <c r="J537" s="163">
        <v>6.2E-2</v>
      </c>
    </row>
    <row r="538" spans="1:10" ht="12.75" customHeight="1" x14ac:dyDescent="0.15">
      <c r="A538" s="161" t="s">
        <v>1088</v>
      </c>
      <c r="B538" s="161" t="s">
        <v>1091</v>
      </c>
      <c r="C538" s="161" t="s">
        <v>1092</v>
      </c>
      <c r="D538" s="161">
        <v>1</v>
      </c>
      <c r="E538" s="161" t="s">
        <v>30</v>
      </c>
      <c r="F538" s="162">
        <v>43.511809999999997</v>
      </c>
      <c r="G538" s="162">
        <v>-86.47757</v>
      </c>
      <c r="H538" s="162">
        <v>43.509998000000003</v>
      </c>
      <c r="I538" s="162">
        <v>-86.475882999999996</v>
      </c>
      <c r="J538" s="163">
        <v>0.27300000000000002</v>
      </c>
    </row>
    <row r="539" spans="1:10" ht="12.75" customHeight="1" x14ac:dyDescent="0.15">
      <c r="A539" s="161" t="s">
        <v>1088</v>
      </c>
      <c r="B539" s="161" t="s">
        <v>1093</v>
      </c>
      <c r="C539" s="161" t="s">
        <v>1094</v>
      </c>
      <c r="D539" s="161">
        <v>1</v>
      </c>
      <c r="E539" s="161" t="s">
        <v>30</v>
      </c>
      <c r="F539" s="162">
        <v>43.650368</v>
      </c>
      <c r="G539" s="162">
        <v>-86.540321000000006</v>
      </c>
      <c r="H539" s="162">
        <v>43.650002000000001</v>
      </c>
      <c r="I539" s="162">
        <v>-86.540588</v>
      </c>
      <c r="J539" s="163">
        <v>0.29199999999999998</v>
      </c>
    </row>
    <row r="540" spans="1:10" ht="12.75" customHeight="1" x14ac:dyDescent="0.15">
      <c r="A540" s="161" t="s">
        <v>1088</v>
      </c>
      <c r="B540" s="161" t="s">
        <v>1095</v>
      </c>
      <c r="C540" s="161" t="s">
        <v>1096</v>
      </c>
      <c r="D540" s="161">
        <v>1</v>
      </c>
      <c r="E540" s="161" t="s">
        <v>30</v>
      </c>
      <c r="F540" s="162">
        <v>43.785502999999999</v>
      </c>
      <c r="G540" s="162">
        <v>-86.43956</v>
      </c>
      <c r="H540" s="162">
        <v>43.779998999999997</v>
      </c>
      <c r="I540" s="162">
        <v>-86.441947999999996</v>
      </c>
      <c r="J540" s="163">
        <v>0.124</v>
      </c>
    </row>
    <row r="541" spans="1:10" ht="12.75" customHeight="1" x14ac:dyDescent="0.15">
      <c r="A541" s="161" t="s">
        <v>1088</v>
      </c>
      <c r="B541" s="161" t="s">
        <v>1097</v>
      </c>
      <c r="C541" s="161" t="s">
        <v>1098</v>
      </c>
      <c r="D541" s="161">
        <v>1</v>
      </c>
      <c r="E541" s="161" t="s">
        <v>30</v>
      </c>
      <c r="F541" s="162">
        <v>43.659385999999998</v>
      </c>
      <c r="G541" s="162">
        <v>-86.538276999999994</v>
      </c>
      <c r="H541" s="162">
        <v>43.66</v>
      </c>
      <c r="I541" s="162">
        <v>-86.539207000000005</v>
      </c>
      <c r="J541" s="163">
        <v>6.2E-2</v>
      </c>
    </row>
    <row r="542" spans="1:10" ht="12.75" customHeight="1" x14ac:dyDescent="0.15">
      <c r="A542" s="161" t="s">
        <v>1088</v>
      </c>
      <c r="B542" s="161" t="s">
        <v>1099</v>
      </c>
      <c r="C542" s="161" t="s">
        <v>1100</v>
      </c>
      <c r="D542" s="161">
        <v>3</v>
      </c>
      <c r="E542" s="161" t="s">
        <v>30</v>
      </c>
      <c r="F542" s="162">
        <v>43.695759000000002</v>
      </c>
      <c r="G542" s="162">
        <v>-86.513130000000004</v>
      </c>
      <c r="H542" s="162">
        <v>43.659489000000001</v>
      </c>
      <c r="I542" s="162">
        <v>-86.538193000000007</v>
      </c>
      <c r="J542" s="163">
        <v>2.8889999999999998</v>
      </c>
    </row>
    <row r="543" spans="1:10" ht="12.75" customHeight="1" x14ac:dyDescent="0.15">
      <c r="A543" s="161" t="s">
        <v>1088</v>
      </c>
      <c r="B543" s="161" t="s">
        <v>1101</v>
      </c>
      <c r="C543" s="161" t="s">
        <v>1102</v>
      </c>
      <c r="D543" s="161">
        <v>1</v>
      </c>
      <c r="E543" s="161" t="s">
        <v>30</v>
      </c>
      <c r="F543" s="162">
        <v>43.564095000000002</v>
      </c>
      <c r="G543" s="162">
        <v>-86.511932000000002</v>
      </c>
      <c r="H543" s="162">
        <v>43.560001</v>
      </c>
      <c r="I543" s="162">
        <v>-86.509758000000005</v>
      </c>
      <c r="J543" s="163">
        <v>9.2999999999999999E-2</v>
      </c>
    </row>
    <row r="544" spans="1:10" ht="12.75" customHeight="1" x14ac:dyDescent="0.15">
      <c r="A544" s="170" t="s">
        <v>1088</v>
      </c>
      <c r="B544" s="170" t="s">
        <v>1103</v>
      </c>
      <c r="C544" s="170" t="s">
        <v>1104</v>
      </c>
      <c r="D544" s="170">
        <v>1</v>
      </c>
      <c r="E544" s="170" t="s">
        <v>30</v>
      </c>
      <c r="F544" s="144">
        <v>43.529502999999998</v>
      </c>
      <c r="G544" s="144">
        <v>-86.488074999999995</v>
      </c>
      <c r="H544" s="144">
        <v>43.529998999999997</v>
      </c>
      <c r="I544" s="144">
        <v>-86.486037999999994</v>
      </c>
      <c r="J544" s="167">
        <v>3.1E-2</v>
      </c>
    </row>
    <row r="545" spans="1:10" ht="12.75" customHeight="1" x14ac:dyDescent="0.15">
      <c r="A545" s="51"/>
      <c r="B545" s="57">
        <f>COUNTA(B537:B544)</f>
        <v>8</v>
      </c>
      <c r="C545" s="51"/>
      <c r="D545" s="70"/>
      <c r="E545" s="51"/>
      <c r="F545" s="51"/>
      <c r="G545" s="51"/>
      <c r="H545" s="154"/>
      <c r="I545" s="154"/>
      <c r="J545" s="165">
        <f>SUM(J537:J544)</f>
        <v>3.8260000000000001</v>
      </c>
    </row>
    <row r="546" spans="1:10" ht="12.75" customHeight="1" x14ac:dyDescent="0.15">
      <c r="A546" s="51"/>
      <c r="B546" s="57"/>
      <c r="C546" s="51"/>
      <c r="D546" s="70"/>
      <c r="E546" s="51"/>
      <c r="F546" s="51"/>
      <c r="G546" s="51"/>
      <c r="H546" s="154"/>
      <c r="I546" s="154"/>
      <c r="J546" s="165"/>
    </row>
    <row r="547" spans="1:10" ht="12.75" customHeight="1" x14ac:dyDescent="0.15">
      <c r="A547" s="161" t="s">
        <v>1105</v>
      </c>
      <c r="B547" s="161" t="s">
        <v>1106</v>
      </c>
      <c r="C547" s="161" t="s">
        <v>1107</v>
      </c>
      <c r="D547" s="161">
        <v>3</v>
      </c>
      <c r="E547" s="161" t="s">
        <v>30</v>
      </c>
      <c r="F547" s="162">
        <v>46.839942999999998</v>
      </c>
      <c r="G547" s="162">
        <v>-89.434921000000003</v>
      </c>
      <c r="H547" s="162">
        <v>46.84</v>
      </c>
      <c r="I547" s="162">
        <v>-89.437377999999995</v>
      </c>
      <c r="J547" s="163">
        <v>8.5000000000000006E-2</v>
      </c>
    </row>
    <row r="548" spans="1:10" ht="12.75" customHeight="1" x14ac:dyDescent="0.15">
      <c r="A548" s="161" t="s">
        <v>1105</v>
      </c>
      <c r="B548" s="161" t="s">
        <v>1108</v>
      </c>
      <c r="C548" s="161" t="s">
        <v>1109</v>
      </c>
      <c r="D548" s="161">
        <v>3</v>
      </c>
      <c r="E548" s="161" t="s">
        <v>30</v>
      </c>
      <c r="F548" s="162">
        <v>46.835701</v>
      </c>
      <c r="G548" s="162">
        <v>-89.548041999999995</v>
      </c>
      <c r="H548" s="162">
        <v>46.838242000000001</v>
      </c>
      <c r="I548" s="162">
        <v>-89.529151999999996</v>
      </c>
      <c r="J548" s="163">
        <v>0.98199999999999998</v>
      </c>
    </row>
    <row r="549" spans="1:10" ht="12.75" customHeight="1" x14ac:dyDescent="0.15">
      <c r="A549" s="161" t="s">
        <v>1105</v>
      </c>
      <c r="B549" s="161" t="s">
        <v>1110</v>
      </c>
      <c r="C549" s="161" t="s">
        <v>1111</v>
      </c>
      <c r="D549" s="161">
        <v>3</v>
      </c>
      <c r="E549" s="161" t="s">
        <v>30</v>
      </c>
      <c r="F549" s="162">
        <v>46.830939999999998</v>
      </c>
      <c r="G549" s="162">
        <v>-89.572021000000007</v>
      </c>
      <c r="H549" s="162">
        <v>46.831592999999998</v>
      </c>
      <c r="I549" s="162">
        <v>-89.571219999999997</v>
      </c>
      <c r="J549" s="163">
        <v>6.6000000000000003E-2</v>
      </c>
    </row>
    <row r="550" spans="1:10" ht="12.75" customHeight="1" x14ac:dyDescent="0.15">
      <c r="A550" s="161" t="s">
        <v>1105</v>
      </c>
      <c r="B550" s="161" t="s">
        <v>1112</v>
      </c>
      <c r="C550" s="161" t="s">
        <v>1113</v>
      </c>
      <c r="D550" s="161">
        <v>1</v>
      </c>
      <c r="E550" s="161" t="s">
        <v>30</v>
      </c>
      <c r="F550" s="162">
        <v>46.887732999999997</v>
      </c>
      <c r="G550" s="162">
        <v>-89.295035999999996</v>
      </c>
      <c r="H550" s="162">
        <v>46.880001</v>
      </c>
      <c r="I550" s="162">
        <v>-89.303482000000002</v>
      </c>
      <c r="J550" s="163">
        <v>0.503</v>
      </c>
    </row>
    <row r="551" spans="1:10" ht="12.75" customHeight="1" x14ac:dyDescent="0.15">
      <c r="A551" s="161" t="s">
        <v>1105</v>
      </c>
      <c r="B551" s="161" t="s">
        <v>1114</v>
      </c>
      <c r="C551" s="161" t="s">
        <v>1115</v>
      </c>
      <c r="D551" s="161">
        <v>3</v>
      </c>
      <c r="E551" s="161" t="s">
        <v>30</v>
      </c>
      <c r="F551" s="162">
        <v>46.838698999999998</v>
      </c>
      <c r="G551" s="162">
        <v>-89.481834000000006</v>
      </c>
      <c r="H551" s="162">
        <v>46.838306000000003</v>
      </c>
      <c r="I551" s="162">
        <v>-89.529121000000004</v>
      </c>
      <c r="J551" s="163">
        <v>2.5230000000000001</v>
      </c>
    </row>
    <row r="552" spans="1:10" ht="12.75" customHeight="1" x14ac:dyDescent="0.15">
      <c r="A552" s="161" t="s">
        <v>1105</v>
      </c>
      <c r="B552" s="161" t="s">
        <v>1116</v>
      </c>
      <c r="C552" s="161" t="s">
        <v>1117</v>
      </c>
      <c r="D552" s="161">
        <v>1</v>
      </c>
      <c r="E552" s="161" t="s">
        <v>30</v>
      </c>
      <c r="F552" s="162">
        <v>46.818806000000002</v>
      </c>
      <c r="G552" s="162">
        <v>-89.621834000000007</v>
      </c>
      <c r="H552" s="162">
        <v>46.82</v>
      </c>
      <c r="I552" s="162">
        <v>-89.600257999999997</v>
      </c>
      <c r="J552" s="163">
        <v>1.1000000000000001</v>
      </c>
    </row>
    <row r="553" spans="1:10" ht="12.75" customHeight="1" x14ac:dyDescent="0.15">
      <c r="A553" s="161" t="s">
        <v>1105</v>
      </c>
      <c r="B553" s="161" t="s">
        <v>1118</v>
      </c>
      <c r="C553" s="161" t="s">
        <v>1119</v>
      </c>
      <c r="D553" s="161">
        <v>3</v>
      </c>
      <c r="E553" s="161" t="s">
        <v>30</v>
      </c>
      <c r="F553" s="162">
        <v>46.828144000000002</v>
      </c>
      <c r="G553" s="162">
        <v>-89.650345000000002</v>
      </c>
      <c r="H553" s="162">
        <v>46.765571999999999</v>
      </c>
      <c r="I553" s="162">
        <v>-89.888160999999997</v>
      </c>
      <c r="J553" s="163">
        <v>13.048999999999999</v>
      </c>
    </row>
    <row r="554" spans="1:10" ht="12.75" customHeight="1" x14ac:dyDescent="0.15">
      <c r="A554" s="161" t="s">
        <v>1105</v>
      </c>
      <c r="B554" s="161" t="s">
        <v>1120</v>
      </c>
      <c r="C554" s="161" t="s">
        <v>1121</v>
      </c>
      <c r="D554" s="161">
        <v>3</v>
      </c>
      <c r="E554" s="161" t="s">
        <v>30</v>
      </c>
      <c r="F554" s="162">
        <v>46.999687000000002</v>
      </c>
      <c r="G554" s="162">
        <v>-88.978935000000007</v>
      </c>
      <c r="H554" s="162">
        <v>46.994582999999999</v>
      </c>
      <c r="I554" s="162">
        <v>-89.006180000000001</v>
      </c>
      <c r="J554" s="163">
        <v>1.383</v>
      </c>
    </row>
    <row r="555" spans="1:10" ht="12.75" customHeight="1" x14ac:dyDescent="0.15">
      <c r="A555" s="161" t="s">
        <v>1105</v>
      </c>
      <c r="B555" s="161" t="s">
        <v>1122</v>
      </c>
      <c r="C555" s="161" t="s">
        <v>1123</v>
      </c>
      <c r="D555" s="161">
        <v>3</v>
      </c>
      <c r="E555" s="161" t="s">
        <v>30</v>
      </c>
      <c r="F555" s="162">
        <v>46.995002999999997</v>
      </c>
      <c r="G555" s="162">
        <v>-89.022391999999996</v>
      </c>
      <c r="H555" s="162">
        <v>46.990001999999997</v>
      </c>
      <c r="I555" s="162">
        <v>-89.059555000000003</v>
      </c>
      <c r="J555" s="163">
        <v>2.33</v>
      </c>
    </row>
    <row r="556" spans="1:10" ht="12.75" customHeight="1" x14ac:dyDescent="0.15">
      <c r="A556" s="170" t="s">
        <v>1105</v>
      </c>
      <c r="B556" s="170" t="s">
        <v>1124</v>
      </c>
      <c r="C556" s="170" t="s">
        <v>1125</v>
      </c>
      <c r="D556" s="170">
        <v>3</v>
      </c>
      <c r="E556" s="170" t="s">
        <v>30</v>
      </c>
      <c r="F556" s="144">
        <v>46.827942</v>
      </c>
      <c r="G556" s="144">
        <v>-89.650490000000005</v>
      </c>
      <c r="H556" s="144">
        <v>46.82</v>
      </c>
      <c r="I556" s="144">
        <v>-89.622635000000002</v>
      </c>
      <c r="J556" s="167">
        <v>1.65</v>
      </c>
    </row>
    <row r="557" spans="1:10" ht="12.75" customHeight="1" x14ac:dyDescent="0.15">
      <c r="A557" s="51"/>
      <c r="B557" s="57">
        <f>COUNTA(B547:B556)</f>
        <v>10</v>
      </c>
      <c r="C557" s="51"/>
      <c r="D557" s="70"/>
      <c r="E557" s="51"/>
      <c r="F557" s="51"/>
      <c r="G557" s="51"/>
      <c r="H557" s="154"/>
      <c r="I557" s="154"/>
      <c r="J557" s="165">
        <f>SUM(J547:J556)</f>
        <v>23.670999999999999</v>
      </c>
    </row>
    <row r="558" spans="1:10" ht="12.75" customHeight="1" x14ac:dyDescent="0.15">
      <c r="A558" s="51"/>
      <c r="B558" s="57"/>
      <c r="C558" s="51"/>
      <c r="D558" s="70"/>
      <c r="E558" s="51"/>
      <c r="F558" s="51"/>
      <c r="G558" s="51"/>
      <c r="H558" s="154"/>
      <c r="I558" s="154"/>
      <c r="J558" s="165"/>
    </row>
    <row r="559" spans="1:10" ht="12.75" customHeight="1" x14ac:dyDescent="0.15">
      <c r="A559" s="161" t="s">
        <v>1126</v>
      </c>
      <c r="B559" s="161" t="s">
        <v>1127</v>
      </c>
      <c r="C559" s="161" t="s">
        <v>1128</v>
      </c>
      <c r="D559" s="161">
        <v>1</v>
      </c>
      <c r="E559" s="161" t="s">
        <v>30</v>
      </c>
      <c r="F559" s="162">
        <v>43.049464999999998</v>
      </c>
      <c r="G559" s="162">
        <v>-86.244445999999996</v>
      </c>
      <c r="H559" s="162">
        <v>43.049999</v>
      </c>
      <c r="I559" s="162">
        <v>-86.243117999999996</v>
      </c>
      <c r="J559" s="163">
        <v>0.28000000000000003</v>
      </c>
    </row>
    <row r="560" spans="1:10" ht="12.75" customHeight="1" x14ac:dyDescent="0.15">
      <c r="A560" s="161" t="s">
        <v>1126</v>
      </c>
      <c r="B560" s="161" t="s">
        <v>1129</v>
      </c>
      <c r="C560" s="161" t="s">
        <v>1130</v>
      </c>
      <c r="D560" s="161">
        <v>1</v>
      </c>
      <c r="E560" s="161" t="s">
        <v>30</v>
      </c>
      <c r="F560" s="162">
        <v>43.053908999999997</v>
      </c>
      <c r="G560" s="162">
        <v>-86.247344999999996</v>
      </c>
      <c r="H560" s="162">
        <v>43.049999</v>
      </c>
      <c r="I560" s="162">
        <v>-86.245018000000002</v>
      </c>
      <c r="J560" s="163">
        <v>0.56699999999999995</v>
      </c>
    </row>
    <row r="561" spans="1:10" ht="12.75" customHeight="1" x14ac:dyDescent="0.15">
      <c r="A561" s="161" t="s">
        <v>1126</v>
      </c>
      <c r="B561" s="161" t="s">
        <v>1131</v>
      </c>
      <c r="C561" s="161" t="s">
        <v>1132</v>
      </c>
      <c r="D561" s="161">
        <v>1</v>
      </c>
      <c r="E561" s="161" t="s">
        <v>30</v>
      </c>
      <c r="F561" s="162">
        <v>42.777824000000003</v>
      </c>
      <c r="G561" s="162">
        <v>-86.211326999999997</v>
      </c>
      <c r="H561" s="162">
        <v>42.77</v>
      </c>
      <c r="I561" s="162">
        <v>-86.212456000000003</v>
      </c>
      <c r="J561" s="163">
        <v>0.34200000000000003</v>
      </c>
    </row>
    <row r="562" spans="1:10" ht="12.75" customHeight="1" x14ac:dyDescent="0.15">
      <c r="A562" s="161" t="s">
        <v>1126</v>
      </c>
      <c r="B562" s="161" t="s">
        <v>1133</v>
      </c>
      <c r="C562" s="161" t="s">
        <v>1134</v>
      </c>
      <c r="D562" s="161">
        <v>1</v>
      </c>
      <c r="E562" s="161" t="s">
        <v>30</v>
      </c>
      <c r="F562" s="162">
        <v>42.944527000000001</v>
      </c>
      <c r="G562" s="162">
        <v>-86.219596999999993</v>
      </c>
      <c r="H562" s="162">
        <v>42.939999</v>
      </c>
      <c r="I562" s="162">
        <v>-86.219009</v>
      </c>
      <c r="J562" s="163">
        <v>0.28000000000000003</v>
      </c>
    </row>
    <row r="563" spans="1:10" ht="12.75" customHeight="1" x14ac:dyDescent="0.15">
      <c r="A563" s="161" t="s">
        <v>1126</v>
      </c>
      <c r="B563" s="161" t="s">
        <v>1135</v>
      </c>
      <c r="C563" s="161" t="s">
        <v>1136</v>
      </c>
      <c r="D563" s="161">
        <v>1</v>
      </c>
      <c r="E563" s="161" t="s">
        <v>30</v>
      </c>
      <c r="F563" s="162">
        <v>42.884459999999997</v>
      </c>
      <c r="G563" s="162">
        <v>-86.214302000000004</v>
      </c>
      <c r="H563" s="162">
        <v>42.876797000000003</v>
      </c>
      <c r="I563" s="162">
        <v>-86.213783000000006</v>
      </c>
      <c r="J563" s="163">
        <v>0.52800000000000002</v>
      </c>
    </row>
    <row r="564" spans="1:10" ht="12.75" customHeight="1" x14ac:dyDescent="0.15">
      <c r="A564" s="161" t="s">
        <v>1126</v>
      </c>
      <c r="B564" s="161" t="s">
        <v>1137</v>
      </c>
      <c r="C564" s="161" t="s">
        <v>1138</v>
      </c>
      <c r="D564" s="161">
        <v>3</v>
      </c>
      <c r="E564" s="161" t="s">
        <v>30</v>
      </c>
      <c r="F564" s="162">
        <v>42.906094000000003</v>
      </c>
      <c r="G564" s="162">
        <v>-86.215652000000006</v>
      </c>
      <c r="H564" s="162">
        <v>42.900002000000001</v>
      </c>
      <c r="I564" s="162">
        <v>-86.215553</v>
      </c>
      <c r="J564" s="163">
        <v>0.28599999999999998</v>
      </c>
    </row>
    <row r="565" spans="1:10" ht="12.75" customHeight="1" x14ac:dyDescent="0.15">
      <c r="A565" s="161" t="s">
        <v>1126</v>
      </c>
      <c r="B565" s="161" t="s">
        <v>1139</v>
      </c>
      <c r="C565" s="161" t="s">
        <v>1140</v>
      </c>
      <c r="D565" s="161">
        <v>1</v>
      </c>
      <c r="E565" s="161" t="s">
        <v>30</v>
      </c>
      <c r="F565" s="162">
        <v>43.083739999999999</v>
      </c>
      <c r="G565" s="162">
        <v>-86.255035000000007</v>
      </c>
      <c r="H565" s="162">
        <v>43.080002</v>
      </c>
      <c r="I565" s="162">
        <v>-86.254333000000003</v>
      </c>
      <c r="J565" s="163">
        <v>0.13100000000000001</v>
      </c>
    </row>
    <row r="566" spans="1:10" ht="12.75" customHeight="1" x14ac:dyDescent="0.15">
      <c r="A566" s="161" t="s">
        <v>1126</v>
      </c>
      <c r="B566" s="161" t="s">
        <v>1141</v>
      </c>
      <c r="C566" s="161" t="s">
        <v>1142</v>
      </c>
      <c r="D566" s="161">
        <v>3</v>
      </c>
      <c r="E566" s="161" t="s">
        <v>30</v>
      </c>
      <c r="F566" s="162">
        <v>43.118442999999999</v>
      </c>
      <c r="G566" s="162">
        <v>-86.271782000000002</v>
      </c>
      <c r="H566" s="162">
        <v>43.099997999999999</v>
      </c>
      <c r="I566" s="162">
        <v>-86.264815999999996</v>
      </c>
      <c r="J566" s="163">
        <v>0.72699999999999998</v>
      </c>
    </row>
    <row r="567" spans="1:10" ht="12.75" customHeight="1" x14ac:dyDescent="0.15">
      <c r="A567" s="161" t="s">
        <v>1126</v>
      </c>
      <c r="B567" s="161" t="s">
        <v>1143</v>
      </c>
      <c r="C567" s="161" t="s">
        <v>1144</v>
      </c>
      <c r="D567" s="161">
        <v>1</v>
      </c>
      <c r="E567" s="161" t="s">
        <v>30</v>
      </c>
      <c r="F567" s="162">
        <v>43.026114999999997</v>
      </c>
      <c r="G567" s="162">
        <v>-86.236075999999997</v>
      </c>
      <c r="H567" s="162">
        <v>43.016849999999998</v>
      </c>
      <c r="I567" s="162">
        <v>-86.233208000000005</v>
      </c>
      <c r="J567" s="163">
        <v>0.65500000000000003</v>
      </c>
    </row>
    <row r="568" spans="1:10" ht="12.75" customHeight="1" x14ac:dyDescent="0.15">
      <c r="A568" s="161" t="s">
        <v>1126</v>
      </c>
      <c r="B568" s="161" t="s">
        <v>1145</v>
      </c>
      <c r="C568" s="161" t="s">
        <v>1146</v>
      </c>
      <c r="D568" s="161">
        <v>1</v>
      </c>
      <c r="E568" s="161" t="s">
        <v>30</v>
      </c>
      <c r="F568" s="162">
        <v>42.801098000000003</v>
      </c>
      <c r="G568" s="162">
        <v>-86.211333999999994</v>
      </c>
      <c r="H568" s="162">
        <v>42.799999</v>
      </c>
      <c r="I568" s="162">
        <v>-86.210898999999998</v>
      </c>
      <c r="J568" s="163">
        <v>0.249</v>
      </c>
    </row>
    <row r="569" spans="1:10" ht="12.75" customHeight="1" x14ac:dyDescent="0.15">
      <c r="A569" s="170" t="s">
        <v>1126</v>
      </c>
      <c r="B569" s="170" t="s">
        <v>1147</v>
      </c>
      <c r="C569" s="170" t="s">
        <v>1148</v>
      </c>
      <c r="D569" s="170">
        <v>1</v>
      </c>
      <c r="E569" s="170" t="s">
        <v>30</v>
      </c>
      <c r="F569" s="144">
        <v>42.893718999999997</v>
      </c>
      <c r="G569" s="144">
        <v>-86.213654000000005</v>
      </c>
      <c r="H569" s="144">
        <v>42.892094</v>
      </c>
      <c r="I569" s="144">
        <v>-86.213379000000003</v>
      </c>
      <c r="J569" s="167">
        <v>0.17399999999999999</v>
      </c>
    </row>
    <row r="570" spans="1:10" ht="12.75" customHeight="1" x14ac:dyDescent="0.15">
      <c r="A570" s="51"/>
      <c r="B570" s="57">
        <f>COUNTA(B559:B569)</f>
        <v>11</v>
      </c>
      <c r="C570" s="51"/>
      <c r="D570" s="70"/>
      <c r="E570" s="51"/>
      <c r="F570" s="51"/>
      <c r="G570" s="51"/>
      <c r="H570" s="154"/>
      <c r="I570" s="154"/>
      <c r="J570" s="165">
        <f>SUM(J559:J569)</f>
        <v>4.2189999999999994</v>
      </c>
    </row>
    <row r="571" spans="1:10" ht="12.75" customHeight="1" x14ac:dyDescent="0.15">
      <c r="A571" s="51"/>
      <c r="B571" s="57"/>
      <c r="C571" s="51"/>
      <c r="D571" s="70"/>
      <c r="E571" s="51"/>
      <c r="F571" s="51"/>
      <c r="G571" s="51"/>
      <c r="H571" s="154"/>
      <c r="I571" s="154"/>
      <c r="J571" s="165"/>
    </row>
    <row r="572" spans="1:10" ht="12.75" customHeight="1" x14ac:dyDescent="0.15">
      <c r="A572" s="161" t="s">
        <v>1149</v>
      </c>
      <c r="B572" s="161" t="s">
        <v>1150</v>
      </c>
      <c r="C572" s="161" t="s">
        <v>1151</v>
      </c>
      <c r="D572" s="161">
        <v>3</v>
      </c>
      <c r="E572" s="161" t="s">
        <v>30</v>
      </c>
      <c r="F572" s="162">
        <v>45.485798000000003</v>
      </c>
      <c r="G572" s="162">
        <v>-83.911545000000004</v>
      </c>
      <c r="H572" s="162">
        <v>45.482998000000002</v>
      </c>
      <c r="I572" s="162">
        <v>-83.906311000000002</v>
      </c>
      <c r="J572" s="163">
        <v>0.27100000000000002</v>
      </c>
    </row>
    <row r="573" spans="1:10" ht="12.75" customHeight="1" x14ac:dyDescent="0.15">
      <c r="A573" s="161" t="s">
        <v>1149</v>
      </c>
      <c r="B573" s="161" t="s">
        <v>1152</v>
      </c>
      <c r="C573" s="161" t="s">
        <v>1153</v>
      </c>
      <c r="D573" s="161">
        <v>3</v>
      </c>
      <c r="E573" s="161" t="s">
        <v>30</v>
      </c>
      <c r="F573" s="162">
        <v>45.418571</v>
      </c>
      <c r="G573" s="162">
        <v>-83.806792999999999</v>
      </c>
      <c r="H573" s="162">
        <v>45.418101999999998</v>
      </c>
      <c r="I573" s="162">
        <v>-83.802550999999994</v>
      </c>
      <c r="J573" s="163">
        <v>0.21199999999999999</v>
      </c>
    </row>
    <row r="574" spans="1:10" ht="12.75" customHeight="1" x14ac:dyDescent="0.15">
      <c r="A574" s="161" t="s">
        <v>1149</v>
      </c>
      <c r="B574" s="161" t="s">
        <v>1154</v>
      </c>
      <c r="C574" s="161" t="s">
        <v>1155</v>
      </c>
      <c r="D574" s="161">
        <v>3</v>
      </c>
      <c r="E574" s="161" t="s">
        <v>30</v>
      </c>
      <c r="F574" s="162">
        <v>45.257007999999999</v>
      </c>
      <c r="G574" s="162">
        <v>-83.416038999999998</v>
      </c>
      <c r="H574" s="162">
        <v>45.248314000000001</v>
      </c>
      <c r="I574" s="162">
        <v>-83.409713999999994</v>
      </c>
      <c r="J574" s="163">
        <v>0.87</v>
      </c>
    </row>
    <row r="575" spans="1:10" ht="12.75" customHeight="1" x14ac:dyDescent="0.15">
      <c r="A575" s="161" t="s">
        <v>1149</v>
      </c>
      <c r="B575" s="161" t="s">
        <v>1156</v>
      </c>
      <c r="C575" s="161" t="s">
        <v>1157</v>
      </c>
      <c r="D575" s="161">
        <v>3</v>
      </c>
      <c r="E575" s="161" t="s">
        <v>30</v>
      </c>
      <c r="F575" s="162">
        <v>45.493755</v>
      </c>
      <c r="G575" s="162">
        <v>-83.981757999999999</v>
      </c>
      <c r="H575" s="162">
        <v>45.495296000000003</v>
      </c>
      <c r="I575" s="162">
        <v>-83.972022999999993</v>
      </c>
      <c r="J575" s="163">
        <v>0.504</v>
      </c>
    </row>
    <row r="576" spans="1:10" ht="12.75" customHeight="1" x14ac:dyDescent="0.15">
      <c r="A576" s="161" t="s">
        <v>1149</v>
      </c>
      <c r="B576" s="161" t="s">
        <v>1158</v>
      </c>
      <c r="C576" s="161" t="s">
        <v>1159</v>
      </c>
      <c r="D576" s="161">
        <v>3</v>
      </c>
      <c r="E576" s="161" t="s">
        <v>30</v>
      </c>
      <c r="F576" s="162">
        <v>45.523997999999999</v>
      </c>
      <c r="G576" s="162">
        <v>-84.122390999999993</v>
      </c>
      <c r="H576" s="162">
        <v>45.529998999999997</v>
      </c>
      <c r="I576" s="162">
        <v>-84.122771999999998</v>
      </c>
      <c r="J576" s="163">
        <v>7.4999999999999997E-2</v>
      </c>
    </row>
    <row r="577" spans="1:10" ht="12.75" customHeight="1" x14ac:dyDescent="0.15">
      <c r="A577" s="161" t="s">
        <v>1149</v>
      </c>
      <c r="B577" s="161" t="s">
        <v>1160</v>
      </c>
      <c r="C577" s="161" t="s">
        <v>1161</v>
      </c>
      <c r="D577" s="161">
        <v>3</v>
      </c>
      <c r="E577" s="161" t="s">
        <v>30</v>
      </c>
      <c r="F577" s="162">
        <v>45.552773000000002</v>
      </c>
      <c r="G577" s="162">
        <v>-84.127037000000001</v>
      </c>
      <c r="H577" s="162">
        <v>45.551361</v>
      </c>
      <c r="I577" s="162">
        <v>-84.127052000000006</v>
      </c>
      <c r="J577" s="163">
        <v>1.2E-2</v>
      </c>
    </row>
    <row r="578" spans="1:10" ht="12.75" customHeight="1" x14ac:dyDescent="0.15">
      <c r="A578" s="161" t="s">
        <v>1149</v>
      </c>
      <c r="B578" s="161" t="s">
        <v>1162</v>
      </c>
      <c r="C578" s="161" t="s">
        <v>1163</v>
      </c>
      <c r="D578" s="161">
        <v>3</v>
      </c>
      <c r="E578" s="161" t="s">
        <v>30</v>
      </c>
      <c r="F578" s="162">
        <v>45.493935</v>
      </c>
      <c r="G578" s="162">
        <v>-84.038971000000004</v>
      </c>
      <c r="H578" s="162">
        <v>45.496361</v>
      </c>
      <c r="I578" s="162">
        <v>-84.036438000000004</v>
      </c>
      <c r="J578" s="163">
        <v>0.23300000000000001</v>
      </c>
    </row>
    <row r="579" spans="1:10" ht="12.75" customHeight="1" x14ac:dyDescent="0.15">
      <c r="A579" s="161" t="s">
        <v>1149</v>
      </c>
      <c r="B579" s="161" t="s">
        <v>1164</v>
      </c>
      <c r="C579" s="161" t="s">
        <v>1165</v>
      </c>
      <c r="D579" s="161">
        <v>3</v>
      </c>
      <c r="E579" s="161" t="s">
        <v>30</v>
      </c>
      <c r="F579" s="162">
        <v>45.592258000000001</v>
      </c>
      <c r="G579" s="162">
        <v>-84.165679999999995</v>
      </c>
      <c r="H579" s="162">
        <v>45.566688999999997</v>
      </c>
      <c r="I579" s="162">
        <v>-84.131821000000002</v>
      </c>
      <c r="J579" s="163">
        <v>2.5760000000000001</v>
      </c>
    </row>
    <row r="580" spans="1:10" ht="12.75" customHeight="1" x14ac:dyDescent="0.15">
      <c r="A580" s="161" t="s">
        <v>1149</v>
      </c>
      <c r="B580" s="161" t="s">
        <v>1166</v>
      </c>
      <c r="C580" s="161" t="s">
        <v>1167</v>
      </c>
      <c r="D580" s="161">
        <v>1</v>
      </c>
      <c r="E580" s="161" t="s">
        <v>30</v>
      </c>
      <c r="F580" s="162">
        <v>45.459418999999997</v>
      </c>
      <c r="G580" s="162">
        <v>-83.871132000000003</v>
      </c>
      <c r="H580" s="162">
        <v>45.470001000000003</v>
      </c>
      <c r="I580" s="162">
        <v>-83.878936999999993</v>
      </c>
      <c r="J580" s="163">
        <v>0.68400000000000005</v>
      </c>
    </row>
    <row r="581" spans="1:10" ht="12.75" customHeight="1" x14ac:dyDescent="0.15">
      <c r="A581" s="161" t="s">
        <v>1149</v>
      </c>
      <c r="B581" s="161" t="s">
        <v>1168</v>
      </c>
      <c r="C581" s="161" t="s">
        <v>1169</v>
      </c>
      <c r="D581" s="161">
        <v>1</v>
      </c>
      <c r="E581" s="161" t="s">
        <v>30</v>
      </c>
      <c r="F581" s="162">
        <v>45.420391000000002</v>
      </c>
      <c r="G581" s="162">
        <v>-83.809937000000005</v>
      </c>
      <c r="H581" s="162">
        <v>45.419998</v>
      </c>
      <c r="I581" s="162">
        <v>-83.811104</v>
      </c>
      <c r="J581" s="163">
        <v>0.113</v>
      </c>
    </row>
    <row r="582" spans="1:10" ht="12.75" customHeight="1" x14ac:dyDescent="0.15">
      <c r="A582" s="161" t="s">
        <v>1149</v>
      </c>
      <c r="B582" s="161" t="s">
        <v>1170</v>
      </c>
      <c r="C582" s="161" t="s">
        <v>1171</v>
      </c>
      <c r="D582" s="161">
        <v>3</v>
      </c>
      <c r="E582" s="161" t="s">
        <v>30</v>
      </c>
      <c r="F582" s="162">
        <v>45.427123999999999</v>
      </c>
      <c r="G582" s="162">
        <v>-83.824493000000004</v>
      </c>
      <c r="H582" s="162">
        <v>45.425896000000002</v>
      </c>
      <c r="I582" s="162">
        <v>-83.820357999999999</v>
      </c>
      <c r="J582" s="163">
        <v>0.21</v>
      </c>
    </row>
    <row r="583" spans="1:10" ht="12.75" customHeight="1" x14ac:dyDescent="0.15">
      <c r="A583" s="161" t="s">
        <v>1149</v>
      </c>
      <c r="B583" s="161" t="s">
        <v>1172</v>
      </c>
      <c r="C583" s="161" t="s">
        <v>1173</v>
      </c>
      <c r="D583" s="161">
        <v>3</v>
      </c>
      <c r="E583" s="161" t="s">
        <v>30</v>
      </c>
      <c r="F583" s="162">
        <v>45.490195999999997</v>
      </c>
      <c r="G583" s="162">
        <v>-83.927879000000004</v>
      </c>
      <c r="H583" s="162">
        <v>45.489818999999997</v>
      </c>
      <c r="I583" s="162">
        <v>-83.927063000000004</v>
      </c>
      <c r="J583" s="163">
        <v>4.7E-2</v>
      </c>
    </row>
    <row r="584" spans="1:10" ht="12.75" customHeight="1" x14ac:dyDescent="0.15">
      <c r="A584" s="161" t="s">
        <v>1149</v>
      </c>
      <c r="B584" s="161" t="s">
        <v>1174</v>
      </c>
      <c r="C584" s="161" t="s">
        <v>1175</v>
      </c>
      <c r="D584" s="161">
        <v>3</v>
      </c>
      <c r="E584" s="161" t="s">
        <v>30</v>
      </c>
      <c r="F584" s="162">
        <v>45.352649999999997</v>
      </c>
      <c r="G584" s="162">
        <v>-83.492881999999994</v>
      </c>
      <c r="H584" s="162">
        <v>45.353248999999998</v>
      </c>
      <c r="I584" s="162">
        <v>-83.487206</v>
      </c>
      <c r="J584" s="163">
        <v>1.383</v>
      </c>
    </row>
    <row r="585" spans="1:10" ht="12.75" customHeight="1" x14ac:dyDescent="0.15">
      <c r="A585" s="161" t="s">
        <v>1149</v>
      </c>
      <c r="B585" s="161" t="s">
        <v>1176</v>
      </c>
      <c r="C585" s="161" t="s">
        <v>1177</v>
      </c>
      <c r="D585" s="161">
        <v>2</v>
      </c>
      <c r="E585" s="161" t="s">
        <v>30</v>
      </c>
      <c r="F585" s="162">
        <v>45.343079000000003</v>
      </c>
      <c r="G585" s="162">
        <v>-83.477485999999999</v>
      </c>
      <c r="H585" s="162">
        <v>45.34</v>
      </c>
      <c r="I585" s="162">
        <v>-83.486687000000003</v>
      </c>
      <c r="J585" s="163">
        <v>0.55300000000000005</v>
      </c>
    </row>
    <row r="586" spans="1:10" ht="12.75" customHeight="1" x14ac:dyDescent="0.15">
      <c r="A586" s="161" t="s">
        <v>1149</v>
      </c>
      <c r="B586" s="161" t="s">
        <v>1178</v>
      </c>
      <c r="C586" s="161" t="s">
        <v>1179</v>
      </c>
      <c r="D586" s="161">
        <v>1</v>
      </c>
      <c r="E586" s="161" t="s">
        <v>30</v>
      </c>
      <c r="F586" s="162">
        <v>45.341659999999997</v>
      </c>
      <c r="G586" s="162">
        <v>-83.487755000000007</v>
      </c>
      <c r="H586" s="162">
        <v>45.340117999999997</v>
      </c>
      <c r="I586" s="162">
        <v>-83.488892000000007</v>
      </c>
      <c r="J586" s="163">
        <v>0.124</v>
      </c>
    </row>
    <row r="587" spans="1:10" ht="12.75" customHeight="1" x14ac:dyDescent="0.15">
      <c r="A587" s="161" t="s">
        <v>1149</v>
      </c>
      <c r="B587" s="161" t="s">
        <v>1180</v>
      </c>
      <c r="C587" s="161" t="s">
        <v>1181</v>
      </c>
      <c r="D587" s="161">
        <v>3</v>
      </c>
      <c r="E587" s="161" t="s">
        <v>30</v>
      </c>
      <c r="F587" s="162">
        <v>45.247951999999998</v>
      </c>
      <c r="G587" s="162">
        <v>-83.409583999999995</v>
      </c>
      <c r="H587" s="162">
        <v>45.240001999999997</v>
      </c>
      <c r="I587" s="162">
        <v>-83.410233000000005</v>
      </c>
      <c r="J587" s="163">
        <v>0.99399999999999999</v>
      </c>
    </row>
    <row r="588" spans="1:10" ht="12.75" customHeight="1" x14ac:dyDescent="0.15">
      <c r="A588" s="161" t="s">
        <v>1149</v>
      </c>
      <c r="B588" s="161" t="s">
        <v>1182</v>
      </c>
      <c r="C588" s="161" t="s">
        <v>1183</v>
      </c>
      <c r="D588" s="161">
        <v>3</v>
      </c>
      <c r="E588" s="161" t="s">
        <v>30</v>
      </c>
      <c r="F588" s="162">
        <v>45.438048999999999</v>
      </c>
      <c r="G588" s="162">
        <v>-83.845245000000006</v>
      </c>
      <c r="H588" s="162">
        <v>45.432701000000002</v>
      </c>
      <c r="I588" s="162">
        <v>-83.829643000000004</v>
      </c>
      <c r="J588" s="163">
        <v>1.0269999999999999</v>
      </c>
    </row>
    <row r="589" spans="1:10" ht="12.75" customHeight="1" x14ac:dyDescent="0.15">
      <c r="A589" s="161" t="s">
        <v>1149</v>
      </c>
      <c r="B589" s="161" t="s">
        <v>1184</v>
      </c>
      <c r="C589" s="161" t="s">
        <v>1185</v>
      </c>
      <c r="D589" s="161">
        <v>3</v>
      </c>
      <c r="E589" s="161" t="s">
        <v>30</v>
      </c>
      <c r="F589" s="162">
        <v>45.370196999999997</v>
      </c>
      <c r="G589" s="162">
        <v>-83.639388999999994</v>
      </c>
      <c r="H589" s="162">
        <v>45.349997999999999</v>
      </c>
      <c r="I589" s="162">
        <v>-83.522720000000007</v>
      </c>
      <c r="J589" s="163">
        <v>8.6129999999999995</v>
      </c>
    </row>
    <row r="590" spans="1:10" ht="12.75" customHeight="1" x14ac:dyDescent="0.15">
      <c r="A590" s="161" t="s">
        <v>1149</v>
      </c>
      <c r="B590" s="161" t="s">
        <v>1186</v>
      </c>
      <c r="C590" s="161" t="s">
        <v>1187</v>
      </c>
      <c r="D590" s="161">
        <v>3</v>
      </c>
      <c r="E590" s="161" t="s">
        <v>30</v>
      </c>
      <c r="F590" s="162">
        <v>45.626331</v>
      </c>
      <c r="G590" s="162">
        <v>-84.204055999999994</v>
      </c>
      <c r="H590" s="162">
        <v>45.619999</v>
      </c>
      <c r="I590" s="162">
        <v>-84.201430999999999</v>
      </c>
      <c r="J590" s="163">
        <v>0.25</v>
      </c>
    </row>
    <row r="591" spans="1:10" ht="12.75" customHeight="1" x14ac:dyDescent="0.15">
      <c r="A591" s="170" t="s">
        <v>1149</v>
      </c>
      <c r="B591" s="170" t="s">
        <v>1188</v>
      </c>
      <c r="C591" s="170" t="s">
        <v>1189</v>
      </c>
      <c r="D591" s="170">
        <v>3</v>
      </c>
      <c r="E591" s="170" t="s">
        <v>30</v>
      </c>
      <c r="F591" s="144">
        <v>45.453617000000001</v>
      </c>
      <c r="G591" s="144">
        <v>-83.865570000000005</v>
      </c>
      <c r="H591" s="144">
        <v>45.442574</v>
      </c>
      <c r="I591" s="144">
        <v>-83.851639000000006</v>
      </c>
      <c r="J591" s="167">
        <v>1.0129999999999999</v>
      </c>
    </row>
    <row r="592" spans="1:10" ht="12.75" customHeight="1" x14ac:dyDescent="0.15">
      <c r="A592" s="51"/>
      <c r="B592" s="57">
        <f>COUNTA(B572:B591)</f>
        <v>20</v>
      </c>
      <c r="C592" s="51"/>
      <c r="D592" s="70"/>
      <c r="E592" s="51"/>
      <c r="F592" s="51"/>
      <c r="G592" s="51"/>
      <c r="H592" s="154"/>
      <c r="I592" s="154"/>
      <c r="J592" s="165">
        <f>SUM(J572:J591)</f>
        <v>19.763999999999996</v>
      </c>
    </row>
    <row r="593" spans="1:10" ht="12.75" customHeight="1" x14ac:dyDescent="0.15">
      <c r="A593" s="51"/>
      <c r="B593" s="57"/>
      <c r="C593" s="51"/>
      <c r="D593" s="70"/>
      <c r="E593" s="51"/>
      <c r="F593" s="51"/>
      <c r="G593" s="51"/>
      <c r="H593" s="154"/>
      <c r="I593" s="154"/>
      <c r="J593" s="165"/>
    </row>
    <row r="594" spans="1:10" ht="12.75" customHeight="1" x14ac:dyDescent="0.15">
      <c r="A594" s="161" t="s">
        <v>1190</v>
      </c>
      <c r="B594" s="161" t="s">
        <v>1191</v>
      </c>
      <c r="C594" s="161" t="s">
        <v>1192</v>
      </c>
      <c r="D594" s="161">
        <v>3</v>
      </c>
      <c r="E594" s="161" t="s">
        <v>30</v>
      </c>
      <c r="F594" s="162">
        <v>43.201683000000003</v>
      </c>
      <c r="G594" s="162">
        <v>-82.511420999999999</v>
      </c>
      <c r="H594" s="162">
        <v>43.200001</v>
      </c>
      <c r="I594" s="162">
        <v>-82.511680999999996</v>
      </c>
      <c r="J594" s="163">
        <v>3.6999999999999998E-2</v>
      </c>
    </row>
    <row r="595" spans="1:10" ht="12.75" customHeight="1" x14ac:dyDescent="0.15">
      <c r="A595" s="161" t="s">
        <v>1190</v>
      </c>
      <c r="B595" s="161" t="s">
        <v>1193</v>
      </c>
      <c r="C595" s="161" t="s">
        <v>1194</v>
      </c>
      <c r="D595" s="161">
        <v>3</v>
      </c>
      <c r="E595" s="161" t="s">
        <v>30</v>
      </c>
      <c r="F595" s="162">
        <v>43.199328999999999</v>
      </c>
      <c r="G595" s="162">
        <v>-82.510323</v>
      </c>
      <c r="H595" s="162">
        <v>43.200001</v>
      </c>
      <c r="I595" s="162">
        <v>-82.508849999999995</v>
      </c>
      <c r="J595" s="163">
        <v>0.26400000000000001</v>
      </c>
    </row>
    <row r="596" spans="1:10" ht="12.75" customHeight="1" x14ac:dyDescent="0.15">
      <c r="A596" s="161" t="s">
        <v>1190</v>
      </c>
      <c r="B596" s="161" t="s">
        <v>1195</v>
      </c>
      <c r="C596" s="161" t="s">
        <v>1196</v>
      </c>
      <c r="D596" s="161">
        <v>3</v>
      </c>
      <c r="E596" s="161" t="s">
        <v>30</v>
      </c>
      <c r="F596" s="162">
        <v>43.202038000000002</v>
      </c>
      <c r="G596" s="162">
        <v>-82.511680999999996</v>
      </c>
      <c r="H596" s="162">
        <v>43.200001</v>
      </c>
      <c r="I596" s="162">
        <v>-82.513199</v>
      </c>
      <c r="J596" s="163">
        <v>0.17899999999999999</v>
      </c>
    </row>
    <row r="597" spans="1:10" ht="12.75" customHeight="1" x14ac:dyDescent="0.15">
      <c r="A597" s="161" t="s">
        <v>1190</v>
      </c>
      <c r="B597" s="161" t="s">
        <v>1197</v>
      </c>
      <c r="C597" s="161" t="s">
        <v>1198</v>
      </c>
      <c r="D597" s="161">
        <v>3</v>
      </c>
      <c r="E597" s="161" t="s">
        <v>30</v>
      </c>
      <c r="F597" s="162">
        <v>43.535018999999998</v>
      </c>
      <c r="G597" s="162">
        <v>-82.580742000000001</v>
      </c>
      <c r="H597" s="162">
        <v>43.529998999999997</v>
      </c>
      <c r="I597" s="162">
        <v>-82.576224999999994</v>
      </c>
      <c r="J597" s="163">
        <v>0.5</v>
      </c>
    </row>
    <row r="598" spans="1:10" ht="12.75" customHeight="1" x14ac:dyDescent="0.15">
      <c r="A598" s="161" t="s">
        <v>1190</v>
      </c>
      <c r="B598" s="161" t="s">
        <v>1199</v>
      </c>
      <c r="C598" s="161" t="s">
        <v>1200</v>
      </c>
      <c r="D598" s="161">
        <v>1</v>
      </c>
      <c r="E598" s="161" t="s">
        <v>30</v>
      </c>
      <c r="F598" s="162">
        <v>43.512439999999998</v>
      </c>
      <c r="G598" s="162">
        <v>-82.571938000000003</v>
      </c>
      <c r="H598" s="162">
        <v>43.509998000000003</v>
      </c>
      <c r="I598" s="162">
        <v>-82.571404000000001</v>
      </c>
      <c r="J598" s="163">
        <v>5.7000000000000002E-2</v>
      </c>
    </row>
    <row r="599" spans="1:10" ht="12.75" customHeight="1" x14ac:dyDescent="0.15">
      <c r="A599" s="161" t="s">
        <v>1190</v>
      </c>
      <c r="B599" s="161" t="s">
        <v>1201</v>
      </c>
      <c r="C599" s="161" t="s">
        <v>1202</v>
      </c>
      <c r="D599" s="161">
        <v>3</v>
      </c>
      <c r="E599" s="161" t="s">
        <v>30</v>
      </c>
      <c r="F599" s="162">
        <v>43.662354000000001</v>
      </c>
      <c r="G599" s="162">
        <v>-82.605911000000006</v>
      </c>
      <c r="H599" s="162">
        <v>43.66</v>
      </c>
      <c r="I599" s="162">
        <v>-82.606376999999995</v>
      </c>
      <c r="J599" s="163">
        <v>2.8000000000000001E-2</v>
      </c>
    </row>
    <row r="600" spans="1:10" ht="12.75" customHeight="1" x14ac:dyDescent="0.15">
      <c r="A600" s="161" t="s">
        <v>1190</v>
      </c>
      <c r="B600" s="161" t="s">
        <v>1203</v>
      </c>
      <c r="C600" s="161" t="s">
        <v>1204</v>
      </c>
      <c r="D600" s="161">
        <v>3</v>
      </c>
      <c r="E600" s="161" t="s">
        <v>30</v>
      </c>
      <c r="F600" s="162">
        <v>43.226368000000001</v>
      </c>
      <c r="G600" s="162">
        <v>-82.523003000000003</v>
      </c>
      <c r="H600" s="162">
        <v>43.215533999999998</v>
      </c>
      <c r="I600" s="162">
        <v>-82.519501000000005</v>
      </c>
      <c r="J600" s="163">
        <v>0.80800000000000005</v>
      </c>
    </row>
    <row r="601" spans="1:10" ht="12.75" customHeight="1" x14ac:dyDescent="0.15">
      <c r="A601" s="161" t="s">
        <v>1190</v>
      </c>
      <c r="B601" s="161" t="s">
        <v>1205</v>
      </c>
      <c r="C601" s="161" t="s">
        <v>1206</v>
      </c>
      <c r="D601" s="161">
        <v>1</v>
      </c>
      <c r="E601" s="161" t="s">
        <v>30</v>
      </c>
      <c r="F601" s="162">
        <v>43.269275999999998</v>
      </c>
      <c r="G601" s="162">
        <v>-82.526077000000001</v>
      </c>
      <c r="H601" s="162">
        <v>43.27</v>
      </c>
      <c r="I601" s="162">
        <v>-82.526443</v>
      </c>
      <c r="J601" s="163">
        <v>2.8000000000000001E-2</v>
      </c>
    </row>
    <row r="602" spans="1:10" ht="12.75" customHeight="1" x14ac:dyDescent="0.15">
      <c r="A602" s="161" t="s">
        <v>1190</v>
      </c>
      <c r="B602" s="161" t="s">
        <v>1207</v>
      </c>
      <c r="C602" s="161" t="s">
        <v>1208</v>
      </c>
      <c r="D602" s="161">
        <v>1</v>
      </c>
      <c r="E602" s="161" t="s">
        <v>30</v>
      </c>
      <c r="F602" s="162">
        <v>43.317538999999996</v>
      </c>
      <c r="G602" s="162">
        <v>-82.529526000000004</v>
      </c>
      <c r="H602" s="162">
        <v>43.32</v>
      </c>
      <c r="I602" s="162">
        <v>-82.529578999999998</v>
      </c>
      <c r="J602" s="163">
        <v>0.152</v>
      </c>
    </row>
    <row r="603" spans="1:10" ht="12.75" customHeight="1" x14ac:dyDescent="0.15">
      <c r="A603" s="161" t="s">
        <v>1190</v>
      </c>
      <c r="B603" s="161" t="s">
        <v>1209</v>
      </c>
      <c r="C603" s="161" t="s">
        <v>1210</v>
      </c>
      <c r="D603" s="161">
        <v>1</v>
      </c>
      <c r="E603" s="161" t="s">
        <v>30</v>
      </c>
      <c r="F603" s="162">
        <v>43.438091</v>
      </c>
      <c r="G603" s="162">
        <v>-82.539901999999998</v>
      </c>
      <c r="H603" s="162">
        <v>43.439999</v>
      </c>
      <c r="I603" s="162">
        <v>-82.540053999999998</v>
      </c>
      <c r="J603" s="163">
        <v>1.9E-2</v>
      </c>
    </row>
    <row r="604" spans="1:10" ht="12.75" customHeight="1" x14ac:dyDescent="0.15">
      <c r="A604" s="161" t="s">
        <v>1190</v>
      </c>
      <c r="B604" s="161" t="s">
        <v>1211</v>
      </c>
      <c r="C604" s="161" t="s">
        <v>1212</v>
      </c>
      <c r="D604" s="161">
        <v>3</v>
      </c>
      <c r="E604" s="161" t="s">
        <v>30</v>
      </c>
      <c r="F604" s="162">
        <v>43.620010000000001</v>
      </c>
      <c r="G604" s="162">
        <v>-82.598197999999996</v>
      </c>
      <c r="H604" s="162">
        <v>43.612450000000003</v>
      </c>
      <c r="I604" s="162">
        <v>-82.600395000000006</v>
      </c>
      <c r="J604" s="163">
        <v>0.78300000000000003</v>
      </c>
    </row>
    <row r="605" spans="1:10" ht="12.75" customHeight="1" x14ac:dyDescent="0.15">
      <c r="A605" s="170" t="s">
        <v>1190</v>
      </c>
      <c r="B605" s="170" t="s">
        <v>1213</v>
      </c>
      <c r="C605" s="170" t="s">
        <v>1214</v>
      </c>
      <c r="D605" s="170">
        <v>3</v>
      </c>
      <c r="E605" s="170" t="s">
        <v>30</v>
      </c>
      <c r="F605" s="144">
        <v>43.369453</v>
      </c>
      <c r="G605" s="144">
        <v>-82.534996000000007</v>
      </c>
      <c r="H605" s="144">
        <v>43.369999</v>
      </c>
      <c r="I605" s="144">
        <v>-82.535515000000004</v>
      </c>
      <c r="J605" s="167">
        <v>8.1000000000000003E-2</v>
      </c>
    </row>
    <row r="606" spans="1:10" ht="12.75" customHeight="1" x14ac:dyDescent="0.15">
      <c r="A606" s="51"/>
      <c r="B606" s="57">
        <f>COUNTA(B594:B605)</f>
        <v>12</v>
      </c>
      <c r="C606" s="51"/>
      <c r="D606" s="70"/>
      <c r="E606" s="51"/>
      <c r="F606" s="51"/>
      <c r="G606" s="51"/>
      <c r="H606" s="154"/>
      <c r="I606" s="154"/>
      <c r="J606" s="165">
        <f>SUM(J594:J605)</f>
        <v>2.9359999999999999</v>
      </c>
    </row>
    <row r="607" spans="1:10" ht="12.75" customHeight="1" x14ac:dyDescent="0.15">
      <c r="A607" s="51"/>
      <c r="B607" s="57"/>
      <c r="C607" s="51"/>
      <c r="D607" s="70"/>
      <c r="E607" s="51"/>
      <c r="F607" s="51"/>
      <c r="G607" s="51"/>
      <c r="H607" s="154"/>
      <c r="I607" s="154"/>
      <c r="J607" s="165"/>
    </row>
    <row r="608" spans="1:10" ht="12.75" customHeight="1" x14ac:dyDescent="0.15">
      <c r="A608" s="161" t="s">
        <v>1215</v>
      </c>
      <c r="B608" s="161" t="s">
        <v>1216</v>
      </c>
      <c r="C608" s="161" t="s">
        <v>1291</v>
      </c>
      <c r="D608" s="161">
        <v>3</v>
      </c>
      <c r="E608" s="161" t="s">
        <v>30</v>
      </c>
      <c r="F608" s="162">
        <v>45.955230999999998</v>
      </c>
      <c r="G608" s="162">
        <v>-86.017432999999997</v>
      </c>
      <c r="H608" s="162">
        <v>45.955151000000001</v>
      </c>
      <c r="I608" s="162">
        <v>-86.017112999999995</v>
      </c>
      <c r="J608" s="163">
        <v>0.34499999999999997</v>
      </c>
    </row>
    <row r="609" spans="1:10" ht="12.75" customHeight="1" x14ac:dyDescent="0.15">
      <c r="A609" s="161" t="s">
        <v>1215</v>
      </c>
      <c r="B609" s="161" t="s">
        <v>1221</v>
      </c>
      <c r="C609" s="161" t="s">
        <v>1343</v>
      </c>
      <c r="D609" s="161">
        <v>3</v>
      </c>
      <c r="E609" s="161" t="s">
        <v>30</v>
      </c>
      <c r="F609" s="162">
        <v>45.939388000000001</v>
      </c>
      <c r="G609" s="162">
        <v>-85.961112999999997</v>
      </c>
      <c r="H609" s="162">
        <v>45.942532</v>
      </c>
      <c r="I609" s="162">
        <v>-85.971169000000003</v>
      </c>
      <c r="J609" s="163">
        <v>0.52800000000000002</v>
      </c>
    </row>
    <row r="610" spans="1:10" ht="12.75" customHeight="1" x14ac:dyDescent="0.15">
      <c r="A610" s="161" t="s">
        <v>1215</v>
      </c>
      <c r="B610" s="161" t="s">
        <v>1217</v>
      </c>
      <c r="C610" s="161" t="s">
        <v>1218</v>
      </c>
      <c r="D610" s="161">
        <v>3</v>
      </c>
      <c r="E610" s="161" t="s">
        <v>30</v>
      </c>
      <c r="F610" s="162">
        <v>45.948109000000002</v>
      </c>
      <c r="G610" s="162">
        <v>-86.244049000000004</v>
      </c>
      <c r="H610" s="162">
        <v>45.945549</v>
      </c>
      <c r="I610" s="162">
        <v>-86.233931999999996</v>
      </c>
      <c r="J610" s="163">
        <v>0.65200000000000002</v>
      </c>
    </row>
    <row r="611" spans="1:10" ht="12.75" customHeight="1" x14ac:dyDescent="0.15">
      <c r="A611" s="161" t="s">
        <v>1215</v>
      </c>
      <c r="B611" s="161" t="s">
        <v>1219</v>
      </c>
      <c r="C611" s="161" t="s">
        <v>1220</v>
      </c>
      <c r="D611" s="161">
        <v>3</v>
      </c>
      <c r="E611" s="161" t="s">
        <v>30</v>
      </c>
      <c r="F611" s="162">
        <v>45.953941</v>
      </c>
      <c r="G611" s="162">
        <v>-86.151359999999997</v>
      </c>
      <c r="H611" s="162">
        <v>45.957191000000002</v>
      </c>
      <c r="I611" s="162">
        <v>-86.142891000000006</v>
      </c>
      <c r="J611" s="163">
        <v>0.56999999999999995</v>
      </c>
    </row>
    <row r="612" spans="1:10" ht="12.75" customHeight="1" x14ac:dyDescent="0.15">
      <c r="A612" s="161" t="s">
        <v>1215</v>
      </c>
      <c r="B612" s="161" t="s">
        <v>1222</v>
      </c>
      <c r="C612" s="161" t="s">
        <v>1223</v>
      </c>
      <c r="D612" s="161">
        <v>3</v>
      </c>
      <c r="E612" s="161" t="s">
        <v>30</v>
      </c>
      <c r="F612" s="162">
        <v>45.939373000000003</v>
      </c>
      <c r="G612" s="162">
        <v>-85.961112999999997</v>
      </c>
      <c r="H612" s="162">
        <v>45.939999</v>
      </c>
      <c r="I612" s="162">
        <v>-85.971267999999995</v>
      </c>
      <c r="J612" s="163">
        <v>0.52800000000000002</v>
      </c>
    </row>
    <row r="613" spans="1:10" ht="12.75" customHeight="1" x14ac:dyDescent="0.15">
      <c r="A613" s="161" t="s">
        <v>1215</v>
      </c>
      <c r="B613" s="161" t="s">
        <v>1224</v>
      </c>
      <c r="C613" s="161" t="s">
        <v>1225</v>
      </c>
      <c r="D613" s="161">
        <v>3</v>
      </c>
      <c r="E613" s="161" t="s">
        <v>30</v>
      </c>
      <c r="F613" s="162">
        <v>45.915717999999998</v>
      </c>
      <c r="G613" s="162">
        <v>-86.315337999999997</v>
      </c>
      <c r="H613" s="162">
        <v>45.911140000000003</v>
      </c>
      <c r="I613" s="162">
        <v>-86.320396000000002</v>
      </c>
      <c r="J613" s="163">
        <v>0.4</v>
      </c>
    </row>
    <row r="614" spans="1:10" ht="12.75" customHeight="1" x14ac:dyDescent="0.15">
      <c r="A614" s="161" t="s">
        <v>1215</v>
      </c>
      <c r="B614" s="161" t="s">
        <v>1226</v>
      </c>
      <c r="C614" s="161" t="s">
        <v>1227</v>
      </c>
      <c r="D614" s="161">
        <v>3</v>
      </c>
      <c r="E614" s="161" t="s">
        <v>30</v>
      </c>
      <c r="F614" s="162">
        <v>45.923015999999997</v>
      </c>
      <c r="G614" s="162">
        <v>-86.300781000000001</v>
      </c>
      <c r="H614" s="162">
        <v>45.918114000000003</v>
      </c>
      <c r="I614" s="162">
        <v>-86.311667999999997</v>
      </c>
      <c r="J614" s="163">
        <v>2.3610000000000002</v>
      </c>
    </row>
    <row r="615" spans="1:10" ht="12.75" customHeight="1" x14ac:dyDescent="0.15">
      <c r="A615" s="161" t="s">
        <v>1215</v>
      </c>
      <c r="B615" s="161" t="s">
        <v>1228</v>
      </c>
      <c r="C615" s="161" t="s">
        <v>1229</v>
      </c>
      <c r="D615" s="161">
        <v>1</v>
      </c>
      <c r="E615" s="161" t="s">
        <v>30</v>
      </c>
      <c r="F615" s="162">
        <v>45.918059999999997</v>
      </c>
      <c r="G615" s="162">
        <v>-86.311768000000001</v>
      </c>
      <c r="H615" s="162">
        <v>45.915874000000002</v>
      </c>
      <c r="I615" s="162">
        <v>-86.315117000000001</v>
      </c>
      <c r="J615" s="163">
        <v>0.23</v>
      </c>
    </row>
    <row r="616" spans="1:10" ht="12.75" customHeight="1" x14ac:dyDescent="0.15">
      <c r="A616" s="170" t="s">
        <v>1215</v>
      </c>
      <c r="B616" s="170" t="s">
        <v>1230</v>
      </c>
      <c r="C616" s="170" t="s">
        <v>1276</v>
      </c>
      <c r="D616" s="170">
        <v>1</v>
      </c>
      <c r="E616" s="170" t="s">
        <v>30</v>
      </c>
      <c r="F616" s="144">
        <v>45.921340999999998</v>
      </c>
      <c r="G616" s="144">
        <v>-86.306083999999998</v>
      </c>
      <c r="H616" s="144">
        <v>45.93</v>
      </c>
      <c r="I616" s="144">
        <v>-86.289878999999999</v>
      </c>
      <c r="J616" s="167">
        <v>0.90100000000000002</v>
      </c>
    </row>
    <row r="617" spans="1:10" ht="12.75" customHeight="1" x14ac:dyDescent="0.15">
      <c r="A617" s="51"/>
      <c r="B617" s="57">
        <f>COUNTA(B608:B616)</f>
        <v>9</v>
      </c>
      <c r="C617" s="51"/>
      <c r="D617" s="70"/>
      <c r="E617" s="51"/>
      <c r="F617" s="51"/>
      <c r="G617" s="51"/>
      <c r="H617" s="154"/>
      <c r="I617" s="154"/>
      <c r="J617" s="165">
        <f>SUM(J608:J616)</f>
        <v>6.5150000000000006</v>
      </c>
    </row>
    <row r="618" spans="1:10" ht="12.75" customHeight="1" x14ac:dyDescent="0.15">
      <c r="A618" s="51"/>
      <c r="B618" s="57"/>
      <c r="C618" s="51"/>
      <c r="D618" s="70"/>
      <c r="E618" s="51"/>
      <c r="F618" s="51"/>
      <c r="G618" s="51"/>
      <c r="H618" s="154"/>
      <c r="I618" s="154"/>
      <c r="J618" s="165"/>
    </row>
    <row r="619" spans="1:10" ht="12.75" customHeight="1" x14ac:dyDescent="0.15">
      <c r="A619" s="161" t="s">
        <v>1231</v>
      </c>
      <c r="B619" s="161" t="s">
        <v>1232</v>
      </c>
      <c r="C619" s="161" t="s">
        <v>1233</v>
      </c>
      <c r="D619" s="161">
        <v>1</v>
      </c>
      <c r="E619" s="161" t="s">
        <v>30</v>
      </c>
      <c r="F619" s="162">
        <v>43.144669</v>
      </c>
      <c r="G619" s="162">
        <v>-82.494620999999995</v>
      </c>
      <c r="H619" s="162">
        <v>43.150002000000001</v>
      </c>
      <c r="I619" s="162">
        <v>-82.495316000000003</v>
      </c>
      <c r="J619" s="163">
        <v>0.14599999999999999</v>
      </c>
    </row>
    <row r="620" spans="1:10" ht="12.75" customHeight="1" x14ac:dyDescent="0.15">
      <c r="A620" s="161" t="s">
        <v>1231</v>
      </c>
      <c r="B620" s="161" t="s">
        <v>1234</v>
      </c>
      <c r="C620" s="161" t="s">
        <v>1235</v>
      </c>
      <c r="D620" s="161">
        <v>1</v>
      </c>
      <c r="E620" s="161" t="s">
        <v>30</v>
      </c>
      <c r="F620" s="162">
        <v>42.909317000000001</v>
      </c>
      <c r="G620" s="162">
        <v>-82.463272000000003</v>
      </c>
      <c r="H620" s="162">
        <v>42.91</v>
      </c>
      <c r="I620" s="162">
        <v>-82.463959000000003</v>
      </c>
      <c r="J620" s="163">
        <v>0.106</v>
      </c>
    </row>
    <row r="621" spans="1:10" ht="12.75" customHeight="1" x14ac:dyDescent="0.15">
      <c r="A621" s="161" t="s">
        <v>1231</v>
      </c>
      <c r="B621" s="161" t="s">
        <v>1236</v>
      </c>
      <c r="C621" s="161" t="s">
        <v>1237</v>
      </c>
      <c r="D621" s="161">
        <v>1</v>
      </c>
      <c r="E621" s="161" t="s">
        <v>30</v>
      </c>
      <c r="F621" s="162">
        <v>43.012295000000002</v>
      </c>
      <c r="G621" s="162">
        <v>-82.424385000000001</v>
      </c>
      <c r="H621" s="162">
        <v>43.009998000000003</v>
      </c>
      <c r="I621" s="162">
        <v>-82.425385000000006</v>
      </c>
      <c r="J621" s="163">
        <v>0.621</v>
      </c>
    </row>
    <row r="622" spans="1:10" ht="12.75" customHeight="1" x14ac:dyDescent="0.15">
      <c r="A622" s="161" t="s">
        <v>1231</v>
      </c>
      <c r="B622" s="161" t="s">
        <v>1238</v>
      </c>
      <c r="C622" s="161" t="s">
        <v>1239</v>
      </c>
      <c r="D622" s="161">
        <v>1</v>
      </c>
      <c r="E622" s="161" t="s">
        <v>30</v>
      </c>
      <c r="F622" s="162">
        <v>43.083568999999997</v>
      </c>
      <c r="G622" s="162">
        <v>-82.468757999999994</v>
      </c>
      <c r="H622" s="162">
        <v>43.081612</v>
      </c>
      <c r="I622" s="162">
        <v>-82.467796000000007</v>
      </c>
      <c r="J622" s="163">
        <v>3.7999999999999999E-2</v>
      </c>
    </row>
    <row r="623" spans="1:10" ht="12.75" customHeight="1" x14ac:dyDescent="0.15">
      <c r="A623" s="161" t="s">
        <v>1231</v>
      </c>
      <c r="B623" s="161" t="s">
        <v>1240</v>
      </c>
      <c r="C623" s="161" t="s">
        <v>1241</v>
      </c>
      <c r="D623" s="161">
        <v>1</v>
      </c>
      <c r="E623" s="161" t="s">
        <v>30</v>
      </c>
      <c r="F623" s="162">
        <v>43.017895000000003</v>
      </c>
      <c r="G623" s="162">
        <v>-82.427216000000001</v>
      </c>
      <c r="H623" s="162">
        <v>43.02</v>
      </c>
      <c r="I623" s="162">
        <v>-82.427559000000002</v>
      </c>
      <c r="J623" s="163">
        <v>6.2E-2</v>
      </c>
    </row>
    <row r="624" spans="1:10" ht="12.75" customHeight="1" x14ac:dyDescent="0.15">
      <c r="A624" s="161" t="s">
        <v>1231</v>
      </c>
      <c r="B624" s="161" t="s">
        <v>1242</v>
      </c>
      <c r="C624" s="161" t="s">
        <v>1243</v>
      </c>
      <c r="D624" s="161">
        <v>1</v>
      </c>
      <c r="E624" s="161" t="s">
        <v>30</v>
      </c>
      <c r="F624" s="162">
        <v>43.155231000000001</v>
      </c>
      <c r="G624" s="162">
        <v>-82.498688000000001</v>
      </c>
      <c r="H624" s="162">
        <v>43.155166999999999</v>
      </c>
      <c r="I624" s="162">
        <v>-82.498679999999993</v>
      </c>
      <c r="J624" s="163">
        <v>0.124</v>
      </c>
    </row>
    <row r="625" spans="1:10" ht="12.75" customHeight="1" x14ac:dyDescent="0.15">
      <c r="A625" s="161" t="s">
        <v>1231</v>
      </c>
      <c r="B625" s="161" t="s">
        <v>1244</v>
      </c>
      <c r="C625" s="161" t="s">
        <v>1245</v>
      </c>
      <c r="D625" s="161">
        <v>1</v>
      </c>
      <c r="E625" s="161" t="s">
        <v>30</v>
      </c>
      <c r="F625" s="162">
        <v>43.040317999999999</v>
      </c>
      <c r="G625" s="162">
        <v>-82.443802000000005</v>
      </c>
      <c r="H625" s="162">
        <v>43.040194999999997</v>
      </c>
      <c r="I625" s="162">
        <v>82.443747999999999</v>
      </c>
      <c r="J625" s="163">
        <v>0.124</v>
      </c>
    </row>
    <row r="626" spans="1:10" ht="12.75" customHeight="1" x14ac:dyDescent="0.15">
      <c r="A626" s="161" t="s">
        <v>1231</v>
      </c>
      <c r="B626" s="161" t="s">
        <v>1246</v>
      </c>
      <c r="C626" s="161" t="s">
        <v>1247</v>
      </c>
      <c r="D626" s="161">
        <v>1</v>
      </c>
      <c r="E626" s="161" t="s">
        <v>30</v>
      </c>
      <c r="F626" s="162">
        <v>43.025841</v>
      </c>
      <c r="G626" s="162">
        <v>-82.433021999999994</v>
      </c>
      <c r="H626" s="162">
        <v>43.029998999999997</v>
      </c>
      <c r="I626" s="162">
        <v>-82.433448999999996</v>
      </c>
      <c r="J626" s="163">
        <v>0.124</v>
      </c>
    </row>
    <row r="627" spans="1:10" ht="12.75" customHeight="1" x14ac:dyDescent="0.15">
      <c r="A627" s="161" t="s">
        <v>1231</v>
      </c>
      <c r="B627" s="161" t="s">
        <v>1248</v>
      </c>
      <c r="C627" s="161" t="s">
        <v>1249</v>
      </c>
      <c r="D627" s="161">
        <v>1</v>
      </c>
      <c r="E627" s="161" t="s">
        <v>30</v>
      </c>
      <c r="F627" s="162">
        <v>43.119354000000001</v>
      </c>
      <c r="G627" s="162">
        <v>-82.490791000000002</v>
      </c>
      <c r="H627" s="162">
        <v>43.130001</v>
      </c>
      <c r="I627" s="162">
        <v>-82.492767000000001</v>
      </c>
      <c r="J627" s="163">
        <v>0.93200000000000005</v>
      </c>
    </row>
    <row r="628" spans="1:10" ht="12.75" customHeight="1" x14ac:dyDescent="0.15">
      <c r="A628" s="161" t="s">
        <v>1231</v>
      </c>
      <c r="B628" s="161" t="s">
        <v>1250</v>
      </c>
      <c r="C628" s="161" t="s">
        <v>1251</v>
      </c>
      <c r="D628" s="161">
        <v>1</v>
      </c>
      <c r="E628" s="161" t="s">
        <v>30</v>
      </c>
      <c r="F628" s="162">
        <v>43.104793999999998</v>
      </c>
      <c r="G628" s="162">
        <v>-82.486403999999993</v>
      </c>
      <c r="H628" s="162">
        <v>43.110000999999997</v>
      </c>
      <c r="I628" s="162">
        <v>-82.487082999999998</v>
      </c>
      <c r="J628" s="163">
        <v>0.35699999999999998</v>
      </c>
    </row>
    <row r="629" spans="1:10" ht="12.75" customHeight="1" x14ac:dyDescent="0.15">
      <c r="A629" s="161" t="s">
        <v>1231</v>
      </c>
      <c r="B629" s="161" t="s">
        <v>1252</v>
      </c>
      <c r="C629" s="161" t="s">
        <v>1253</v>
      </c>
      <c r="D629" s="161">
        <v>1</v>
      </c>
      <c r="E629" s="161" t="s">
        <v>30</v>
      </c>
      <c r="F629" s="162">
        <v>43.018948000000002</v>
      </c>
      <c r="G629" s="162">
        <v>-82.428168999999997</v>
      </c>
      <c r="H629" s="162">
        <v>43.02</v>
      </c>
      <c r="I629" s="162">
        <v>-82.430321000000006</v>
      </c>
      <c r="J629" s="163">
        <v>0.497</v>
      </c>
    </row>
    <row r="630" spans="1:10" ht="12.75" customHeight="1" x14ac:dyDescent="0.15">
      <c r="A630" s="161" t="s">
        <v>1231</v>
      </c>
      <c r="B630" s="161" t="s">
        <v>1254</v>
      </c>
      <c r="C630" s="161" t="s">
        <v>1255</v>
      </c>
      <c r="D630" s="161">
        <v>1</v>
      </c>
      <c r="E630" s="161" t="s">
        <v>30</v>
      </c>
      <c r="F630" s="162">
        <v>42.723885000000003</v>
      </c>
      <c r="G630" s="162">
        <v>-82.496277000000006</v>
      </c>
      <c r="H630" s="162">
        <v>42.720001000000003</v>
      </c>
      <c r="I630" s="162">
        <v>-82.496407000000005</v>
      </c>
      <c r="J630" s="163">
        <v>0.124</v>
      </c>
    </row>
    <row r="631" spans="1:10" ht="12.75" customHeight="1" x14ac:dyDescent="0.15">
      <c r="A631" s="161" t="s">
        <v>1231</v>
      </c>
      <c r="B631" s="161" t="s">
        <v>1256</v>
      </c>
      <c r="C631" s="161" t="s">
        <v>1257</v>
      </c>
      <c r="D631" s="161">
        <v>1</v>
      </c>
      <c r="E631" s="161" t="s">
        <v>30</v>
      </c>
      <c r="F631" s="162">
        <v>42.718474999999998</v>
      </c>
      <c r="G631" s="162">
        <v>-82.497017</v>
      </c>
      <c r="H631" s="162">
        <v>42.720001000000003</v>
      </c>
      <c r="I631" s="162">
        <v>-82.497467</v>
      </c>
      <c r="J631" s="163">
        <v>0.124</v>
      </c>
    </row>
    <row r="632" spans="1:10" ht="12.75" customHeight="1" x14ac:dyDescent="0.15">
      <c r="A632" s="161" t="s">
        <v>1231</v>
      </c>
      <c r="B632" s="161" t="s">
        <v>1258</v>
      </c>
      <c r="C632" s="161" t="s">
        <v>1259</v>
      </c>
      <c r="D632" s="161">
        <v>1</v>
      </c>
      <c r="E632" s="161" t="s">
        <v>30</v>
      </c>
      <c r="F632" s="162">
        <v>43.083590999999998</v>
      </c>
      <c r="G632" s="162">
        <v>-82.469093000000001</v>
      </c>
      <c r="H632" s="162">
        <v>43.080002</v>
      </c>
      <c r="I632" s="162">
        <v>-82.469170000000005</v>
      </c>
      <c r="J632" s="163">
        <v>1.9E-2</v>
      </c>
    </row>
    <row r="633" spans="1:10" ht="12.75" customHeight="1" x14ac:dyDescent="0.15">
      <c r="A633" s="170" t="s">
        <v>1231</v>
      </c>
      <c r="B633" s="170" t="s">
        <v>1260</v>
      </c>
      <c r="C633" s="170" t="s">
        <v>1261</v>
      </c>
      <c r="D633" s="170">
        <v>1</v>
      </c>
      <c r="E633" s="170" t="s">
        <v>30</v>
      </c>
      <c r="F633" s="144">
        <v>43.112037999999998</v>
      </c>
      <c r="G633" s="144">
        <v>-82.487121999999999</v>
      </c>
      <c r="H633" s="144">
        <v>43.110000999999997</v>
      </c>
      <c r="I633" s="144">
        <v>-82.487258999999995</v>
      </c>
      <c r="J633" s="167">
        <v>6.2E-2</v>
      </c>
    </row>
    <row r="634" spans="1:10" ht="12.75" customHeight="1" x14ac:dyDescent="0.15">
      <c r="A634" s="51"/>
      <c r="B634" s="57">
        <f>COUNTA(B619:B633)</f>
        <v>15</v>
      </c>
      <c r="C634" s="51"/>
      <c r="D634" s="70"/>
      <c r="E634" s="51"/>
      <c r="F634" s="51"/>
      <c r="G634" s="51"/>
      <c r="H634" s="154"/>
      <c r="I634" s="154"/>
      <c r="J634" s="165">
        <f>SUM(J619:J633)</f>
        <v>3.4600000000000004</v>
      </c>
    </row>
    <row r="635" spans="1:10" ht="12.75" customHeight="1" x14ac:dyDescent="0.15">
      <c r="A635" s="51"/>
      <c r="B635" s="57"/>
      <c r="C635" s="51"/>
      <c r="D635" s="70"/>
      <c r="E635" s="51"/>
      <c r="F635" s="51"/>
      <c r="G635" s="51"/>
      <c r="H635" s="154"/>
      <c r="I635" s="154"/>
      <c r="J635" s="165"/>
    </row>
    <row r="636" spans="1:10" ht="12.75" customHeight="1" x14ac:dyDescent="0.15">
      <c r="A636" s="161" t="s">
        <v>1262</v>
      </c>
      <c r="B636" s="161" t="s">
        <v>1263</v>
      </c>
      <c r="C636" s="161" t="s">
        <v>1264</v>
      </c>
      <c r="D636" s="161">
        <v>1</v>
      </c>
      <c r="E636" s="161" t="s">
        <v>30</v>
      </c>
      <c r="F636" s="162">
        <v>42.300575000000002</v>
      </c>
      <c r="G636" s="162">
        <v>-86.327674999999999</v>
      </c>
      <c r="H636" s="162">
        <v>42.299999</v>
      </c>
      <c r="I636" s="162">
        <v>-86.329857000000004</v>
      </c>
      <c r="J636" s="163">
        <v>0.28599999999999998</v>
      </c>
    </row>
    <row r="637" spans="1:10" ht="12.75" customHeight="1" x14ac:dyDescent="0.15">
      <c r="A637" s="161" t="s">
        <v>1262</v>
      </c>
      <c r="B637" s="161" t="s">
        <v>1265</v>
      </c>
      <c r="C637" s="161" t="s">
        <v>1266</v>
      </c>
      <c r="D637" s="161">
        <v>1</v>
      </c>
      <c r="E637" s="161" t="s">
        <v>30</v>
      </c>
      <c r="F637" s="162">
        <v>42.411223999999997</v>
      </c>
      <c r="G637" s="162">
        <v>-86.278060999999994</v>
      </c>
      <c r="H637" s="162">
        <v>42.41</v>
      </c>
      <c r="I637" s="162">
        <v>-86.28022</v>
      </c>
      <c r="J637" s="163">
        <v>0.26100000000000001</v>
      </c>
    </row>
    <row r="638" spans="1:10" ht="12.75" customHeight="1" x14ac:dyDescent="0.15">
      <c r="A638" s="161" t="s">
        <v>1262</v>
      </c>
      <c r="B638" s="161" t="s">
        <v>1267</v>
      </c>
      <c r="C638" s="161" t="s">
        <v>1268</v>
      </c>
      <c r="D638" s="161">
        <v>1</v>
      </c>
      <c r="E638" s="161" t="s">
        <v>30</v>
      </c>
      <c r="F638" s="162">
        <v>42.397914999999998</v>
      </c>
      <c r="G638" s="162">
        <v>-86.283805999999998</v>
      </c>
      <c r="H638" s="162">
        <v>42.400002000000001</v>
      </c>
      <c r="I638" s="162">
        <v>-86.284225000000006</v>
      </c>
      <c r="J638" s="163">
        <v>0.124</v>
      </c>
    </row>
    <row r="639" spans="1:10" ht="12.75" customHeight="1" x14ac:dyDescent="0.15">
      <c r="A639" s="170" t="s">
        <v>1262</v>
      </c>
      <c r="B639" s="170" t="s">
        <v>1269</v>
      </c>
      <c r="C639" s="170" t="s">
        <v>1270</v>
      </c>
      <c r="D639" s="170">
        <v>1</v>
      </c>
      <c r="E639" s="170" t="s">
        <v>30</v>
      </c>
      <c r="F639" s="144">
        <v>42.341129000000002</v>
      </c>
      <c r="G639" s="144">
        <v>-86.305938999999995</v>
      </c>
      <c r="H639" s="144">
        <v>42.330002</v>
      </c>
      <c r="I639" s="144">
        <v>-86.313941999999997</v>
      </c>
      <c r="J639" s="167">
        <v>1.0940000000000001</v>
      </c>
    </row>
    <row r="640" spans="1:10" ht="12.75" customHeight="1" x14ac:dyDescent="0.15">
      <c r="A640" s="51"/>
      <c r="B640" s="57">
        <f>COUNTA(B636:B639)</f>
        <v>4</v>
      </c>
      <c r="C640" s="51"/>
      <c r="D640" s="70"/>
      <c r="E640" s="51"/>
      <c r="F640" s="51"/>
      <c r="G640" s="51"/>
      <c r="H640" s="154"/>
      <c r="I640" s="154"/>
      <c r="J640" s="165">
        <f>SUM(J636:J639)</f>
        <v>1.7650000000000001</v>
      </c>
    </row>
    <row r="641" spans="1:10" ht="12.75" customHeight="1" x14ac:dyDescent="0.15">
      <c r="A641" s="51"/>
      <c r="B641" s="57"/>
      <c r="C641" s="51"/>
      <c r="D641" s="70"/>
      <c r="E641" s="51"/>
      <c r="F641" s="51"/>
      <c r="G641" s="51"/>
      <c r="H641" s="154"/>
      <c r="I641" s="154"/>
      <c r="J641" s="165"/>
    </row>
    <row r="642" spans="1:10" ht="12.75" customHeight="1" x14ac:dyDescent="0.15">
      <c r="A642" s="161" t="s">
        <v>146</v>
      </c>
      <c r="B642" s="161" t="s">
        <v>1271</v>
      </c>
      <c r="C642" s="161" t="s">
        <v>1272</v>
      </c>
      <c r="D642" s="161">
        <v>1</v>
      </c>
      <c r="E642" s="161" t="s">
        <v>30</v>
      </c>
      <c r="F642" s="162">
        <v>42.344687999999998</v>
      </c>
      <c r="G642" s="162">
        <v>-82.974746999999994</v>
      </c>
      <c r="H642" s="162">
        <v>42.34</v>
      </c>
      <c r="I642" s="162">
        <v>-82.976676999999995</v>
      </c>
      <c r="J642" s="163">
        <v>0.186</v>
      </c>
    </row>
    <row r="643" spans="1:10" ht="12.75" customHeight="1" x14ac:dyDescent="0.15">
      <c r="A643" s="170" t="s">
        <v>146</v>
      </c>
      <c r="B643" s="170" t="s">
        <v>1273</v>
      </c>
      <c r="C643" s="170" t="s">
        <v>1274</v>
      </c>
      <c r="D643" s="170">
        <v>1</v>
      </c>
      <c r="E643" s="170" t="s">
        <v>30</v>
      </c>
      <c r="F643" s="144">
        <v>42.405830000000002</v>
      </c>
      <c r="G643" s="144">
        <v>-82.885597000000004</v>
      </c>
      <c r="H643" s="144">
        <v>42.405281000000002</v>
      </c>
      <c r="I643" s="144">
        <v>-82.885802999999996</v>
      </c>
      <c r="J643" s="167">
        <v>0.109</v>
      </c>
    </row>
    <row r="644" spans="1:10" ht="12.75" customHeight="1" x14ac:dyDescent="0.15">
      <c r="A644" s="51"/>
      <c r="B644" s="32">
        <f>COUNTA(B642:B643)</f>
        <v>2</v>
      </c>
      <c r="C644" s="31"/>
      <c r="D644" s="70"/>
      <c r="E644" s="31"/>
      <c r="F644" s="31"/>
      <c r="G644" s="31"/>
      <c r="H644" s="154"/>
      <c r="I644" s="154"/>
      <c r="J644" s="165">
        <f>SUM(J642:J643)</f>
        <v>0.29499999999999998</v>
      </c>
    </row>
    <row r="645" spans="1:10" ht="12.75" customHeight="1" x14ac:dyDescent="0.15">
      <c r="A645" s="31"/>
      <c r="B645" s="32"/>
      <c r="C645" s="31"/>
      <c r="D645" s="70"/>
      <c r="E645" s="31"/>
      <c r="F645" s="31"/>
      <c r="G645" s="31"/>
      <c r="H645" s="154"/>
      <c r="I645" s="154"/>
      <c r="J645" s="165"/>
    </row>
    <row r="646" spans="1:10" ht="12.75" customHeight="1" x14ac:dyDescent="0.15">
      <c r="A646" s="31"/>
      <c r="C646" s="94" t="s">
        <v>97</v>
      </c>
      <c r="D646" s="96"/>
      <c r="E646" s="95"/>
      <c r="F646" s="31"/>
      <c r="G646" s="31"/>
      <c r="H646" s="154"/>
      <c r="I646" s="154"/>
    </row>
    <row r="647" spans="1:10" s="2" customFormat="1" ht="12.75" customHeight="1" x14ac:dyDescent="0.15">
      <c r="C647" s="90" t="s">
        <v>96</v>
      </c>
      <c r="D647" s="91">
        <f>SUM(B9+B27+B34+B50+B68+B87+B101+B109+B118+B141+B163+B177+B205+B237+B259+B268+B301+B318+B344+B359+B375+B413+B431+B467+B472+B484+B493+B506+B516+B520+B535+B545+B557+B570+B592+B606+B617+B634+B640+B644)</f>
        <v>564</v>
      </c>
      <c r="F647" s="50"/>
      <c r="G647" s="50"/>
      <c r="H647" s="156"/>
      <c r="I647" s="156"/>
      <c r="J647" s="168"/>
    </row>
    <row r="648" spans="1:10" ht="12.75" customHeight="1" x14ac:dyDescent="0.15">
      <c r="A648" s="46"/>
      <c r="B648" s="46"/>
      <c r="C648" s="102" t="s">
        <v>1349</v>
      </c>
      <c r="D648" s="194">
        <f>SUM(J9+J27+J34+J50+J68+J87+J101+J109+J118+J141+J163+J177+J205+J237+J259+J268+J301+J318+J344+J359+J375+J413+J431+J467+J472+J484+J493+J506+J516+J520+J535+J545+J557+J570+J592+J606+J617+J634+J640+J644)</f>
        <v>458.89100000000002</v>
      </c>
      <c r="F648" s="45"/>
      <c r="G648" s="45"/>
      <c r="H648" s="155"/>
      <c r="I648" s="155"/>
      <c r="J648" s="169"/>
    </row>
  </sheetData>
  <sortState ref="A432:J465">
    <sortCondition ref="C432:C465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Michigan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668"/>
  <sheetViews>
    <sheetView zoomScaleNormal="100" workbookViewId="0"/>
  </sheetViews>
  <sheetFormatPr defaultRowHeight="12.75" x14ac:dyDescent="0.2"/>
  <cols>
    <col min="1" max="1" width="14" style="5" customWidth="1"/>
    <col min="2" max="2" width="7.7109375" style="5" customWidth="1"/>
    <col min="3" max="3" width="41" style="5" customWidth="1"/>
    <col min="4" max="4" width="7.7109375" style="5" customWidth="1"/>
    <col min="5" max="5" width="9.5703125" style="5" customWidth="1"/>
    <col min="6" max="8" width="9.28515625" style="5" customWidth="1"/>
    <col min="9" max="9" width="9.28515625" style="192" customWidth="1"/>
    <col min="10" max="10" width="9.140625" style="23"/>
    <col min="11" max="16384" width="9.140625" style="5"/>
  </cols>
  <sheetData>
    <row r="1" spans="1:9" s="2" customFormat="1" ht="53.25" customHeight="1" x14ac:dyDescent="0.15">
      <c r="A1" s="3" t="s">
        <v>13</v>
      </c>
      <c r="B1" s="3" t="s">
        <v>14</v>
      </c>
      <c r="C1" s="3" t="s">
        <v>66</v>
      </c>
      <c r="D1" s="3" t="s">
        <v>69</v>
      </c>
      <c r="E1" s="3" t="s">
        <v>1306</v>
      </c>
      <c r="F1" s="3" t="s">
        <v>1307</v>
      </c>
      <c r="G1" s="3" t="s">
        <v>1308</v>
      </c>
      <c r="H1" s="3" t="s">
        <v>1309</v>
      </c>
      <c r="I1" s="185" t="s">
        <v>1315</v>
      </c>
    </row>
    <row r="2" spans="1:9" ht="12.75" customHeight="1" x14ac:dyDescent="0.2">
      <c r="A2" s="161" t="s">
        <v>152</v>
      </c>
      <c r="B2" s="161" t="s">
        <v>153</v>
      </c>
      <c r="C2" s="161" t="s">
        <v>154</v>
      </c>
      <c r="D2" s="172">
        <v>1</v>
      </c>
      <c r="E2" s="161" t="s">
        <v>1292</v>
      </c>
      <c r="F2" s="161">
        <v>152</v>
      </c>
      <c r="G2" s="161">
        <v>1</v>
      </c>
      <c r="H2" s="161">
        <v>0</v>
      </c>
      <c r="I2" s="186">
        <v>0.26100000000000001</v>
      </c>
    </row>
    <row r="3" spans="1:9" ht="12.75" customHeight="1" x14ac:dyDescent="0.2">
      <c r="A3" s="161" t="s">
        <v>152</v>
      </c>
      <c r="B3" s="161" t="s">
        <v>155</v>
      </c>
      <c r="C3" s="161" t="s">
        <v>156</v>
      </c>
      <c r="D3" s="172">
        <v>1</v>
      </c>
      <c r="E3" s="161" t="s">
        <v>1292</v>
      </c>
      <c r="F3" s="161">
        <v>152</v>
      </c>
      <c r="G3" s="161">
        <v>1</v>
      </c>
      <c r="H3" s="161">
        <v>0</v>
      </c>
      <c r="I3" s="186">
        <v>1.2E-2</v>
      </c>
    </row>
    <row r="4" spans="1:9" ht="12.75" customHeight="1" x14ac:dyDescent="0.2">
      <c r="A4" s="161" t="s">
        <v>152</v>
      </c>
      <c r="B4" s="181" t="s">
        <v>157</v>
      </c>
      <c r="C4" s="181" t="s">
        <v>158</v>
      </c>
      <c r="D4" s="172">
        <v>3</v>
      </c>
      <c r="E4" s="161"/>
      <c r="F4" s="161">
        <v>150</v>
      </c>
      <c r="G4" s="161"/>
      <c r="H4" s="161"/>
      <c r="I4" s="186"/>
    </row>
    <row r="5" spans="1:9" ht="12.75" customHeight="1" x14ac:dyDescent="0.2">
      <c r="A5" s="161" t="s">
        <v>152</v>
      </c>
      <c r="B5" s="161" t="s">
        <v>159</v>
      </c>
      <c r="C5" s="161" t="s">
        <v>160</v>
      </c>
      <c r="D5" s="172">
        <v>1</v>
      </c>
      <c r="E5" s="161" t="s">
        <v>1292</v>
      </c>
      <c r="F5" s="161">
        <v>152</v>
      </c>
      <c r="G5" s="161">
        <v>1</v>
      </c>
      <c r="H5" s="161">
        <v>0</v>
      </c>
      <c r="I5" s="186">
        <v>0.59</v>
      </c>
    </row>
    <row r="6" spans="1:9" ht="12.75" customHeight="1" x14ac:dyDescent="0.2">
      <c r="A6" s="161" t="s">
        <v>152</v>
      </c>
      <c r="B6" s="161" t="s">
        <v>161</v>
      </c>
      <c r="C6" s="161" t="s">
        <v>162</v>
      </c>
      <c r="D6" s="172">
        <v>1</v>
      </c>
      <c r="E6" s="161" t="s">
        <v>1292</v>
      </c>
      <c r="F6" s="161">
        <v>152</v>
      </c>
      <c r="G6" s="161">
        <v>1</v>
      </c>
      <c r="H6" s="161">
        <v>0</v>
      </c>
      <c r="I6" s="186">
        <v>2.3610000000000002</v>
      </c>
    </row>
    <row r="7" spans="1:9" ht="12.75" customHeight="1" x14ac:dyDescent="0.2">
      <c r="A7" s="161" t="s">
        <v>152</v>
      </c>
      <c r="B7" s="181" t="s">
        <v>163</v>
      </c>
      <c r="C7" s="181" t="s">
        <v>1284</v>
      </c>
      <c r="D7" s="172">
        <v>3</v>
      </c>
      <c r="E7" s="161"/>
      <c r="F7" s="161">
        <v>153</v>
      </c>
      <c r="G7" s="161"/>
      <c r="H7" s="161"/>
      <c r="I7" s="186"/>
    </row>
    <row r="8" spans="1:9" ht="12.75" customHeight="1" x14ac:dyDescent="0.2">
      <c r="A8" s="170" t="s">
        <v>152</v>
      </c>
      <c r="B8" s="170" t="s">
        <v>164</v>
      </c>
      <c r="C8" s="170" t="s">
        <v>165</v>
      </c>
      <c r="D8" s="215">
        <v>1</v>
      </c>
      <c r="E8" s="170" t="s">
        <v>1292</v>
      </c>
      <c r="F8" s="170">
        <v>152</v>
      </c>
      <c r="G8" s="170">
        <v>1</v>
      </c>
      <c r="H8" s="170">
        <v>0</v>
      </c>
      <c r="I8" s="187">
        <v>1.4E-2</v>
      </c>
    </row>
    <row r="9" spans="1:9" ht="12.75" customHeight="1" x14ac:dyDescent="0.2">
      <c r="A9" s="30"/>
      <c r="B9" s="57">
        <f>COUNTA(B2:B8)</f>
        <v>7</v>
      </c>
      <c r="C9" s="19"/>
      <c r="D9" s="70"/>
      <c r="E9" s="19">
        <f>COUNTIF(E2:E8, "Yes")</f>
        <v>5</v>
      </c>
      <c r="F9" s="19"/>
      <c r="G9" s="19"/>
      <c r="H9" s="19"/>
      <c r="I9" s="188">
        <f>SUM(I2:I8)</f>
        <v>3.238</v>
      </c>
    </row>
    <row r="10" spans="1:9" ht="12.75" customHeight="1" x14ac:dyDescent="0.2">
      <c r="A10" s="30"/>
      <c r="B10" s="51"/>
      <c r="C10" s="30"/>
      <c r="D10" s="51"/>
      <c r="E10" s="51"/>
      <c r="F10" s="30"/>
      <c r="G10" s="30"/>
      <c r="H10" s="30"/>
      <c r="I10" s="189"/>
    </row>
    <row r="11" spans="1:9" ht="12.75" customHeight="1" x14ac:dyDescent="0.2">
      <c r="A11" s="161" t="s">
        <v>166</v>
      </c>
      <c r="B11" s="161" t="s">
        <v>167</v>
      </c>
      <c r="C11" s="161" t="s">
        <v>168</v>
      </c>
      <c r="D11" s="172">
        <v>1</v>
      </c>
      <c r="E11" s="161" t="s">
        <v>1292</v>
      </c>
      <c r="F11" s="161">
        <v>121</v>
      </c>
      <c r="G11" s="161">
        <v>1</v>
      </c>
      <c r="H11" s="161">
        <v>0</v>
      </c>
      <c r="I11" s="186">
        <v>0.435</v>
      </c>
    </row>
    <row r="12" spans="1:9" ht="12.75" customHeight="1" x14ac:dyDescent="0.2">
      <c r="A12" s="161" t="s">
        <v>166</v>
      </c>
      <c r="B12" s="161" t="s">
        <v>169</v>
      </c>
      <c r="C12" s="161" t="s">
        <v>170</v>
      </c>
      <c r="D12" s="172">
        <v>1</v>
      </c>
      <c r="E12" s="161" t="s">
        <v>1292</v>
      </c>
      <c r="F12" s="161">
        <v>121</v>
      </c>
      <c r="G12" s="161">
        <v>1</v>
      </c>
      <c r="H12" s="161">
        <v>0</v>
      </c>
      <c r="I12" s="186">
        <v>0.27400000000000002</v>
      </c>
    </row>
    <row r="13" spans="1:9" ht="12.75" customHeight="1" x14ac:dyDescent="0.2">
      <c r="A13" s="161" t="s">
        <v>166</v>
      </c>
      <c r="B13" s="181" t="s">
        <v>171</v>
      </c>
      <c r="C13" s="181" t="s">
        <v>172</v>
      </c>
      <c r="D13" s="161">
        <v>3</v>
      </c>
      <c r="E13" s="161"/>
      <c r="F13" s="161">
        <v>150</v>
      </c>
      <c r="G13" s="161"/>
      <c r="H13" s="161"/>
      <c r="I13" s="186"/>
    </row>
    <row r="14" spans="1:9" ht="12.75" customHeight="1" x14ac:dyDescent="0.2">
      <c r="A14" s="161" t="s">
        <v>166</v>
      </c>
      <c r="B14" s="181" t="s">
        <v>173</v>
      </c>
      <c r="C14" s="181" t="s">
        <v>174</v>
      </c>
      <c r="D14" s="161">
        <v>3</v>
      </c>
      <c r="E14" s="161"/>
      <c r="F14" s="161">
        <v>97</v>
      </c>
      <c r="G14" s="161"/>
      <c r="H14" s="161"/>
      <c r="I14" s="186"/>
    </row>
    <row r="15" spans="1:9" ht="12.75" customHeight="1" x14ac:dyDescent="0.2">
      <c r="A15" s="161" t="s">
        <v>166</v>
      </c>
      <c r="B15" s="181" t="s">
        <v>175</v>
      </c>
      <c r="C15" s="181" t="s">
        <v>176</v>
      </c>
      <c r="D15" s="161">
        <v>3</v>
      </c>
      <c r="E15" s="161"/>
      <c r="F15" s="161">
        <v>97</v>
      </c>
      <c r="G15" s="161"/>
      <c r="H15" s="161"/>
      <c r="I15" s="186"/>
    </row>
    <row r="16" spans="1:9" ht="12.75" customHeight="1" x14ac:dyDescent="0.2">
      <c r="A16" s="161" t="s">
        <v>166</v>
      </c>
      <c r="B16" s="181" t="s">
        <v>1316</v>
      </c>
      <c r="C16" s="181" t="s">
        <v>1317</v>
      </c>
      <c r="D16" s="161">
        <v>3</v>
      </c>
      <c r="E16" s="161"/>
      <c r="F16" s="161">
        <v>150</v>
      </c>
      <c r="G16" s="161"/>
      <c r="H16" s="161"/>
      <c r="I16" s="186"/>
    </row>
    <row r="17" spans="1:9" ht="12.75" customHeight="1" x14ac:dyDescent="0.2">
      <c r="A17" s="161" t="s">
        <v>166</v>
      </c>
      <c r="B17" s="181" t="s">
        <v>1319</v>
      </c>
      <c r="C17" s="181" t="s">
        <v>1320</v>
      </c>
      <c r="D17" s="161">
        <v>3</v>
      </c>
      <c r="E17" s="161"/>
      <c r="F17" s="161">
        <v>150</v>
      </c>
      <c r="G17" s="161"/>
      <c r="H17" s="161"/>
      <c r="I17" s="186"/>
    </row>
    <row r="18" spans="1:9" ht="12.75" customHeight="1" x14ac:dyDescent="0.2">
      <c r="A18" s="161" t="s">
        <v>166</v>
      </c>
      <c r="B18" s="161" t="s">
        <v>177</v>
      </c>
      <c r="C18" s="161" t="s">
        <v>178</v>
      </c>
      <c r="D18" s="172">
        <v>1</v>
      </c>
      <c r="E18" s="161" t="s">
        <v>1292</v>
      </c>
      <c r="F18" s="161">
        <v>105</v>
      </c>
      <c r="G18" s="161">
        <v>1</v>
      </c>
      <c r="H18" s="161">
        <v>0</v>
      </c>
      <c r="I18" s="186">
        <v>0.45</v>
      </c>
    </row>
    <row r="19" spans="1:9" ht="12.75" customHeight="1" x14ac:dyDescent="0.2">
      <c r="A19" s="161" t="s">
        <v>166</v>
      </c>
      <c r="B19" s="181" t="s">
        <v>179</v>
      </c>
      <c r="C19" s="181" t="s">
        <v>180</v>
      </c>
      <c r="D19" s="161">
        <v>3</v>
      </c>
      <c r="E19" s="161"/>
      <c r="F19" s="161">
        <v>150</v>
      </c>
      <c r="G19" s="161"/>
      <c r="H19" s="161"/>
      <c r="I19" s="186"/>
    </row>
    <row r="20" spans="1:9" ht="12.75" customHeight="1" x14ac:dyDescent="0.2">
      <c r="A20" s="161" t="s">
        <v>166</v>
      </c>
      <c r="B20" s="181" t="s">
        <v>181</v>
      </c>
      <c r="C20" s="181" t="s">
        <v>182</v>
      </c>
      <c r="D20" s="161">
        <v>3</v>
      </c>
      <c r="E20" s="161"/>
      <c r="F20" s="161">
        <v>150</v>
      </c>
      <c r="G20" s="161"/>
      <c r="H20" s="161"/>
      <c r="I20" s="186"/>
    </row>
    <row r="21" spans="1:9" ht="12.75" customHeight="1" x14ac:dyDescent="0.2">
      <c r="A21" s="161" t="s">
        <v>166</v>
      </c>
      <c r="B21" s="181" t="s">
        <v>183</v>
      </c>
      <c r="C21" s="181" t="s">
        <v>184</v>
      </c>
      <c r="D21" s="161">
        <v>3</v>
      </c>
      <c r="E21" s="161"/>
      <c r="F21" s="161">
        <v>150</v>
      </c>
      <c r="G21" s="161"/>
      <c r="H21" s="161"/>
      <c r="I21" s="186"/>
    </row>
    <row r="22" spans="1:9" ht="12.75" customHeight="1" x14ac:dyDescent="0.2">
      <c r="A22" s="161" t="s">
        <v>166</v>
      </c>
      <c r="B22" s="181" t="s">
        <v>185</v>
      </c>
      <c r="C22" s="181" t="s">
        <v>186</v>
      </c>
      <c r="D22" s="161">
        <v>3</v>
      </c>
      <c r="E22" s="161"/>
      <c r="F22" s="161">
        <v>150</v>
      </c>
      <c r="G22" s="161"/>
      <c r="H22" s="161"/>
      <c r="I22" s="186"/>
    </row>
    <row r="23" spans="1:9" ht="12.75" customHeight="1" x14ac:dyDescent="0.2">
      <c r="A23" s="161" t="s">
        <v>166</v>
      </c>
      <c r="B23" s="181" t="s">
        <v>187</v>
      </c>
      <c r="C23" s="181" t="s">
        <v>188</v>
      </c>
      <c r="D23" s="161">
        <v>3</v>
      </c>
      <c r="E23" s="161"/>
      <c r="F23" s="161">
        <v>150</v>
      </c>
      <c r="G23" s="161"/>
      <c r="H23" s="161"/>
      <c r="I23" s="186"/>
    </row>
    <row r="24" spans="1:9" ht="12.75" customHeight="1" x14ac:dyDescent="0.2">
      <c r="A24" s="161" t="s">
        <v>166</v>
      </c>
      <c r="B24" s="181" t="s">
        <v>189</v>
      </c>
      <c r="C24" s="181" t="s">
        <v>190</v>
      </c>
      <c r="D24" s="161">
        <v>3</v>
      </c>
      <c r="E24" s="161"/>
      <c r="F24" s="161">
        <v>150</v>
      </c>
      <c r="G24" s="161"/>
      <c r="H24" s="161"/>
      <c r="I24" s="186"/>
    </row>
    <row r="25" spans="1:9" ht="12.75" customHeight="1" x14ac:dyDescent="0.2">
      <c r="A25" s="161" t="s">
        <v>166</v>
      </c>
      <c r="B25" s="181" t="s">
        <v>1321</v>
      </c>
      <c r="C25" s="181" t="s">
        <v>974</v>
      </c>
      <c r="D25" s="161">
        <v>2</v>
      </c>
      <c r="E25" s="161"/>
      <c r="F25" s="161">
        <v>150</v>
      </c>
      <c r="G25" s="161"/>
      <c r="H25" s="161"/>
      <c r="I25" s="186"/>
    </row>
    <row r="26" spans="1:9" ht="12.75" customHeight="1" x14ac:dyDescent="0.2">
      <c r="A26" s="170" t="s">
        <v>166</v>
      </c>
      <c r="B26" s="182" t="s">
        <v>1322</v>
      </c>
      <c r="C26" s="182" t="s">
        <v>1323</v>
      </c>
      <c r="D26" s="170">
        <v>3</v>
      </c>
      <c r="E26" s="170"/>
      <c r="F26" s="170">
        <v>150</v>
      </c>
      <c r="G26" s="170"/>
      <c r="H26" s="170"/>
      <c r="I26" s="187"/>
    </row>
    <row r="27" spans="1:9" ht="12.75" customHeight="1" x14ac:dyDescent="0.2">
      <c r="A27" s="30"/>
      <c r="B27" s="57">
        <f>COUNTA(B11:B26)</f>
        <v>16</v>
      </c>
      <c r="C27" s="51"/>
      <c r="D27" s="70"/>
      <c r="E27" s="19">
        <f>COUNTIF(E11:E26, "Yes")</f>
        <v>3</v>
      </c>
      <c r="F27" s="30"/>
      <c r="G27" s="19"/>
      <c r="H27" s="19"/>
      <c r="I27" s="188">
        <f>SUM(I11:I26)</f>
        <v>1.159</v>
      </c>
    </row>
    <row r="28" spans="1:9" ht="12.75" customHeight="1" x14ac:dyDescent="0.2">
      <c r="A28" s="30"/>
      <c r="B28" s="57"/>
      <c r="C28" s="51"/>
      <c r="D28" s="52"/>
      <c r="E28" s="52"/>
      <c r="F28" s="30"/>
      <c r="G28" s="30"/>
      <c r="H28" s="30"/>
      <c r="I28" s="189"/>
    </row>
    <row r="29" spans="1:9" ht="12.75" customHeight="1" x14ac:dyDescent="0.2">
      <c r="A29" s="161" t="s">
        <v>191</v>
      </c>
      <c r="B29" s="161" t="s">
        <v>192</v>
      </c>
      <c r="C29" s="161" t="s">
        <v>193</v>
      </c>
      <c r="D29" s="161">
        <v>1</v>
      </c>
      <c r="E29" s="161" t="s">
        <v>1292</v>
      </c>
      <c r="F29" s="161">
        <v>125</v>
      </c>
      <c r="G29" s="161">
        <v>1</v>
      </c>
      <c r="H29" s="161">
        <v>0</v>
      </c>
      <c r="I29" s="186">
        <v>6.2E-2</v>
      </c>
    </row>
    <row r="30" spans="1:9" ht="12.75" customHeight="1" x14ac:dyDescent="0.2">
      <c r="A30" s="161" t="s">
        <v>191</v>
      </c>
      <c r="B30" s="161" t="s">
        <v>194</v>
      </c>
      <c r="C30" s="161" t="s">
        <v>195</v>
      </c>
      <c r="D30" s="161">
        <v>1</v>
      </c>
      <c r="E30" s="161" t="s">
        <v>1292</v>
      </c>
      <c r="F30" s="161">
        <v>139</v>
      </c>
      <c r="G30" s="161">
        <v>0.25</v>
      </c>
      <c r="H30" s="161">
        <v>0</v>
      </c>
      <c r="I30" s="186">
        <v>0.27300000000000002</v>
      </c>
    </row>
    <row r="31" spans="1:9" ht="12.75" customHeight="1" x14ac:dyDescent="0.2">
      <c r="A31" s="161" t="s">
        <v>191</v>
      </c>
      <c r="B31" s="161" t="s">
        <v>196</v>
      </c>
      <c r="C31" s="161" t="s">
        <v>197</v>
      </c>
      <c r="D31" s="161">
        <v>1</v>
      </c>
      <c r="E31" s="161" t="s">
        <v>1292</v>
      </c>
      <c r="F31" s="161">
        <v>139</v>
      </c>
      <c r="G31" s="161">
        <v>1</v>
      </c>
      <c r="H31" s="161">
        <v>0</v>
      </c>
      <c r="I31" s="186">
        <v>2.1000000000000001E-2</v>
      </c>
    </row>
    <row r="32" spans="1:9" ht="12.75" customHeight="1" x14ac:dyDescent="0.2">
      <c r="A32" s="161" t="s">
        <v>191</v>
      </c>
      <c r="B32" s="161" t="s">
        <v>198</v>
      </c>
      <c r="C32" s="161" t="s">
        <v>199</v>
      </c>
      <c r="D32" s="172">
        <v>1</v>
      </c>
      <c r="E32" s="161" t="s">
        <v>1292</v>
      </c>
      <c r="F32" s="161">
        <v>139</v>
      </c>
      <c r="G32" s="161">
        <v>1</v>
      </c>
      <c r="H32" s="161">
        <v>0</v>
      </c>
      <c r="I32" s="186">
        <v>2.3610000000000002</v>
      </c>
    </row>
    <row r="33" spans="1:9" ht="12.75" customHeight="1" x14ac:dyDescent="0.2">
      <c r="A33" s="170" t="s">
        <v>191</v>
      </c>
      <c r="B33" s="170" t="s">
        <v>200</v>
      </c>
      <c r="C33" s="170" t="s">
        <v>201</v>
      </c>
      <c r="D33" s="170">
        <v>1</v>
      </c>
      <c r="E33" s="170" t="s">
        <v>1292</v>
      </c>
      <c r="F33" s="170">
        <v>139</v>
      </c>
      <c r="G33" s="170">
        <v>1</v>
      </c>
      <c r="H33" s="170">
        <v>0</v>
      </c>
      <c r="I33" s="187">
        <v>0.124</v>
      </c>
    </row>
    <row r="34" spans="1:9" x14ac:dyDescent="0.2">
      <c r="A34" s="30"/>
      <c r="B34" s="57">
        <f>COUNTA(B29:B33)</f>
        <v>5</v>
      </c>
      <c r="C34" s="51"/>
      <c r="D34" s="70"/>
      <c r="E34" s="19">
        <f>COUNTIF(E29:E33, "Yes")</f>
        <v>5</v>
      </c>
      <c r="F34" s="30"/>
      <c r="G34" s="19"/>
      <c r="H34" s="19"/>
      <c r="I34" s="188">
        <f>SUM(I29:I33)</f>
        <v>2.8410000000000002</v>
      </c>
    </row>
    <row r="35" spans="1:9" x14ac:dyDescent="0.2">
      <c r="A35" s="30"/>
      <c r="B35" s="57"/>
      <c r="C35" s="51"/>
      <c r="D35" s="70"/>
      <c r="E35" s="70"/>
      <c r="F35" s="30"/>
      <c r="G35" s="19"/>
      <c r="H35" s="19"/>
      <c r="I35" s="188"/>
    </row>
    <row r="36" spans="1:9" ht="12.75" customHeight="1" x14ac:dyDescent="0.2">
      <c r="A36" s="161" t="s">
        <v>202</v>
      </c>
      <c r="B36" s="181" t="s">
        <v>203</v>
      </c>
      <c r="C36" s="181" t="s">
        <v>204</v>
      </c>
      <c r="D36" s="161">
        <v>3</v>
      </c>
      <c r="E36" s="161"/>
      <c r="F36" s="161">
        <v>150</v>
      </c>
      <c r="G36" s="161"/>
      <c r="H36" s="161"/>
      <c r="I36" s="186"/>
    </row>
    <row r="37" spans="1:9" ht="12.75" customHeight="1" x14ac:dyDescent="0.2">
      <c r="A37" s="161" t="s">
        <v>202</v>
      </c>
      <c r="B37" s="161" t="s">
        <v>205</v>
      </c>
      <c r="C37" s="161" t="s">
        <v>206</v>
      </c>
      <c r="D37" s="161">
        <v>1</v>
      </c>
      <c r="E37" s="161" t="s">
        <v>1292</v>
      </c>
      <c r="F37" s="161">
        <v>91</v>
      </c>
      <c r="G37" s="161">
        <v>1</v>
      </c>
      <c r="H37" s="161">
        <v>0</v>
      </c>
      <c r="I37" s="186">
        <v>3.6999999999999998E-2</v>
      </c>
    </row>
    <row r="38" spans="1:9" ht="12.75" customHeight="1" x14ac:dyDescent="0.2">
      <c r="A38" s="161" t="s">
        <v>202</v>
      </c>
      <c r="B38" s="181" t="s">
        <v>207</v>
      </c>
      <c r="C38" s="181" t="s">
        <v>208</v>
      </c>
      <c r="D38" s="161">
        <v>3</v>
      </c>
      <c r="E38" s="161"/>
      <c r="F38" s="161">
        <v>150</v>
      </c>
      <c r="G38" s="161"/>
      <c r="H38" s="161"/>
      <c r="I38" s="186"/>
    </row>
    <row r="39" spans="1:9" ht="12.75" customHeight="1" x14ac:dyDescent="0.2">
      <c r="A39" s="161" t="s">
        <v>202</v>
      </c>
      <c r="B39" s="181" t="s">
        <v>209</v>
      </c>
      <c r="C39" s="181" t="s">
        <v>210</v>
      </c>
      <c r="D39" s="161">
        <v>3</v>
      </c>
      <c r="E39" s="161"/>
      <c r="F39" s="161">
        <v>150</v>
      </c>
      <c r="G39" s="161"/>
      <c r="H39" s="161"/>
      <c r="I39" s="186"/>
    </row>
    <row r="40" spans="1:9" ht="12.75" customHeight="1" x14ac:dyDescent="0.2">
      <c r="A40" s="161" t="s">
        <v>202</v>
      </c>
      <c r="B40" s="161" t="s">
        <v>211</v>
      </c>
      <c r="C40" s="161" t="s">
        <v>212</v>
      </c>
      <c r="D40" s="161">
        <v>1</v>
      </c>
      <c r="E40" s="161" t="s">
        <v>1292</v>
      </c>
      <c r="F40" s="161">
        <v>91</v>
      </c>
      <c r="G40" s="161">
        <v>1</v>
      </c>
      <c r="H40" s="161">
        <v>0</v>
      </c>
      <c r="I40" s="186">
        <v>9.2999999999999999E-2</v>
      </c>
    </row>
    <row r="41" spans="1:9" ht="12.75" customHeight="1" x14ac:dyDescent="0.2">
      <c r="A41" s="161" t="s">
        <v>202</v>
      </c>
      <c r="B41" s="181" t="s">
        <v>213</v>
      </c>
      <c r="C41" s="181" t="s">
        <v>214</v>
      </c>
      <c r="D41" s="161">
        <v>3</v>
      </c>
      <c r="E41" s="161"/>
      <c r="F41" s="161">
        <v>150</v>
      </c>
      <c r="G41" s="161"/>
      <c r="H41" s="161"/>
      <c r="I41" s="186"/>
    </row>
    <row r="42" spans="1:9" ht="12.75" customHeight="1" x14ac:dyDescent="0.2">
      <c r="A42" s="161" t="s">
        <v>202</v>
      </c>
      <c r="B42" s="161" t="s">
        <v>215</v>
      </c>
      <c r="C42" s="161" t="s">
        <v>216</v>
      </c>
      <c r="D42" s="161">
        <v>1</v>
      </c>
      <c r="E42" s="161" t="s">
        <v>1292</v>
      </c>
      <c r="F42" s="161">
        <v>91</v>
      </c>
      <c r="G42" s="161">
        <v>1</v>
      </c>
      <c r="H42" s="161">
        <v>0</v>
      </c>
      <c r="I42" s="186">
        <v>6.2E-2</v>
      </c>
    </row>
    <row r="43" spans="1:9" ht="12.75" customHeight="1" x14ac:dyDescent="0.2">
      <c r="A43" s="161" t="s">
        <v>202</v>
      </c>
      <c r="B43" s="181" t="s">
        <v>217</v>
      </c>
      <c r="C43" s="181" t="s">
        <v>218</v>
      </c>
      <c r="D43" s="161">
        <v>3</v>
      </c>
      <c r="E43" s="161"/>
      <c r="F43" s="161">
        <v>150</v>
      </c>
      <c r="G43" s="161"/>
      <c r="H43" s="161"/>
      <c r="I43" s="186"/>
    </row>
    <row r="44" spans="1:9" ht="12.75" customHeight="1" x14ac:dyDescent="0.2">
      <c r="A44" s="161" t="s">
        <v>202</v>
      </c>
      <c r="B44" s="181" t="s">
        <v>219</v>
      </c>
      <c r="C44" s="181" t="s">
        <v>220</v>
      </c>
      <c r="D44" s="161">
        <v>3</v>
      </c>
      <c r="E44" s="161"/>
      <c r="F44" s="161">
        <v>150</v>
      </c>
      <c r="G44" s="161"/>
      <c r="H44" s="161"/>
      <c r="I44" s="186"/>
    </row>
    <row r="45" spans="1:9" ht="12.75" customHeight="1" x14ac:dyDescent="0.2">
      <c r="A45" s="161" t="s">
        <v>202</v>
      </c>
      <c r="B45" s="181" t="s">
        <v>221</v>
      </c>
      <c r="C45" s="181" t="s">
        <v>222</v>
      </c>
      <c r="D45" s="161">
        <v>3</v>
      </c>
      <c r="E45" s="161"/>
      <c r="F45" s="161">
        <v>150</v>
      </c>
      <c r="G45" s="161"/>
      <c r="H45" s="161"/>
      <c r="I45" s="186"/>
    </row>
    <row r="46" spans="1:9" ht="12.75" customHeight="1" x14ac:dyDescent="0.2">
      <c r="A46" s="161" t="s">
        <v>202</v>
      </c>
      <c r="B46" s="181" t="s">
        <v>223</v>
      </c>
      <c r="C46" s="181" t="s">
        <v>224</v>
      </c>
      <c r="D46" s="161">
        <v>3</v>
      </c>
      <c r="E46" s="161"/>
      <c r="F46" s="161">
        <v>150</v>
      </c>
      <c r="G46" s="161"/>
      <c r="H46" s="161"/>
      <c r="I46" s="186"/>
    </row>
    <row r="47" spans="1:9" ht="12.75" customHeight="1" x14ac:dyDescent="0.2">
      <c r="A47" s="161" t="s">
        <v>202</v>
      </c>
      <c r="B47" s="161" t="s">
        <v>225</v>
      </c>
      <c r="C47" s="161" t="s">
        <v>226</v>
      </c>
      <c r="D47" s="161">
        <v>1</v>
      </c>
      <c r="E47" s="161" t="s">
        <v>1292</v>
      </c>
      <c r="F47" s="161">
        <v>91</v>
      </c>
      <c r="G47" s="161">
        <v>1</v>
      </c>
      <c r="H47" s="161">
        <v>0</v>
      </c>
      <c r="I47" s="186">
        <v>0.28000000000000003</v>
      </c>
    </row>
    <row r="48" spans="1:9" ht="12.75" customHeight="1" x14ac:dyDescent="0.2">
      <c r="A48" s="161" t="s">
        <v>202</v>
      </c>
      <c r="B48" s="161" t="s">
        <v>227</v>
      </c>
      <c r="C48" s="161" t="s">
        <v>228</v>
      </c>
      <c r="D48" s="161">
        <v>1</v>
      </c>
      <c r="E48" s="161" t="s">
        <v>1292</v>
      </c>
      <c r="F48" s="161">
        <v>91</v>
      </c>
      <c r="G48" s="161">
        <v>1</v>
      </c>
      <c r="H48" s="161">
        <v>0</v>
      </c>
      <c r="I48" s="186">
        <v>2.4E-2</v>
      </c>
    </row>
    <row r="49" spans="1:9" ht="12.75" customHeight="1" x14ac:dyDescent="0.2">
      <c r="A49" s="170" t="s">
        <v>202</v>
      </c>
      <c r="B49" s="182" t="s">
        <v>229</v>
      </c>
      <c r="C49" s="182" t="s">
        <v>230</v>
      </c>
      <c r="D49" s="170">
        <v>3</v>
      </c>
      <c r="E49" s="170"/>
      <c r="F49" s="170">
        <v>150</v>
      </c>
      <c r="G49" s="170"/>
      <c r="H49" s="170"/>
      <c r="I49" s="187"/>
    </row>
    <row r="50" spans="1:9" x14ac:dyDescent="0.2">
      <c r="A50" s="30"/>
      <c r="B50" s="57">
        <f>COUNTA(B36:B49)</f>
        <v>14</v>
      </c>
      <c r="C50" s="51"/>
      <c r="D50" s="70"/>
      <c r="E50" s="19">
        <f>COUNTIF(E36:E49, "Yes")</f>
        <v>5</v>
      </c>
      <c r="F50" s="30"/>
      <c r="G50" s="19"/>
      <c r="H50" s="19"/>
      <c r="I50" s="188">
        <f>SUM(I36:I49)</f>
        <v>0.49600000000000005</v>
      </c>
    </row>
    <row r="51" spans="1:9" x14ac:dyDescent="0.2">
      <c r="A51" s="30"/>
      <c r="B51" s="57"/>
      <c r="C51" s="51"/>
      <c r="D51" s="70"/>
      <c r="E51" s="70"/>
      <c r="F51" s="30"/>
      <c r="G51" s="19"/>
      <c r="H51" s="19"/>
      <c r="I51" s="188"/>
    </row>
    <row r="52" spans="1:9" ht="12.75" customHeight="1" x14ac:dyDescent="0.2">
      <c r="A52" s="161" t="s">
        <v>231</v>
      </c>
      <c r="B52" s="161" t="s">
        <v>232</v>
      </c>
      <c r="C52" s="161" t="s">
        <v>233</v>
      </c>
      <c r="D52" s="172">
        <v>1</v>
      </c>
      <c r="E52" s="161" t="s">
        <v>1292</v>
      </c>
      <c r="F52" s="161">
        <v>105</v>
      </c>
      <c r="G52" s="161">
        <v>1</v>
      </c>
      <c r="H52" s="161">
        <v>0</v>
      </c>
      <c r="I52" s="186">
        <v>0.47199999999999998</v>
      </c>
    </row>
    <row r="53" spans="1:9" ht="12.75" customHeight="1" x14ac:dyDescent="0.2">
      <c r="A53" s="161" t="s">
        <v>231</v>
      </c>
      <c r="B53" s="161" t="s">
        <v>234</v>
      </c>
      <c r="C53" s="161" t="s">
        <v>235</v>
      </c>
      <c r="D53" s="161">
        <v>1</v>
      </c>
      <c r="E53" s="161" t="s">
        <v>1292</v>
      </c>
      <c r="F53" s="161">
        <v>105</v>
      </c>
      <c r="G53" s="161">
        <v>1</v>
      </c>
      <c r="H53" s="161">
        <v>0</v>
      </c>
      <c r="I53" s="186">
        <v>0.24199999999999999</v>
      </c>
    </row>
    <row r="54" spans="1:9" ht="12.75" customHeight="1" x14ac:dyDescent="0.2">
      <c r="A54" s="161" t="s">
        <v>231</v>
      </c>
      <c r="B54" s="181" t="s">
        <v>236</v>
      </c>
      <c r="C54" s="181" t="s">
        <v>237</v>
      </c>
      <c r="D54" s="161">
        <v>3</v>
      </c>
      <c r="E54" s="161"/>
      <c r="F54" s="161">
        <v>150</v>
      </c>
      <c r="G54" s="161"/>
      <c r="H54" s="161"/>
      <c r="I54" s="186"/>
    </row>
    <row r="55" spans="1:9" ht="12.75" customHeight="1" x14ac:dyDescent="0.2">
      <c r="A55" s="161" t="s">
        <v>231</v>
      </c>
      <c r="B55" s="161" t="s">
        <v>238</v>
      </c>
      <c r="C55" s="161" t="s">
        <v>239</v>
      </c>
      <c r="D55" s="161">
        <v>1</v>
      </c>
      <c r="E55" s="161" t="s">
        <v>1292</v>
      </c>
      <c r="F55" s="161">
        <v>105</v>
      </c>
      <c r="G55" s="161">
        <v>1</v>
      </c>
      <c r="H55" s="161">
        <v>0</v>
      </c>
      <c r="I55" s="186">
        <v>0.311</v>
      </c>
    </row>
    <row r="56" spans="1:9" ht="12.75" customHeight="1" x14ac:dyDescent="0.2">
      <c r="A56" s="161" t="s">
        <v>231</v>
      </c>
      <c r="B56" s="161" t="s">
        <v>240</v>
      </c>
      <c r="C56" s="161" t="s">
        <v>241</v>
      </c>
      <c r="D56" s="161">
        <v>1</v>
      </c>
      <c r="E56" s="161" t="s">
        <v>1292</v>
      </c>
      <c r="F56" s="161">
        <v>105</v>
      </c>
      <c r="G56" s="161">
        <v>1</v>
      </c>
      <c r="H56" s="161">
        <v>0</v>
      </c>
      <c r="I56" s="186">
        <v>0.26300000000000001</v>
      </c>
    </row>
    <row r="57" spans="1:9" ht="12.75" customHeight="1" x14ac:dyDescent="0.2">
      <c r="A57" s="161" t="s">
        <v>231</v>
      </c>
      <c r="B57" s="161" t="s">
        <v>242</v>
      </c>
      <c r="C57" s="161" t="s">
        <v>243</v>
      </c>
      <c r="D57" s="161">
        <v>1</v>
      </c>
      <c r="E57" s="161" t="s">
        <v>1292</v>
      </c>
      <c r="F57" s="161">
        <v>105</v>
      </c>
      <c r="G57" s="161">
        <v>1</v>
      </c>
      <c r="H57" s="161">
        <v>0</v>
      </c>
      <c r="I57" s="186">
        <v>0.23899999999999999</v>
      </c>
    </row>
    <row r="58" spans="1:9" ht="12.75" customHeight="1" x14ac:dyDescent="0.2">
      <c r="A58" s="161" t="s">
        <v>231</v>
      </c>
      <c r="B58" s="181" t="s">
        <v>244</v>
      </c>
      <c r="C58" s="181" t="s">
        <v>245</v>
      </c>
      <c r="D58" s="161">
        <v>3</v>
      </c>
      <c r="E58" s="161"/>
      <c r="F58" s="161">
        <v>68</v>
      </c>
      <c r="G58" s="161"/>
      <c r="H58" s="161"/>
      <c r="I58" s="186"/>
    </row>
    <row r="59" spans="1:9" ht="12.75" customHeight="1" x14ac:dyDescent="0.2">
      <c r="A59" s="161" t="s">
        <v>231</v>
      </c>
      <c r="B59" s="181" t="s">
        <v>246</v>
      </c>
      <c r="C59" s="181" t="s">
        <v>247</v>
      </c>
      <c r="D59" s="161">
        <v>3</v>
      </c>
      <c r="E59" s="161"/>
      <c r="F59" s="161">
        <v>150</v>
      </c>
      <c r="G59" s="161"/>
      <c r="H59" s="161"/>
      <c r="I59" s="186"/>
    </row>
    <row r="60" spans="1:9" ht="12.75" customHeight="1" x14ac:dyDescent="0.2">
      <c r="A60" s="161" t="s">
        <v>231</v>
      </c>
      <c r="B60" s="181" t="s">
        <v>248</v>
      </c>
      <c r="C60" s="181" t="s">
        <v>249</v>
      </c>
      <c r="D60" s="161">
        <v>3</v>
      </c>
      <c r="E60" s="161"/>
      <c r="F60" s="161">
        <v>150</v>
      </c>
      <c r="G60" s="161"/>
      <c r="H60" s="161"/>
      <c r="I60" s="186"/>
    </row>
    <row r="61" spans="1:9" ht="12.75" customHeight="1" x14ac:dyDescent="0.2">
      <c r="A61" s="161" t="s">
        <v>231</v>
      </c>
      <c r="B61" s="181" t="s">
        <v>250</v>
      </c>
      <c r="C61" s="181" t="s">
        <v>251</v>
      </c>
      <c r="D61" s="161">
        <v>3</v>
      </c>
      <c r="E61" s="161"/>
      <c r="F61" s="161">
        <v>150</v>
      </c>
      <c r="G61" s="161"/>
      <c r="H61" s="161"/>
      <c r="I61" s="186"/>
    </row>
    <row r="62" spans="1:9" ht="12.75" customHeight="1" x14ac:dyDescent="0.2">
      <c r="A62" s="161" t="s">
        <v>231</v>
      </c>
      <c r="B62" s="181" t="s">
        <v>252</v>
      </c>
      <c r="C62" s="181" t="s">
        <v>253</v>
      </c>
      <c r="D62" s="161">
        <v>3</v>
      </c>
      <c r="E62" s="161"/>
      <c r="F62" s="161">
        <v>150</v>
      </c>
      <c r="G62" s="161"/>
      <c r="H62" s="161"/>
      <c r="I62" s="186"/>
    </row>
    <row r="63" spans="1:9" ht="12.75" customHeight="1" x14ac:dyDescent="0.2">
      <c r="A63" s="161" t="s">
        <v>231</v>
      </c>
      <c r="B63" s="181" t="s">
        <v>254</v>
      </c>
      <c r="C63" s="181" t="s">
        <v>255</v>
      </c>
      <c r="D63" s="161">
        <v>3</v>
      </c>
      <c r="E63" s="161"/>
      <c r="F63" s="161">
        <v>150</v>
      </c>
      <c r="G63" s="161"/>
      <c r="H63" s="161"/>
      <c r="I63" s="186"/>
    </row>
    <row r="64" spans="1:9" ht="12.75" customHeight="1" x14ac:dyDescent="0.2">
      <c r="A64" s="161" t="s">
        <v>231</v>
      </c>
      <c r="B64" s="181" t="s">
        <v>256</v>
      </c>
      <c r="C64" s="181" t="s">
        <v>257</v>
      </c>
      <c r="D64" s="161">
        <v>3</v>
      </c>
      <c r="E64" s="161"/>
      <c r="F64" s="161">
        <v>150</v>
      </c>
      <c r="G64" s="161"/>
      <c r="H64" s="161"/>
      <c r="I64" s="186"/>
    </row>
    <row r="65" spans="1:9" ht="12.75" customHeight="1" x14ac:dyDescent="0.2">
      <c r="A65" s="161" t="s">
        <v>231</v>
      </c>
      <c r="B65" s="181" t="s">
        <v>258</v>
      </c>
      <c r="C65" s="181" t="s">
        <v>259</v>
      </c>
      <c r="D65" s="161">
        <v>3</v>
      </c>
      <c r="E65" s="161"/>
      <c r="F65" s="161">
        <v>150</v>
      </c>
      <c r="G65" s="161"/>
      <c r="H65" s="161"/>
      <c r="I65" s="186"/>
    </row>
    <row r="66" spans="1:9" ht="12.75" customHeight="1" x14ac:dyDescent="0.2">
      <c r="A66" s="161" t="s">
        <v>231</v>
      </c>
      <c r="B66" s="181" t="s">
        <v>260</v>
      </c>
      <c r="C66" s="181" t="s">
        <v>261</v>
      </c>
      <c r="D66" s="161">
        <v>3</v>
      </c>
      <c r="E66" s="161"/>
      <c r="F66" s="161">
        <v>150</v>
      </c>
      <c r="G66" s="161"/>
      <c r="H66" s="161"/>
      <c r="I66" s="186"/>
    </row>
    <row r="67" spans="1:9" ht="12.75" customHeight="1" x14ac:dyDescent="0.2">
      <c r="A67" s="170" t="s">
        <v>231</v>
      </c>
      <c r="B67" s="170" t="s">
        <v>262</v>
      </c>
      <c r="C67" s="170" t="s">
        <v>263</v>
      </c>
      <c r="D67" s="170">
        <v>1</v>
      </c>
      <c r="E67" s="170" t="s">
        <v>1292</v>
      </c>
      <c r="F67" s="170">
        <v>105</v>
      </c>
      <c r="G67" s="170">
        <v>1</v>
      </c>
      <c r="H67" s="170">
        <v>0</v>
      </c>
      <c r="I67" s="187">
        <v>0.19900000000000001</v>
      </c>
    </row>
    <row r="68" spans="1:9" x14ac:dyDescent="0.2">
      <c r="A68" s="30"/>
      <c r="B68" s="57">
        <f>COUNTA(B52:B67)</f>
        <v>16</v>
      </c>
      <c r="C68" s="51"/>
      <c r="D68" s="70"/>
      <c r="E68" s="19">
        <f>COUNTIF(E52:E67, "Yes")</f>
        <v>6</v>
      </c>
      <c r="F68" s="30"/>
      <c r="G68" s="19"/>
      <c r="H68" s="19"/>
      <c r="I68" s="188">
        <f>SUM(I52:I67)</f>
        <v>1.7259999999999998</v>
      </c>
    </row>
    <row r="69" spans="1:9" x14ac:dyDescent="0.2">
      <c r="A69" s="30"/>
      <c r="B69" s="57"/>
      <c r="C69" s="51"/>
      <c r="D69" s="70"/>
      <c r="E69" s="70"/>
      <c r="F69" s="30"/>
      <c r="G69" s="19"/>
      <c r="H69" s="19"/>
      <c r="I69" s="188"/>
    </row>
    <row r="70" spans="1:9" ht="12.75" customHeight="1" x14ac:dyDescent="0.2">
      <c r="A70" s="161" t="s">
        <v>264</v>
      </c>
      <c r="B70" s="172" t="s">
        <v>265</v>
      </c>
      <c r="C70" s="172" t="s">
        <v>266</v>
      </c>
      <c r="D70" s="161">
        <v>1</v>
      </c>
      <c r="E70" s="172" t="s">
        <v>1292</v>
      </c>
      <c r="F70" s="161">
        <v>120</v>
      </c>
      <c r="G70" s="172">
        <v>1</v>
      </c>
      <c r="H70" s="161">
        <v>0</v>
      </c>
      <c r="I70" s="186">
        <v>0.249</v>
      </c>
    </row>
    <row r="71" spans="1:9" ht="12.75" customHeight="1" x14ac:dyDescent="0.2">
      <c r="A71" s="161" t="s">
        <v>264</v>
      </c>
      <c r="B71" s="181" t="s">
        <v>267</v>
      </c>
      <c r="C71" s="181" t="s">
        <v>268</v>
      </c>
      <c r="D71" s="161">
        <v>3</v>
      </c>
      <c r="E71" s="161"/>
      <c r="F71" s="161">
        <v>150</v>
      </c>
      <c r="G71" s="161"/>
      <c r="H71" s="161"/>
      <c r="I71" s="186"/>
    </row>
    <row r="72" spans="1:9" ht="12.75" customHeight="1" x14ac:dyDescent="0.2">
      <c r="A72" s="161" t="s">
        <v>264</v>
      </c>
      <c r="B72" s="181" t="s">
        <v>269</v>
      </c>
      <c r="C72" s="181" t="s">
        <v>270</v>
      </c>
      <c r="D72" s="161">
        <v>3</v>
      </c>
      <c r="E72" s="161"/>
      <c r="F72" s="161">
        <v>150</v>
      </c>
      <c r="G72" s="161"/>
      <c r="H72" s="161"/>
      <c r="I72" s="186"/>
    </row>
    <row r="73" spans="1:9" ht="12.75" customHeight="1" x14ac:dyDescent="0.2">
      <c r="A73" s="161" t="s">
        <v>264</v>
      </c>
      <c r="B73" s="161" t="s">
        <v>271</v>
      </c>
      <c r="C73" s="161" t="s">
        <v>272</v>
      </c>
      <c r="D73" s="161">
        <v>1</v>
      </c>
      <c r="E73" s="161" t="s">
        <v>1292</v>
      </c>
      <c r="F73" s="161">
        <v>120</v>
      </c>
      <c r="G73" s="161">
        <v>1</v>
      </c>
      <c r="H73" s="161">
        <v>0</v>
      </c>
      <c r="I73" s="186">
        <v>0.01</v>
      </c>
    </row>
    <row r="74" spans="1:9" ht="12.75" customHeight="1" x14ac:dyDescent="0.2">
      <c r="A74" s="161" t="s">
        <v>264</v>
      </c>
      <c r="B74" s="181" t="s">
        <v>273</v>
      </c>
      <c r="C74" s="181" t="s">
        <v>274</v>
      </c>
      <c r="D74" s="161">
        <v>3</v>
      </c>
      <c r="E74" s="161"/>
      <c r="F74" s="161">
        <v>150</v>
      </c>
      <c r="G74" s="161"/>
      <c r="H74" s="161"/>
      <c r="I74" s="186"/>
    </row>
    <row r="75" spans="1:9" ht="12.75" customHeight="1" x14ac:dyDescent="0.2">
      <c r="A75" s="161" t="s">
        <v>264</v>
      </c>
      <c r="B75" s="181" t="s">
        <v>275</v>
      </c>
      <c r="C75" s="181" t="s">
        <v>1324</v>
      </c>
      <c r="D75" s="161">
        <v>3</v>
      </c>
      <c r="E75" s="161"/>
      <c r="F75" s="161">
        <v>150</v>
      </c>
      <c r="G75" s="161"/>
      <c r="H75" s="161"/>
      <c r="I75" s="186"/>
    </row>
    <row r="76" spans="1:9" ht="12.75" customHeight="1" x14ac:dyDescent="0.2">
      <c r="A76" s="161" t="s">
        <v>264</v>
      </c>
      <c r="B76" s="181" t="s">
        <v>1325</v>
      </c>
      <c r="C76" s="181" t="s">
        <v>1326</v>
      </c>
      <c r="D76" s="172">
        <v>1</v>
      </c>
      <c r="E76" s="172" t="s">
        <v>1292</v>
      </c>
      <c r="F76" s="161">
        <v>120</v>
      </c>
      <c r="G76" s="161"/>
      <c r="H76" s="161"/>
      <c r="I76" s="186"/>
    </row>
    <row r="77" spans="1:9" ht="12.75" customHeight="1" x14ac:dyDescent="0.2">
      <c r="A77" s="161" t="s">
        <v>264</v>
      </c>
      <c r="B77" s="181" t="s">
        <v>276</v>
      </c>
      <c r="C77" s="181" t="s">
        <v>277</v>
      </c>
      <c r="D77" s="161">
        <v>1</v>
      </c>
      <c r="E77" s="161"/>
      <c r="F77" s="161">
        <v>105</v>
      </c>
      <c r="G77" s="161"/>
      <c r="H77" s="161"/>
      <c r="I77" s="186"/>
    </row>
    <row r="78" spans="1:9" ht="12.75" customHeight="1" x14ac:dyDescent="0.2">
      <c r="A78" s="161" t="s">
        <v>264</v>
      </c>
      <c r="B78" s="181" t="s">
        <v>278</v>
      </c>
      <c r="C78" s="181" t="s">
        <v>279</v>
      </c>
      <c r="D78" s="161">
        <v>1</v>
      </c>
      <c r="E78" s="161"/>
      <c r="F78" s="161">
        <v>120</v>
      </c>
      <c r="G78" s="161"/>
      <c r="H78" s="161"/>
      <c r="I78" s="186"/>
    </row>
    <row r="79" spans="1:9" ht="12.75" customHeight="1" x14ac:dyDescent="0.2">
      <c r="A79" s="161" t="s">
        <v>264</v>
      </c>
      <c r="B79" s="181" t="s">
        <v>280</v>
      </c>
      <c r="C79" s="181" t="s">
        <v>281</v>
      </c>
      <c r="D79" s="161">
        <v>3</v>
      </c>
      <c r="E79" s="161"/>
      <c r="F79" s="161">
        <v>150</v>
      </c>
      <c r="G79" s="161"/>
      <c r="H79" s="161"/>
      <c r="I79" s="186"/>
    </row>
    <row r="80" spans="1:9" ht="12.75" customHeight="1" x14ac:dyDescent="0.2">
      <c r="A80" s="161" t="s">
        <v>264</v>
      </c>
      <c r="B80" s="181" t="s">
        <v>282</v>
      </c>
      <c r="C80" s="181" t="s">
        <v>283</v>
      </c>
      <c r="D80" s="161">
        <v>1</v>
      </c>
      <c r="E80" s="161"/>
      <c r="F80" s="161">
        <v>120</v>
      </c>
      <c r="G80" s="161"/>
      <c r="H80" s="161"/>
      <c r="I80" s="186"/>
    </row>
    <row r="81" spans="1:9" ht="12.75" customHeight="1" x14ac:dyDescent="0.2">
      <c r="A81" s="161" t="s">
        <v>264</v>
      </c>
      <c r="B81" s="181" t="s">
        <v>284</v>
      </c>
      <c r="C81" s="181" t="s">
        <v>285</v>
      </c>
      <c r="D81" s="161">
        <v>3</v>
      </c>
      <c r="E81" s="161"/>
      <c r="F81" s="161">
        <v>150</v>
      </c>
      <c r="G81" s="161"/>
      <c r="H81" s="161"/>
      <c r="I81" s="186"/>
    </row>
    <row r="82" spans="1:9" ht="12.75" customHeight="1" x14ac:dyDescent="0.2">
      <c r="A82" s="161" t="s">
        <v>264</v>
      </c>
      <c r="B82" s="161" t="s">
        <v>286</v>
      </c>
      <c r="C82" s="161" t="s">
        <v>287</v>
      </c>
      <c r="D82" s="161">
        <v>1</v>
      </c>
      <c r="E82" s="161" t="s">
        <v>1292</v>
      </c>
      <c r="F82" s="161">
        <v>152</v>
      </c>
      <c r="G82" s="161">
        <v>1</v>
      </c>
      <c r="H82" s="161">
        <v>0</v>
      </c>
      <c r="I82" s="186">
        <v>3.4000000000000002E-2</v>
      </c>
    </row>
    <row r="83" spans="1:9" ht="12.75" customHeight="1" x14ac:dyDescent="0.2">
      <c r="A83" s="161" t="s">
        <v>264</v>
      </c>
      <c r="B83" s="181" t="s">
        <v>288</v>
      </c>
      <c r="C83" s="181" t="s">
        <v>289</v>
      </c>
      <c r="D83" s="161">
        <v>3</v>
      </c>
      <c r="E83" s="161"/>
      <c r="F83" s="161">
        <v>150</v>
      </c>
      <c r="G83" s="161"/>
      <c r="H83" s="161"/>
      <c r="I83" s="186"/>
    </row>
    <row r="84" spans="1:9" ht="12.75" customHeight="1" x14ac:dyDescent="0.2">
      <c r="A84" s="161" t="s">
        <v>264</v>
      </c>
      <c r="B84" s="181" t="s">
        <v>290</v>
      </c>
      <c r="C84" s="181" t="s">
        <v>291</v>
      </c>
      <c r="D84" s="161">
        <v>1</v>
      </c>
      <c r="E84" s="161"/>
      <c r="F84" s="161">
        <v>101</v>
      </c>
      <c r="G84" s="161"/>
      <c r="H84" s="161"/>
      <c r="I84" s="186"/>
    </row>
    <row r="85" spans="1:9" ht="12.75" customHeight="1" x14ac:dyDescent="0.2">
      <c r="A85" s="161" t="s">
        <v>264</v>
      </c>
      <c r="B85" s="181" t="s">
        <v>292</v>
      </c>
      <c r="C85" s="181" t="s">
        <v>293</v>
      </c>
      <c r="D85" s="161">
        <v>1</v>
      </c>
      <c r="E85" s="161"/>
      <c r="F85" s="161">
        <v>104</v>
      </c>
      <c r="G85" s="161"/>
      <c r="H85" s="161"/>
      <c r="I85" s="186"/>
    </row>
    <row r="86" spans="1:9" ht="12.75" customHeight="1" x14ac:dyDescent="0.2">
      <c r="A86" s="170" t="s">
        <v>264</v>
      </c>
      <c r="B86" s="182" t="s">
        <v>1327</v>
      </c>
      <c r="C86" s="182" t="s">
        <v>1328</v>
      </c>
      <c r="D86" s="215">
        <v>1</v>
      </c>
      <c r="E86" s="215" t="s">
        <v>1292</v>
      </c>
      <c r="F86" s="170">
        <v>120</v>
      </c>
      <c r="G86" s="170"/>
      <c r="H86" s="170"/>
      <c r="I86" s="187"/>
    </row>
    <row r="87" spans="1:9" x14ac:dyDescent="0.2">
      <c r="A87" s="30"/>
      <c r="B87" s="57">
        <f>COUNTA(B70:B86)</f>
        <v>17</v>
      </c>
      <c r="C87" s="51"/>
      <c r="D87" s="70"/>
      <c r="E87" s="19">
        <f>COUNTIF(E70:E86, "Yes")</f>
        <v>5</v>
      </c>
      <c r="F87" s="30"/>
      <c r="G87" s="19"/>
      <c r="H87" s="19"/>
      <c r="I87" s="188">
        <f>SUM(I70:I86)</f>
        <v>0.29300000000000004</v>
      </c>
    </row>
    <row r="88" spans="1:9" x14ac:dyDescent="0.2">
      <c r="A88" s="30"/>
      <c r="B88" s="57"/>
      <c r="C88" s="51"/>
      <c r="D88" s="70"/>
      <c r="E88" s="70"/>
      <c r="F88" s="30"/>
      <c r="G88" s="19"/>
      <c r="H88" s="19"/>
      <c r="I88" s="188"/>
    </row>
    <row r="89" spans="1:9" ht="12.75" customHeight="1" x14ac:dyDescent="0.2">
      <c r="A89" s="161" t="s">
        <v>294</v>
      </c>
      <c r="B89" s="181" t="s">
        <v>295</v>
      </c>
      <c r="C89" s="181" t="s">
        <v>296</v>
      </c>
      <c r="D89" s="161">
        <v>3</v>
      </c>
      <c r="E89" s="161"/>
      <c r="F89" s="161">
        <v>91</v>
      </c>
      <c r="G89" s="161"/>
      <c r="H89" s="161"/>
      <c r="I89" s="186"/>
    </row>
    <row r="90" spans="1:9" ht="12.75" customHeight="1" x14ac:dyDescent="0.2">
      <c r="A90" s="161" t="s">
        <v>294</v>
      </c>
      <c r="B90" s="181" t="s">
        <v>297</v>
      </c>
      <c r="C90" s="181" t="s">
        <v>298</v>
      </c>
      <c r="D90" s="161">
        <v>3</v>
      </c>
      <c r="E90" s="161"/>
      <c r="F90" s="161">
        <v>150</v>
      </c>
      <c r="G90" s="161"/>
      <c r="H90" s="161"/>
      <c r="I90" s="186"/>
    </row>
    <row r="91" spans="1:9" ht="12.75" customHeight="1" x14ac:dyDescent="0.2">
      <c r="A91" s="161" t="s">
        <v>294</v>
      </c>
      <c r="B91" s="181" t="s">
        <v>299</v>
      </c>
      <c r="C91" s="181" t="s">
        <v>300</v>
      </c>
      <c r="D91" s="161">
        <v>3</v>
      </c>
      <c r="E91" s="161"/>
      <c r="F91" s="161">
        <v>150</v>
      </c>
      <c r="G91" s="161"/>
      <c r="H91" s="161"/>
      <c r="I91" s="186"/>
    </row>
    <row r="92" spans="1:9" ht="12.75" customHeight="1" x14ac:dyDescent="0.2">
      <c r="A92" s="161" t="s">
        <v>294</v>
      </c>
      <c r="B92" s="181" t="s">
        <v>301</v>
      </c>
      <c r="C92" s="181" t="s">
        <v>302</v>
      </c>
      <c r="D92" s="161">
        <v>3</v>
      </c>
      <c r="E92" s="161"/>
      <c r="F92" s="161">
        <v>150</v>
      </c>
      <c r="G92" s="161"/>
      <c r="H92" s="161"/>
      <c r="I92" s="186"/>
    </row>
    <row r="93" spans="1:9" ht="12.75" customHeight="1" x14ac:dyDescent="0.2">
      <c r="A93" s="161" t="s">
        <v>294</v>
      </c>
      <c r="B93" s="181" t="s">
        <v>303</v>
      </c>
      <c r="C93" s="181" t="s">
        <v>304</v>
      </c>
      <c r="D93" s="161">
        <v>3</v>
      </c>
      <c r="E93" s="161"/>
      <c r="F93" s="161">
        <v>150</v>
      </c>
      <c r="G93" s="161"/>
      <c r="H93" s="161"/>
      <c r="I93" s="186"/>
    </row>
    <row r="94" spans="1:9" ht="12.75" customHeight="1" x14ac:dyDescent="0.2">
      <c r="A94" s="161" t="s">
        <v>294</v>
      </c>
      <c r="B94" s="161" t="s">
        <v>305</v>
      </c>
      <c r="C94" s="161" t="s">
        <v>306</v>
      </c>
      <c r="D94" s="161">
        <v>1</v>
      </c>
      <c r="E94" s="161" t="s">
        <v>1292</v>
      </c>
      <c r="F94" s="161">
        <v>91</v>
      </c>
      <c r="G94" s="161">
        <v>1</v>
      </c>
      <c r="H94" s="161">
        <v>0</v>
      </c>
      <c r="I94" s="186">
        <v>9.2999999999999999E-2</v>
      </c>
    </row>
    <row r="95" spans="1:9" ht="12.75" customHeight="1" x14ac:dyDescent="0.2">
      <c r="A95" s="161" t="s">
        <v>294</v>
      </c>
      <c r="B95" s="181" t="s">
        <v>307</v>
      </c>
      <c r="C95" s="181" t="s">
        <v>308</v>
      </c>
      <c r="D95" s="161">
        <v>3</v>
      </c>
      <c r="E95" s="161"/>
      <c r="F95" s="161">
        <v>150</v>
      </c>
      <c r="G95" s="161"/>
      <c r="H95" s="161"/>
      <c r="I95" s="186"/>
    </row>
    <row r="96" spans="1:9" ht="12.75" customHeight="1" x14ac:dyDescent="0.2">
      <c r="A96" s="161" t="s">
        <v>294</v>
      </c>
      <c r="B96" s="181" t="s">
        <v>309</v>
      </c>
      <c r="C96" s="181" t="s">
        <v>310</v>
      </c>
      <c r="D96" s="161">
        <v>3</v>
      </c>
      <c r="E96" s="161"/>
      <c r="F96" s="161">
        <v>150</v>
      </c>
      <c r="G96" s="161"/>
      <c r="H96" s="161"/>
      <c r="I96" s="186"/>
    </row>
    <row r="97" spans="1:9" ht="12.75" customHeight="1" x14ac:dyDescent="0.2">
      <c r="A97" s="161" t="s">
        <v>294</v>
      </c>
      <c r="B97" s="181" t="s">
        <v>311</v>
      </c>
      <c r="C97" s="181" t="s">
        <v>312</v>
      </c>
      <c r="D97" s="161">
        <v>3</v>
      </c>
      <c r="E97" s="161"/>
      <c r="F97" s="161">
        <v>150</v>
      </c>
      <c r="G97" s="161"/>
      <c r="H97" s="161"/>
      <c r="I97" s="186"/>
    </row>
    <row r="98" spans="1:9" ht="12.75" customHeight="1" x14ac:dyDescent="0.2">
      <c r="A98" s="161" t="s">
        <v>294</v>
      </c>
      <c r="B98" s="181" t="s">
        <v>313</v>
      </c>
      <c r="C98" s="181" t="s">
        <v>314</v>
      </c>
      <c r="D98" s="161">
        <v>3</v>
      </c>
      <c r="E98" s="161"/>
      <c r="F98" s="161">
        <v>150</v>
      </c>
      <c r="G98" s="161"/>
      <c r="H98" s="161"/>
      <c r="I98" s="186"/>
    </row>
    <row r="99" spans="1:9" ht="12.75" customHeight="1" x14ac:dyDescent="0.2">
      <c r="A99" s="161" t="s">
        <v>294</v>
      </c>
      <c r="B99" s="181" t="s">
        <v>315</v>
      </c>
      <c r="C99" s="181" t="s">
        <v>316</v>
      </c>
      <c r="D99" s="161">
        <v>3</v>
      </c>
      <c r="E99" s="161"/>
      <c r="F99" s="161">
        <v>150</v>
      </c>
      <c r="G99" s="161"/>
      <c r="H99" s="161"/>
      <c r="I99" s="186"/>
    </row>
    <row r="100" spans="1:9" ht="12.75" customHeight="1" x14ac:dyDescent="0.2">
      <c r="A100" s="170" t="s">
        <v>294</v>
      </c>
      <c r="B100" s="182" t="s">
        <v>317</v>
      </c>
      <c r="C100" s="182" t="s">
        <v>318</v>
      </c>
      <c r="D100" s="170">
        <v>3</v>
      </c>
      <c r="E100" s="170"/>
      <c r="F100" s="170">
        <v>150</v>
      </c>
      <c r="G100" s="170"/>
      <c r="H100" s="170"/>
      <c r="I100" s="187"/>
    </row>
    <row r="101" spans="1:9" x14ac:dyDescent="0.2">
      <c r="A101" s="30"/>
      <c r="B101" s="57">
        <f>COUNTA(B89:B100)</f>
        <v>12</v>
      </c>
      <c r="C101" s="51"/>
      <c r="D101" s="70"/>
      <c r="E101" s="19">
        <f>COUNTIF(E89:E100, "Yes")</f>
        <v>1</v>
      </c>
      <c r="F101" s="30"/>
      <c r="G101" s="19"/>
      <c r="H101" s="19"/>
      <c r="I101" s="188">
        <f>SUM(I89:I100)</f>
        <v>9.2999999999999999E-2</v>
      </c>
    </row>
    <row r="102" spans="1:9" x14ac:dyDescent="0.2">
      <c r="A102" s="30"/>
      <c r="B102" s="57"/>
      <c r="C102" s="51"/>
      <c r="D102" s="70"/>
      <c r="E102" s="70"/>
      <c r="F102" s="30"/>
      <c r="G102" s="19"/>
      <c r="H102" s="19"/>
      <c r="I102" s="188"/>
    </row>
    <row r="103" spans="1:9" ht="12.75" customHeight="1" x14ac:dyDescent="0.2">
      <c r="A103" s="161" t="s">
        <v>319</v>
      </c>
      <c r="B103" s="161" t="s">
        <v>320</v>
      </c>
      <c r="C103" s="161" t="s">
        <v>321</v>
      </c>
      <c r="D103" s="161">
        <v>1</v>
      </c>
      <c r="E103" s="161" t="s">
        <v>1292</v>
      </c>
      <c r="F103" s="161">
        <v>98</v>
      </c>
      <c r="G103" s="161">
        <v>4</v>
      </c>
      <c r="H103" s="161">
        <v>0</v>
      </c>
      <c r="I103" s="186">
        <v>1.7450000000000001</v>
      </c>
    </row>
    <row r="104" spans="1:9" ht="12.75" customHeight="1" x14ac:dyDescent="0.2">
      <c r="A104" s="161" t="s">
        <v>319</v>
      </c>
      <c r="B104" s="161" t="s">
        <v>322</v>
      </c>
      <c r="C104" s="161" t="s">
        <v>323</v>
      </c>
      <c r="D104" s="161">
        <v>1</v>
      </c>
      <c r="E104" s="161" t="s">
        <v>1292</v>
      </c>
      <c r="F104" s="161">
        <v>98</v>
      </c>
      <c r="G104" s="161">
        <v>4</v>
      </c>
      <c r="H104" s="161">
        <v>0</v>
      </c>
      <c r="I104" s="186">
        <v>2.9990000000000001</v>
      </c>
    </row>
    <row r="105" spans="1:9" ht="12.75" customHeight="1" x14ac:dyDescent="0.2">
      <c r="A105" s="161" t="s">
        <v>319</v>
      </c>
      <c r="B105" s="181" t="s">
        <v>324</v>
      </c>
      <c r="C105" s="181" t="s">
        <v>325</v>
      </c>
      <c r="D105" s="161">
        <v>3</v>
      </c>
      <c r="E105" s="161"/>
      <c r="F105" s="161">
        <v>150</v>
      </c>
      <c r="G105" s="161"/>
      <c r="H105" s="161"/>
      <c r="I105" s="186"/>
    </row>
    <row r="106" spans="1:9" ht="12.75" customHeight="1" x14ac:dyDescent="0.2">
      <c r="A106" s="161" t="s">
        <v>319</v>
      </c>
      <c r="B106" s="161" t="s">
        <v>326</v>
      </c>
      <c r="C106" s="161" t="s">
        <v>327</v>
      </c>
      <c r="D106" s="161">
        <v>1</v>
      </c>
      <c r="E106" s="161" t="s">
        <v>1292</v>
      </c>
      <c r="F106" s="161">
        <v>98</v>
      </c>
      <c r="G106" s="161">
        <v>4</v>
      </c>
      <c r="H106" s="161">
        <v>0</v>
      </c>
      <c r="I106" s="186">
        <v>1.25</v>
      </c>
    </row>
    <row r="107" spans="1:9" ht="12.75" customHeight="1" x14ac:dyDescent="0.2">
      <c r="A107" s="161" t="s">
        <v>319</v>
      </c>
      <c r="B107" s="161" t="s">
        <v>328</v>
      </c>
      <c r="C107" s="161" t="s">
        <v>329</v>
      </c>
      <c r="D107" s="161">
        <v>1</v>
      </c>
      <c r="E107" s="161" t="s">
        <v>1292</v>
      </c>
      <c r="F107" s="161">
        <v>98</v>
      </c>
      <c r="G107" s="161">
        <v>4</v>
      </c>
      <c r="H107" s="161">
        <v>0</v>
      </c>
      <c r="I107" s="186">
        <v>2</v>
      </c>
    </row>
    <row r="108" spans="1:9" ht="12.75" customHeight="1" x14ac:dyDescent="0.2">
      <c r="A108" s="170" t="s">
        <v>319</v>
      </c>
      <c r="B108" s="170" t="s">
        <v>330</v>
      </c>
      <c r="C108" s="170" t="s">
        <v>331</v>
      </c>
      <c r="D108" s="170">
        <v>1</v>
      </c>
      <c r="E108" s="170" t="s">
        <v>1292</v>
      </c>
      <c r="F108" s="170">
        <v>98</v>
      </c>
      <c r="G108" s="170">
        <v>4</v>
      </c>
      <c r="H108" s="170">
        <v>0</v>
      </c>
      <c r="I108" s="187">
        <v>1</v>
      </c>
    </row>
    <row r="109" spans="1:9" x14ac:dyDescent="0.2">
      <c r="A109" s="30"/>
      <c r="B109" s="57">
        <f>COUNTA(B103:B108)</f>
        <v>6</v>
      </c>
      <c r="C109" s="51"/>
      <c r="D109" s="70"/>
      <c r="E109" s="19">
        <f>COUNTIF(E103:E108, "Yes")</f>
        <v>5</v>
      </c>
      <c r="F109" s="30"/>
      <c r="G109" s="19"/>
      <c r="H109" s="19"/>
      <c r="I109" s="188">
        <f>SUM(I103:I108)</f>
        <v>8.9939999999999998</v>
      </c>
    </row>
    <row r="110" spans="1:9" x14ac:dyDescent="0.2">
      <c r="A110" s="30"/>
      <c r="B110" s="57"/>
      <c r="C110" s="51"/>
      <c r="D110" s="70"/>
      <c r="E110" s="70"/>
      <c r="F110" s="30"/>
      <c r="G110" s="19"/>
      <c r="H110" s="19"/>
      <c r="I110" s="188"/>
    </row>
    <row r="111" spans="1:9" ht="12.75" customHeight="1" x14ac:dyDescent="0.2">
      <c r="A111" s="161" t="s">
        <v>332</v>
      </c>
      <c r="B111" s="181" t="s">
        <v>333</v>
      </c>
      <c r="C111" s="181" t="s">
        <v>334</v>
      </c>
      <c r="D111" s="161">
        <v>3</v>
      </c>
      <c r="E111" s="161"/>
      <c r="F111" s="161">
        <v>150</v>
      </c>
      <c r="G111" s="161"/>
      <c r="H111" s="161"/>
      <c r="I111" s="186"/>
    </row>
    <row r="112" spans="1:9" ht="12.75" customHeight="1" x14ac:dyDescent="0.2">
      <c r="A112" s="161" t="s">
        <v>332</v>
      </c>
      <c r="B112" s="181" t="s">
        <v>335</v>
      </c>
      <c r="C112" s="181" t="s">
        <v>336</v>
      </c>
      <c r="D112" s="161">
        <v>3</v>
      </c>
      <c r="E112" s="161"/>
      <c r="F112" s="161">
        <v>150</v>
      </c>
      <c r="G112" s="161"/>
      <c r="H112" s="161"/>
      <c r="I112" s="186"/>
    </row>
    <row r="113" spans="1:9" ht="12.75" customHeight="1" x14ac:dyDescent="0.2">
      <c r="A113" s="161" t="s">
        <v>332</v>
      </c>
      <c r="B113" s="181" t="s">
        <v>337</v>
      </c>
      <c r="C113" s="181" t="s">
        <v>338</v>
      </c>
      <c r="D113" s="161">
        <v>3</v>
      </c>
      <c r="E113" s="161"/>
      <c r="F113" s="161">
        <v>150</v>
      </c>
      <c r="G113" s="161"/>
      <c r="H113" s="161"/>
      <c r="I113" s="186"/>
    </row>
    <row r="114" spans="1:9" ht="12.75" customHeight="1" x14ac:dyDescent="0.2">
      <c r="A114" s="161" t="s">
        <v>332</v>
      </c>
      <c r="B114" s="161" t="s">
        <v>339</v>
      </c>
      <c r="C114" s="161" t="s">
        <v>340</v>
      </c>
      <c r="D114" s="161">
        <v>1</v>
      </c>
      <c r="E114" s="161" t="s">
        <v>1292</v>
      </c>
      <c r="F114" s="161">
        <v>86</v>
      </c>
      <c r="G114" s="161">
        <v>2</v>
      </c>
      <c r="H114" s="161">
        <v>0</v>
      </c>
      <c r="I114" s="186">
        <v>0.36299999999999999</v>
      </c>
    </row>
    <row r="115" spans="1:9" ht="12.75" customHeight="1" x14ac:dyDescent="0.2">
      <c r="A115" s="161" t="s">
        <v>332</v>
      </c>
      <c r="B115" s="181" t="s">
        <v>341</v>
      </c>
      <c r="C115" s="181" t="s">
        <v>342</v>
      </c>
      <c r="D115" s="161">
        <v>3</v>
      </c>
      <c r="E115" s="161"/>
      <c r="F115" s="161">
        <v>150</v>
      </c>
      <c r="G115" s="161"/>
      <c r="H115" s="161"/>
      <c r="I115" s="186"/>
    </row>
    <row r="116" spans="1:9" ht="12.75" customHeight="1" x14ac:dyDescent="0.2">
      <c r="A116" s="161" t="s">
        <v>332</v>
      </c>
      <c r="B116" s="181" t="s">
        <v>343</v>
      </c>
      <c r="C116" s="181" t="s">
        <v>344</v>
      </c>
      <c r="D116" s="161">
        <v>3</v>
      </c>
      <c r="E116" s="161"/>
      <c r="F116" s="161">
        <v>150</v>
      </c>
      <c r="G116" s="161"/>
      <c r="H116" s="161"/>
      <c r="I116" s="186"/>
    </row>
    <row r="117" spans="1:9" ht="12.75" customHeight="1" x14ac:dyDescent="0.2">
      <c r="A117" s="170" t="s">
        <v>332</v>
      </c>
      <c r="B117" s="182" t="s">
        <v>345</v>
      </c>
      <c r="C117" s="182" t="s">
        <v>346</v>
      </c>
      <c r="D117" s="170">
        <v>3</v>
      </c>
      <c r="E117" s="170"/>
      <c r="F117" s="170">
        <v>150</v>
      </c>
      <c r="G117" s="170"/>
      <c r="H117" s="170"/>
      <c r="I117" s="187"/>
    </row>
    <row r="118" spans="1:9" x14ac:dyDescent="0.2">
      <c r="A118" s="30"/>
      <c r="B118" s="57">
        <f>COUNTA(B111:B117)</f>
        <v>7</v>
      </c>
      <c r="C118" s="51"/>
      <c r="D118" s="70"/>
      <c r="E118" s="19">
        <f>COUNTIF(E111:E117, "Yes")</f>
        <v>1</v>
      </c>
      <c r="F118" s="30"/>
      <c r="G118" s="19"/>
      <c r="H118" s="19"/>
      <c r="I118" s="188">
        <f>SUM(I111:I117)</f>
        <v>0.36299999999999999</v>
      </c>
    </row>
    <row r="119" spans="1:9" x14ac:dyDescent="0.2">
      <c r="A119" s="30"/>
      <c r="B119" s="57"/>
      <c r="C119" s="51"/>
      <c r="D119" s="70"/>
      <c r="E119" s="70"/>
      <c r="F119" s="30"/>
      <c r="G119" s="19"/>
      <c r="H119" s="19"/>
      <c r="I119" s="188"/>
    </row>
    <row r="120" spans="1:9" ht="12.75" customHeight="1" x14ac:dyDescent="0.2">
      <c r="A120" s="161" t="s">
        <v>347</v>
      </c>
      <c r="B120" s="161" t="s">
        <v>348</v>
      </c>
      <c r="C120" s="161" t="s">
        <v>349</v>
      </c>
      <c r="D120" s="161">
        <v>1</v>
      </c>
      <c r="E120" s="161" t="s">
        <v>1292</v>
      </c>
      <c r="F120" s="161">
        <v>98</v>
      </c>
      <c r="G120" s="161">
        <v>1</v>
      </c>
      <c r="H120" s="161">
        <v>0</v>
      </c>
      <c r="I120" s="186">
        <v>6.2E-2</v>
      </c>
    </row>
    <row r="121" spans="1:9" ht="12.75" customHeight="1" x14ac:dyDescent="0.2">
      <c r="A121" s="161" t="s">
        <v>347</v>
      </c>
      <c r="B121" s="181" t="s">
        <v>350</v>
      </c>
      <c r="C121" s="181" t="s">
        <v>351</v>
      </c>
      <c r="D121" s="161">
        <v>3</v>
      </c>
      <c r="E121" s="161"/>
      <c r="F121" s="161">
        <v>150</v>
      </c>
      <c r="G121" s="161"/>
      <c r="H121" s="161"/>
      <c r="I121" s="186"/>
    </row>
    <row r="122" spans="1:9" ht="12.75" customHeight="1" x14ac:dyDescent="0.2">
      <c r="A122" s="161" t="s">
        <v>347</v>
      </c>
      <c r="B122" s="181" t="s">
        <v>352</v>
      </c>
      <c r="C122" s="181" t="s">
        <v>353</v>
      </c>
      <c r="D122" s="161">
        <v>3</v>
      </c>
      <c r="E122" s="161"/>
      <c r="F122" s="161">
        <v>150</v>
      </c>
      <c r="G122" s="161"/>
      <c r="H122" s="161"/>
      <c r="I122" s="186"/>
    </row>
    <row r="123" spans="1:9" ht="12.75" customHeight="1" x14ac:dyDescent="0.2">
      <c r="A123" s="161" t="s">
        <v>347</v>
      </c>
      <c r="B123" s="161" t="s">
        <v>354</v>
      </c>
      <c r="C123" s="161" t="s">
        <v>355</v>
      </c>
      <c r="D123" s="161">
        <v>1</v>
      </c>
      <c r="E123" s="161" t="s">
        <v>1292</v>
      </c>
      <c r="F123" s="161">
        <v>98</v>
      </c>
      <c r="G123" s="161">
        <v>1</v>
      </c>
      <c r="H123" s="161">
        <v>0</v>
      </c>
      <c r="I123" s="186">
        <v>0.217</v>
      </c>
    </row>
    <row r="124" spans="1:9" ht="12.75" customHeight="1" x14ac:dyDescent="0.2">
      <c r="A124" s="161" t="s">
        <v>347</v>
      </c>
      <c r="B124" s="181" t="s">
        <v>356</v>
      </c>
      <c r="C124" s="181" t="s">
        <v>357</v>
      </c>
      <c r="D124" s="161">
        <v>3</v>
      </c>
      <c r="E124" s="161"/>
      <c r="F124" s="161">
        <v>150</v>
      </c>
      <c r="G124" s="161"/>
      <c r="H124" s="161"/>
      <c r="I124" s="186"/>
    </row>
    <row r="125" spans="1:9" ht="12.75" customHeight="1" x14ac:dyDescent="0.2">
      <c r="A125" s="161" t="s">
        <v>347</v>
      </c>
      <c r="B125" s="181" t="s">
        <v>358</v>
      </c>
      <c r="C125" s="181" t="s">
        <v>359</v>
      </c>
      <c r="D125" s="161">
        <v>3</v>
      </c>
      <c r="E125" s="161"/>
      <c r="F125" s="161">
        <v>150</v>
      </c>
      <c r="G125" s="161"/>
      <c r="H125" s="161"/>
      <c r="I125" s="186"/>
    </row>
    <row r="126" spans="1:9" ht="12.75" customHeight="1" x14ac:dyDescent="0.2">
      <c r="A126" s="161" t="s">
        <v>347</v>
      </c>
      <c r="B126" s="181" t="s">
        <v>360</v>
      </c>
      <c r="C126" s="181" t="s">
        <v>361</v>
      </c>
      <c r="D126" s="161">
        <v>3</v>
      </c>
      <c r="E126" s="161"/>
      <c r="F126" s="161">
        <v>150</v>
      </c>
      <c r="G126" s="161"/>
      <c r="H126" s="161"/>
      <c r="I126" s="186"/>
    </row>
    <row r="127" spans="1:9" ht="12.75" customHeight="1" x14ac:dyDescent="0.2">
      <c r="A127" s="161" t="s">
        <v>347</v>
      </c>
      <c r="B127" s="161" t="s">
        <v>362</v>
      </c>
      <c r="C127" s="161" t="s">
        <v>363</v>
      </c>
      <c r="D127" s="161">
        <v>1</v>
      </c>
      <c r="E127" s="161" t="s">
        <v>1292</v>
      </c>
      <c r="F127" s="161">
        <v>98</v>
      </c>
      <c r="G127" s="161">
        <v>1</v>
      </c>
      <c r="H127" s="161">
        <v>0</v>
      </c>
      <c r="I127" s="186">
        <v>0.26700000000000002</v>
      </c>
    </row>
    <row r="128" spans="1:9" ht="12.75" customHeight="1" x14ac:dyDescent="0.2">
      <c r="A128" s="161" t="s">
        <v>347</v>
      </c>
      <c r="B128" s="161" t="s">
        <v>364</v>
      </c>
      <c r="C128" s="161" t="s">
        <v>365</v>
      </c>
      <c r="D128" s="161">
        <v>1</v>
      </c>
      <c r="E128" s="161" t="s">
        <v>1292</v>
      </c>
      <c r="F128" s="161">
        <v>99</v>
      </c>
      <c r="G128" s="161">
        <v>0.25</v>
      </c>
      <c r="H128" s="161">
        <v>0</v>
      </c>
      <c r="I128" s="186">
        <v>0.29199999999999998</v>
      </c>
    </row>
    <row r="129" spans="1:9" ht="12.75" customHeight="1" x14ac:dyDescent="0.2">
      <c r="A129" s="161" t="s">
        <v>347</v>
      </c>
      <c r="B129" s="161" t="s">
        <v>366</v>
      </c>
      <c r="C129" s="161" t="s">
        <v>367</v>
      </c>
      <c r="D129" s="161">
        <v>1</v>
      </c>
      <c r="E129" s="161" t="s">
        <v>1292</v>
      </c>
      <c r="F129" s="161">
        <v>98</v>
      </c>
      <c r="G129" s="161">
        <v>1</v>
      </c>
      <c r="H129" s="161">
        <v>0</v>
      </c>
      <c r="I129" s="186">
        <v>0.28000000000000003</v>
      </c>
    </row>
    <row r="130" spans="1:9" ht="12.75" customHeight="1" x14ac:dyDescent="0.2">
      <c r="A130" s="161" t="s">
        <v>347</v>
      </c>
      <c r="B130" s="161" t="s">
        <v>368</v>
      </c>
      <c r="C130" s="161" t="s">
        <v>369</v>
      </c>
      <c r="D130" s="161">
        <v>1</v>
      </c>
      <c r="E130" s="161" t="s">
        <v>1292</v>
      </c>
      <c r="F130" s="161">
        <v>98</v>
      </c>
      <c r="G130" s="161">
        <v>1</v>
      </c>
      <c r="H130" s="161">
        <v>0</v>
      </c>
      <c r="I130" s="186">
        <v>0.36</v>
      </c>
    </row>
    <row r="131" spans="1:9" ht="12.75" customHeight="1" x14ac:dyDescent="0.2">
      <c r="A131" s="161" t="s">
        <v>347</v>
      </c>
      <c r="B131" s="161" t="s">
        <v>370</v>
      </c>
      <c r="C131" s="161" t="s">
        <v>371</v>
      </c>
      <c r="D131" s="161">
        <v>1</v>
      </c>
      <c r="E131" s="161" t="s">
        <v>1292</v>
      </c>
      <c r="F131" s="161">
        <v>98</v>
      </c>
      <c r="G131" s="161">
        <v>1</v>
      </c>
      <c r="H131" s="161">
        <v>0</v>
      </c>
      <c r="I131" s="186">
        <v>0.25900000000000001</v>
      </c>
    </row>
    <row r="132" spans="1:9" ht="12.75" customHeight="1" x14ac:dyDescent="0.2">
      <c r="A132" s="161" t="s">
        <v>347</v>
      </c>
      <c r="B132" s="161" t="s">
        <v>372</v>
      </c>
      <c r="C132" s="161" t="s">
        <v>373</v>
      </c>
      <c r="D132" s="161">
        <v>1</v>
      </c>
      <c r="E132" s="161" t="s">
        <v>1292</v>
      </c>
      <c r="F132" s="161">
        <v>98</v>
      </c>
      <c r="G132" s="161">
        <v>1</v>
      </c>
      <c r="H132" s="161">
        <v>0</v>
      </c>
      <c r="I132" s="186">
        <v>0.26100000000000001</v>
      </c>
    </row>
    <row r="133" spans="1:9" ht="12.75" customHeight="1" x14ac:dyDescent="0.2">
      <c r="A133" s="161" t="s">
        <v>347</v>
      </c>
      <c r="B133" s="181" t="s">
        <v>374</v>
      </c>
      <c r="C133" s="181" t="s">
        <v>375</v>
      </c>
      <c r="D133" s="161">
        <v>3</v>
      </c>
      <c r="E133" s="161"/>
      <c r="F133" s="161">
        <v>150</v>
      </c>
      <c r="G133" s="161"/>
      <c r="H133" s="161"/>
      <c r="I133" s="186"/>
    </row>
    <row r="134" spans="1:9" ht="12.75" customHeight="1" x14ac:dyDescent="0.2">
      <c r="A134" s="161" t="s">
        <v>347</v>
      </c>
      <c r="B134" s="161" t="s">
        <v>376</v>
      </c>
      <c r="C134" s="161" t="s">
        <v>377</v>
      </c>
      <c r="D134" s="161">
        <v>1</v>
      </c>
      <c r="E134" s="161" t="s">
        <v>1292</v>
      </c>
      <c r="F134" s="161">
        <v>98</v>
      </c>
      <c r="G134" s="161">
        <v>1</v>
      </c>
      <c r="H134" s="161">
        <v>0</v>
      </c>
      <c r="I134" s="186">
        <v>0.26700000000000002</v>
      </c>
    </row>
    <row r="135" spans="1:9" ht="12.75" customHeight="1" x14ac:dyDescent="0.2">
      <c r="A135" s="161" t="s">
        <v>347</v>
      </c>
      <c r="B135" s="161" t="s">
        <v>378</v>
      </c>
      <c r="C135" s="161" t="s">
        <v>379</v>
      </c>
      <c r="D135" s="161">
        <v>1</v>
      </c>
      <c r="E135" s="161" t="s">
        <v>1292</v>
      </c>
      <c r="F135" s="161">
        <v>98</v>
      </c>
      <c r="G135" s="161">
        <v>1</v>
      </c>
      <c r="H135" s="161">
        <v>0</v>
      </c>
      <c r="I135" s="186">
        <v>8.1000000000000003E-2</v>
      </c>
    </row>
    <row r="136" spans="1:9" ht="12.75" customHeight="1" x14ac:dyDescent="0.2">
      <c r="A136" s="161" t="s">
        <v>347</v>
      </c>
      <c r="B136" s="161" t="s">
        <v>380</v>
      </c>
      <c r="C136" s="161" t="s">
        <v>381</v>
      </c>
      <c r="D136" s="161">
        <v>1</v>
      </c>
      <c r="E136" s="161" t="s">
        <v>1292</v>
      </c>
      <c r="F136" s="161">
        <v>98</v>
      </c>
      <c r="G136" s="161">
        <v>1</v>
      </c>
      <c r="H136" s="161">
        <v>0</v>
      </c>
      <c r="I136" s="186">
        <v>0.27300000000000002</v>
      </c>
    </row>
    <row r="137" spans="1:9" ht="12.75" customHeight="1" x14ac:dyDescent="0.2">
      <c r="A137" s="161" t="s">
        <v>347</v>
      </c>
      <c r="B137" s="161" t="s">
        <v>382</v>
      </c>
      <c r="C137" s="161" t="s">
        <v>383</v>
      </c>
      <c r="D137" s="161">
        <v>1</v>
      </c>
      <c r="E137" s="161" t="s">
        <v>1292</v>
      </c>
      <c r="F137" s="161">
        <v>98</v>
      </c>
      <c r="G137" s="161">
        <v>1</v>
      </c>
      <c r="H137" s="161">
        <v>0</v>
      </c>
      <c r="I137" s="186">
        <v>0.26700000000000002</v>
      </c>
    </row>
    <row r="138" spans="1:9" ht="12.75" customHeight="1" x14ac:dyDescent="0.2">
      <c r="A138" s="161" t="s">
        <v>347</v>
      </c>
      <c r="B138" s="161" t="s">
        <v>384</v>
      </c>
      <c r="C138" s="161" t="s">
        <v>385</v>
      </c>
      <c r="D138" s="161">
        <v>1</v>
      </c>
      <c r="E138" s="161" t="s">
        <v>1292</v>
      </c>
      <c r="F138" s="161">
        <v>98</v>
      </c>
      <c r="G138" s="161">
        <v>1</v>
      </c>
      <c r="H138" s="161">
        <v>0</v>
      </c>
      <c r="I138" s="186">
        <v>0.26700000000000002</v>
      </c>
    </row>
    <row r="139" spans="1:9" ht="12.75" customHeight="1" x14ac:dyDescent="0.2">
      <c r="A139" s="161" t="s">
        <v>347</v>
      </c>
      <c r="B139" s="181" t="s">
        <v>386</v>
      </c>
      <c r="C139" s="181" t="s">
        <v>387</v>
      </c>
      <c r="D139" s="161">
        <v>3</v>
      </c>
      <c r="E139" s="161"/>
      <c r="F139" s="161">
        <v>150</v>
      </c>
      <c r="G139" s="161"/>
      <c r="H139" s="161"/>
      <c r="I139" s="186"/>
    </row>
    <row r="140" spans="1:9" ht="12.75" customHeight="1" x14ac:dyDescent="0.2">
      <c r="A140" s="170" t="s">
        <v>347</v>
      </c>
      <c r="B140" s="170" t="s">
        <v>388</v>
      </c>
      <c r="C140" s="170" t="s">
        <v>389</v>
      </c>
      <c r="D140" s="170">
        <v>1</v>
      </c>
      <c r="E140" s="170" t="s">
        <v>1292</v>
      </c>
      <c r="F140" s="170">
        <v>98</v>
      </c>
      <c r="G140" s="170">
        <v>1</v>
      </c>
      <c r="H140" s="170">
        <v>0</v>
      </c>
      <c r="I140" s="187">
        <v>0.251</v>
      </c>
    </row>
    <row r="141" spans="1:9" x14ac:dyDescent="0.2">
      <c r="A141" s="30"/>
      <c r="B141" s="57">
        <f>COUNTA(B120:B140)</f>
        <v>21</v>
      </c>
      <c r="C141" s="51"/>
      <c r="D141" s="70"/>
      <c r="E141" s="19">
        <f>COUNTIF(E120:E140, "Yes")</f>
        <v>14</v>
      </c>
      <c r="F141" s="30"/>
      <c r="G141" s="19"/>
      <c r="H141" s="19"/>
      <c r="I141" s="188">
        <f>SUM(I120:I140)</f>
        <v>3.4039999999999999</v>
      </c>
    </row>
    <row r="142" spans="1:9" x14ac:dyDescent="0.2">
      <c r="A142" s="30"/>
      <c r="B142" s="57"/>
      <c r="C142" s="51"/>
      <c r="D142" s="70"/>
      <c r="E142" s="70"/>
      <c r="F142" s="30"/>
      <c r="G142" s="19"/>
      <c r="H142" s="19"/>
      <c r="I142" s="188"/>
    </row>
    <row r="143" spans="1:9" ht="12.75" customHeight="1" x14ac:dyDescent="0.2">
      <c r="A143" s="161" t="s">
        <v>390</v>
      </c>
      <c r="B143" s="181" t="s">
        <v>392</v>
      </c>
      <c r="C143" s="181" t="s">
        <v>393</v>
      </c>
      <c r="D143" s="161">
        <v>3</v>
      </c>
      <c r="E143" s="161"/>
      <c r="F143" s="161">
        <v>150</v>
      </c>
      <c r="G143" s="161"/>
      <c r="H143" s="161"/>
      <c r="I143" s="186"/>
    </row>
    <row r="144" spans="1:9" ht="12.75" customHeight="1" x14ac:dyDescent="0.2">
      <c r="A144" s="161" t="s">
        <v>390</v>
      </c>
      <c r="B144" s="181" t="s">
        <v>391</v>
      </c>
      <c r="C144" s="181" t="s">
        <v>394</v>
      </c>
      <c r="D144" s="161">
        <v>3</v>
      </c>
      <c r="E144" s="161"/>
      <c r="F144" s="161">
        <v>150</v>
      </c>
      <c r="G144" s="161"/>
      <c r="H144" s="161"/>
      <c r="I144" s="186"/>
    </row>
    <row r="145" spans="1:9" ht="12.75" customHeight="1" x14ac:dyDescent="0.2">
      <c r="A145" s="161" t="s">
        <v>390</v>
      </c>
      <c r="B145" s="161" t="s">
        <v>395</v>
      </c>
      <c r="C145" s="161" t="s">
        <v>396</v>
      </c>
      <c r="D145" s="161">
        <v>1</v>
      </c>
      <c r="E145" s="161" t="s">
        <v>1292</v>
      </c>
      <c r="F145" s="161">
        <v>105</v>
      </c>
      <c r="G145" s="161">
        <v>1</v>
      </c>
      <c r="H145" s="161">
        <v>0</v>
      </c>
      <c r="I145" s="186">
        <v>6.2E-2</v>
      </c>
    </row>
    <row r="146" spans="1:9" ht="12.75" customHeight="1" x14ac:dyDescent="0.2">
      <c r="A146" s="161" t="s">
        <v>390</v>
      </c>
      <c r="B146" s="181" t="s">
        <v>397</v>
      </c>
      <c r="C146" s="181" t="s">
        <v>398</v>
      </c>
      <c r="D146" s="161">
        <v>3</v>
      </c>
      <c r="E146" s="161"/>
      <c r="F146" s="161">
        <v>68</v>
      </c>
      <c r="G146" s="161"/>
      <c r="H146" s="161"/>
      <c r="I146" s="186"/>
    </row>
    <row r="147" spans="1:9" ht="12.75" customHeight="1" x14ac:dyDescent="0.2">
      <c r="A147" s="161" t="s">
        <v>390</v>
      </c>
      <c r="B147" s="161" t="s">
        <v>399</v>
      </c>
      <c r="C147" s="161" t="s">
        <v>400</v>
      </c>
      <c r="D147" s="161">
        <v>1</v>
      </c>
      <c r="E147" s="161" t="s">
        <v>1292</v>
      </c>
      <c r="F147" s="161">
        <v>105</v>
      </c>
      <c r="G147" s="161">
        <v>1</v>
      </c>
      <c r="H147" s="161">
        <v>0</v>
      </c>
      <c r="I147" s="186">
        <v>8.1000000000000003E-2</v>
      </c>
    </row>
    <row r="148" spans="1:9" ht="12.75" customHeight="1" x14ac:dyDescent="0.2">
      <c r="A148" s="161" t="s">
        <v>390</v>
      </c>
      <c r="B148" s="161" t="s">
        <v>401</v>
      </c>
      <c r="C148" s="161" t="s">
        <v>402</v>
      </c>
      <c r="D148" s="161">
        <v>1</v>
      </c>
      <c r="E148" s="161" t="s">
        <v>1292</v>
      </c>
      <c r="F148" s="161">
        <v>105</v>
      </c>
      <c r="G148" s="161">
        <v>1</v>
      </c>
      <c r="H148" s="161">
        <v>0</v>
      </c>
      <c r="I148" s="186">
        <v>7.8E-2</v>
      </c>
    </row>
    <row r="149" spans="1:9" ht="12.75" customHeight="1" x14ac:dyDescent="0.2">
      <c r="A149" s="161" t="s">
        <v>390</v>
      </c>
      <c r="B149" s="161" t="s">
        <v>403</v>
      </c>
      <c r="C149" s="161" t="s">
        <v>404</v>
      </c>
      <c r="D149" s="161">
        <v>1</v>
      </c>
      <c r="E149" s="161" t="s">
        <v>1292</v>
      </c>
      <c r="F149" s="161">
        <v>105</v>
      </c>
      <c r="G149" s="161">
        <v>1</v>
      </c>
      <c r="H149" s="161">
        <v>0</v>
      </c>
      <c r="I149" s="186">
        <v>6.2E-2</v>
      </c>
    </row>
    <row r="150" spans="1:9" ht="12.75" customHeight="1" x14ac:dyDescent="0.2">
      <c r="A150" s="161" t="s">
        <v>390</v>
      </c>
      <c r="B150" s="161" t="s">
        <v>405</v>
      </c>
      <c r="C150" s="161" t="s">
        <v>406</v>
      </c>
      <c r="D150" s="161">
        <v>1</v>
      </c>
      <c r="E150" s="161" t="s">
        <v>1292</v>
      </c>
      <c r="F150" s="161">
        <v>105</v>
      </c>
      <c r="G150" s="161">
        <v>1</v>
      </c>
      <c r="H150" s="161">
        <v>0</v>
      </c>
      <c r="I150" s="186">
        <v>8.5649999999999995</v>
      </c>
    </row>
    <row r="151" spans="1:9" ht="12.75" customHeight="1" x14ac:dyDescent="0.2">
      <c r="A151" s="161" t="s">
        <v>390</v>
      </c>
      <c r="B151" s="161" t="s">
        <v>407</v>
      </c>
      <c r="C151" s="161" t="s">
        <v>408</v>
      </c>
      <c r="D151" s="161">
        <v>2</v>
      </c>
      <c r="E151" s="161" t="s">
        <v>1292</v>
      </c>
      <c r="F151" s="161">
        <v>105</v>
      </c>
      <c r="G151" s="161">
        <v>1</v>
      </c>
      <c r="H151" s="161">
        <v>0</v>
      </c>
      <c r="I151" s="186">
        <v>0.16500000000000001</v>
      </c>
    </row>
    <row r="152" spans="1:9" ht="12.75" customHeight="1" x14ac:dyDescent="0.2">
      <c r="A152" s="161" t="s">
        <v>390</v>
      </c>
      <c r="B152" s="181" t="s">
        <v>409</v>
      </c>
      <c r="C152" s="181" t="s">
        <v>410</v>
      </c>
      <c r="D152" s="161">
        <v>3</v>
      </c>
      <c r="E152" s="161"/>
      <c r="F152" s="161">
        <v>68</v>
      </c>
      <c r="G152" s="161"/>
      <c r="H152" s="161"/>
      <c r="I152" s="186"/>
    </row>
    <row r="153" spans="1:9" ht="12.75" customHeight="1" x14ac:dyDescent="0.2">
      <c r="A153" s="161" t="s">
        <v>390</v>
      </c>
      <c r="B153" s="161" t="s">
        <v>411</v>
      </c>
      <c r="C153" s="161" t="s">
        <v>412</v>
      </c>
      <c r="D153" s="161">
        <v>1</v>
      </c>
      <c r="E153" s="161" t="s">
        <v>1292</v>
      </c>
      <c r="F153" s="161">
        <v>105</v>
      </c>
      <c r="G153" s="161">
        <v>1</v>
      </c>
      <c r="H153" s="161">
        <v>0</v>
      </c>
      <c r="I153" s="186">
        <v>3.5000000000000003E-2</v>
      </c>
    </row>
    <row r="154" spans="1:9" ht="12.75" customHeight="1" x14ac:dyDescent="0.2">
      <c r="A154" s="161" t="s">
        <v>390</v>
      </c>
      <c r="B154" s="181" t="s">
        <v>413</v>
      </c>
      <c r="C154" s="181" t="s">
        <v>414</v>
      </c>
      <c r="D154" s="161">
        <v>3</v>
      </c>
      <c r="E154" s="161"/>
      <c r="F154" s="161">
        <v>68</v>
      </c>
      <c r="G154" s="161"/>
      <c r="H154" s="161"/>
      <c r="I154" s="186"/>
    </row>
    <row r="155" spans="1:9" ht="12.75" customHeight="1" x14ac:dyDescent="0.2">
      <c r="A155" s="161" t="s">
        <v>390</v>
      </c>
      <c r="B155" s="161" t="s">
        <v>415</v>
      </c>
      <c r="C155" s="161" t="s">
        <v>416</v>
      </c>
      <c r="D155" s="161">
        <v>1</v>
      </c>
      <c r="E155" s="161" t="s">
        <v>1292</v>
      </c>
      <c r="F155" s="161">
        <v>105</v>
      </c>
      <c r="G155" s="161">
        <v>1</v>
      </c>
      <c r="H155" s="161">
        <v>0</v>
      </c>
      <c r="I155" s="186">
        <v>0.14899999999999999</v>
      </c>
    </row>
    <row r="156" spans="1:9" ht="12.75" customHeight="1" x14ac:dyDescent="0.2">
      <c r="A156" s="161" t="s">
        <v>390</v>
      </c>
      <c r="B156" s="181" t="s">
        <v>417</v>
      </c>
      <c r="C156" s="181" t="s">
        <v>418</v>
      </c>
      <c r="D156" s="161">
        <v>3</v>
      </c>
      <c r="E156" s="161"/>
      <c r="F156" s="161">
        <v>150</v>
      </c>
      <c r="G156" s="161"/>
      <c r="H156" s="161"/>
      <c r="I156" s="186"/>
    </row>
    <row r="157" spans="1:9" ht="12.75" customHeight="1" x14ac:dyDescent="0.2">
      <c r="A157" s="161" t="s">
        <v>390</v>
      </c>
      <c r="B157" s="161" t="s">
        <v>419</v>
      </c>
      <c r="C157" s="161" t="s">
        <v>1281</v>
      </c>
      <c r="D157" s="161">
        <v>1</v>
      </c>
      <c r="E157" s="161" t="s">
        <v>1292</v>
      </c>
      <c r="F157" s="161">
        <v>105</v>
      </c>
      <c r="G157" s="161">
        <v>1</v>
      </c>
      <c r="H157" s="161">
        <v>0</v>
      </c>
      <c r="I157" s="186">
        <v>8.1000000000000003E-2</v>
      </c>
    </row>
    <row r="158" spans="1:9" ht="12.75" customHeight="1" x14ac:dyDescent="0.2">
      <c r="A158" s="161" t="s">
        <v>390</v>
      </c>
      <c r="B158" s="161" t="s">
        <v>420</v>
      </c>
      <c r="C158" s="161" t="s">
        <v>421</v>
      </c>
      <c r="D158" s="161">
        <v>1</v>
      </c>
      <c r="E158" s="161" t="s">
        <v>1292</v>
      </c>
      <c r="F158" s="161">
        <v>105</v>
      </c>
      <c r="G158" s="161">
        <v>1</v>
      </c>
      <c r="H158" s="161">
        <v>0</v>
      </c>
      <c r="I158" s="186">
        <v>6.2E-2</v>
      </c>
    </row>
    <row r="159" spans="1:9" ht="12.75" customHeight="1" x14ac:dyDescent="0.2">
      <c r="A159" s="161" t="s">
        <v>390</v>
      </c>
      <c r="B159" s="161" t="s">
        <v>422</v>
      </c>
      <c r="C159" s="161" t="s">
        <v>423</v>
      </c>
      <c r="D159" s="161">
        <v>1</v>
      </c>
      <c r="E159" s="161" t="s">
        <v>1292</v>
      </c>
      <c r="F159" s="161">
        <v>105</v>
      </c>
      <c r="G159" s="161">
        <v>1</v>
      </c>
      <c r="H159" s="161">
        <v>0</v>
      </c>
      <c r="I159" s="186">
        <v>2.1999999999999999E-2</v>
      </c>
    </row>
    <row r="160" spans="1:9" ht="12.75" customHeight="1" x14ac:dyDescent="0.2">
      <c r="A160" s="161" t="s">
        <v>390</v>
      </c>
      <c r="B160" s="161" t="s">
        <v>424</v>
      </c>
      <c r="C160" s="161" t="s">
        <v>425</v>
      </c>
      <c r="D160" s="161">
        <v>2</v>
      </c>
      <c r="E160" s="161" t="s">
        <v>1292</v>
      </c>
      <c r="F160" s="161">
        <v>105</v>
      </c>
      <c r="G160" s="161">
        <v>1</v>
      </c>
      <c r="H160" s="161">
        <v>0</v>
      </c>
      <c r="I160" s="186">
        <v>3.5999999999999997E-2</v>
      </c>
    </row>
    <row r="161" spans="1:9" ht="12.75" customHeight="1" x14ac:dyDescent="0.2">
      <c r="A161" s="161" t="s">
        <v>390</v>
      </c>
      <c r="B161" s="161" t="s">
        <v>426</v>
      </c>
      <c r="C161" s="161" t="s">
        <v>427</v>
      </c>
      <c r="D161" s="161">
        <v>1</v>
      </c>
      <c r="E161" s="161" t="s">
        <v>1292</v>
      </c>
      <c r="F161" s="161">
        <v>105</v>
      </c>
      <c r="G161" s="161">
        <v>1</v>
      </c>
      <c r="H161" s="161">
        <v>0</v>
      </c>
      <c r="I161" s="186">
        <v>0.185</v>
      </c>
    </row>
    <row r="162" spans="1:9" ht="12.75" customHeight="1" x14ac:dyDescent="0.2">
      <c r="A162" s="170" t="s">
        <v>390</v>
      </c>
      <c r="B162" s="170" t="s">
        <v>428</v>
      </c>
      <c r="C162" s="170" t="s">
        <v>429</v>
      </c>
      <c r="D162" s="170">
        <v>1</v>
      </c>
      <c r="E162" s="170" t="s">
        <v>1292</v>
      </c>
      <c r="F162" s="170">
        <v>105</v>
      </c>
      <c r="G162" s="170">
        <v>1</v>
      </c>
      <c r="H162" s="170">
        <v>0</v>
      </c>
      <c r="I162" s="187">
        <v>6.2E-2</v>
      </c>
    </row>
    <row r="163" spans="1:9" x14ac:dyDescent="0.2">
      <c r="A163" s="30"/>
      <c r="B163" s="57">
        <f>COUNTA(B143:B162)</f>
        <v>20</v>
      </c>
      <c r="C163" s="51"/>
      <c r="D163" s="70"/>
      <c r="E163" s="19">
        <f>COUNTIF(E143:E162, "Yes")</f>
        <v>14</v>
      </c>
      <c r="F163" s="30"/>
      <c r="G163" s="19"/>
      <c r="H163" s="19"/>
      <c r="I163" s="188">
        <f>SUM(I143:I162)</f>
        <v>9.644999999999996</v>
      </c>
    </row>
    <row r="164" spans="1:9" x14ac:dyDescent="0.2">
      <c r="A164" s="30"/>
      <c r="B164" s="57"/>
      <c r="C164" s="51"/>
      <c r="D164" s="70"/>
      <c r="E164" s="70"/>
      <c r="F164" s="30"/>
      <c r="G164" s="19"/>
      <c r="H164" s="19"/>
      <c r="I164" s="188"/>
    </row>
    <row r="165" spans="1:9" ht="12.75" customHeight="1" x14ac:dyDescent="0.2">
      <c r="A165" s="161" t="s">
        <v>430</v>
      </c>
      <c r="B165" s="181" t="s">
        <v>431</v>
      </c>
      <c r="C165" s="181" t="s">
        <v>432</v>
      </c>
      <c r="D165" s="161">
        <v>3</v>
      </c>
      <c r="E165" s="161"/>
      <c r="F165" s="161">
        <v>150</v>
      </c>
      <c r="G165" s="161"/>
      <c r="H165" s="161"/>
      <c r="I165" s="186"/>
    </row>
    <row r="166" spans="1:9" ht="12.75" customHeight="1" x14ac:dyDescent="0.2">
      <c r="A166" s="161" t="s">
        <v>430</v>
      </c>
      <c r="B166" s="161" t="s">
        <v>433</v>
      </c>
      <c r="C166" s="161" t="s">
        <v>434</v>
      </c>
      <c r="D166" s="161">
        <v>1</v>
      </c>
      <c r="E166" s="161" t="s">
        <v>1292</v>
      </c>
      <c r="F166" s="161">
        <v>91</v>
      </c>
      <c r="G166" s="161">
        <v>1</v>
      </c>
      <c r="H166" s="161">
        <v>0</v>
      </c>
      <c r="I166" s="186">
        <v>9.4E-2</v>
      </c>
    </row>
    <row r="167" spans="1:9" ht="12.75" customHeight="1" x14ac:dyDescent="0.2">
      <c r="A167" s="161" t="s">
        <v>430</v>
      </c>
      <c r="B167" s="161" t="s">
        <v>435</v>
      </c>
      <c r="C167" s="161" t="s">
        <v>436</v>
      </c>
      <c r="D167" s="161">
        <v>1</v>
      </c>
      <c r="E167" s="161" t="s">
        <v>1292</v>
      </c>
      <c r="F167" s="161">
        <v>91</v>
      </c>
      <c r="G167" s="161">
        <v>1</v>
      </c>
      <c r="H167" s="161">
        <v>0</v>
      </c>
      <c r="I167" s="186">
        <v>1.2929999999999999</v>
      </c>
    </row>
    <row r="168" spans="1:9" ht="12.75" customHeight="1" x14ac:dyDescent="0.2">
      <c r="A168" s="161" t="s">
        <v>430</v>
      </c>
      <c r="B168" s="181" t="s">
        <v>437</v>
      </c>
      <c r="C168" s="181" t="s">
        <v>438</v>
      </c>
      <c r="D168" s="161">
        <v>3</v>
      </c>
      <c r="E168" s="161"/>
      <c r="F168" s="161">
        <v>150</v>
      </c>
      <c r="G168" s="161"/>
      <c r="H168" s="161"/>
      <c r="I168" s="186"/>
    </row>
    <row r="169" spans="1:9" ht="12.75" customHeight="1" x14ac:dyDescent="0.2">
      <c r="A169" s="161" t="s">
        <v>430</v>
      </c>
      <c r="B169" s="181" t="s">
        <v>439</v>
      </c>
      <c r="C169" s="181" t="s">
        <v>440</v>
      </c>
      <c r="D169" s="161">
        <v>3</v>
      </c>
      <c r="E169" s="161"/>
      <c r="F169" s="161">
        <v>150</v>
      </c>
      <c r="G169" s="161"/>
      <c r="H169" s="161"/>
      <c r="I169" s="186"/>
    </row>
    <row r="170" spans="1:9" ht="12.75" customHeight="1" x14ac:dyDescent="0.2">
      <c r="A170" s="161" t="s">
        <v>430</v>
      </c>
      <c r="B170" s="181" t="s">
        <v>441</v>
      </c>
      <c r="C170" s="181" t="s">
        <v>442</v>
      </c>
      <c r="D170" s="161">
        <v>3</v>
      </c>
      <c r="E170" s="161"/>
      <c r="F170" s="161">
        <v>150</v>
      </c>
      <c r="G170" s="161"/>
      <c r="H170" s="161"/>
      <c r="I170" s="186"/>
    </row>
    <row r="171" spans="1:9" ht="12.75" customHeight="1" x14ac:dyDescent="0.2">
      <c r="A171" s="161" t="s">
        <v>430</v>
      </c>
      <c r="B171" s="161" t="s">
        <v>443</v>
      </c>
      <c r="C171" s="161" t="s">
        <v>444</v>
      </c>
      <c r="D171" s="161">
        <v>1</v>
      </c>
      <c r="E171" s="161" t="s">
        <v>1292</v>
      </c>
      <c r="F171" s="161">
        <v>91</v>
      </c>
      <c r="G171" s="161">
        <v>1</v>
      </c>
      <c r="H171" s="161">
        <v>0</v>
      </c>
      <c r="I171" s="186">
        <v>0.113</v>
      </c>
    </row>
    <row r="172" spans="1:9" ht="12.75" customHeight="1" x14ac:dyDescent="0.2">
      <c r="A172" s="161" t="s">
        <v>430</v>
      </c>
      <c r="B172" s="181" t="s">
        <v>445</v>
      </c>
      <c r="C172" s="181" t="s">
        <v>446</v>
      </c>
      <c r="D172" s="161">
        <v>3</v>
      </c>
      <c r="E172" s="161"/>
      <c r="F172" s="161">
        <v>150</v>
      </c>
      <c r="G172" s="161"/>
      <c r="H172" s="161"/>
      <c r="I172" s="186"/>
    </row>
    <row r="173" spans="1:9" ht="12.75" customHeight="1" x14ac:dyDescent="0.2">
      <c r="A173" s="161" t="s">
        <v>430</v>
      </c>
      <c r="B173" s="181" t="s">
        <v>447</v>
      </c>
      <c r="C173" s="181" t="s">
        <v>448</v>
      </c>
      <c r="D173" s="161">
        <v>3</v>
      </c>
      <c r="E173" s="161"/>
      <c r="F173" s="161">
        <v>150</v>
      </c>
      <c r="G173" s="161"/>
      <c r="H173" s="161"/>
      <c r="I173" s="186"/>
    </row>
    <row r="174" spans="1:9" ht="12.75" customHeight="1" x14ac:dyDescent="0.2">
      <c r="A174" s="161" t="s">
        <v>430</v>
      </c>
      <c r="B174" s="181" t="s">
        <v>449</v>
      </c>
      <c r="C174" s="181" t="s">
        <v>450</v>
      </c>
      <c r="D174" s="161">
        <v>3</v>
      </c>
      <c r="E174" s="161"/>
      <c r="F174" s="161">
        <v>150</v>
      </c>
      <c r="G174" s="161"/>
      <c r="H174" s="161"/>
      <c r="I174" s="186"/>
    </row>
    <row r="175" spans="1:9" ht="12.75" customHeight="1" x14ac:dyDescent="0.2">
      <c r="A175" s="161" t="s">
        <v>430</v>
      </c>
      <c r="B175" s="181" t="s">
        <v>451</v>
      </c>
      <c r="C175" s="181" t="s">
        <v>452</v>
      </c>
      <c r="D175" s="161">
        <v>3</v>
      </c>
      <c r="E175" s="161"/>
      <c r="F175" s="161">
        <v>150</v>
      </c>
      <c r="G175" s="161"/>
      <c r="H175" s="161"/>
      <c r="I175" s="186"/>
    </row>
    <row r="176" spans="1:9" ht="12.75" customHeight="1" x14ac:dyDescent="0.2">
      <c r="A176" s="170" t="s">
        <v>430</v>
      </c>
      <c r="B176" s="170" t="s">
        <v>453</v>
      </c>
      <c r="C176" s="170" t="s">
        <v>454</v>
      </c>
      <c r="D176" s="170">
        <v>1</v>
      </c>
      <c r="E176" s="170" t="s">
        <v>1292</v>
      </c>
      <c r="F176" s="170">
        <v>91</v>
      </c>
      <c r="G176" s="170">
        <v>1</v>
      </c>
      <c r="H176" s="170">
        <v>0</v>
      </c>
      <c r="I176" s="187">
        <v>0.08</v>
      </c>
    </row>
    <row r="177" spans="1:9" x14ac:dyDescent="0.2">
      <c r="A177" s="30"/>
      <c r="B177" s="57">
        <f>COUNTA(B165:B176)</f>
        <v>12</v>
      </c>
      <c r="C177" s="51"/>
      <c r="D177" s="70"/>
      <c r="E177" s="19">
        <f>COUNTIF(E165:E176, "Yes")</f>
        <v>4</v>
      </c>
      <c r="F177" s="30"/>
      <c r="G177" s="19"/>
      <c r="H177" s="19"/>
      <c r="I177" s="188">
        <f>SUM(I165:I176)</f>
        <v>1.58</v>
      </c>
    </row>
    <row r="178" spans="1:9" x14ac:dyDescent="0.2">
      <c r="A178" s="30"/>
      <c r="B178" s="57"/>
      <c r="C178" s="51"/>
      <c r="D178" s="70"/>
      <c r="E178" s="70"/>
      <c r="F178" s="30"/>
      <c r="G178" s="19"/>
      <c r="H178" s="19"/>
      <c r="I178" s="188"/>
    </row>
    <row r="179" spans="1:9" ht="12.75" customHeight="1" x14ac:dyDescent="0.2">
      <c r="A179" s="161" t="s">
        <v>455</v>
      </c>
      <c r="B179" s="181" t="s">
        <v>456</v>
      </c>
      <c r="C179" s="181" t="s">
        <v>457</v>
      </c>
      <c r="D179" s="161">
        <v>3</v>
      </c>
      <c r="E179" s="161"/>
      <c r="F179" s="161">
        <v>150</v>
      </c>
      <c r="G179" s="161"/>
      <c r="H179" s="161"/>
      <c r="I179" s="186"/>
    </row>
    <row r="180" spans="1:9" ht="12.75" customHeight="1" x14ac:dyDescent="0.2">
      <c r="A180" s="161" t="s">
        <v>455</v>
      </c>
      <c r="B180" s="161" t="s">
        <v>458</v>
      </c>
      <c r="C180" s="161" t="s">
        <v>459</v>
      </c>
      <c r="D180" s="161">
        <v>1</v>
      </c>
      <c r="E180" s="161" t="s">
        <v>1292</v>
      </c>
      <c r="F180" s="161">
        <v>152</v>
      </c>
      <c r="G180" s="161">
        <v>3</v>
      </c>
      <c r="H180" s="161">
        <v>0</v>
      </c>
      <c r="I180" s="186">
        <v>0.35399999999999998</v>
      </c>
    </row>
    <row r="181" spans="1:9" ht="12.75" customHeight="1" x14ac:dyDescent="0.2">
      <c r="A181" s="161" t="s">
        <v>455</v>
      </c>
      <c r="B181" s="181" t="s">
        <v>460</v>
      </c>
      <c r="C181" s="181" t="s">
        <v>461</v>
      </c>
      <c r="D181" s="161">
        <v>3</v>
      </c>
      <c r="E181" s="161"/>
      <c r="F181" s="161">
        <v>150</v>
      </c>
      <c r="G181" s="161"/>
      <c r="H181" s="161"/>
      <c r="I181" s="186"/>
    </row>
    <row r="182" spans="1:9" ht="12.75" customHeight="1" x14ac:dyDescent="0.2">
      <c r="A182" s="161" t="s">
        <v>455</v>
      </c>
      <c r="B182" s="161" t="s">
        <v>462</v>
      </c>
      <c r="C182" s="161" t="s">
        <v>1285</v>
      </c>
      <c r="D182" s="161">
        <v>1</v>
      </c>
      <c r="E182" s="161" t="s">
        <v>1292</v>
      </c>
      <c r="F182" s="161">
        <v>152</v>
      </c>
      <c r="G182" s="161">
        <v>3</v>
      </c>
      <c r="H182" s="161">
        <v>0</v>
      </c>
      <c r="I182" s="186">
        <v>0.04</v>
      </c>
    </row>
    <row r="183" spans="1:9" ht="12.75" customHeight="1" x14ac:dyDescent="0.2">
      <c r="A183" s="161" t="s">
        <v>455</v>
      </c>
      <c r="B183" s="161" t="s">
        <v>463</v>
      </c>
      <c r="C183" s="161" t="s">
        <v>1286</v>
      </c>
      <c r="D183" s="172">
        <v>1</v>
      </c>
      <c r="E183" s="161" t="s">
        <v>1292</v>
      </c>
      <c r="F183" s="161">
        <v>152</v>
      </c>
      <c r="G183" s="161">
        <v>1</v>
      </c>
      <c r="H183" s="161">
        <v>0</v>
      </c>
      <c r="I183" s="186">
        <v>3.1E-2</v>
      </c>
    </row>
    <row r="184" spans="1:9" ht="12.75" customHeight="1" x14ac:dyDescent="0.2">
      <c r="A184" s="161" t="s">
        <v>455</v>
      </c>
      <c r="B184" s="161" t="s">
        <v>464</v>
      </c>
      <c r="C184" s="161" t="s">
        <v>465</v>
      </c>
      <c r="D184" s="161">
        <v>1</v>
      </c>
      <c r="E184" s="161" t="s">
        <v>1292</v>
      </c>
      <c r="F184" s="161">
        <v>152</v>
      </c>
      <c r="G184" s="161">
        <v>4</v>
      </c>
      <c r="H184" s="161">
        <v>0</v>
      </c>
      <c r="I184" s="186">
        <v>0.152</v>
      </c>
    </row>
    <row r="185" spans="1:9" ht="12.75" customHeight="1" x14ac:dyDescent="0.2">
      <c r="A185" s="161" t="s">
        <v>455</v>
      </c>
      <c r="B185" s="181" t="s">
        <v>466</v>
      </c>
      <c r="C185" s="181" t="s">
        <v>467</v>
      </c>
      <c r="D185" s="161">
        <v>3</v>
      </c>
      <c r="E185" s="161"/>
      <c r="F185" s="161">
        <v>150</v>
      </c>
      <c r="G185" s="161"/>
      <c r="H185" s="161"/>
      <c r="I185" s="186"/>
    </row>
    <row r="186" spans="1:9" ht="12.75" customHeight="1" x14ac:dyDescent="0.2">
      <c r="A186" s="161" t="s">
        <v>455</v>
      </c>
      <c r="B186" s="161" t="s">
        <v>468</v>
      </c>
      <c r="C186" s="161" t="s">
        <v>469</v>
      </c>
      <c r="D186" s="172">
        <v>1</v>
      </c>
      <c r="E186" s="161" t="s">
        <v>1292</v>
      </c>
      <c r="F186" s="161">
        <v>152</v>
      </c>
      <c r="G186" s="161">
        <v>1</v>
      </c>
      <c r="H186" s="161">
        <v>0</v>
      </c>
      <c r="I186" s="186">
        <v>0.19900000000000001</v>
      </c>
    </row>
    <row r="187" spans="1:9" ht="12.75" customHeight="1" x14ac:dyDescent="0.2">
      <c r="A187" s="161" t="s">
        <v>455</v>
      </c>
      <c r="B187" s="161" t="s">
        <v>470</v>
      </c>
      <c r="C187" s="161" t="s">
        <v>471</v>
      </c>
      <c r="D187" s="172">
        <v>1</v>
      </c>
      <c r="E187" s="161" t="s">
        <v>1292</v>
      </c>
      <c r="F187" s="161">
        <v>152</v>
      </c>
      <c r="G187" s="161">
        <v>1</v>
      </c>
      <c r="H187" s="161">
        <v>0</v>
      </c>
      <c r="I187" s="186">
        <v>0.99399999999999999</v>
      </c>
    </row>
    <row r="188" spans="1:9" ht="12.75" customHeight="1" x14ac:dyDescent="0.2">
      <c r="A188" s="161" t="s">
        <v>455</v>
      </c>
      <c r="B188" s="161" t="s">
        <v>472</v>
      </c>
      <c r="C188" s="161" t="s">
        <v>473</v>
      </c>
      <c r="D188" s="172">
        <v>1</v>
      </c>
      <c r="E188" s="161" t="s">
        <v>1292</v>
      </c>
      <c r="F188" s="161">
        <v>152</v>
      </c>
      <c r="G188" s="161">
        <v>1</v>
      </c>
      <c r="H188" s="161">
        <v>0</v>
      </c>
      <c r="I188" s="186">
        <v>0.39900000000000002</v>
      </c>
    </row>
    <row r="189" spans="1:9" ht="12.75" customHeight="1" x14ac:dyDescent="0.2">
      <c r="A189" s="161" t="s">
        <v>455</v>
      </c>
      <c r="B189" s="161" t="s">
        <v>474</v>
      </c>
      <c r="C189" s="161" t="s">
        <v>475</v>
      </c>
      <c r="D189" s="161">
        <v>1</v>
      </c>
      <c r="E189" s="161" t="s">
        <v>1292</v>
      </c>
      <c r="F189" s="161">
        <v>152</v>
      </c>
      <c r="G189" s="161">
        <v>4</v>
      </c>
      <c r="H189" s="161">
        <v>0</v>
      </c>
      <c r="I189" s="186">
        <v>1.4E-2</v>
      </c>
    </row>
    <row r="190" spans="1:9" ht="12.75" customHeight="1" x14ac:dyDescent="0.2">
      <c r="A190" s="161" t="s">
        <v>455</v>
      </c>
      <c r="B190" s="181" t="s">
        <v>476</v>
      </c>
      <c r="C190" s="181" t="s">
        <v>477</v>
      </c>
      <c r="D190" s="161">
        <v>3</v>
      </c>
      <c r="E190" s="161"/>
      <c r="F190" s="161">
        <v>150</v>
      </c>
      <c r="G190" s="161"/>
      <c r="H190" s="161"/>
      <c r="I190" s="186"/>
    </row>
    <row r="191" spans="1:9" ht="12.75" customHeight="1" x14ac:dyDescent="0.2">
      <c r="A191" s="161" t="s">
        <v>455</v>
      </c>
      <c r="B191" s="181" t="s">
        <v>478</v>
      </c>
      <c r="C191" s="181" t="s">
        <v>479</v>
      </c>
      <c r="D191" s="161">
        <v>3</v>
      </c>
      <c r="E191" s="161"/>
      <c r="F191" s="161">
        <v>150</v>
      </c>
      <c r="G191" s="161"/>
      <c r="H191" s="161"/>
      <c r="I191" s="186"/>
    </row>
    <row r="192" spans="1:9" ht="12.75" customHeight="1" x14ac:dyDescent="0.2">
      <c r="A192" s="161" t="s">
        <v>455</v>
      </c>
      <c r="B192" s="181" t="s">
        <v>480</v>
      </c>
      <c r="C192" s="181" t="s">
        <v>481</v>
      </c>
      <c r="D192" s="161">
        <v>3</v>
      </c>
      <c r="E192" s="161"/>
      <c r="F192" s="161">
        <v>150</v>
      </c>
      <c r="G192" s="161"/>
      <c r="H192" s="161"/>
      <c r="I192" s="186"/>
    </row>
    <row r="193" spans="1:9" ht="12.75" customHeight="1" x14ac:dyDescent="0.2">
      <c r="A193" s="161" t="s">
        <v>455</v>
      </c>
      <c r="B193" s="181" t="s">
        <v>482</v>
      </c>
      <c r="C193" s="181" t="s">
        <v>483</v>
      </c>
      <c r="D193" s="161">
        <v>3</v>
      </c>
      <c r="E193" s="161"/>
      <c r="F193" s="161">
        <v>150</v>
      </c>
      <c r="G193" s="161"/>
      <c r="H193" s="161"/>
      <c r="I193" s="186"/>
    </row>
    <row r="194" spans="1:9" ht="12.75" customHeight="1" x14ac:dyDescent="0.2">
      <c r="A194" s="161" t="s">
        <v>455</v>
      </c>
      <c r="B194" s="181" t="s">
        <v>484</v>
      </c>
      <c r="C194" s="181" t="s">
        <v>485</v>
      </c>
      <c r="D194" s="161">
        <v>3</v>
      </c>
      <c r="E194" s="161"/>
      <c r="F194" s="161">
        <v>150</v>
      </c>
      <c r="G194" s="161"/>
      <c r="H194" s="161"/>
      <c r="I194" s="186"/>
    </row>
    <row r="195" spans="1:9" ht="12.75" customHeight="1" x14ac:dyDescent="0.2">
      <c r="A195" s="161" t="s">
        <v>455</v>
      </c>
      <c r="B195" s="181" t="s">
        <v>486</v>
      </c>
      <c r="C195" s="181" t="s">
        <v>487</v>
      </c>
      <c r="D195" s="161">
        <v>3</v>
      </c>
      <c r="E195" s="161"/>
      <c r="F195" s="161">
        <v>150</v>
      </c>
      <c r="G195" s="161"/>
      <c r="H195" s="161"/>
      <c r="I195" s="186"/>
    </row>
    <row r="196" spans="1:9" ht="12.75" customHeight="1" x14ac:dyDescent="0.2">
      <c r="A196" s="161" t="s">
        <v>455</v>
      </c>
      <c r="B196" s="181" t="s">
        <v>488</v>
      </c>
      <c r="C196" s="181" t="s">
        <v>489</v>
      </c>
      <c r="D196" s="161">
        <v>3</v>
      </c>
      <c r="E196" s="161"/>
      <c r="F196" s="161">
        <v>150</v>
      </c>
      <c r="G196" s="161"/>
      <c r="H196" s="161"/>
      <c r="I196" s="186"/>
    </row>
    <row r="197" spans="1:9" ht="12.75" customHeight="1" x14ac:dyDescent="0.2">
      <c r="A197" s="161" t="s">
        <v>455</v>
      </c>
      <c r="B197" s="181" t="s">
        <v>490</v>
      </c>
      <c r="C197" s="181" t="s">
        <v>491</v>
      </c>
      <c r="D197" s="161">
        <v>3</v>
      </c>
      <c r="E197" s="161"/>
      <c r="F197" s="161">
        <v>150</v>
      </c>
      <c r="G197" s="161"/>
      <c r="H197" s="161"/>
      <c r="I197" s="186"/>
    </row>
    <row r="198" spans="1:9" ht="12.75" customHeight="1" x14ac:dyDescent="0.2">
      <c r="A198" s="161" t="s">
        <v>455</v>
      </c>
      <c r="B198" s="181" t="s">
        <v>492</v>
      </c>
      <c r="C198" s="181" t="s">
        <v>493</v>
      </c>
      <c r="D198" s="161">
        <v>3</v>
      </c>
      <c r="E198" s="161"/>
      <c r="F198" s="161">
        <v>150</v>
      </c>
      <c r="G198" s="161"/>
      <c r="H198" s="161"/>
      <c r="I198" s="186"/>
    </row>
    <row r="199" spans="1:9" ht="12.75" customHeight="1" x14ac:dyDescent="0.2">
      <c r="A199" s="161" t="s">
        <v>455</v>
      </c>
      <c r="B199" s="181" t="s">
        <v>494</v>
      </c>
      <c r="C199" s="181" t="s">
        <v>495</v>
      </c>
      <c r="D199" s="161">
        <v>3</v>
      </c>
      <c r="E199" s="161"/>
      <c r="F199" s="161">
        <v>150</v>
      </c>
      <c r="G199" s="161"/>
      <c r="H199" s="161"/>
      <c r="I199" s="186"/>
    </row>
    <row r="200" spans="1:9" ht="12.75" customHeight="1" x14ac:dyDescent="0.2">
      <c r="A200" s="161" t="s">
        <v>455</v>
      </c>
      <c r="B200" s="181" t="s">
        <v>496</v>
      </c>
      <c r="C200" s="181" t="s">
        <v>497</v>
      </c>
      <c r="D200" s="161">
        <v>3</v>
      </c>
      <c r="E200" s="161"/>
      <c r="F200" s="161">
        <v>150</v>
      </c>
      <c r="G200" s="161"/>
      <c r="H200" s="161"/>
      <c r="I200" s="186"/>
    </row>
    <row r="201" spans="1:9" ht="12.75" customHeight="1" x14ac:dyDescent="0.2">
      <c r="A201" s="161" t="s">
        <v>455</v>
      </c>
      <c r="B201" s="161" t="s">
        <v>498</v>
      </c>
      <c r="C201" s="161" t="s">
        <v>499</v>
      </c>
      <c r="D201" s="161">
        <v>1</v>
      </c>
      <c r="E201" s="161" t="s">
        <v>1292</v>
      </c>
      <c r="F201" s="161">
        <v>121</v>
      </c>
      <c r="G201" s="161">
        <v>4</v>
      </c>
      <c r="H201" s="161">
        <v>0</v>
      </c>
      <c r="I201" s="186">
        <v>6.2E-2</v>
      </c>
    </row>
    <row r="202" spans="1:9" ht="12.75" customHeight="1" x14ac:dyDescent="0.2">
      <c r="A202" s="161" t="s">
        <v>455</v>
      </c>
      <c r="B202" s="161" t="s">
        <v>500</v>
      </c>
      <c r="C202" s="161" t="s">
        <v>501</v>
      </c>
      <c r="D202" s="161">
        <v>1</v>
      </c>
      <c r="E202" s="161" t="s">
        <v>1292</v>
      </c>
      <c r="F202" s="161">
        <v>152</v>
      </c>
      <c r="G202" s="161">
        <v>4</v>
      </c>
      <c r="H202" s="161">
        <v>0</v>
      </c>
      <c r="I202" s="186">
        <v>2.5000000000000001E-2</v>
      </c>
    </row>
    <row r="203" spans="1:9" ht="12.75" customHeight="1" x14ac:dyDescent="0.2">
      <c r="A203" s="161" t="s">
        <v>455</v>
      </c>
      <c r="B203" s="181" t="s">
        <v>502</v>
      </c>
      <c r="C203" s="181" t="s">
        <v>503</v>
      </c>
      <c r="D203" s="161">
        <v>3</v>
      </c>
      <c r="E203" s="161"/>
      <c r="F203" s="161">
        <v>150</v>
      </c>
      <c r="G203" s="161"/>
      <c r="H203" s="161"/>
      <c r="I203" s="186"/>
    </row>
    <row r="204" spans="1:9" ht="12.75" customHeight="1" x14ac:dyDescent="0.2">
      <c r="A204" s="170" t="s">
        <v>455</v>
      </c>
      <c r="B204" s="182" t="s">
        <v>504</v>
      </c>
      <c r="C204" s="182" t="s">
        <v>505</v>
      </c>
      <c r="D204" s="170">
        <v>3</v>
      </c>
      <c r="E204" s="170"/>
      <c r="F204" s="170">
        <v>150</v>
      </c>
      <c r="G204" s="170"/>
      <c r="H204" s="170"/>
      <c r="I204" s="187"/>
    </row>
    <row r="205" spans="1:9" x14ac:dyDescent="0.2">
      <c r="A205" s="30"/>
      <c r="B205" s="57">
        <f>COUNTA(B179:B204)</f>
        <v>26</v>
      </c>
      <c r="C205" s="51"/>
      <c r="D205" s="70"/>
      <c r="E205" s="19">
        <f>COUNTIF(E179:E204, "Yes")</f>
        <v>10</v>
      </c>
      <c r="F205" s="30"/>
      <c r="G205" s="19"/>
      <c r="H205" s="19"/>
      <c r="I205" s="188">
        <f>SUM(I179:I204)</f>
        <v>2.2699999999999996</v>
      </c>
    </row>
    <row r="206" spans="1:9" x14ac:dyDescent="0.2">
      <c r="A206" s="30"/>
      <c r="B206" s="57"/>
      <c r="C206" s="51"/>
      <c r="D206" s="70"/>
      <c r="E206" s="70"/>
      <c r="F206" s="30"/>
      <c r="G206" s="19"/>
      <c r="H206" s="19"/>
      <c r="I206" s="188"/>
    </row>
    <row r="207" spans="1:9" ht="12.75" customHeight="1" x14ac:dyDescent="0.2">
      <c r="A207" s="161" t="s">
        <v>506</v>
      </c>
      <c r="B207" s="181" t="s">
        <v>507</v>
      </c>
      <c r="C207" s="181" t="s">
        <v>508</v>
      </c>
      <c r="D207" s="161">
        <v>3</v>
      </c>
      <c r="E207" s="161"/>
      <c r="F207" s="161">
        <v>150</v>
      </c>
      <c r="G207" s="161"/>
      <c r="H207" s="161"/>
      <c r="I207" s="186"/>
    </row>
    <row r="208" spans="1:9" ht="12.75" customHeight="1" x14ac:dyDescent="0.2">
      <c r="A208" s="161" t="s">
        <v>506</v>
      </c>
      <c r="B208" s="161" t="s">
        <v>509</v>
      </c>
      <c r="C208" s="161" t="s">
        <v>510</v>
      </c>
      <c r="D208" s="172">
        <v>1</v>
      </c>
      <c r="E208" s="161" t="s">
        <v>1292</v>
      </c>
      <c r="F208" s="161">
        <v>93</v>
      </c>
      <c r="G208" s="161">
        <v>1</v>
      </c>
      <c r="H208" s="161">
        <v>0</v>
      </c>
      <c r="I208" s="186">
        <v>0.41599999999999998</v>
      </c>
    </row>
    <row r="209" spans="1:9" ht="12.75" customHeight="1" x14ac:dyDescent="0.2">
      <c r="A209" s="161" t="s">
        <v>506</v>
      </c>
      <c r="B209" s="181" t="s">
        <v>511</v>
      </c>
      <c r="C209" s="181" t="s">
        <v>512</v>
      </c>
      <c r="D209" s="161">
        <v>3</v>
      </c>
      <c r="E209" s="161"/>
      <c r="F209" s="161">
        <v>150</v>
      </c>
      <c r="G209" s="161"/>
      <c r="H209" s="161"/>
      <c r="I209" s="186"/>
    </row>
    <row r="210" spans="1:9" ht="12.75" customHeight="1" x14ac:dyDescent="0.2">
      <c r="A210" s="161" t="s">
        <v>506</v>
      </c>
      <c r="B210" s="181" t="s">
        <v>513</v>
      </c>
      <c r="C210" s="181" t="s">
        <v>514</v>
      </c>
      <c r="D210" s="161">
        <v>3</v>
      </c>
      <c r="E210" s="161"/>
      <c r="F210" s="161">
        <v>150</v>
      </c>
      <c r="G210" s="161"/>
      <c r="H210" s="161"/>
      <c r="I210" s="186"/>
    </row>
    <row r="211" spans="1:9" ht="12.75" customHeight="1" x14ac:dyDescent="0.2">
      <c r="A211" s="161" t="s">
        <v>506</v>
      </c>
      <c r="B211" s="161" t="s">
        <v>515</v>
      </c>
      <c r="C211" s="161" t="s">
        <v>516</v>
      </c>
      <c r="D211" s="172">
        <v>1</v>
      </c>
      <c r="E211" s="161" t="s">
        <v>1292</v>
      </c>
      <c r="F211" s="161">
        <v>93</v>
      </c>
      <c r="G211" s="161">
        <v>1</v>
      </c>
      <c r="H211" s="161">
        <v>0</v>
      </c>
      <c r="I211" s="186">
        <v>1.0049999999999999</v>
      </c>
    </row>
    <row r="212" spans="1:9" ht="12.75" customHeight="1" x14ac:dyDescent="0.2">
      <c r="A212" s="161" t="s">
        <v>506</v>
      </c>
      <c r="B212" s="181" t="s">
        <v>517</v>
      </c>
      <c r="C212" s="181" t="s">
        <v>518</v>
      </c>
      <c r="D212" s="161">
        <v>3</v>
      </c>
      <c r="E212" s="161"/>
      <c r="F212" s="161">
        <v>150</v>
      </c>
      <c r="G212" s="161"/>
      <c r="H212" s="161"/>
      <c r="I212" s="186"/>
    </row>
    <row r="213" spans="1:9" ht="12.75" customHeight="1" x14ac:dyDescent="0.2">
      <c r="A213" s="161" t="s">
        <v>506</v>
      </c>
      <c r="B213" s="181" t="s">
        <v>519</v>
      </c>
      <c r="C213" s="181" t="s">
        <v>520</v>
      </c>
      <c r="D213" s="161">
        <v>3</v>
      </c>
      <c r="E213" s="161"/>
      <c r="F213" s="161">
        <v>150</v>
      </c>
      <c r="G213" s="161"/>
      <c r="H213" s="161"/>
      <c r="I213" s="186"/>
    </row>
    <row r="214" spans="1:9" ht="12.75" customHeight="1" x14ac:dyDescent="0.2">
      <c r="A214" s="161" t="s">
        <v>506</v>
      </c>
      <c r="B214" s="181" t="s">
        <v>521</v>
      </c>
      <c r="C214" s="181" t="s">
        <v>522</v>
      </c>
      <c r="D214" s="161">
        <v>3</v>
      </c>
      <c r="E214" s="161"/>
      <c r="F214" s="161">
        <v>150</v>
      </c>
      <c r="G214" s="161"/>
      <c r="H214" s="161"/>
      <c r="I214" s="186"/>
    </row>
    <row r="215" spans="1:9" ht="12.75" customHeight="1" x14ac:dyDescent="0.2">
      <c r="A215" s="161" t="s">
        <v>506</v>
      </c>
      <c r="B215" s="181" t="s">
        <v>523</v>
      </c>
      <c r="C215" s="181" t="s">
        <v>524</v>
      </c>
      <c r="D215" s="161">
        <v>3</v>
      </c>
      <c r="E215" s="161"/>
      <c r="F215" s="161">
        <v>150</v>
      </c>
      <c r="G215" s="161"/>
      <c r="H215" s="161"/>
      <c r="I215" s="186"/>
    </row>
    <row r="216" spans="1:9" ht="12.75" customHeight="1" x14ac:dyDescent="0.2">
      <c r="A216" s="161" t="s">
        <v>506</v>
      </c>
      <c r="B216" s="181" t="s">
        <v>525</v>
      </c>
      <c r="C216" s="181" t="s">
        <v>526</v>
      </c>
      <c r="D216" s="161">
        <v>3</v>
      </c>
      <c r="E216" s="161"/>
      <c r="F216" s="161">
        <v>150</v>
      </c>
      <c r="G216" s="161"/>
      <c r="H216" s="161"/>
      <c r="I216" s="186"/>
    </row>
    <row r="217" spans="1:9" ht="12.75" customHeight="1" x14ac:dyDescent="0.2">
      <c r="A217" s="161" t="s">
        <v>506</v>
      </c>
      <c r="B217" s="181" t="s">
        <v>527</v>
      </c>
      <c r="C217" s="181" t="s">
        <v>528</v>
      </c>
      <c r="D217" s="161">
        <v>3</v>
      </c>
      <c r="E217" s="161"/>
      <c r="F217" s="161">
        <v>150</v>
      </c>
      <c r="G217" s="161"/>
      <c r="H217" s="161"/>
      <c r="I217" s="186"/>
    </row>
    <row r="218" spans="1:9" ht="12.75" customHeight="1" x14ac:dyDescent="0.2">
      <c r="A218" s="161" t="s">
        <v>506</v>
      </c>
      <c r="B218" s="181" t="s">
        <v>529</v>
      </c>
      <c r="C218" s="181" t="s">
        <v>530</v>
      </c>
      <c r="D218" s="161">
        <v>3</v>
      </c>
      <c r="E218" s="161"/>
      <c r="F218" s="161">
        <v>150</v>
      </c>
      <c r="G218" s="161"/>
      <c r="H218" s="161"/>
      <c r="I218" s="186"/>
    </row>
    <row r="219" spans="1:9" ht="12.75" customHeight="1" x14ac:dyDescent="0.2">
      <c r="A219" s="161" t="s">
        <v>506</v>
      </c>
      <c r="B219" s="181" t="s">
        <v>531</v>
      </c>
      <c r="C219" s="181" t="s">
        <v>532</v>
      </c>
      <c r="D219" s="161">
        <v>3</v>
      </c>
      <c r="E219" s="161"/>
      <c r="F219" s="161">
        <v>150</v>
      </c>
      <c r="G219" s="161"/>
      <c r="H219" s="161"/>
      <c r="I219" s="186"/>
    </row>
    <row r="220" spans="1:9" ht="12.75" customHeight="1" x14ac:dyDescent="0.2">
      <c r="A220" s="161" t="s">
        <v>506</v>
      </c>
      <c r="B220" s="181" t="s">
        <v>1329</v>
      </c>
      <c r="C220" s="181" t="s">
        <v>1330</v>
      </c>
      <c r="D220" s="161">
        <v>3</v>
      </c>
      <c r="E220" s="161"/>
      <c r="F220" s="161">
        <v>150</v>
      </c>
      <c r="G220" s="161"/>
      <c r="H220" s="161"/>
      <c r="I220" s="186"/>
    </row>
    <row r="221" spans="1:9" ht="12.75" customHeight="1" x14ac:dyDescent="0.2">
      <c r="A221" s="161" t="s">
        <v>506</v>
      </c>
      <c r="B221" s="181" t="s">
        <v>533</v>
      </c>
      <c r="C221" s="181" t="s">
        <v>534</v>
      </c>
      <c r="D221" s="161">
        <v>3</v>
      </c>
      <c r="E221" s="161"/>
      <c r="F221" s="161">
        <v>150</v>
      </c>
      <c r="G221" s="161"/>
      <c r="H221" s="161"/>
      <c r="I221" s="186"/>
    </row>
    <row r="222" spans="1:9" ht="12.75" customHeight="1" x14ac:dyDescent="0.2">
      <c r="A222" s="161" t="s">
        <v>506</v>
      </c>
      <c r="B222" s="181" t="s">
        <v>535</v>
      </c>
      <c r="C222" s="181" t="s">
        <v>536</v>
      </c>
      <c r="D222" s="161">
        <v>3</v>
      </c>
      <c r="E222" s="161"/>
      <c r="F222" s="161">
        <v>150</v>
      </c>
      <c r="G222" s="161"/>
      <c r="H222" s="161"/>
      <c r="I222" s="186"/>
    </row>
    <row r="223" spans="1:9" ht="12.75" customHeight="1" x14ac:dyDescent="0.2">
      <c r="A223" s="161" t="s">
        <v>506</v>
      </c>
      <c r="B223" s="181" t="s">
        <v>537</v>
      </c>
      <c r="C223" s="181" t="s">
        <v>538</v>
      </c>
      <c r="D223" s="161">
        <v>3</v>
      </c>
      <c r="E223" s="161"/>
      <c r="F223" s="161">
        <v>150</v>
      </c>
      <c r="G223" s="161"/>
      <c r="H223" s="161"/>
      <c r="I223" s="186"/>
    </row>
    <row r="224" spans="1:9" ht="12.75" customHeight="1" x14ac:dyDescent="0.2">
      <c r="A224" s="161" t="s">
        <v>506</v>
      </c>
      <c r="B224" s="181" t="s">
        <v>539</v>
      </c>
      <c r="C224" s="181" t="s">
        <v>540</v>
      </c>
      <c r="D224" s="161">
        <v>3</v>
      </c>
      <c r="E224" s="161"/>
      <c r="F224" s="161">
        <v>150</v>
      </c>
      <c r="G224" s="161"/>
      <c r="H224" s="161"/>
      <c r="I224" s="186"/>
    </row>
    <row r="225" spans="1:9" ht="12.75" customHeight="1" x14ac:dyDescent="0.2">
      <c r="A225" s="161" t="s">
        <v>506</v>
      </c>
      <c r="B225" s="181" t="s">
        <v>541</v>
      </c>
      <c r="C225" s="181" t="s">
        <v>542</v>
      </c>
      <c r="D225" s="161">
        <v>3</v>
      </c>
      <c r="E225" s="161"/>
      <c r="F225" s="161">
        <v>150</v>
      </c>
      <c r="G225" s="161"/>
      <c r="H225" s="161"/>
      <c r="I225" s="186"/>
    </row>
    <row r="226" spans="1:9" ht="12.75" customHeight="1" x14ac:dyDescent="0.2">
      <c r="A226" s="161" t="s">
        <v>506</v>
      </c>
      <c r="B226" s="181" t="s">
        <v>543</v>
      </c>
      <c r="C226" s="181" t="s">
        <v>544</v>
      </c>
      <c r="D226" s="161">
        <v>3</v>
      </c>
      <c r="E226" s="161"/>
      <c r="F226" s="161">
        <v>150</v>
      </c>
      <c r="G226" s="161"/>
      <c r="H226" s="161"/>
      <c r="I226" s="186"/>
    </row>
    <row r="227" spans="1:9" ht="12.75" customHeight="1" x14ac:dyDescent="0.2">
      <c r="A227" s="161" t="s">
        <v>506</v>
      </c>
      <c r="B227" s="181" t="s">
        <v>545</v>
      </c>
      <c r="C227" s="181" t="s">
        <v>546</v>
      </c>
      <c r="D227" s="161">
        <v>3</v>
      </c>
      <c r="E227" s="161"/>
      <c r="F227" s="161">
        <v>150</v>
      </c>
      <c r="G227" s="161"/>
      <c r="H227" s="161"/>
      <c r="I227" s="186"/>
    </row>
    <row r="228" spans="1:9" ht="12.75" customHeight="1" x14ac:dyDescent="0.2">
      <c r="A228" s="161" t="s">
        <v>506</v>
      </c>
      <c r="B228" s="181" t="s">
        <v>547</v>
      </c>
      <c r="C228" s="181" t="s">
        <v>548</v>
      </c>
      <c r="D228" s="161">
        <v>3</v>
      </c>
      <c r="E228" s="161"/>
      <c r="F228" s="161">
        <v>150</v>
      </c>
      <c r="G228" s="161"/>
      <c r="H228" s="161"/>
      <c r="I228" s="186"/>
    </row>
    <row r="229" spans="1:9" ht="12.75" customHeight="1" x14ac:dyDescent="0.2">
      <c r="A229" s="161" t="s">
        <v>506</v>
      </c>
      <c r="B229" s="181" t="s">
        <v>549</v>
      </c>
      <c r="C229" s="181" t="s">
        <v>550</v>
      </c>
      <c r="D229" s="161">
        <v>3</v>
      </c>
      <c r="E229" s="161"/>
      <c r="F229" s="161">
        <v>150</v>
      </c>
      <c r="G229" s="161"/>
      <c r="H229" s="161"/>
      <c r="I229" s="186"/>
    </row>
    <row r="230" spans="1:9" ht="12.75" customHeight="1" x14ac:dyDescent="0.2">
      <c r="A230" s="161" t="s">
        <v>506</v>
      </c>
      <c r="B230" s="181" t="s">
        <v>551</v>
      </c>
      <c r="C230" s="181" t="s">
        <v>552</v>
      </c>
      <c r="D230" s="161">
        <v>3</v>
      </c>
      <c r="E230" s="161"/>
      <c r="F230" s="161">
        <v>150</v>
      </c>
      <c r="G230" s="161"/>
      <c r="H230" s="161"/>
      <c r="I230" s="186"/>
    </row>
    <row r="231" spans="1:9" ht="12.75" customHeight="1" x14ac:dyDescent="0.2">
      <c r="A231" s="161" t="s">
        <v>506</v>
      </c>
      <c r="B231" s="181" t="s">
        <v>553</v>
      </c>
      <c r="C231" s="181" t="s">
        <v>554</v>
      </c>
      <c r="D231" s="161">
        <v>3</v>
      </c>
      <c r="E231" s="161"/>
      <c r="F231" s="161">
        <v>150</v>
      </c>
      <c r="G231" s="161"/>
      <c r="H231" s="161"/>
      <c r="I231" s="186"/>
    </row>
    <row r="232" spans="1:9" ht="12.75" customHeight="1" x14ac:dyDescent="0.2">
      <c r="A232" s="161" t="s">
        <v>506</v>
      </c>
      <c r="B232" s="181" t="s">
        <v>1331</v>
      </c>
      <c r="C232" s="181" t="s">
        <v>1332</v>
      </c>
      <c r="D232" s="161">
        <v>3</v>
      </c>
      <c r="E232" s="161"/>
      <c r="F232" s="161">
        <v>150</v>
      </c>
      <c r="G232" s="161"/>
      <c r="H232" s="161"/>
      <c r="I232" s="186"/>
    </row>
    <row r="233" spans="1:9" ht="12.75" customHeight="1" x14ac:dyDescent="0.2">
      <c r="A233" s="161" t="s">
        <v>506</v>
      </c>
      <c r="B233" s="181" t="s">
        <v>555</v>
      </c>
      <c r="C233" s="181" t="s">
        <v>556</v>
      </c>
      <c r="D233" s="161">
        <v>3</v>
      </c>
      <c r="E233" s="161"/>
      <c r="F233" s="161">
        <v>150</v>
      </c>
      <c r="G233" s="161"/>
      <c r="H233" s="161"/>
      <c r="I233" s="186"/>
    </row>
    <row r="234" spans="1:9" ht="12.75" customHeight="1" x14ac:dyDescent="0.2">
      <c r="A234" s="161" t="s">
        <v>506</v>
      </c>
      <c r="B234" s="181" t="s">
        <v>557</v>
      </c>
      <c r="C234" s="181" t="s">
        <v>558</v>
      </c>
      <c r="D234" s="161">
        <v>3</v>
      </c>
      <c r="E234" s="161"/>
      <c r="F234" s="161">
        <v>150</v>
      </c>
      <c r="G234" s="161"/>
      <c r="H234" s="161"/>
      <c r="I234" s="186"/>
    </row>
    <row r="235" spans="1:9" ht="12.75" customHeight="1" x14ac:dyDescent="0.2">
      <c r="A235" s="161" t="s">
        <v>506</v>
      </c>
      <c r="B235" s="181" t="s">
        <v>559</v>
      </c>
      <c r="C235" s="181" t="s">
        <v>558</v>
      </c>
      <c r="D235" s="161">
        <v>3</v>
      </c>
      <c r="E235" s="161"/>
      <c r="F235" s="161">
        <v>150</v>
      </c>
      <c r="G235" s="161"/>
      <c r="H235" s="161"/>
      <c r="I235" s="186"/>
    </row>
    <row r="236" spans="1:9" x14ac:dyDescent="0.2">
      <c r="A236" s="170" t="s">
        <v>506</v>
      </c>
      <c r="B236" s="182" t="s">
        <v>560</v>
      </c>
      <c r="C236" s="182" t="s">
        <v>561</v>
      </c>
      <c r="D236" s="170">
        <v>3</v>
      </c>
      <c r="E236" s="170"/>
      <c r="F236" s="170">
        <v>150</v>
      </c>
      <c r="G236" s="170"/>
      <c r="H236" s="170"/>
      <c r="I236" s="187"/>
    </row>
    <row r="237" spans="1:9" x14ac:dyDescent="0.2">
      <c r="A237" s="30"/>
      <c r="B237" s="57">
        <f>COUNTA(B207:B236)</f>
        <v>30</v>
      </c>
      <c r="C237" s="51"/>
      <c r="D237" s="70"/>
      <c r="E237" s="19">
        <f>COUNTIF(E207:E236, "Yes")</f>
        <v>2</v>
      </c>
      <c r="F237" s="30"/>
      <c r="G237" s="19"/>
      <c r="H237" s="19"/>
      <c r="I237" s="188">
        <f>SUM(I207:I236)</f>
        <v>1.4209999999999998</v>
      </c>
    </row>
    <row r="238" spans="1:9" x14ac:dyDescent="0.2">
      <c r="A238" s="30"/>
      <c r="B238" s="57"/>
      <c r="C238" s="51"/>
      <c r="D238" s="70"/>
      <c r="E238" s="70"/>
      <c r="F238" s="30"/>
      <c r="G238" s="19"/>
      <c r="H238" s="19"/>
      <c r="I238" s="188"/>
    </row>
    <row r="239" spans="1:9" ht="12.75" customHeight="1" x14ac:dyDescent="0.2">
      <c r="A239" s="161" t="s">
        <v>562</v>
      </c>
      <c r="B239" s="181" t="s">
        <v>563</v>
      </c>
      <c r="C239" s="181" t="s">
        <v>564</v>
      </c>
      <c r="D239" s="161">
        <v>3</v>
      </c>
      <c r="E239" s="161"/>
      <c r="F239" s="161">
        <v>68</v>
      </c>
      <c r="G239" s="161"/>
      <c r="H239" s="161"/>
      <c r="I239" s="186"/>
    </row>
    <row r="240" spans="1:9" ht="12.75" customHeight="1" x14ac:dyDescent="0.2">
      <c r="A240" s="161" t="s">
        <v>562</v>
      </c>
      <c r="B240" s="181" t="s">
        <v>565</v>
      </c>
      <c r="C240" s="181" t="s">
        <v>566</v>
      </c>
      <c r="D240" s="161">
        <v>3</v>
      </c>
      <c r="E240" s="161"/>
      <c r="F240" s="161">
        <v>150</v>
      </c>
      <c r="G240" s="161"/>
      <c r="H240" s="161"/>
      <c r="I240" s="186"/>
    </row>
    <row r="241" spans="1:9" ht="12.75" customHeight="1" x14ac:dyDescent="0.2">
      <c r="A241" s="161" t="s">
        <v>562</v>
      </c>
      <c r="B241" s="181" t="s">
        <v>567</v>
      </c>
      <c r="C241" s="181" t="s">
        <v>568</v>
      </c>
      <c r="D241" s="161">
        <v>3</v>
      </c>
      <c r="E241" s="161"/>
      <c r="F241" s="161">
        <v>150</v>
      </c>
      <c r="G241" s="161"/>
      <c r="H241" s="161"/>
      <c r="I241" s="186"/>
    </row>
    <row r="242" spans="1:9" ht="12.75" customHeight="1" x14ac:dyDescent="0.2">
      <c r="A242" s="161" t="s">
        <v>562</v>
      </c>
      <c r="B242" s="161" t="s">
        <v>569</v>
      </c>
      <c r="C242" s="161" t="s">
        <v>570</v>
      </c>
      <c r="D242" s="161">
        <v>1</v>
      </c>
      <c r="E242" s="161" t="s">
        <v>1292</v>
      </c>
      <c r="F242" s="161">
        <v>105</v>
      </c>
      <c r="G242" s="161">
        <v>1</v>
      </c>
      <c r="H242" s="161">
        <v>0</v>
      </c>
      <c r="I242" s="186">
        <v>0.28299999999999997</v>
      </c>
    </row>
    <row r="243" spans="1:9" ht="12.75" customHeight="1" x14ac:dyDescent="0.2">
      <c r="A243" s="161" t="s">
        <v>562</v>
      </c>
      <c r="B243" s="181" t="s">
        <v>571</v>
      </c>
      <c r="C243" s="181" t="s">
        <v>572</v>
      </c>
      <c r="D243" s="161">
        <v>3</v>
      </c>
      <c r="E243" s="161"/>
      <c r="F243" s="161">
        <v>150</v>
      </c>
      <c r="G243" s="161"/>
      <c r="H243" s="161"/>
      <c r="I243" s="186"/>
    </row>
    <row r="244" spans="1:9" ht="12.75" customHeight="1" x14ac:dyDescent="0.2">
      <c r="A244" s="161" t="s">
        <v>562</v>
      </c>
      <c r="B244" s="161" t="s">
        <v>573</v>
      </c>
      <c r="C244" s="161" t="s">
        <v>574</v>
      </c>
      <c r="D244" s="161">
        <v>1</v>
      </c>
      <c r="E244" s="161" t="s">
        <v>1292</v>
      </c>
      <c r="F244" s="161">
        <v>105</v>
      </c>
      <c r="G244" s="161">
        <v>1</v>
      </c>
      <c r="H244" s="161">
        <v>0</v>
      </c>
      <c r="I244" s="186">
        <v>6.8000000000000005E-2</v>
      </c>
    </row>
    <row r="245" spans="1:9" ht="12.75" customHeight="1" x14ac:dyDescent="0.2">
      <c r="A245" s="161" t="s">
        <v>562</v>
      </c>
      <c r="B245" s="161" t="s">
        <v>575</v>
      </c>
      <c r="C245" s="161" t="s">
        <v>576</v>
      </c>
      <c r="D245" s="161">
        <v>1</v>
      </c>
      <c r="E245" s="161" t="s">
        <v>1292</v>
      </c>
      <c r="F245" s="161">
        <v>105</v>
      </c>
      <c r="G245" s="161">
        <v>1</v>
      </c>
      <c r="H245" s="161">
        <v>0</v>
      </c>
      <c r="I245" s="186">
        <v>9.9000000000000005E-2</v>
      </c>
    </row>
    <row r="246" spans="1:9" ht="12.75" customHeight="1" x14ac:dyDescent="0.2">
      <c r="A246" s="161" t="s">
        <v>562</v>
      </c>
      <c r="B246" s="161" t="s">
        <v>577</v>
      </c>
      <c r="C246" s="161" t="s">
        <v>578</v>
      </c>
      <c r="D246" s="161">
        <v>1</v>
      </c>
      <c r="E246" s="161" t="s">
        <v>1292</v>
      </c>
      <c r="F246" s="161">
        <v>105</v>
      </c>
      <c r="G246" s="161">
        <v>1</v>
      </c>
      <c r="H246" s="161">
        <v>0</v>
      </c>
      <c r="I246" s="186">
        <v>0.20499999999999999</v>
      </c>
    </row>
    <row r="247" spans="1:9" ht="12.75" customHeight="1" x14ac:dyDescent="0.2">
      <c r="A247" s="161" t="s">
        <v>562</v>
      </c>
      <c r="B247" s="161" t="s">
        <v>579</v>
      </c>
      <c r="C247" s="161" t="s">
        <v>580</v>
      </c>
      <c r="D247" s="161">
        <v>1</v>
      </c>
      <c r="E247" s="161" t="s">
        <v>1292</v>
      </c>
      <c r="F247" s="161">
        <v>105</v>
      </c>
      <c r="G247" s="161">
        <v>1</v>
      </c>
      <c r="H247" s="161">
        <v>0</v>
      </c>
      <c r="I247" s="186">
        <v>0.10199999999999999</v>
      </c>
    </row>
    <row r="248" spans="1:9" ht="12.75" customHeight="1" x14ac:dyDescent="0.2">
      <c r="A248" s="161" t="s">
        <v>562</v>
      </c>
      <c r="B248" s="181" t="s">
        <v>581</v>
      </c>
      <c r="C248" s="181" t="s">
        <v>582</v>
      </c>
      <c r="D248" s="161">
        <v>3</v>
      </c>
      <c r="E248" s="161"/>
      <c r="F248" s="161">
        <v>150</v>
      </c>
      <c r="G248" s="161"/>
      <c r="H248" s="161"/>
      <c r="I248" s="186"/>
    </row>
    <row r="249" spans="1:9" ht="12.75" customHeight="1" x14ac:dyDescent="0.2">
      <c r="A249" s="161" t="s">
        <v>562</v>
      </c>
      <c r="B249" s="161" t="s">
        <v>583</v>
      </c>
      <c r="C249" s="161" t="s">
        <v>584</v>
      </c>
      <c r="D249" s="161">
        <v>1</v>
      </c>
      <c r="E249" s="161" t="s">
        <v>1292</v>
      </c>
      <c r="F249" s="161">
        <v>105</v>
      </c>
      <c r="G249" s="161">
        <v>1</v>
      </c>
      <c r="H249" s="161">
        <v>0</v>
      </c>
      <c r="I249" s="186">
        <v>1.056</v>
      </c>
    </row>
    <row r="250" spans="1:9" ht="12.75" customHeight="1" x14ac:dyDescent="0.2">
      <c r="A250" s="161" t="s">
        <v>562</v>
      </c>
      <c r="B250" s="161" t="s">
        <v>585</v>
      </c>
      <c r="C250" s="161" t="s">
        <v>586</v>
      </c>
      <c r="D250" s="161">
        <v>1</v>
      </c>
      <c r="E250" s="161" t="s">
        <v>1292</v>
      </c>
      <c r="F250" s="161">
        <v>105</v>
      </c>
      <c r="G250" s="161">
        <v>1</v>
      </c>
      <c r="H250" s="161">
        <v>0</v>
      </c>
      <c r="I250" s="186">
        <v>7.5999999999999998E-2</v>
      </c>
    </row>
    <row r="251" spans="1:9" ht="12.75" customHeight="1" x14ac:dyDescent="0.2">
      <c r="A251" s="161" t="s">
        <v>562</v>
      </c>
      <c r="B251" s="161" t="s">
        <v>587</v>
      </c>
      <c r="C251" s="161" t="s">
        <v>588</v>
      </c>
      <c r="D251" s="161">
        <v>2</v>
      </c>
      <c r="E251" s="161" t="s">
        <v>1292</v>
      </c>
      <c r="F251" s="161">
        <v>105</v>
      </c>
      <c r="G251" s="161">
        <v>1</v>
      </c>
      <c r="H251" s="161">
        <v>0</v>
      </c>
      <c r="I251" s="186">
        <v>0.44900000000000001</v>
      </c>
    </row>
    <row r="252" spans="1:9" ht="12.75" customHeight="1" x14ac:dyDescent="0.2">
      <c r="A252" s="161" t="s">
        <v>562</v>
      </c>
      <c r="B252" s="181" t="s">
        <v>589</v>
      </c>
      <c r="C252" s="181" t="s">
        <v>590</v>
      </c>
      <c r="D252" s="161">
        <v>3</v>
      </c>
      <c r="E252" s="161"/>
      <c r="F252" s="161">
        <v>150</v>
      </c>
      <c r="G252" s="161"/>
      <c r="H252" s="161"/>
      <c r="I252" s="186"/>
    </row>
    <row r="253" spans="1:9" ht="12.75" customHeight="1" x14ac:dyDescent="0.2">
      <c r="A253" s="161" t="s">
        <v>562</v>
      </c>
      <c r="B253" s="181" t="s">
        <v>591</v>
      </c>
      <c r="C253" s="181" t="s">
        <v>592</v>
      </c>
      <c r="D253" s="161">
        <v>3</v>
      </c>
      <c r="E253" s="161"/>
      <c r="F253" s="161">
        <v>150</v>
      </c>
      <c r="G253" s="161"/>
      <c r="H253" s="161"/>
      <c r="I253" s="186"/>
    </row>
    <row r="254" spans="1:9" ht="12.75" customHeight="1" x14ac:dyDescent="0.2">
      <c r="A254" s="161" t="s">
        <v>562</v>
      </c>
      <c r="B254" s="161" t="s">
        <v>593</v>
      </c>
      <c r="C254" s="161" t="s">
        <v>594</v>
      </c>
      <c r="D254" s="161">
        <v>1</v>
      </c>
      <c r="E254" s="161" t="s">
        <v>1292</v>
      </c>
      <c r="F254" s="161">
        <v>105</v>
      </c>
      <c r="G254" s="161">
        <v>1</v>
      </c>
      <c r="H254" s="161">
        <v>0</v>
      </c>
      <c r="I254" s="186">
        <v>0.32600000000000001</v>
      </c>
    </row>
    <row r="255" spans="1:9" ht="12.75" customHeight="1" x14ac:dyDescent="0.2">
      <c r="A255" s="161" t="s">
        <v>562</v>
      </c>
      <c r="B255" s="181" t="s">
        <v>595</v>
      </c>
      <c r="C255" s="181" t="s">
        <v>596</v>
      </c>
      <c r="D255" s="161">
        <v>3</v>
      </c>
      <c r="E255" s="161"/>
      <c r="F255" s="161">
        <v>150</v>
      </c>
      <c r="G255" s="161"/>
      <c r="H255" s="161"/>
      <c r="I255" s="186"/>
    </row>
    <row r="256" spans="1:9" ht="12.75" customHeight="1" x14ac:dyDescent="0.2">
      <c r="A256" s="161" t="s">
        <v>562</v>
      </c>
      <c r="B256" s="181" t="s">
        <v>597</v>
      </c>
      <c r="C256" s="181" t="s">
        <v>598</v>
      </c>
      <c r="D256" s="161">
        <v>3</v>
      </c>
      <c r="E256" s="161"/>
      <c r="F256" s="161">
        <v>121</v>
      </c>
      <c r="G256" s="161"/>
      <c r="H256" s="161"/>
      <c r="I256" s="186"/>
    </row>
    <row r="257" spans="1:9" ht="12.75" customHeight="1" x14ac:dyDescent="0.2">
      <c r="A257" s="161" t="s">
        <v>562</v>
      </c>
      <c r="B257" s="161" t="s">
        <v>599</v>
      </c>
      <c r="C257" s="161" t="s">
        <v>600</v>
      </c>
      <c r="D257" s="161">
        <v>1</v>
      </c>
      <c r="E257" s="161" t="s">
        <v>1292</v>
      </c>
      <c r="F257" s="161">
        <v>105</v>
      </c>
      <c r="G257" s="161">
        <v>1</v>
      </c>
      <c r="H257" s="161">
        <v>0</v>
      </c>
      <c r="I257" s="186">
        <v>1.2E-2</v>
      </c>
    </row>
    <row r="258" spans="1:9" ht="12.75" customHeight="1" x14ac:dyDescent="0.2">
      <c r="A258" s="170" t="s">
        <v>562</v>
      </c>
      <c r="B258" s="170" t="s">
        <v>601</v>
      </c>
      <c r="C258" s="170" t="s">
        <v>602</v>
      </c>
      <c r="D258" s="170">
        <v>1</v>
      </c>
      <c r="E258" s="170" t="s">
        <v>1292</v>
      </c>
      <c r="F258" s="170">
        <v>105</v>
      </c>
      <c r="G258" s="170">
        <v>1</v>
      </c>
      <c r="H258" s="170">
        <v>0</v>
      </c>
      <c r="I258" s="187">
        <v>8.6999999999999994E-2</v>
      </c>
    </row>
    <row r="259" spans="1:9" x14ac:dyDescent="0.2">
      <c r="A259" s="30"/>
      <c r="B259" s="57">
        <f>COUNTA(B239:B258)</f>
        <v>20</v>
      </c>
      <c r="C259" s="51"/>
      <c r="D259" s="70"/>
      <c r="E259" s="19">
        <f>COUNTIF(E239:E258, "Yes")</f>
        <v>11</v>
      </c>
      <c r="F259" s="30"/>
      <c r="G259" s="19"/>
      <c r="H259" s="19"/>
      <c r="I259" s="188">
        <f>SUM(I239:I258)</f>
        <v>2.7630000000000003</v>
      </c>
    </row>
    <row r="260" spans="1:9" x14ac:dyDescent="0.2">
      <c r="A260" s="30"/>
      <c r="B260" s="57"/>
      <c r="C260" s="51"/>
      <c r="D260" s="70"/>
      <c r="E260" s="70"/>
      <c r="F260" s="30"/>
      <c r="G260" s="19"/>
      <c r="H260" s="19"/>
      <c r="I260" s="188"/>
    </row>
    <row r="261" spans="1:9" ht="12.75" customHeight="1" x14ac:dyDescent="0.2">
      <c r="A261" s="161" t="s">
        <v>603</v>
      </c>
      <c r="B261" s="181" t="s">
        <v>604</v>
      </c>
      <c r="C261" s="181" t="s">
        <v>605</v>
      </c>
      <c r="D261" s="161">
        <v>3</v>
      </c>
      <c r="E261" s="161"/>
      <c r="F261" s="161">
        <v>150</v>
      </c>
      <c r="G261" s="161"/>
      <c r="H261" s="161"/>
      <c r="I261" s="186"/>
    </row>
    <row r="262" spans="1:9" ht="12.75" customHeight="1" x14ac:dyDescent="0.2">
      <c r="A262" s="161" t="s">
        <v>603</v>
      </c>
      <c r="B262" s="181" t="s">
        <v>606</v>
      </c>
      <c r="C262" s="181" t="s">
        <v>607</v>
      </c>
      <c r="D262" s="161">
        <v>3</v>
      </c>
      <c r="E262" s="161"/>
      <c r="F262" s="161">
        <v>150</v>
      </c>
      <c r="G262" s="161"/>
      <c r="H262" s="161"/>
      <c r="I262" s="186"/>
    </row>
    <row r="263" spans="1:9" ht="12.75" customHeight="1" x14ac:dyDescent="0.2">
      <c r="A263" s="161" t="s">
        <v>603</v>
      </c>
      <c r="B263" s="181" t="s">
        <v>608</v>
      </c>
      <c r="C263" s="181" t="s">
        <v>609</v>
      </c>
      <c r="D263" s="161">
        <v>3</v>
      </c>
      <c r="E263" s="161"/>
      <c r="F263" s="161">
        <v>150</v>
      </c>
      <c r="G263" s="161"/>
      <c r="H263" s="161"/>
      <c r="I263" s="186"/>
    </row>
    <row r="264" spans="1:9" ht="12.75" customHeight="1" x14ac:dyDescent="0.2">
      <c r="A264" s="161" t="s">
        <v>603</v>
      </c>
      <c r="B264" s="181" t="s">
        <v>610</v>
      </c>
      <c r="C264" s="181" t="s">
        <v>611</v>
      </c>
      <c r="D264" s="161">
        <v>3</v>
      </c>
      <c r="E264" s="161"/>
      <c r="F264" s="161">
        <v>150</v>
      </c>
      <c r="G264" s="161"/>
      <c r="H264" s="161"/>
      <c r="I264" s="186"/>
    </row>
    <row r="265" spans="1:9" ht="12.75" customHeight="1" x14ac:dyDescent="0.2">
      <c r="A265" s="161" t="s">
        <v>603</v>
      </c>
      <c r="B265" s="181" t="s">
        <v>612</v>
      </c>
      <c r="C265" s="181" t="s">
        <v>613</v>
      </c>
      <c r="D265" s="161">
        <v>3</v>
      </c>
      <c r="E265" s="161"/>
      <c r="F265" s="161">
        <v>150</v>
      </c>
      <c r="G265" s="161"/>
      <c r="H265" s="161"/>
      <c r="I265" s="186"/>
    </row>
    <row r="266" spans="1:9" ht="12.75" customHeight="1" x14ac:dyDescent="0.2">
      <c r="A266" s="161" t="s">
        <v>603</v>
      </c>
      <c r="B266" s="181" t="s">
        <v>614</v>
      </c>
      <c r="C266" s="181" t="s">
        <v>615</v>
      </c>
      <c r="D266" s="161">
        <v>3</v>
      </c>
      <c r="E266" s="161"/>
      <c r="F266" s="161">
        <v>150</v>
      </c>
      <c r="G266" s="161"/>
      <c r="H266" s="161"/>
      <c r="I266" s="186"/>
    </row>
    <row r="267" spans="1:9" ht="12.75" customHeight="1" x14ac:dyDescent="0.2">
      <c r="A267" s="170" t="s">
        <v>603</v>
      </c>
      <c r="B267" s="182" t="s">
        <v>616</v>
      </c>
      <c r="C267" s="182" t="s">
        <v>617</v>
      </c>
      <c r="D267" s="170">
        <v>3</v>
      </c>
      <c r="E267" s="170"/>
      <c r="F267" s="170">
        <v>150</v>
      </c>
      <c r="G267" s="170"/>
      <c r="H267" s="170"/>
      <c r="I267" s="187"/>
    </row>
    <row r="268" spans="1:9" x14ac:dyDescent="0.2">
      <c r="A268" s="30"/>
      <c r="B268" s="57">
        <f>COUNTA(B261:B267)</f>
        <v>7</v>
      </c>
      <c r="C268" s="51"/>
      <c r="D268" s="70"/>
      <c r="E268" s="19">
        <f>COUNTIF(E261:E267, "Yes")</f>
        <v>0</v>
      </c>
      <c r="F268" s="30"/>
      <c r="G268" s="19"/>
      <c r="H268" s="19"/>
      <c r="I268" s="188">
        <f>SUM(I261:I267)</f>
        <v>0</v>
      </c>
    </row>
    <row r="269" spans="1:9" x14ac:dyDescent="0.2">
      <c r="A269" s="30"/>
      <c r="B269" s="57"/>
      <c r="C269" s="51"/>
      <c r="D269" s="70"/>
      <c r="E269" s="70"/>
      <c r="F269" s="30"/>
      <c r="G269" s="19"/>
      <c r="H269" s="19"/>
      <c r="I269" s="188"/>
    </row>
    <row r="270" spans="1:9" ht="12.75" customHeight="1" x14ac:dyDescent="0.2">
      <c r="A270" s="161" t="s">
        <v>618</v>
      </c>
      <c r="B270" s="181" t="s">
        <v>619</v>
      </c>
      <c r="C270" s="181" t="s">
        <v>620</v>
      </c>
      <c r="D270" s="161">
        <v>3</v>
      </c>
      <c r="E270" s="161"/>
      <c r="F270" s="161">
        <v>150</v>
      </c>
      <c r="G270" s="161"/>
      <c r="H270" s="161"/>
      <c r="I270" s="186"/>
    </row>
    <row r="271" spans="1:9" ht="12.75" customHeight="1" x14ac:dyDescent="0.2">
      <c r="A271" s="161" t="s">
        <v>618</v>
      </c>
      <c r="B271" s="181" t="s">
        <v>621</v>
      </c>
      <c r="C271" s="181" t="s">
        <v>622</v>
      </c>
      <c r="D271" s="161">
        <v>3</v>
      </c>
      <c r="E271" s="161"/>
      <c r="F271" s="161">
        <v>150</v>
      </c>
      <c r="G271" s="161"/>
      <c r="H271" s="161"/>
      <c r="I271" s="186"/>
    </row>
    <row r="272" spans="1:9" ht="12.75" customHeight="1" x14ac:dyDescent="0.2">
      <c r="A272" s="161" t="s">
        <v>618</v>
      </c>
      <c r="B272" s="181" t="s">
        <v>623</v>
      </c>
      <c r="C272" s="181" t="s">
        <v>624</v>
      </c>
      <c r="D272" s="161">
        <v>3</v>
      </c>
      <c r="E272" s="161"/>
      <c r="F272" s="161">
        <v>150</v>
      </c>
      <c r="G272" s="161"/>
      <c r="H272" s="161"/>
      <c r="I272" s="186"/>
    </row>
    <row r="273" spans="1:9" ht="12.75" customHeight="1" x14ac:dyDescent="0.2">
      <c r="A273" s="161" t="s">
        <v>618</v>
      </c>
      <c r="B273" s="161" t="s">
        <v>625</v>
      </c>
      <c r="C273" s="161" t="s">
        <v>626</v>
      </c>
      <c r="D273" s="172">
        <v>1</v>
      </c>
      <c r="E273" s="161" t="s">
        <v>1292</v>
      </c>
      <c r="F273" s="161">
        <v>86</v>
      </c>
      <c r="G273" s="161">
        <v>2</v>
      </c>
      <c r="H273" s="161">
        <v>0</v>
      </c>
      <c r="I273" s="186">
        <v>0.26700000000000002</v>
      </c>
    </row>
    <row r="274" spans="1:9" ht="12.75" customHeight="1" x14ac:dyDescent="0.2">
      <c r="A274" s="161" t="s">
        <v>618</v>
      </c>
      <c r="B274" s="181" t="s">
        <v>627</v>
      </c>
      <c r="C274" s="181" t="s">
        <v>628</v>
      </c>
      <c r="D274" s="161">
        <v>3</v>
      </c>
      <c r="E274" s="161"/>
      <c r="F274" s="161">
        <v>150</v>
      </c>
      <c r="G274" s="161"/>
      <c r="H274" s="161"/>
      <c r="I274" s="186"/>
    </row>
    <row r="275" spans="1:9" ht="12.75" customHeight="1" x14ac:dyDescent="0.2">
      <c r="A275" s="161" t="s">
        <v>618</v>
      </c>
      <c r="B275" s="161" t="s">
        <v>629</v>
      </c>
      <c r="C275" s="161" t="s">
        <v>630</v>
      </c>
      <c r="D275" s="161">
        <v>1</v>
      </c>
      <c r="E275" s="161" t="s">
        <v>1292</v>
      </c>
      <c r="F275" s="161">
        <v>86</v>
      </c>
      <c r="G275" s="161">
        <v>2</v>
      </c>
      <c r="H275" s="161">
        <v>0</v>
      </c>
      <c r="I275" s="186">
        <v>8.1000000000000003E-2</v>
      </c>
    </row>
    <row r="276" spans="1:9" ht="12.75" customHeight="1" x14ac:dyDescent="0.2">
      <c r="A276" s="161" t="s">
        <v>618</v>
      </c>
      <c r="B276" s="161" t="s">
        <v>631</v>
      </c>
      <c r="C276" s="161" t="s">
        <v>632</v>
      </c>
      <c r="D276" s="161">
        <v>1</v>
      </c>
      <c r="E276" s="161" t="s">
        <v>1292</v>
      </c>
      <c r="F276" s="161">
        <v>86</v>
      </c>
      <c r="G276" s="161">
        <v>2</v>
      </c>
      <c r="H276" s="161">
        <v>0</v>
      </c>
      <c r="I276" s="186">
        <v>0.41599999999999998</v>
      </c>
    </row>
    <row r="277" spans="1:9" ht="12.75" customHeight="1" x14ac:dyDescent="0.2">
      <c r="A277" s="161" t="s">
        <v>618</v>
      </c>
      <c r="B277" s="181" t="s">
        <v>633</v>
      </c>
      <c r="C277" s="181" t="s">
        <v>634</v>
      </c>
      <c r="D277" s="161">
        <v>3</v>
      </c>
      <c r="E277" s="161"/>
      <c r="F277" s="161">
        <v>150</v>
      </c>
      <c r="G277" s="161"/>
      <c r="H277" s="161"/>
      <c r="I277" s="186"/>
    </row>
    <row r="278" spans="1:9" ht="12.75" customHeight="1" x14ac:dyDescent="0.2">
      <c r="A278" s="161" t="s">
        <v>618</v>
      </c>
      <c r="B278" s="181" t="s">
        <v>635</v>
      </c>
      <c r="C278" s="181" t="s">
        <v>636</v>
      </c>
      <c r="D278" s="161">
        <v>3</v>
      </c>
      <c r="E278" s="161"/>
      <c r="F278" s="161">
        <v>150</v>
      </c>
      <c r="G278" s="161"/>
      <c r="H278" s="161"/>
      <c r="I278" s="186"/>
    </row>
    <row r="279" spans="1:9" ht="12.75" customHeight="1" x14ac:dyDescent="0.2">
      <c r="A279" s="161" t="s">
        <v>618</v>
      </c>
      <c r="B279" s="161" t="s">
        <v>637</v>
      </c>
      <c r="C279" s="161" t="s">
        <v>638</v>
      </c>
      <c r="D279" s="161">
        <v>1</v>
      </c>
      <c r="E279" s="161" t="s">
        <v>1292</v>
      </c>
      <c r="F279" s="161">
        <v>86</v>
      </c>
      <c r="G279" s="161">
        <v>2</v>
      </c>
      <c r="H279" s="161">
        <v>0</v>
      </c>
      <c r="I279" s="186">
        <v>0.249</v>
      </c>
    </row>
    <row r="280" spans="1:9" ht="12.75" customHeight="1" x14ac:dyDescent="0.2">
      <c r="A280" s="161" t="s">
        <v>618</v>
      </c>
      <c r="B280" s="181" t="s">
        <v>639</v>
      </c>
      <c r="C280" s="181" t="s">
        <v>640</v>
      </c>
      <c r="D280" s="161">
        <v>3</v>
      </c>
      <c r="E280" s="161"/>
      <c r="F280" s="161">
        <v>150</v>
      </c>
      <c r="G280" s="161"/>
      <c r="H280" s="161"/>
      <c r="I280" s="186"/>
    </row>
    <row r="281" spans="1:9" ht="12.75" customHeight="1" x14ac:dyDescent="0.2">
      <c r="A281" s="161" t="s">
        <v>618</v>
      </c>
      <c r="B281" s="181" t="s">
        <v>641</v>
      </c>
      <c r="C281" s="181" t="s">
        <v>642</v>
      </c>
      <c r="D281" s="161">
        <v>3</v>
      </c>
      <c r="E281" s="161"/>
      <c r="F281" s="161">
        <v>150</v>
      </c>
      <c r="G281" s="161"/>
      <c r="H281" s="161"/>
      <c r="I281" s="186"/>
    </row>
    <row r="282" spans="1:9" ht="12.75" customHeight="1" x14ac:dyDescent="0.2">
      <c r="A282" s="161" t="s">
        <v>618</v>
      </c>
      <c r="B282" s="181" t="s">
        <v>643</v>
      </c>
      <c r="C282" s="181" t="s">
        <v>644</v>
      </c>
      <c r="D282" s="161">
        <v>3</v>
      </c>
      <c r="E282" s="161"/>
      <c r="F282" s="161">
        <v>150</v>
      </c>
      <c r="G282" s="161"/>
      <c r="H282" s="161"/>
      <c r="I282" s="186"/>
    </row>
    <row r="283" spans="1:9" ht="12.75" customHeight="1" x14ac:dyDescent="0.2">
      <c r="A283" s="161" t="s">
        <v>618</v>
      </c>
      <c r="B283" s="181" t="s">
        <v>645</v>
      </c>
      <c r="C283" s="181" t="s">
        <v>646</v>
      </c>
      <c r="D283" s="161">
        <v>3</v>
      </c>
      <c r="E283" s="161"/>
      <c r="F283" s="161">
        <v>150</v>
      </c>
      <c r="G283" s="161"/>
      <c r="H283" s="161"/>
      <c r="I283" s="186"/>
    </row>
    <row r="284" spans="1:9" ht="12.75" customHeight="1" x14ac:dyDescent="0.2">
      <c r="A284" s="161" t="s">
        <v>618</v>
      </c>
      <c r="B284" s="181" t="s">
        <v>647</v>
      </c>
      <c r="C284" s="181" t="s">
        <v>648</v>
      </c>
      <c r="D284" s="161">
        <v>3</v>
      </c>
      <c r="E284" s="161"/>
      <c r="F284" s="161">
        <v>150</v>
      </c>
      <c r="G284" s="161"/>
      <c r="H284" s="161"/>
      <c r="I284" s="186"/>
    </row>
    <row r="285" spans="1:9" ht="12.75" customHeight="1" x14ac:dyDescent="0.2">
      <c r="A285" s="161" t="s">
        <v>618</v>
      </c>
      <c r="B285" s="181" t="s">
        <v>649</v>
      </c>
      <c r="C285" s="181" t="s">
        <v>650</v>
      </c>
      <c r="D285" s="161">
        <v>3</v>
      </c>
      <c r="E285" s="161"/>
      <c r="F285" s="161">
        <v>150</v>
      </c>
      <c r="G285" s="161"/>
      <c r="H285" s="161"/>
      <c r="I285" s="186"/>
    </row>
    <row r="286" spans="1:9" ht="12.75" customHeight="1" x14ac:dyDescent="0.2">
      <c r="A286" s="161" t="s">
        <v>618</v>
      </c>
      <c r="B286" s="181" t="s">
        <v>651</v>
      </c>
      <c r="C286" s="181" t="s">
        <v>652</v>
      </c>
      <c r="D286" s="161">
        <v>3</v>
      </c>
      <c r="E286" s="161"/>
      <c r="F286" s="161">
        <v>150</v>
      </c>
      <c r="G286" s="161"/>
      <c r="H286" s="161"/>
      <c r="I286" s="186"/>
    </row>
    <row r="287" spans="1:9" ht="12.75" customHeight="1" x14ac:dyDescent="0.2">
      <c r="A287" s="161" t="s">
        <v>618</v>
      </c>
      <c r="B287" s="181" t="s">
        <v>653</v>
      </c>
      <c r="C287" s="181" t="s">
        <v>654</v>
      </c>
      <c r="D287" s="161">
        <v>3</v>
      </c>
      <c r="E287" s="161"/>
      <c r="F287" s="161">
        <v>150</v>
      </c>
      <c r="G287" s="161"/>
      <c r="H287" s="161"/>
      <c r="I287" s="186"/>
    </row>
    <row r="288" spans="1:9" ht="12.75" customHeight="1" x14ac:dyDescent="0.2">
      <c r="A288" s="161" t="s">
        <v>618</v>
      </c>
      <c r="B288" s="181" t="s">
        <v>655</v>
      </c>
      <c r="C288" s="181" t="s">
        <v>656</v>
      </c>
      <c r="D288" s="161">
        <v>3</v>
      </c>
      <c r="E288" s="161"/>
      <c r="F288" s="161">
        <v>150</v>
      </c>
      <c r="G288" s="161"/>
      <c r="H288" s="161"/>
      <c r="I288" s="186"/>
    </row>
    <row r="289" spans="1:9" ht="12.75" customHeight="1" x14ac:dyDescent="0.2">
      <c r="A289" s="161" t="s">
        <v>618</v>
      </c>
      <c r="B289" s="181" t="s">
        <v>657</v>
      </c>
      <c r="C289" s="181" t="s">
        <v>658</v>
      </c>
      <c r="D289" s="161">
        <v>3</v>
      </c>
      <c r="E289" s="161"/>
      <c r="F289" s="161">
        <v>150</v>
      </c>
      <c r="G289" s="161"/>
      <c r="H289" s="161"/>
      <c r="I289" s="186"/>
    </row>
    <row r="290" spans="1:9" ht="12.75" customHeight="1" x14ac:dyDescent="0.2">
      <c r="A290" s="161" t="s">
        <v>618</v>
      </c>
      <c r="B290" s="181" t="s">
        <v>659</v>
      </c>
      <c r="C290" s="181" t="s">
        <v>660</v>
      </c>
      <c r="D290" s="161">
        <v>3</v>
      </c>
      <c r="E290" s="161"/>
      <c r="F290" s="161">
        <v>150</v>
      </c>
      <c r="G290" s="161"/>
      <c r="H290" s="161"/>
      <c r="I290" s="186"/>
    </row>
    <row r="291" spans="1:9" ht="12.75" customHeight="1" x14ac:dyDescent="0.2">
      <c r="A291" s="161" t="s">
        <v>618</v>
      </c>
      <c r="B291" s="181" t="s">
        <v>661</v>
      </c>
      <c r="C291" s="181" t="s">
        <v>662</v>
      </c>
      <c r="D291" s="161">
        <v>3</v>
      </c>
      <c r="E291" s="161"/>
      <c r="F291" s="161">
        <v>150</v>
      </c>
      <c r="G291" s="161"/>
      <c r="H291" s="161"/>
      <c r="I291" s="186"/>
    </row>
    <row r="292" spans="1:9" ht="12.75" customHeight="1" x14ac:dyDescent="0.2">
      <c r="A292" s="161" t="s">
        <v>618</v>
      </c>
      <c r="B292" s="181" t="s">
        <v>663</v>
      </c>
      <c r="C292" s="181" t="s">
        <v>664</v>
      </c>
      <c r="D292" s="161">
        <v>3</v>
      </c>
      <c r="E292" s="161"/>
      <c r="F292" s="161">
        <v>150</v>
      </c>
      <c r="G292" s="161"/>
      <c r="H292" s="161"/>
      <c r="I292" s="186"/>
    </row>
    <row r="293" spans="1:9" ht="12.75" customHeight="1" x14ac:dyDescent="0.2">
      <c r="A293" s="161" t="s">
        <v>618</v>
      </c>
      <c r="B293" s="181" t="s">
        <v>665</v>
      </c>
      <c r="C293" s="181" t="s">
        <v>666</v>
      </c>
      <c r="D293" s="161">
        <v>3</v>
      </c>
      <c r="E293" s="161"/>
      <c r="F293" s="161">
        <v>150</v>
      </c>
      <c r="G293" s="161"/>
      <c r="H293" s="161"/>
      <c r="I293" s="186"/>
    </row>
    <row r="294" spans="1:9" ht="12.75" customHeight="1" x14ac:dyDescent="0.2">
      <c r="A294" s="161" t="s">
        <v>618</v>
      </c>
      <c r="B294" s="181" t="s">
        <v>667</v>
      </c>
      <c r="C294" s="181" t="s">
        <v>668</v>
      </c>
      <c r="D294" s="161">
        <v>3</v>
      </c>
      <c r="E294" s="161"/>
      <c r="F294" s="161">
        <v>150</v>
      </c>
      <c r="G294" s="161"/>
      <c r="H294" s="161"/>
      <c r="I294" s="186"/>
    </row>
    <row r="295" spans="1:9" ht="12.75" customHeight="1" x14ac:dyDescent="0.2">
      <c r="A295" s="161" t="s">
        <v>618</v>
      </c>
      <c r="B295" s="181" t="s">
        <v>669</v>
      </c>
      <c r="C295" s="181" t="s">
        <v>670</v>
      </c>
      <c r="D295" s="161">
        <v>3</v>
      </c>
      <c r="E295" s="161"/>
      <c r="F295" s="161">
        <v>150</v>
      </c>
      <c r="G295" s="161"/>
      <c r="H295" s="161"/>
      <c r="I295" s="186"/>
    </row>
    <row r="296" spans="1:9" ht="12.75" customHeight="1" x14ac:dyDescent="0.2">
      <c r="A296" s="161" t="s">
        <v>618</v>
      </c>
      <c r="B296" s="181" t="s">
        <v>671</v>
      </c>
      <c r="C296" s="181" t="s">
        <v>672</v>
      </c>
      <c r="D296" s="161">
        <v>3</v>
      </c>
      <c r="E296" s="161"/>
      <c r="F296" s="161">
        <v>150</v>
      </c>
      <c r="G296" s="161"/>
      <c r="H296" s="161"/>
      <c r="I296" s="186"/>
    </row>
    <row r="297" spans="1:9" ht="12.75" customHeight="1" x14ac:dyDescent="0.2">
      <c r="A297" s="161" t="s">
        <v>618</v>
      </c>
      <c r="B297" s="181" t="s">
        <v>673</v>
      </c>
      <c r="C297" s="181" t="s">
        <v>674</v>
      </c>
      <c r="D297" s="161">
        <v>3</v>
      </c>
      <c r="E297" s="161"/>
      <c r="F297" s="161">
        <v>150</v>
      </c>
      <c r="G297" s="161"/>
      <c r="H297" s="161"/>
      <c r="I297" s="186"/>
    </row>
    <row r="298" spans="1:9" ht="12.75" customHeight="1" x14ac:dyDescent="0.2">
      <c r="A298" s="161" t="s">
        <v>618</v>
      </c>
      <c r="B298" s="181" t="s">
        <v>675</v>
      </c>
      <c r="C298" s="181" t="s">
        <v>676</v>
      </c>
      <c r="D298" s="161">
        <v>3</v>
      </c>
      <c r="E298" s="161"/>
      <c r="F298" s="161">
        <v>150</v>
      </c>
      <c r="G298" s="161"/>
      <c r="H298" s="161"/>
      <c r="I298" s="186"/>
    </row>
    <row r="299" spans="1:9" ht="12.75" customHeight="1" x14ac:dyDescent="0.2">
      <c r="A299" s="161" t="s">
        <v>618</v>
      </c>
      <c r="B299" s="161" t="s">
        <v>677</v>
      </c>
      <c r="C299" s="161" t="s">
        <v>678</v>
      </c>
      <c r="D299" s="161">
        <v>1</v>
      </c>
      <c r="E299" s="161" t="s">
        <v>1292</v>
      </c>
      <c r="F299" s="161">
        <v>86</v>
      </c>
      <c r="G299" s="161">
        <v>2</v>
      </c>
      <c r="H299" s="161">
        <v>0</v>
      </c>
      <c r="I299" s="186">
        <v>0.39400000000000002</v>
      </c>
    </row>
    <row r="300" spans="1:9" ht="12.75" customHeight="1" x14ac:dyDescent="0.2">
      <c r="A300" s="170" t="s">
        <v>618</v>
      </c>
      <c r="B300" s="182" t="s">
        <v>679</v>
      </c>
      <c r="C300" s="182" t="s">
        <v>680</v>
      </c>
      <c r="D300" s="170">
        <v>3</v>
      </c>
      <c r="E300" s="170"/>
      <c r="F300" s="170">
        <v>150</v>
      </c>
      <c r="G300" s="170"/>
      <c r="H300" s="170"/>
      <c r="I300" s="187"/>
    </row>
    <row r="301" spans="1:9" x14ac:dyDescent="0.2">
      <c r="A301" s="30"/>
      <c r="B301" s="57">
        <f>COUNTA(B270:B300)</f>
        <v>31</v>
      </c>
      <c r="C301" s="51"/>
      <c r="D301" s="70"/>
      <c r="E301" s="19">
        <f>COUNTIF(E270:E300, "Yes")</f>
        <v>5</v>
      </c>
      <c r="F301" s="30"/>
      <c r="G301" s="19"/>
      <c r="H301" s="19"/>
      <c r="I301" s="188">
        <f>SUM(I270:I300)</f>
        <v>1.407</v>
      </c>
    </row>
    <row r="302" spans="1:9" x14ac:dyDescent="0.2">
      <c r="A302" s="30"/>
      <c r="B302" s="57"/>
      <c r="C302" s="51"/>
      <c r="D302" s="70"/>
      <c r="E302" s="70"/>
      <c r="F302" s="30"/>
      <c r="G302" s="19"/>
      <c r="H302" s="19"/>
      <c r="I302" s="188"/>
    </row>
    <row r="303" spans="1:9" ht="12.75" customHeight="1" x14ac:dyDescent="0.2">
      <c r="A303" s="161" t="s">
        <v>681</v>
      </c>
      <c r="B303" s="161" t="s">
        <v>682</v>
      </c>
      <c r="C303" s="161" t="s">
        <v>683</v>
      </c>
      <c r="D303" s="161">
        <v>1</v>
      </c>
      <c r="E303" s="161" t="s">
        <v>1292</v>
      </c>
      <c r="F303" s="161">
        <v>91</v>
      </c>
      <c r="G303" s="161">
        <v>1</v>
      </c>
      <c r="H303" s="161">
        <v>0</v>
      </c>
      <c r="I303" s="186">
        <v>0.309</v>
      </c>
    </row>
    <row r="304" spans="1:9" ht="12.75" customHeight="1" x14ac:dyDescent="0.2">
      <c r="A304" s="161" t="s">
        <v>681</v>
      </c>
      <c r="B304" s="181" t="s">
        <v>684</v>
      </c>
      <c r="C304" s="181" t="s">
        <v>685</v>
      </c>
      <c r="D304" s="161">
        <v>3</v>
      </c>
      <c r="E304" s="161"/>
      <c r="F304" s="161">
        <v>150</v>
      </c>
      <c r="G304" s="161"/>
      <c r="H304" s="161"/>
      <c r="I304" s="186"/>
    </row>
    <row r="305" spans="1:9" ht="12.75" customHeight="1" x14ac:dyDescent="0.2">
      <c r="A305" s="161" t="s">
        <v>681</v>
      </c>
      <c r="B305" s="161" t="s">
        <v>686</v>
      </c>
      <c r="C305" s="161" t="s">
        <v>687</v>
      </c>
      <c r="D305" s="161">
        <v>1</v>
      </c>
      <c r="E305" s="161" t="s">
        <v>1292</v>
      </c>
      <c r="F305" s="161">
        <v>91</v>
      </c>
      <c r="G305" s="161">
        <v>1</v>
      </c>
      <c r="H305" s="161">
        <v>0</v>
      </c>
      <c r="I305" s="186">
        <v>5.2999999999999999E-2</v>
      </c>
    </row>
    <row r="306" spans="1:9" ht="12.75" customHeight="1" x14ac:dyDescent="0.2">
      <c r="A306" s="161" t="s">
        <v>681</v>
      </c>
      <c r="B306" s="161" t="s">
        <v>688</v>
      </c>
      <c r="C306" s="161" t="s">
        <v>689</v>
      </c>
      <c r="D306" s="161">
        <v>1</v>
      </c>
      <c r="E306" s="161" t="s">
        <v>1292</v>
      </c>
      <c r="F306" s="161">
        <v>91</v>
      </c>
      <c r="G306" s="161">
        <v>1</v>
      </c>
      <c r="H306" s="161">
        <v>0</v>
      </c>
      <c r="I306" s="186">
        <v>0.06</v>
      </c>
    </row>
    <row r="307" spans="1:9" ht="12.75" customHeight="1" x14ac:dyDescent="0.2">
      <c r="A307" s="161" t="s">
        <v>681</v>
      </c>
      <c r="B307" s="161" t="s">
        <v>690</v>
      </c>
      <c r="C307" s="161" t="s">
        <v>691</v>
      </c>
      <c r="D307" s="161">
        <v>1</v>
      </c>
      <c r="E307" s="161" t="s">
        <v>1292</v>
      </c>
      <c r="F307" s="161">
        <v>91</v>
      </c>
      <c r="G307" s="161">
        <v>1</v>
      </c>
      <c r="H307" s="161">
        <v>0</v>
      </c>
      <c r="I307" s="186">
        <v>0.03</v>
      </c>
    </row>
    <row r="308" spans="1:9" ht="12.75" customHeight="1" x14ac:dyDescent="0.2">
      <c r="A308" s="161" t="s">
        <v>681</v>
      </c>
      <c r="B308" s="181" t="s">
        <v>692</v>
      </c>
      <c r="C308" s="181" t="s">
        <v>693</v>
      </c>
      <c r="D308" s="161">
        <v>3</v>
      </c>
      <c r="E308" s="161"/>
      <c r="F308" s="161">
        <v>0</v>
      </c>
      <c r="G308" s="161"/>
      <c r="H308" s="161"/>
      <c r="I308" s="186"/>
    </row>
    <row r="309" spans="1:9" ht="12.75" customHeight="1" x14ac:dyDescent="0.2">
      <c r="A309" s="161" t="s">
        <v>681</v>
      </c>
      <c r="B309" s="161" t="s">
        <v>694</v>
      </c>
      <c r="C309" s="161" t="s">
        <v>695</v>
      </c>
      <c r="D309" s="161">
        <v>1</v>
      </c>
      <c r="E309" s="161" t="s">
        <v>1292</v>
      </c>
      <c r="F309" s="161">
        <v>91</v>
      </c>
      <c r="G309" s="161">
        <v>1</v>
      </c>
      <c r="H309" s="161">
        <v>0</v>
      </c>
      <c r="I309" s="186">
        <v>0.114</v>
      </c>
    </row>
    <row r="310" spans="1:9" ht="12.75" customHeight="1" x14ac:dyDescent="0.2">
      <c r="A310" s="161" t="s">
        <v>681</v>
      </c>
      <c r="B310" s="161" t="s">
        <v>696</v>
      </c>
      <c r="C310" s="161" t="s">
        <v>697</v>
      </c>
      <c r="D310" s="161">
        <v>1</v>
      </c>
      <c r="E310" s="161" t="s">
        <v>1292</v>
      </c>
      <c r="F310" s="161">
        <v>91</v>
      </c>
      <c r="G310" s="161">
        <v>1</v>
      </c>
      <c r="H310" s="161">
        <v>0</v>
      </c>
      <c r="I310" s="186">
        <v>0.17799999999999999</v>
      </c>
    </row>
    <row r="311" spans="1:9" ht="12.75" customHeight="1" x14ac:dyDescent="0.2">
      <c r="A311" s="161" t="s">
        <v>681</v>
      </c>
      <c r="B311" s="181" t="s">
        <v>698</v>
      </c>
      <c r="C311" s="181" t="s">
        <v>699</v>
      </c>
      <c r="D311" s="161">
        <v>3</v>
      </c>
      <c r="E311" s="161"/>
      <c r="F311" s="161">
        <v>150</v>
      </c>
      <c r="G311" s="161"/>
      <c r="H311" s="161"/>
      <c r="I311" s="186"/>
    </row>
    <row r="312" spans="1:9" ht="12.75" customHeight="1" x14ac:dyDescent="0.2">
      <c r="A312" s="161" t="s">
        <v>681</v>
      </c>
      <c r="B312" s="181" t="s">
        <v>700</v>
      </c>
      <c r="C312" s="181" t="s">
        <v>701</v>
      </c>
      <c r="D312" s="161">
        <v>3</v>
      </c>
      <c r="E312" s="161"/>
      <c r="F312" s="161">
        <v>150</v>
      </c>
      <c r="G312" s="161"/>
      <c r="H312" s="161"/>
      <c r="I312" s="186"/>
    </row>
    <row r="313" spans="1:9" ht="12.75" customHeight="1" x14ac:dyDescent="0.2">
      <c r="A313" s="161" t="s">
        <v>681</v>
      </c>
      <c r="B313" s="181" t="s">
        <v>702</v>
      </c>
      <c r="C313" s="181" t="s">
        <v>703</v>
      </c>
      <c r="D313" s="161">
        <v>3</v>
      </c>
      <c r="E313" s="161"/>
      <c r="F313" s="161">
        <v>150</v>
      </c>
      <c r="G313" s="161"/>
      <c r="H313" s="161"/>
      <c r="I313" s="186"/>
    </row>
    <row r="314" spans="1:9" ht="12.75" customHeight="1" x14ac:dyDescent="0.2">
      <c r="A314" s="161" t="s">
        <v>681</v>
      </c>
      <c r="B314" s="181" t="s">
        <v>704</v>
      </c>
      <c r="C314" s="181" t="s">
        <v>705</v>
      </c>
      <c r="D314" s="161">
        <v>3</v>
      </c>
      <c r="E314" s="161"/>
      <c r="F314" s="161">
        <v>150</v>
      </c>
      <c r="G314" s="161"/>
      <c r="H314" s="161"/>
      <c r="I314" s="186"/>
    </row>
    <row r="315" spans="1:9" ht="12.75" customHeight="1" x14ac:dyDescent="0.2">
      <c r="A315" s="161" t="s">
        <v>681</v>
      </c>
      <c r="B315" s="181" t="s">
        <v>706</v>
      </c>
      <c r="C315" s="181" t="s">
        <v>707</v>
      </c>
      <c r="D315" s="161">
        <v>3</v>
      </c>
      <c r="E315" s="161"/>
      <c r="F315" s="161">
        <v>150</v>
      </c>
      <c r="G315" s="161"/>
      <c r="H315" s="161"/>
      <c r="I315" s="186"/>
    </row>
    <row r="316" spans="1:9" ht="12.75" customHeight="1" x14ac:dyDescent="0.2">
      <c r="A316" s="161" t="s">
        <v>681</v>
      </c>
      <c r="B316" s="161" t="s">
        <v>708</v>
      </c>
      <c r="C316" s="161" t="s">
        <v>709</v>
      </c>
      <c r="D316" s="161">
        <v>1</v>
      </c>
      <c r="E316" s="161" t="s">
        <v>1292</v>
      </c>
      <c r="F316" s="161">
        <v>91</v>
      </c>
      <c r="G316" s="161">
        <v>1</v>
      </c>
      <c r="H316" s="161">
        <v>0</v>
      </c>
      <c r="I316" s="186">
        <v>8.1000000000000003E-2</v>
      </c>
    </row>
    <row r="317" spans="1:9" ht="12.75" customHeight="1" x14ac:dyDescent="0.2">
      <c r="A317" s="170" t="s">
        <v>681</v>
      </c>
      <c r="B317" s="182" t="s">
        <v>710</v>
      </c>
      <c r="C317" s="182" t="s">
        <v>711</v>
      </c>
      <c r="D317" s="170">
        <v>3</v>
      </c>
      <c r="E317" s="170"/>
      <c r="F317" s="170">
        <v>150</v>
      </c>
      <c r="G317" s="170"/>
      <c r="H317" s="170"/>
      <c r="I317" s="187"/>
    </row>
    <row r="318" spans="1:9" x14ac:dyDescent="0.2">
      <c r="A318" s="30"/>
      <c r="B318" s="57">
        <f>COUNTA(B303:B317)</f>
        <v>15</v>
      </c>
      <c r="C318" s="51"/>
      <c r="D318" s="70"/>
      <c r="E318" s="19">
        <f>COUNTIF(E303:E317, "Yes")</f>
        <v>7</v>
      </c>
      <c r="F318" s="30"/>
      <c r="G318" s="19"/>
      <c r="H318" s="19"/>
      <c r="I318" s="188">
        <f>SUM(I303:I317)</f>
        <v>0.82499999999999996</v>
      </c>
    </row>
    <row r="319" spans="1:9" x14ac:dyDescent="0.2">
      <c r="A319" s="30"/>
      <c r="B319" s="57"/>
      <c r="C319" s="51"/>
      <c r="D319" s="70"/>
      <c r="E319" s="70"/>
      <c r="F319" s="30"/>
      <c r="G319" s="19"/>
      <c r="H319" s="19"/>
      <c r="I319" s="188"/>
    </row>
    <row r="320" spans="1:9" ht="12.75" customHeight="1" x14ac:dyDescent="0.2">
      <c r="A320" s="161" t="s">
        <v>712</v>
      </c>
      <c r="B320" s="161" t="s">
        <v>713</v>
      </c>
      <c r="C320" s="161" t="s">
        <v>714</v>
      </c>
      <c r="D320" s="161">
        <v>1</v>
      </c>
      <c r="E320" s="161" t="s">
        <v>1292</v>
      </c>
      <c r="F320" s="161">
        <v>98</v>
      </c>
      <c r="G320" s="161">
        <v>1</v>
      </c>
      <c r="H320" s="161">
        <v>0</v>
      </c>
      <c r="I320" s="186">
        <v>0.13600000000000001</v>
      </c>
    </row>
    <row r="321" spans="1:9" ht="12.75" customHeight="1" x14ac:dyDescent="0.2">
      <c r="A321" s="161" t="s">
        <v>712</v>
      </c>
      <c r="B321" s="161" t="s">
        <v>715</v>
      </c>
      <c r="C321" s="161" t="s">
        <v>716</v>
      </c>
      <c r="D321" s="161">
        <v>1</v>
      </c>
      <c r="E321" s="161" t="s">
        <v>1292</v>
      </c>
      <c r="F321" s="161">
        <v>98</v>
      </c>
      <c r="G321" s="161">
        <v>1</v>
      </c>
      <c r="H321" s="161">
        <v>0</v>
      </c>
      <c r="I321" s="186">
        <v>0.28100000000000003</v>
      </c>
    </row>
    <row r="322" spans="1:9" ht="12.75" customHeight="1" x14ac:dyDescent="0.2">
      <c r="A322" s="161" t="s">
        <v>712</v>
      </c>
      <c r="B322" s="181" t="s">
        <v>717</v>
      </c>
      <c r="C322" s="181" t="s">
        <v>718</v>
      </c>
      <c r="D322" s="161">
        <v>3</v>
      </c>
      <c r="E322" s="161"/>
      <c r="F322" s="161">
        <v>150</v>
      </c>
      <c r="G322" s="161"/>
      <c r="H322" s="161"/>
      <c r="I322" s="186"/>
    </row>
    <row r="323" spans="1:9" ht="12.75" customHeight="1" x14ac:dyDescent="0.2">
      <c r="A323" s="161" t="s">
        <v>712</v>
      </c>
      <c r="B323" s="181" t="s">
        <v>719</v>
      </c>
      <c r="C323" s="181" t="s">
        <v>720</v>
      </c>
      <c r="D323" s="161">
        <v>3</v>
      </c>
      <c r="E323" s="161"/>
      <c r="F323" s="161">
        <v>150</v>
      </c>
      <c r="G323" s="161"/>
      <c r="H323" s="161"/>
      <c r="I323" s="186"/>
    </row>
    <row r="324" spans="1:9" ht="12.75" customHeight="1" x14ac:dyDescent="0.2">
      <c r="A324" s="161" t="s">
        <v>712</v>
      </c>
      <c r="B324" s="181" t="s">
        <v>721</v>
      </c>
      <c r="C324" s="181" t="s">
        <v>722</v>
      </c>
      <c r="D324" s="161">
        <v>3</v>
      </c>
      <c r="E324" s="161"/>
      <c r="F324" s="161">
        <v>150</v>
      </c>
      <c r="G324" s="161"/>
      <c r="H324" s="161"/>
      <c r="I324" s="186"/>
    </row>
    <row r="325" spans="1:9" ht="12.75" customHeight="1" x14ac:dyDescent="0.2">
      <c r="A325" s="161" t="s">
        <v>712</v>
      </c>
      <c r="B325" s="161" t="s">
        <v>723</v>
      </c>
      <c r="C325" s="161" t="s">
        <v>724</v>
      </c>
      <c r="D325" s="161">
        <v>1</v>
      </c>
      <c r="E325" s="161" t="s">
        <v>1292</v>
      </c>
      <c r="F325" s="161">
        <v>98</v>
      </c>
      <c r="G325" s="161">
        <v>1</v>
      </c>
      <c r="H325" s="161">
        <v>0</v>
      </c>
      <c r="I325" s="186">
        <v>0.2</v>
      </c>
    </row>
    <row r="326" spans="1:9" ht="12.75" customHeight="1" x14ac:dyDescent="0.2">
      <c r="A326" s="161" t="s">
        <v>712</v>
      </c>
      <c r="B326" s="181" t="s">
        <v>725</v>
      </c>
      <c r="C326" s="181" t="s">
        <v>726</v>
      </c>
      <c r="D326" s="161">
        <v>3</v>
      </c>
      <c r="E326" s="161"/>
      <c r="F326" s="161">
        <v>150</v>
      </c>
      <c r="G326" s="161"/>
      <c r="H326" s="161"/>
      <c r="I326" s="186"/>
    </row>
    <row r="327" spans="1:9" ht="12.75" customHeight="1" x14ac:dyDescent="0.2">
      <c r="A327" s="161" t="s">
        <v>712</v>
      </c>
      <c r="B327" s="181" t="s">
        <v>727</v>
      </c>
      <c r="C327" s="181" t="s">
        <v>728</v>
      </c>
      <c r="D327" s="161">
        <v>3</v>
      </c>
      <c r="E327" s="161"/>
      <c r="F327" s="161">
        <v>150</v>
      </c>
      <c r="G327" s="161"/>
      <c r="H327" s="161"/>
      <c r="I327" s="186"/>
    </row>
    <row r="328" spans="1:9" ht="12.75" customHeight="1" x14ac:dyDescent="0.2">
      <c r="A328" s="161" t="s">
        <v>712</v>
      </c>
      <c r="B328" s="161" t="s">
        <v>729</v>
      </c>
      <c r="C328" s="161" t="s">
        <v>730</v>
      </c>
      <c r="D328" s="161">
        <v>1</v>
      </c>
      <c r="E328" s="161" t="s">
        <v>1292</v>
      </c>
      <c r="F328" s="161">
        <v>98</v>
      </c>
      <c r="G328" s="161">
        <v>1</v>
      </c>
      <c r="H328" s="161">
        <v>0</v>
      </c>
      <c r="I328" s="186">
        <v>0.16</v>
      </c>
    </row>
    <row r="329" spans="1:9" ht="12.75" customHeight="1" x14ac:dyDescent="0.2">
      <c r="A329" s="161" t="s">
        <v>712</v>
      </c>
      <c r="B329" s="181" t="s">
        <v>731</v>
      </c>
      <c r="C329" s="181" t="s">
        <v>732</v>
      </c>
      <c r="D329" s="161">
        <v>3</v>
      </c>
      <c r="E329" s="161"/>
      <c r="F329" s="161">
        <v>150</v>
      </c>
      <c r="G329" s="161"/>
      <c r="H329" s="161"/>
      <c r="I329" s="186"/>
    </row>
    <row r="330" spans="1:9" ht="12.75" customHeight="1" x14ac:dyDescent="0.2">
      <c r="A330" s="161" t="s">
        <v>712</v>
      </c>
      <c r="B330" s="181" t="s">
        <v>733</v>
      </c>
      <c r="C330" s="181" t="s">
        <v>734</v>
      </c>
      <c r="D330" s="161">
        <v>3</v>
      </c>
      <c r="E330" s="161"/>
      <c r="F330" s="161">
        <v>150</v>
      </c>
      <c r="G330" s="161"/>
      <c r="H330" s="161"/>
      <c r="I330" s="186"/>
    </row>
    <row r="331" spans="1:9" ht="12.75" customHeight="1" x14ac:dyDescent="0.2">
      <c r="A331" s="161" t="s">
        <v>712</v>
      </c>
      <c r="B331" s="161" t="s">
        <v>735</v>
      </c>
      <c r="C331" s="161" t="s">
        <v>736</v>
      </c>
      <c r="D331" s="161">
        <v>1</v>
      </c>
      <c r="E331" s="161" t="s">
        <v>1292</v>
      </c>
      <c r="F331" s="161">
        <v>98</v>
      </c>
      <c r="G331" s="161">
        <v>1</v>
      </c>
      <c r="H331" s="161">
        <v>0</v>
      </c>
      <c r="I331" s="186">
        <v>0.12</v>
      </c>
    </row>
    <row r="332" spans="1:9" ht="12.75" customHeight="1" x14ac:dyDescent="0.2">
      <c r="A332" s="161" t="s">
        <v>712</v>
      </c>
      <c r="B332" s="181" t="s">
        <v>737</v>
      </c>
      <c r="C332" s="181" t="s">
        <v>738</v>
      </c>
      <c r="D332" s="161">
        <v>3</v>
      </c>
      <c r="E332" s="161"/>
      <c r="F332" s="161">
        <v>120</v>
      </c>
      <c r="G332" s="161"/>
      <c r="H332" s="161"/>
      <c r="I332" s="186"/>
    </row>
    <row r="333" spans="1:9" ht="12.75" customHeight="1" x14ac:dyDescent="0.2">
      <c r="A333" s="161" t="s">
        <v>712</v>
      </c>
      <c r="B333" s="161" t="s">
        <v>739</v>
      </c>
      <c r="C333" s="161" t="s">
        <v>740</v>
      </c>
      <c r="D333" s="161">
        <v>1</v>
      </c>
      <c r="E333" s="161" t="s">
        <v>1292</v>
      </c>
      <c r="F333" s="161">
        <v>98</v>
      </c>
      <c r="G333" s="161">
        <v>1</v>
      </c>
      <c r="H333" s="161">
        <v>0</v>
      </c>
      <c r="I333" s="186">
        <v>9.8000000000000004E-2</v>
      </c>
    </row>
    <row r="334" spans="1:9" ht="12.75" customHeight="1" x14ac:dyDescent="0.2">
      <c r="A334" s="161" t="s">
        <v>712</v>
      </c>
      <c r="B334" s="181" t="s">
        <v>741</v>
      </c>
      <c r="C334" s="181" t="s">
        <v>742</v>
      </c>
      <c r="D334" s="161">
        <v>3</v>
      </c>
      <c r="E334" s="161"/>
      <c r="F334" s="161">
        <v>150</v>
      </c>
      <c r="G334" s="161"/>
      <c r="H334" s="161"/>
      <c r="I334" s="186"/>
    </row>
    <row r="335" spans="1:9" ht="12.75" customHeight="1" x14ac:dyDescent="0.2">
      <c r="A335" s="161" t="s">
        <v>712</v>
      </c>
      <c r="B335" s="161" t="s">
        <v>743</v>
      </c>
      <c r="C335" s="161" t="s">
        <v>744</v>
      </c>
      <c r="D335" s="161">
        <v>1</v>
      </c>
      <c r="E335" s="161" t="s">
        <v>1292</v>
      </c>
      <c r="F335" s="161">
        <v>98</v>
      </c>
      <c r="G335" s="161">
        <v>1</v>
      </c>
      <c r="H335" s="161">
        <v>0</v>
      </c>
      <c r="I335" s="186">
        <v>0.14099999999999999</v>
      </c>
    </row>
    <row r="336" spans="1:9" ht="12.75" customHeight="1" x14ac:dyDescent="0.2">
      <c r="A336" s="161" t="s">
        <v>712</v>
      </c>
      <c r="B336" s="161" t="s">
        <v>745</v>
      </c>
      <c r="C336" s="161" t="s">
        <v>746</v>
      </c>
      <c r="D336" s="161">
        <v>1</v>
      </c>
      <c r="E336" s="161" t="s">
        <v>1292</v>
      </c>
      <c r="F336" s="161">
        <v>98</v>
      </c>
      <c r="G336" s="161">
        <v>1</v>
      </c>
      <c r="H336" s="161">
        <v>0</v>
      </c>
      <c r="I336" s="186">
        <v>5.8999999999999997E-2</v>
      </c>
    </row>
    <row r="337" spans="1:10" ht="12.75" customHeight="1" x14ac:dyDescent="0.2">
      <c r="A337" s="161" t="s">
        <v>712</v>
      </c>
      <c r="B337" s="161" t="s">
        <v>747</v>
      </c>
      <c r="C337" s="161" t="s">
        <v>748</v>
      </c>
      <c r="D337" s="161">
        <v>1</v>
      </c>
      <c r="E337" s="161" t="s">
        <v>1292</v>
      </c>
      <c r="F337" s="161">
        <v>98</v>
      </c>
      <c r="G337" s="161">
        <v>1</v>
      </c>
      <c r="H337" s="161">
        <v>0</v>
      </c>
      <c r="I337" s="186">
        <v>0.76300000000000001</v>
      </c>
    </row>
    <row r="338" spans="1:10" ht="12.75" customHeight="1" x14ac:dyDescent="0.2">
      <c r="A338" s="161" t="s">
        <v>712</v>
      </c>
      <c r="B338" s="161" t="s">
        <v>749</v>
      </c>
      <c r="C338" s="161" t="s">
        <v>750</v>
      </c>
      <c r="D338" s="161">
        <v>1</v>
      </c>
      <c r="E338" s="161" t="s">
        <v>1292</v>
      </c>
      <c r="F338" s="161">
        <v>98</v>
      </c>
      <c r="G338" s="161">
        <v>1</v>
      </c>
      <c r="H338" s="161">
        <v>0</v>
      </c>
      <c r="I338" s="186">
        <v>1.655</v>
      </c>
    </row>
    <row r="339" spans="1:10" ht="12.75" customHeight="1" x14ac:dyDescent="0.2">
      <c r="A339" s="161" t="s">
        <v>712</v>
      </c>
      <c r="B339" s="161" t="s">
        <v>751</v>
      </c>
      <c r="C339" s="161" t="s">
        <v>752</v>
      </c>
      <c r="D339" s="161">
        <v>1</v>
      </c>
      <c r="E339" s="161" t="s">
        <v>1292</v>
      </c>
      <c r="F339" s="161">
        <v>98</v>
      </c>
      <c r="G339" s="161">
        <v>1</v>
      </c>
      <c r="H339" s="161">
        <v>0</v>
      </c>
      <c r="I339" s="186">
        <v>0.25800000000000001</v>
      </c>
    </row>
    <row r="340" spans="1:10" ht="12.75" customHeight="1" x14ac:dyDescent="0.2">
      <c r="A340" s="161" t="s">
        <v>712</v>
      </c>
      <c r="B340" s="181" t="s">
        <v>753</v>
      </c>
      <c r="C340" s="181" t="s">
        <v>754</v>
      </c>
      <c r="D340" s="161">
        <v>3</v>
      </c>
      <c r="E340" s="161"/>
      <c r="F340" s="161">
        <v>150</v>
      </c>
      <c r="G340" s="161"/>
      <c r="H340" s="161"/>
      <c r="I340" s="186"/>
    </row>
    <row r="341" spans="1:10" ht="12.75" customHeight="1" x14ac:dyDescent="0.2">
      <c r="A341" s="161" t="s">
        <v>712</v>
      </c>
      <c r="B341" s="161" t="s">
        <v>755</v>
      </c>
      <c r="C341" s="161" t="s">
        <v>228</v>
      </c>
      <c r="D341" s="161">
        <v>1</v>
      </c>
      <c r="E341" s="161" t="s">
        <v>1292</v>
      </c>
      <c r="F341" s="161">
        <v>98</v>
      </c>
      <c r="G341" s="161">
        <v>1</v>
      </c>
      <c r="H341" s="161">
        <v>0</v>
      </c>
      <c r="I341" s="186">
        <v>5.7000000000000002E-2</v>
      </c>
    </row>
    <row r="342" spans="1:10" ht="12.75" customHeight="1" x14ac:dyDescent="0.2">
      <c r="A342" s="161" t="s">
        <v>712</v>
      </c>
      <c r="B342" s="161" t="s">
        <v>756</v>
      </c>
      <c r="C342" s="161" t="s">
        <v>757</v>
      </c>
      <c r="D342" s="172">
        <v>1</v>
      </c>
      <c r="E342" s="161" t="s">
        <v>1292</v>
      </c>
      <c r="F342" s="161">
        <v>98</v>
      </c>
      <c r="G342" s="161">
        <v>1</v>
      </c>
      <c r="H342" s="161">
        <v>0</v>
      </c>
      <c r="I342" s="186">
        <v>0.06</v>
      </c>
    </row>
    <row r="343" spans="1:10" ht="12.75" customHeight="1" x14ac:dyDescent="0.2">
      <c r="A343" s="170" t="s">
        <v>712</v>
      </c>
      <c r="B343" s="182" t="s">
        <v>758</v>
      </c>
      <c r="C343" s="182" t="s">
        <v>759</v>
      </c>
      <c r="D343" s="170">
        <v>3</v>
      </c>
      <c r="E343" s="170"/>
      <c r="F343" s="170">
        <v>150</v>
      </c>
      <c r="G343" s="170"/>
      <c r="H343" s="170"/>
      <c r="I343" s="187"/>
    </row>
    <row r="344" spans="1:10" x14ac:dyDescent="0.2">
      <c r="A344" s="30"/>
      <c r="B344" s="57">
        <f>COUNTA(B320:B343)</f>
        <v>24</v>
      </c>
      <c r="C344" s="51"/>
      <c r="D344" s="70"/>
      <c r="E344" s="19">
        <f>COUNTIF(E320:E343, "Yes")</f>
        <v>13</v>
      </c>
      <c r="F344" s="30"/>
      <c r="G344" s="19"/>
      <c r="H344" s="19"/>
      <c r="I344" s="188">
        <f>SUM(I320:I343)</f>
        <v>3.9879999999999995</v>
      </c>
    </row>
    <row r="345" spans="1:10" x14ac:dyDescent="0.2">
      <c r="A345" s="30"/>
      <c r="B345" s="57"/>
      <c r="C345" s="51"/>
      <c r="D345" s="70"/>
      <c r="E345" s="70"/>
      <c r="F345" s="30"/>
      <c r="G345" s="19"/>
      <c r="H345" s="19"/>
      <c r="I345" s="188"/>
    </row>
    <row r="346" spans="1:10" ht="12.75" customHeight="1" x14ac:dyDescent="0.2">
      <c r="A346" s="161" t="s">
        <v>760</v>
      </c>
      <c r="B346" s="161" t="s">
        <v>761</v>
      </c>
      <c r="C346" s="161" t="s">
        <v>762</v>
      </c>
      <c r="D346" s="161">
        <v>1</v>
      </c>
      <c r="E346" s="161" t="s">
        <v>1292</v>
      </c>
      <c r="F346" s="161">
        <v>152</v>
      </c>
      <c r="G346" s="161">
        <v>1</v>
      </c>
      <c r="H346" s="161">
        <v>0</v>
      </c>
      <c r="I346" s="186">
        <v>1.4E-2</v>
      </c>
      <c r="J346"/>
    </row>
    <row r="347" spans="1:10" ht="12.75" customHeight="1" x14ac:dyDescent="0.2">
      <c r="A347" s="161" t="s">
        <v>760</v>
      </c>
      <c r="B347" s="181" t="s">
        <v>763</v>
      </c>
      <c r="C347" s="181" t="s">
        <v>764</v>
      </c>
      <c r="D347" s="161">
        <v>3</v>
      </c>
      <c r="E347" s="161"/>
      <c r="F347" s="161">
        <v>150</v>
      </c>
      <c r="G347" s="161"/>
      <c r="H347" s="161"/>
      <c r="I347" s="186"/>
      <c r="J347"/>
    </row>
    <row r="348" spans="1:10" ht="12.75" customHeight="1" x14ac:dyDescent="0.2">
      <c r="A348" s="161" t="s">
        <v>760</v>
      </c>
      <c r="B348" s="161" t="s">
        <v>765</v>
      </c>
      <c r="C348" s="161" t="s">
        <v>766</v>
      </c>
      <c r="D348" s="161">
        <v>1</v>
      </c>
      <c r="E348" s="161" t="s">
        <v>1292</v>
      </c>
      <c r="F348" s="161">
        <v>152</v>
      </c>
      <c r="G348" s="161">
        <v>1</v>
      </c>
      <c r="H348" s="161">
        <v>0</v>
      </c>
      <c r="I348" s="186">
        <v>0.124</v>
      </c>
      <c r="J348"/>
    </row>
    <row r="349" spans="1:10" ht="12.75" customHeight="1" x14ac:dyDescent="0.2">
      <c r="A349" s="161" t="s">
        <v>760</v>
      </c>
      <c r="B349" s="161" t="s">
        <v>767</v>
      </c>
      <c r="C349" s="161" t="s">
        <v>1287</v>
      </c>
      <c r="D349" s="172">
        <v>1</v>
      </c>
      <c r="E349" s="161" t="s">
        <v>1292</v>
      </c>
      <c r="F349" s="161">
        <v>152</v>
      </c>
      <c r="G349" s="161">
        <v>1</v>
      </c>
      <c r="H349" s="161">
        <v>0</v>
      </c>
      <c r="I349" s="186">
        <v>1.4E-2</v>
      </c>
      <c r="J349"/>
    </row>
    <row r="350" spans="1:10" ht="12.75" customHeight="1" x14ac:dyDescent="0.2">
      <c r="A350" s="161" t="s">
        <v>760</v>
      </c>
      <c r="B350" s="161" t="s">
        <v>768</v>
      </c>
      <c r="C350" s="161" t="s">
        <v>769</v>
      </c>
      <c r="D350" s="161">
        <v>1</v>
      </c>
      <c r="E350" s="161" t="s">
        <v>1292</v>
      </c>
      <c r="F350" s="161">
        <v>152</v>
      </c>
      <c r="G350" s="161">
        <v>1</v>
      </c>
      <c r="H350" s="161">
        <v>0</v>
      </c>
      <c r="I350" s="186">
        <v>0.311</v>
      </c>
      <c r="J350"/>
    </row>
    <row r="351" spans="1:10" ht="12.75" customHeight="1" x14ac:dyDescent="0.2">
      <c r="A351" s="161" t="s">
        <v>760</v>
      </c>
      <c r="B351" s="161" t="s">
        <v>770</v>
      </c>
      <c r="C351" s="161" t="s">
        <v>1288</v>
      </c>
      <c r="D351" s="172">
        <v>1</v>
      </c>
      <c r="E351" s="161" t="s">
        <v>1292</v>
      </c>
      <c r="F351" s="161">
        <v>152</v>
      </c>
      <c r="G351" s="161">
        <v>1</v>
      </c>
      <c r="H351" s="161">
        <v>0</v>
      </c>
      <c r="I351" s="186">
        <v>0.32</v>
      </c>
      <c r="J351"/>
    </row>
    <row r="352" spans="1:10" ht="12.75" customHeight="1" x14ac:dyDescent="0.2">
      <c r="A352" s="161" t="s">
        <v>760</v>
      </c>
      <c r="B352" s="161" t="s">
        <v>771</v>
      </c>
      <c r="C352" s="161" t="s">
        <v>772</v>
      </c>
      <c r="D352" s="172">
        <v>1</v>
      </c>
      <c r="E352" s="161" t="s">
        <v>1292</v>
      </c>
      <c r="F352" s="161">
        <v>152</v>
      </c>
      <c r="G352" s="161">
        <v>1</v>
      </c>
      <c r="H352" s="161">
        <v>0</v>
      </c>
      <c r="I352" s="186">
        <v>1.4E-2</v>
      </c>
      <c r="J352"/>
    </row>
    <row r="353" spans="1:10" ht="12.75" customHeight="1" x14ac:dyDescent="0.2">
      <c r="A353" s="161" t="s">
        <v>760</v>
      </c>
      <c r="B353" s="161" t="s">
        <v>773</v>
      </c>
      <c r="C353" s="161" t="s">
        <v>1282</v>
      </c>
      <c r="D353" s="161">
        <v>1</v>
      </c>
      <c r="E353" s="161" t="s">
        <v>1292</v>
      </c>
      <c r="F353" s="161">
        <v>152</v>
      </c>
      <c r="G353" s="161">
        <v>1</v>
      </c>
      <c r="H353" s="161">
        <v>0</v>
      </c>
      <c r="I353" s="186">
        <v>0.89500000000000002</v>
      </c>
      <c r="J353"/>
    </row>
    <row r="354" spans="1:10" ht="12.75" customHeight="1" x14ac:dyDescent="0.2">
      <c r="A354" s="161" t="s">
        <v>760</v>
      </c>
      <c r="B354" s="161" t="s">
        <v>774</v>
      </c>
      <c r="C354" s="161" t="s">
        <v>775</v>
      </c>
      <c r="D354" s="161">
        <v>1</v>
      </c>
      <c r="E354" s="161" t="s">
        <v>1292</v>
      </c>
      <c r="F354" s="161">
        <v>152</v>
      </c>
      <c r="G354" s="161">
        <v>1</v>
      </c>
      <c r="H354" s="161">
        <v>0</v>
      </c>
      <c r="I354" s="186">
        <v>0.183</v>
      </c>
      <c r="J354"/>
    </row>
    <row r="355" spans="1:10" ht="12.75" customHeight="1" x14ac:dyDescent="0.2">
      <c r="A355" s="161" t="s">
        <v>760</v>
      </c>
      <c r="B355" s="161" t="s">
        <v>776</v>
      </c>
      <c r="C355" s="161" t="s">
        <v>777</v>
      </c>
      <c r="D355" s="161">
        <v>1</v>
      </c>
      <c r="E355" s="161" t="s">
        <v>1292</v>
      </c>
      <c r="F355" s="161">
        <v>152</v>
      </c>
      <c r="G355" s="161">
        <v>1</v>
      </c>
      <c r="H355" s="161">
        <v>0</v>
      </c>
      <c r="I355" s="186">
        <v>0.222</v>
      </c>
      <c r="J355"/>
    </row>
    <row r="356" spans="1:10" ht="12.75" customHeight="1" x14ac:dyDescent="0.2">
      <c r="A356" s="161" t="s">
        <v>760</v>
      </c>
      <c r="B356" s="161" t="s">
        <v>778</v>
      </c>
      <c r="C356" s="161" t="s">
        <v>779</v>
      </c>
      <c r="D356" s="161">
        <v>1</v>
      </c>
      <c r="E356" s="161" t="s">
        <v>1292</v>
      </c>
      <c r="F356" s="161">
        <v>152</v>
      </c>
      <c r="G356" s="161">
        <v>1</v>
      </c>
      <c r="H356" s="161">
        <v>0</v>
      </c>
      <c r="I356" s="186">
        <v>0.55900000000000005</v>
      </c>
      <c r="J356"/>
    </row>
    <row r="357" spans="1:10" ht="12.75" customHeight="1" x14ac:dyDescent="0.2">
      <c r="A357" s="161" t="s">
        <v>760</v>
      </c>
      <c r="B357" s="181" t="s">
        <v>780</v>
      </c>
      <c r="C357" s="181" t="s">
        <v>781</v>
      </c>
      <c r="D357" s="161">
        <v>3</v>
      </c>
      <c r="E357" s="161"/>
      <c r="F357" s="161">
        <v>150</v>
      </c>
      <c r="G357" s="161"/>
      <c r="H357" s="161"/>
      <c r="I357" s="186"/>
      <c r="J357"/>
    </row>
    <row r="358" spans="1:10" ht="12.75" customHeight="1" x14ac:dyDescent="0.2">
      <c r="A358" s="170" t="s">
        <v>760</v>
      </c>
      <c r="B358" s="170" t="s">
        <v>782</v>
      </c>
      <c r="C358" s="170" t="s">
        <v>783</v>
      </c>
      <c r="D358" s="170">
        <v>1</v>
      </c>
      <c r="E358" s="170" t="s">
        <v>1292</v>
      </c>
      <c r="F358" s="170">
        <v>152</v>
      </c>
      <c r="G358" s="170">
        <v>1</v>
      </c>
      <c r="H358" s="170">
        <v>0</v>
      </c>
      <c r="I358" s="187">
        <v>0.99399999999999999</v>
      </c>
      <c r="J358"/>
    </row>
    <row r="359" spans="1:10" x14ac:dyDescent="0.2">
      <c r="A359" s="30"/>
      <c r="B359" s="57">
        <f>COUNTA(B346:B358)</f>
        <v>13</v>
      </c>
      <c r="C359" s="51"/>
      <c r="D359" s="70"/>
      <c r="E359" s="19">
        <f>COUNTIF(E346:E358, "Yes")</f>
        <v>11</v>
      </c>
      <c r="F359" s="30"/>
      <c r="G359" s="19"/>
      <c r="H359" s="19"/>
      <c r="I359" s="188">
        <f>SUM(I346:I358)</f>
        <v>3.6500000000000004</v>
      </c>
    </row>
    <row r="360" spans="1:10" x14ac:dyDescent="0.2">
      <c r="A360" s="30"/>
      <c r="B360" s="57"/>
      <c r="C360" s="51"/>
      <c r="D360" s="70"/>
      <c r="E360" s="70"/>
      <c r="F360" s="30"/>
      <c r="G360" s="19"/>
      <c r="H360" s="19"/>
      <c r="I360" s="188"/>
    </row>
    <row r="361" spans="1:10" ht="12.75" customHeight="1" x14ac:dyDescent="0.2">
      <c r="A361" s="161" t="s">
        <v>784</v>
      </c>
      <c r="B361" s="181" t="s">
        <v>785</v>
      </c>
      <c r="C361" s="181" t="s">
        <v>786</v>
      </c>
      <c r="D361" s="161">
        <v>3</v>
      </c>
      <c r="E361" s="161"/>
      <c r="F361" s="161">
        <v>150</v>
      </c>
      <c r="G361" s="161"/>
      <c r="H361" s="161"/>
      <c r="I361" s="186"/>
    </row>
    <row r="362" spans="1:10" ht="12.75" customHeight="1" x14ac:dyDescent="0.2">
      <c r="A362" s="161" t="s">
        <v>784</v>
      </c>
      <c r="B362" s="181" t="s">
        <v>787</v>
      </c>
      <c r="C362" s="181" t="s">
        <v>788</v>
      </c>
      <c r="D362" s="161">
        <v>3</v>
      </c>
      <c r="E362" s="161"/>
      <c r="F362" s="161">
        <v>150</v>
      </c>
      <c r="G362" s="161"/>
      <c r="H362" s="161"/>
      <c r="I362" s="186"/>
    </row>
    <row r="363" spans="1:10" ht="12.75" customHeight="1" x14ac:dyDescent="0.2">
      <c r="A363" s="161" t="s">
        <v>784</v>
      </c>
      <c r="B363" s="181" t="s">
        <v>789</v>
      </c>
      <c r="C363" s="181" t="s">
        <v>790</v>
      </c>
      <c r="D363" s="161">
        <v>3</v>
      </c>
      <c r="E363" s="161"/>
      <c r="F363" s="161">
        <v>150</v>
      </c>
      <c r="G363" s="161"/>
      <c r="H363" s="161"/>
      <c r="I363" s="186"/>
    </row>
    <row r="364" spans="1:10" ht="12.75" customHeight="1" x14ac:dyDescent="0.2">
      <c r="A364" s="161" t="s">
        <v>784</v>
      </c>
      <c r="B364" s="181" t="s">
        <v>791</v>
      </c>
      <c r="C364" s="181" t="s">
        <v>792</v>
      </c>
      <c r="D364" s="161">
        <v>3</v>
      </c>
      <c r="E364" s="161"/>
      <c r="F364" s="161">
        <v>150</v>
      </c>
      <c r="G364" s="161"/>
      <c r="H364" s="161"/>
      <c r="I364" s="186"/>
    </row>
    <row r="365" spans="1:10" ht="12.75" customHeight="1" x14ac:dyDescent="0.2">
      <c r="A365" s="161" t="s">
        <v>784</v>
      </c>
      <c r="B365" s="161" t="s">
        <v>793</v>
      </c>
      <c r="C365" s="161" t="s">
        <v>794</v>
      </c>
      <c r="D365" s="161">
        <v>1</v>
      </c>
      <c r="E365" s="161" t="s">
        <v>1292</v>
      </c>
      <c r="F365" s="161">
        <v>91</v>
      </c>
      <c r="G365" s="161">
        <v>1</v>
      </c>
      <c r="H365" s="161">
        <v>0</v>
      </c>
      <c r="I365" s="186">
        <v>0.157</v>
      </c>
    </row>
    <row r="366" spans="1:10" ht="12.75" customHeight="1" x14ac:dyDescent="0.2">
      <c r="A366" s="161" t="s">
        <v>784</v>
      </c>
      <c r="B366" s="181" t="s">
        <v>795</v>
      </c>
      <c r="C366" s="181" t="s">
        <v>796</v>
      </c>
      <c r="D366" s="161">
        <v>3</v>
      </c>
      <c r="E366" s="161"/>
      <c r="F366" s="161">
        <v>150</v>
      </c>
      <c r="G366" s="161"/>
      <c r="H366" s="161"/>
      <c r="I366" s="186"/>
    </row>
    <row r="367" spans="1:10" ht="12.75" customHeight="1" x14ac:dyDescent="0.2">
      <c r="A367" s="161" t="s">
        <v>784</v>
      </c>
      <c r="B367" s="181" t="s">
        <v>797</v>
      </c>
      <c r="C367" s="181" t="s">
        <v>798</v>
      </c>
      <c r="D367" s="161">
        <v>3</v>
      </c>
      <c r="E367" s="161"/>
      <c r="F367" s="161">
        <v>150</v>
      </c>
      <c r="G367" s="161"/>
      <c r="H367" s="161"/>
      <c r="I367" s="186"/>
    </row>
    <row r="368" spans="1:10" ht="12.75" customHeight="1" x14ac:dyDescent="0.2">
      <c r="A368" s="161" t="s">
        <v>784</v>
      </c>
      <c r="B368" s="181" t="s">
        <v>799</v>
      </c>
      <c r="C368" s="181" t="s">
        <v>800</v>
      </c>
      <c r="D368" s="161">
        <v>3</v>
      </c>
      <c r="E368" s="161"/>
      <c r="F368" s="161">
        <v>150</v>
      </c>
      <c r="G368" s="161"/>
      <c r="H368" s="161"/>
      <c r="I368" s="186"/>
    </row>
    <row r="369" spans="1:9" ht="12.75" customHeight="1" x14ac:dyDescent="0.2">
      <c r="A369" s="161" t="s">
        <v>784</v>
      </c>
      <c r="B369" s="181" t="s">
        <v>801</v>
      </c>
      <c r="C369" s="181" t="s">
        <v>802</v>
      </c>
      <c r="D369" s="161">
        <v>3</v>
      </c>
      <c r="E369" s="161"/>
      <c r="F369" s="161">
        <v>150</v>
      </c>
      <c r="G369" s="161"/>
      <c r="H369" s="161"/>
      <c r="I369" s="186"/>
    </row>
    <row r="370" spans="1:9" ht="12.75" customHeight="1" x14ac:dyDescent="0.2">
      <c r="A370" s="161" t="s">
        <v>784</v>
      </c>
      <c r="B370" s="181" t="s">
        <v>803</v>
      </c>
      <c r="C370" s="181" t="s">
        <v>804</v>
      </c>
      <c r="D370" s="161">
        <v>3</v>
      </c>
      <c r="E370" s="161"/>
      <c r="F370" s="161">
        <v>150</v>
      </c>
      <c r="G370" s="161"/>
      <c r="H370" s="161"/>
      <c r="I370" s="186"/>
    </row>
    <row r="371" spans="1:9" ht="12.75" customHeight="1" x14ac:dyDescent="0.2">
      <c r="A371" s="161" t="s">
        <v>784</v>
      </c>
      <c r="B371" s="181" t="s">
        <v>805</v>
      </c>
      <c r="C371" s="181" t="s">
        <v>806</v>
      </c>
      <c r="D371" s="161">
        <v>3</v>
      </c>
      <c r="E371" s="161"/>
      <c r="F371" s="161">
        <v>150</v>
      </c>
      <c r="G371" s="161"/>
      <c r="H371" s="161"/>
      <c r="I371" s="186"/>
    </row>
    <row r="372" spans="1:9" ht="12.75" customHeight="1" x14ac:dyDescent="0.2">
      <c r="A372" s="161" t="s">
        <v>784</v>
      </c>
      <c r="B372" s="181" t="s">
        <v>807</v>
      </c>
      <c r="C372" s="181" t="s">
        <v>808</v>
      </c>
      <c r="D372" s="161">
        <v>3</v>
      </c>
      <c r="E372" s="161"/>
      <c r="F372" s="161">
        <v>150</v>
      </c>
      <c r="G372" s="161"/>
      <c r="H372" s="161"/>
      <c r="I372" s="186"/>
    </row>
    <row r="373" spans="1:9" ht="12.75" customHeight="1" x14ac:dyDescent="0.2">
      <c r="A373" s="161" t="s">
        <v>784</v>
      </c>
      <c r="B373" s="181" t="s">
        <v>809</v>
      </c>
      <c r="C373" s="181" t="s">
        <v>810</v>
      </c>
      <c r="D373" s="161">
        <v>3</v>
      </c>
      <c r="E373" s="161"/>
      <c r="F373" s="161">
        <v>150</v>
      </c>
      <c r="G373" s="161"/>
      <c r="H373" s="161"/>
      <c r="I373" s="186"/>
    </row>
    <row r="374" spans="1:9" ht="12.75" customHeight="1" x14ac:dyDescent="0.2">
      <c r="A374" s="170" t="s">
        <v>784</v>
      </c>
      <c r="B374" s="182" t="s">
        <v>811</v>
      </c>
      <c r="C374" s="182" t="s">
        <v>812</v>
      </c>
      <c r="D374" s="170">
        <v>3</v>
      </c>
      <c r="E374" s="170"/>
      <c r="F374" s="170">
        <v>150</v>
      </c>
      <c r="G374" s="170"/>
      <c r="H374" s="170"/>
      <c r="I374" s="187"/>
    </row>
    <row r="375" spans="1:9" x14ac:dyDescent="0.2">
      <c r="A375" s="30"/>
      <c r="B375" s="57">
        <f>COUNTA(B361:B374)</f>
        <v>14</v>
      </c>
      <c r="C375" s="51"/>
      <c r="D375" s="70"/>
      <c r="E375" s="19">
        <f>COUNTIF(E361:E374, "Yes")</f>
        <v>1</v>
      </c>
      <c r="F375" s="30"/>
      <c r="G375" s="19"/>
      <c r="H375" s="19"/>
      <c r="I375" s="188">
        <f>SUM(I361:I374)</f>
        <v>0.157</v>
      </c>
    </row>
    <row r="376" spans="1:9" x14ac:dyDescent="0.2">
      <c r="A376" s="30"/>
      <c r="B376" s="57"/>
      <c r="C376" s="51"/>
      <c r="D376" s="70"/>
      <c r="E376" s="70"/>
      <c r="F376" s="30"/>
      <c r="G376" s="19"/>
      <c r="H376" s="19"/>
      <c r="I376" s="188"/>
    </row>
    <row r="377" spans="1:9" ht="12.75" customHeight="1" x14ac:dyDescent="0.2">
      <c r="A377" s="161" t="s">
        <v>813</v>
      </c>
      <c r="B377" s="181" t="s">
        <v>814</v>
      </c>
      <c r="C377" s="181" t="s">
        <v>815</v>
      </c>
      <c r="D377" s="161">
        <v>3</v>
      </c>
      <c r="E377" s="161"/>
      <c r="F377" s="161">
        <v>150</v>
      </c>
      <c r="G377" s="161"/>
      <c r="H377" s="161"/>
      <c r="I377" s="186"/>
    </row>
    <row r="378" spans="1:9" ht="12.75" customHeight="1" x14ac:dyDescent="0.2">
      <c r="A378" s="161" t="s">
        <v>813</v>
      </c>
      <c r="B378" s="181" t="s">
        <v>816</v>
      </c>
      <c r="C378" s="181" t="s">
        <v>817</v>
      </c>
      <c r="D378" s="161">
        <v>3</v>
      </c>
      <c r="E378" s="161"/>
      <c r="F378" s="161">
        <v>150</v>
      </c>
      <c r="G378" s="161"/>
      <c r="H378" s="161"/>
      <c r="I378" s="186"/>
    </row>
    <row r="379" spans="1:9" ht="12.75" customHeight="1" x14ac:dyDescent="0.2">
      <c r="A379" s="161" t="s">
        <v>813</v>
      </c>
      <c r="B379" s="181" t="s">
        <v>818</v>
      </c>
      <c r="C379" s="181" t="s">
        <v>819</v>
      </c>
      <c r="D379" s="161">
        <v>3</v>
      </c>
      <c r="E379" s="161"/>
      <c r="F379" s="161">
        <v>150</v>
      </c>
      <c r="G379" s="161"/>
      <c r="H379" s="161"/>
      <c r="I379" s="186"/>
    </row>
    <row r="380" spans="1:9" ht="12.75" customHeight="1" x14ac:dyDescent="0.2">
      <c r="A380" s="161" t="s">
        <v>813</v>
      </c>
      <c r="B380" s="181" t="s">
        <v>820</v>
      </c>
      <c r="C380" s="181" t="s">
        <v>821</v>
      </c>
      <c r="D380" s="161">
        <v>3</v>
      </c>
      <c r="E380" s="161"/>
      <c r="F380" s="161">
        <v>27</v>
      </c>
      <c r="G380" s="161"/>
      <c r="H380" s="161"/>
      <c r="I380" s="186"/>
    </row>
    <row r="381" spans="1:9" ht="12.75" customHeight="1" x14ac:dyDescent="0.2">
      <c r="A381" s="161" t="s">
        <v>813</v>
      </c>
      <c r="B381" s="181" t="s">
        <v>822</v>
      </c>
      <c r="C381" s="181" t="s">
        <v>823</v>
      </c>
      <c r="D381" s="161">
        <v>3</v>
      </c>
      <c r="E381" s="161"/>
      <c r="F381" s="161">
        <v>150</v>
      </c>
      <c r="G381" s="161"/>
      <c r="H381" s="161"/>
      <c r="I381" s="186"/>
    </row>
    <row r="382" spans="1:9" ht="12.75" customHeight="1" x14ac:dyDescent="0.2">
      <c r="A382" s="161" t="s">
        <v>813</v>
      </c>
      <c r="B382" s="161" t="s">
        <v>824</v>
      </c>
      <c r="C382" s="161" t="s">
        <v>825</v>
      </c>
      <c r="D382" s="172">
        <v>1</v>
      </c>
      <c r="E382" s="161" t="s">
        <v>1292</v>
      </c>
      <c r="F382" s="161">
        <v>86</v>
      </c>
      <c r="G382" s="161">
        <v>0.5</v>
      </c>
      <c r="H382" s="161">
        <v>0</v>
      </c>
      <c r="I382" s="186">
        <v>0.193</v>
      </c>
    </row>
    <row r="383" spans="1:9" ht="12.75" customHeight="1" x14ac:dyDescent="0.2">
      <c r="A383" s="161" t="s">
        <v>813</v>
      </c>
      <c r="B383" s="161" t="s">
        <v>826</v>
      </c>
      <c r="C383" s="161" t="s">
        <v>827</v>
      </c>
      <c r="D383" s="161">
        <v>1</v>
      </c>
      <c r="E383" s="161" t="s">
        <v>1292</v>
      </c>
      <c r="F383" s="161">
        <v>86</v>
      </c>
      <c r="G383" s="161">
        <v>2</v>
      </c>
      <c r="H383" s="161">
        <v>0</v>
      </c>
      <c r="I383" s="186">
        <v>0.217</v>
      </c>
    </row>
    <row r="384" spans="1:9" ht="12.75" customHeight="1" x14ac:dyDescent="0.2">
      <c r="A384" s="161" t="s">
        <v>813</v>
      </c>
      <c r="B384" s="181" t="s">
        <v>828</v>
      </c>
      <c r="C384" s="181" t="s">
        <v>829</v>
      </c>
      <c r="D384" s="161">
        <v>3</v>
      </c>
      <c r="E384" s="161"/>
      <c r="F384" s="161">
        <v>150</v>
      </c>
      <c r="G384" s="161"/>
      <c r="H384" s="161"/>
      <c r="I384" s="186"/>
    </row>
    <row r="385" spans="1:9" ht="12.75" customHeight="1" x14ac:dyDescent="0.2">
      <c r="A385" s="161" t="s">
        <v>813</v>
      </c>
      <c r="B385" s="181" t="s">
        <v>830</v>
      </c>
      <c r="C385" s="181" t="s">
        <v>831</v>
      </c>
      <c r="D385" s="161">
        <v>3</v>
      </c>
      <c r="E385" s="161"/>
      <c r="F385" s="161">
        <v>150</v>
      </c>
      <c r="G385" s="161"/>
      <c r="H385" s="161"/>
      <c r="I385" s="186"/>
    </row>
    <row r="386" spans="1:9" ht="12.75" customHeight="1" x14ac:dyDescent="0.2">
      <c r="A386" s="161" t="s">
        <v>813</v>
      </c>
      <c r="B386" s="181" t="s">
        <v>832</v>
      </c>
      <c r="C386" s="181" t="s">
        <v>833</v>
      </c>
      <c r="D386" s="161">
        <v>3</v>
      </c>
      <c r="E386" s="161"/>
      <c r="F386" s="161">
        <v>150</v>
      </c>
      <c r="G386" s="161"/>
      <c r="H386" s="161"/>
      <c r="I386" s="186"/>
    </row>
    <row r="387" spans="1:9" ht="12.75" customHeight="1" x14ac:dyDescent="0.2">
      <c r="A387" s="161" t="s">
        <v>813</v>
      </c>
      <c r="B387" s="181" t="s">
        <v>834</v>
      </c>
      <c r="C387" s="181" t="s">
        <v>835</v>
      </c>
      <c r="D387" s="161">
        <v>3</v>
      </c>
      <c r="E387" s="161"/>
      <c r="F387" s="161">
        <v>150</v>
      </c>
      <c r="G387" s="161"/>
      <c r="H387" s="161"/>
      <c r="I387" s="186"/>
    </row>
    <row r="388" spans="1:9" ht="12.75" customHeight="1" x14ac:dyDescent="0.2">
      <c r="A388" s="161" t="s">
        <v>813</v>
      </c>
      <c r="B388" s="181" t="s">
        <v>836</v>
      </c>
      <c r="C388" s="181" t="s">
        <v>837</v>
      </c>
      <c r="D388" s="161">
        <v>3</v>
      </c>
      <c r="E388" s="161"/>
      <c r="F388" s="161">
        <v>150</v>
      </c>
      <c r="G388" s="161"/>
      <c r="H388" s="161"/>
      <c r="I388" s="186"/>
    </row>
    <row r="389" spans="1:9" ht="12.75" customHeight="1" x14ac:dyDescent="0.2">
      <c r="A389" s="161" t="s">
        <v>813</v>
      </c>
      <c r="B389" s="181" t="s">
        <v>838</v>
      </c>
      <c r="C389" s="181" t="s">
        <v>839</v>
      </c>
      <c r="D389" s="161">
        <v>3</v>
      </c>
      <c r="E389" s="161"/>
      <c r="F389" s="161">
        <v>150</v>
      </c>
      <c r="G389" s="161"/>
      <c r="H389" s="161"/>
      <c r="I389" s="186"/>
    </row>
    <row r="390" spans="1:9" ht="12.75" customHeight="1" x14ac:dyDescent="0.2">
      <c r="A390" s="161" t="s">
        <v>813</v>
      </c>
      <c r="B390" s="181" t="s">
        <v>840</v>
      </c>
      <c r="C390" s="181" t="s">
        <v>841</v>
      </c>
      <c r="D390" s="161">
        <v>3</v>
      </c>
      <c r="E390" s="161"/>
      <c r="F390" s="161">
        <v>150</v>
      </c>
      <c r="G390" s="161"/>
      <c r="H390" s="161"/>
      <c r="I390" s="186"/>
    </row>
    <row r="391" spans="1:9" ht="12.75" customHeight="1" x14ac:dyDescent="0.2">
      <c r="A391" s="161" t="s">
        <v>813</v>
      </c>
      <c r="B391" s="181" t="s">
        <v>842</v>
      </c>
      <c r="C391" s="181" t="s">
        <v>843</v>
      </c>
      <c r="D391" s="161">
        <v>3</v>
      </c>
      <c r="E391" s="161"/>
      <c r="F391" s="161">
        <v>150</v>
      </c>
      <c r="G391" s="161"/>
      <c r="H391" s="161"/>
      <c r="I391" s="186"/>
    </row>
    <row r="392" spans="1:9" ht="12.75" customHeight="1" x14ac:dyDescent="0.2">
      <c r="A392" s="161" t="s">
        <v>813</v>
      </c>
      <c r="B392" s="181" t="s">
        <v>844</v>
      </c>
      <c r="C392" s="181" t="s">
        <v>845</v>
      </c>
      <c r="D392" s="161">
        <v>3</v>
      </c>
      <c r="E392" s="161"/>
      <c r="F392" s="161">
        <v>150</v>
      </c>
      <c r="G392" s="161"/>
      <c r="H392" s="161"/>
      <c r="I392" s="186"/>
    </row>
    <row r="393" spans="1:9" ht="12.75" customHeight="1" x14ac:dyDescent="0.2">
      <c r="A393" s="161" t="s">
        <v>813</v>
      </c>
      <c r="B393" s="181" t="s">
        <v>846</v>
      </c>
      <c r="C393" s="181" t="s">
        <v>847</v>
      </c>
      <c r="D393" s="161">
        <v>3</v>
      </c>
      <c r="E393" s="161"/>
      <c r="F393" s="161">
        <v>150</v>
      </c>
      <c r="G393" s="161"/>
      <c r="H393" s="161"/>
      <c r="I393" s="186"/>
    </row>
    <row r="394" spans="1:9" ht="12.75" customHeight="1" x14ac:dyDescent="0.2">
      <c r="A394" s="161" t="s">
        <v>813</v>
      </c>
      <c r="B394" s="181" t="s">
        <v>848</v>
      </c>
      <c r="C394" s="181" t="s">
        <v>849</v>
      </c>
      <c r="D394" s="161">
        <v>3</v>
      </c>
      <c r="E394" s="161"/>
      <c r="F394" s="161">
        <v>150</v>
      </c>
      <c r="G394" s="161"/>
      <c r="H394" s="161"/>
      <c r="I394" s="186"/>
    </row>
    <row r="395" spans="1:9" ht="12.75" customHeight="1" x14ac:dyDescent="0.2">
      <c r="A395" s="161" t="s">
        <v>813</v>
      </c>
      <c r="B395" s="181" t="s">
        <v>850</v>
      </c>
      <c r="C395" s="181" t="s">
        <v>851</v>
      </c>
      <c r="D395" s="161">
        <v>3</v>
      </c>
      <c r="E395" s="161"/>
      <c r="F395" s="161">
        <v>150</v>
      </c>
      <c r="G395" s="161"/>
      <c r="H395" s="161"/>
      <c r="I395" s="186"/>
    </row>
    <row r="396" spans="1:9" ht="12.75" customHeight="1" x14ac:dyDescent="0.2">
      <c r="A396" s="161" t="s">
        <v>813</v>
      </c>
      <c r="B396" s="181" t="s">
        <v>852</v>
      </c>
      <c r="C396" s="181" t="s">
        <v>853</v>
      </c>
      <c r="D396" s="161">
        <v>3</v>
      </c>
      <c r="E396" s="161"/>
      <c r="F396" s="161">
        <v>150</v>
      </c>
      <c r="G396" s="161"/>
      <c r="H396" s="161"/>
      <c r="I396" s="186"/>
    </row>
    <row r="397" spans="1:9" ht="12.75" customHeight="1" x14ac:dyDescent="0.2">
      <c r="A397" s="161" t="s">
        <v>813</v>
      </c>
      <c r="B397" s="181" t="s">
        <v>854</v>
      </c>
      <c r="C397" s="181" t="s">
        <v>855</v>
      </c>
      <c r="D397" s="161">
        <v>3</v>
      </c>
      <c r="E397" s="161"/>
      <c r="F397" s="161">
        <v>150</v>
      </c>
      <c r="G397" s="161"/>
      <c r="H397" s="161"/>
      <c r="I397" s="186"/>
    </row>
    <row r="398" spans="1:9" ht="12.75" customHeight="1" x14ac:dyDescent="0.2">
      <c r="A398" s="161" t="s">
        <v>813</v>
      </c>
      <c r="B398" s="181" t="s">
        <v>856</v>
      </c>
      <c r="C398" s="181" t="s">
        <v>857</v>
      </c>
      <c r="D398" s="161">
        <v>3</v>
      </c>
      <c r="E398" s="161"/>
      <c r="F398" s="161">
        <v>150</v>
      </c>
      <c r="G398" s="161"/>
      <c r="H398" s="161"/>
      <c r="I398" s="186"/>
    </row>
    <row r="399" spans="1:9" ht="12.75" customHeight="1" x14ac:dyDescent="0.2">
      <c r="A399" s="161" t="s">
        <v>813</v>
      </c>
      <c r="B399" s="181" t="s">
        <v>858</v>
      </c>
      <c r="C399" s="181" t="s">
        <v>859</v>
      </c>
      <c r="D399" s="161">
        <v>3</v>
      </c>
      <c r="E399" s="161"/>
      <c r="F399" s="161">
        <v>150</v>
      </c>
      <c r="G399" s="161"/>
      <c r="H399" s="161"/>
      <c r="I399" s="186"/>
    </row>
    <row r="400" spans="1:9" ht="12.75" customHeight="1" x14ac:dyDescent="0.2">
      <c r="A400" s="161" t="s">
        <v>813</v>
      </c>
      <c r="B400" s="161" t="s">
        <v>860</v>
      </c>
      <c r="C400" s="161" t="s">
        <v>861</v>
      </c>
      <c r="D400" s="161">
        <v>1</v>
      </c>
      <c r="E400" s="161" t="s">
        <v>1292</v>
      </c>
      <c r="F400" s="161">
        <v>86</v>
      </c>
      <c r="G400" s="161">
        <v>2</v>
      </c>
      <c r="H400" s="161">
        <v>0</v>
      </c>
      <c r="I400" s="186">
        <v>0.41599999999999998</v>
      </c>
    </row>
    <row r="401" spans="1:9" ht="12.75" customHeight="1" x14ac:dyDescent="0.2">
      <c r="A401" s="161" t="s">
        <v>813</v>
      </c>
      <c r="B401" s="181" t="s">
        <v>862</v>
      </c>
      <c r="C401" s="181" t="s">
        <v>863</v>
      </c>
      <c r="D401" s="161">
        <v>3</v>
      </c>
      <c r="E401" s="161"/>
      <c r="F401" s="161">
        <v>150</v>
      </c>
      <c r="G401" s="161"/>
      <c r="H401" s="161"/>
      <c r="I401" s="186"/>
    </row>
    <row r="402" spans="1:9" ht="12.75" customHeight="1" x14ac:dyDescent="0.2">
      <c r="A402" s="161" t="s">
        <v>813</v>
      </c>
      <c r="B402" s="181" t="s">
        <v>864</v>
      </c>
      <c r="C402" s="181" t="s">
        <v>865</v>
      </c>
      <c r="D402" s="161">
        <v>3</v>
      </c>
      <c r="E402" s="161"/>
      <c r="F402" s="161">
        <v>150</v>
      </c>
      <c r="G402" s="161"/>
      <c r="H402" s="161"/>
      <c r="I402" s="186"/>
    </row>
    <row r="403" spans="1:9" ht="12.75" customHeight="1" x14ac:dyDescent="0.2">
      <c r="A403" s="161" t="s">
        <v>813</v>
      </c>
      <c r="B403" s="181" t="s">
        <v>866</v>
      </c>
      <c r="C403" s="181" t="s">
        <v>867</v>
      </c>
      <c r="D403" s="161">
        <v>3</v>
      </c>
      <c r="E403" s="161"/>
      <c r="F403" s="161">
        <v>150</v>
      </c>
      <c r="G403" s="161"/>
      <c r="H403" s="161"/>
      <c r="I403" s="186"/>
    </row>
    <row r="404" spans="1:9" ht="12.75" customHeight="1" x14ac:dyDescent="0.2">
      <c r="A404" s="161" t="s">
        <v>813</v>
      </c>
      <c r="B404" s="181" t="s">
        <v>868</v>
      </c>
      <c r="C404" s="181" t="s">
        <v>869</v>
      </c>
      <c r="D404" s="161">
        <v>3</v>
      </c>
      <c r="E404" s="161"/>
      <c r="F404" s="161">
        <v>150</v>
      </c>
      <c r="G404" s="161"/>
      <c r="H404" s="161"/>
      <c r="I404" s="186"/>
    </row>
    <row r="405" spans="1:9" ht="12.75" customHeight="1" x14ac:dyDescent="0.2">
      <c r="A405" s="161" t="s">
        <v>813</v>
      </c>
      <c r="B405" s="161" t="s">
        <v>1280</v>
      </c>
      <c r="C405" s="161" t="s">
        <v>1333</v>
      </c>
      <c r="D405" s="172">
        <v>1</v>
      </c>
      <c r="E405" s="161" t="s">
        <v>1292</v>
      </c>
      <c r="F405" s="161">
        <v>91</v>
      </c>
      <c r="G405" s="161">
        <v>1</v>
      </c>
      <c r="H405" s="161">
        <v>0</v>
      </c>
      <c r="I405" s="186">
        <v>0.69199999999999995</v>
      </c>
    </row>
    <row r="406" spans="1:9" ht="12.75" customHeight="1" x14ac:dyDescent="0.2">
      <c r="A406" s="161" t="s">
        <v>813</v>
      </c>
      <c r="B406" s="181" t="s">
        <v>870</v>
      </c>
      <c r="C406" s="181" t="s">
        <v>871</v>
      </c>
      <c r="D406" s="161">
        <v>3</v>
      </c>
      <c r="E406" s="161"/>
      <c r="F406" s="161">
        <v>150</v>
      </c>
      <c r="G406" s="161"/>
      <c r="H406" s="161"/>
      <c r="I406" s="186"/>
    </row>
    <row r="407" spans="1:9" ht="12.75" customHeight="1" x14ac:dyDescent="0.2">
      <c r="A407" s="161" t="s">
        <v>813</v>
      </c>
      <c r="B407" s="181" t="s">
        <v>872</v>
      </c>
      <c r="C407" s="181" t="s">
        <v>873</v>
      </c>
      <c r="D407" s="161">
        <v>3</v>
      </c>
      <c r="E407" s="161"/>
      <c r="F407" s="161">
        <v>150</v>
      </c>
      <c r="G407" s="161"/>
      <c r="H407" s="161"/>
      <c r="I407" s="186"/>
    </row>
    <row r="408" spans="1:9" ht="12.75" customHeight="1" x14ac:dyDescent="0.2">
      <c r="A408" s="161" t="s">
        <v>813</v>
      </c>
      <c r="B408" s="161" t="s">
        <v>874</v>
      </c>
      <c r="C408" s="161" t="s">
        <v>875</v>
      </c>
      <c r="D408" s="172">
        <v>1</v>
      </c>
      <c r="E408" s="161" t="s">
        <v>1292</v>
      </c>
      <c r="F408" s="161">
        <v>86</v>
      </c>
      <c r="G408" s="161">
        <v>2</v>
      </c>
      <c r="H408" s="161">
        <v>0</v>
      </c>
      <c r="I408" s="186">
        <v>0.06</v>
      </c>
    </row>
    <row r="409" spans="1:9" ht="12.75" customHeight="1" x14ac:dyDescent="0.2">
      <c r="A409" s="161" t="s">
        <v>813</v>
      </c>
      <c r="B409" s="161" t="s">
        <v>876</v>
      </c>
      <c r="C409" s="161" t="s">
        <v>877</v>
      </c>
      <c r="D409" s="161">
        <v>1</v>
      </c>
      <c r="E409" s="161" t="s">
        <v>1292</v>
      </c>
      <c r="F409" s="161">
        <v>86</v>
      </c>
      <c r="G409" s="161">
        <v>2</v>
      </c>
      <c r="H409" s="161">
        <v>0</v>
      </c>
      <c r="I409" s="186">
        <v>5.6000000000000001E-2</v>
      </c>
    </row>
    <row r="410" spans="1:9" ht="12.75" customHeight="1" x14ac:dyDescent="0.2">
      <c r="A410" s="161" t="s">
        <v>813</v>
      </c>
      <c r="B410" s="181" t="s">
        <v>878</v>
      </c>
      <c r="C410" s="181" t="s">
        <v>879</v>
      </c>
      <c r="D410" s="161">
        <v>3</v>
      </c>
      <c r="E410" s="161"/>
      <c r="F410" s="161">
        <v>150</v>
      </c>
      <c r="G410" s="161"/>
      <c r="H410" s="161"/>
      <c r="I410" s="186"/>
    </row>
    <row r="411" spans="1:9" ht="12.75" customHeight="1" x14ac:dyDescent="0.2">
      <c r="A411" s="161" t="s">
        <v>813</v>
      </c>
      <c r="B411" s="161" t="s">
        <v>880</v>
      </c>
      <c r="C411" s="161" t="s">
        <v>881</v>
      </c>
      <c r="D411" s="161">
        <v>3</v>
      </c>
      <c r="E411" s="172"/>
      <c r="F411" s="161">
        <v>86</v>
      </c>
      <c r="G411" s="161">
        <v>2</v>
      </c>
      <c r="H411" s="161">
        <v>0</v>
      </c>
      <c r="I411" s="186">
        <v>8.6999999999999994E-2</v>
      </c>
    </row>
    <row r="412" spans="1:9" x14ac:dyDescent="0.2">
      <c r="A412" s="170" t="s">
        <v>813</v>
      </c>
      <c r="B412" s="182" t="s">
        <v>882</v>
      </c>
      <c r="C412" s="182" t="s">
        <v>883</v>
      </c>
      <c r="D412" s="170">
        <v>3</v>
      </c>
      <c r="E412" s="170"/>
      <c r="F412" s="170">
        <v>150</v>
      </c>
      <c r="G412" s="170"/>
      <c r="H412" s="170"/>
      <c r="I412" s="187"/>
    </row>
    <row r="413" spans="1:9" x14ac:dyDescent="0.2">
      <c r="A413" s="30"/>
      <c r="B413" s="57">
        <f>COUNTA(B377:B412)</f>
        <v>36</v>
      </c>
      <c r="C413" s="51"/>
      <c r="D413" s="70"/>
      <c r="E413" s="19">
        <f>COUNTIF(E377:E412, "Yes")</f>
        <v>6</v>
      </c>
      <c r="F413" s="30"/>
      <c r="G413" s="19"/>
      <c r="H413" s="19"/>
      <c r="I413" s="188">
        <f>SUM(I377:I412)</f>
        <v>1.7210000000000001</v>
      </c>
    </row>
    <row r="414" spans="1:9" x14ac:dyDescent="0.2">
      <c r="A414" s="30"/>
      <c r="B414" s="57"/>
      <c r="C414" s="51"/>
      <c r="D414" s="70"/>
      <c r="E414" s="70"/>
      <c r="F414" s="30"/>
      <c r="G414" s="19"/>
      <c r="H414" s="19"/>
      <c r="I414" s="188"/>
    </row>
    <row r="415" spans="1:9" ht="12.75" customHeight="1" x14ac:dyDescent="0.2">
      <c r="A415" s="161" t="s">
        <v>884</v>
      </c>
      <c r="B415" s="181" t="s">
        <v>885</v>
      </c>
      <c r="C415" s="181" t="s">
        <v>886</v>
      </c>
      <c r="D415" s="161">
        <v>3</v>
      </c>
      <c r="E415" s="161"/>
      <c r="F415" s="161">
        <v>150</v>
      </c>
      <c r="G415" s="161"/>
      <c r="H415" s="161"/>
      <c r="I415" s="186"/>
    </row>
    <row r="416" spans="1:9" ht="12.75" customHeight="1" x14ac:dyDescent="0.2">
      <c r="A416" s="161" t="s">
        <v>884</v>
      </c>
      <c r="B416" s="181" t="s">
        <v>887</v>
      </c>
      <c r="C416" s="181" t="s">
        <v>888</v>
      </c>
      <c r="D416" s="161">
        <v>3</v>
      </c>
      <c r="E416" s="161"/>
      <c r="F416" s="161">
        <v>150</v>
      </c>
      <c r="G416" s="161"/>
      <c r="H416" s="161"/>
      <c r="I416" s="186"/>
    </row>
    <row r="417" spans="1:9" ht="12.75" customHeight="1" x14ac:dyDescent="0.2">
      <c r="A417" s="161" t="s">
        <v>884</v>
      </c>
      <c r="B417" s="181" t="s">
        <v>889</v>
      </c>
      <c r="C417" s="181" t="s">
        <v>890</v>
      </c>
      <c r="D417" s="161">
        <v>3</v>
      </c>
      <c r="E417" s="161"/>
      <c r="F417" s="161">
        <v>150</v>
      </c>
      <c r="G417" s="161"/>
      <c r="H417" s="161"/>
      <c r="I417" s="186"/>
    </row>
    <row r="418" spans="1:9" ht="12.75" customHeight="1" x14ac:dyDescent="0.2">
      <c r="A418" s="161" t="s">
        <v>884</v>
      </c>
      <c r="B418" s="181" t="s">
        <v>891</v>
      </c>
      <c r="C418" s="181" t="s">
        <v>892</v>
      </c>
      <c r="D418" s="161">
        <v>3</v>
      </c>
      <c r="E418" s="161"/>
      <c r="F418" s="161">
        <v>150</v>
      </c>
      <c r="G418" s="161"/>
      <c r="H418" s="161"/>
      <c r="I418" s="186"/>
    </row>
    <row r="419" spans="1:9" ht="12.75" customHeight="1" x14ac:dyDescent="0.2">
      <c r="A419" s="161" t="s">
        <v>884</v>
      </c>
      <c r="B419" s="181" t="s">
        <v>893</v>
      </c>
      <c r="C419" s="181" t="s">
        <v>894</v>
      </c>
      <c r="D419" s="161">
        <v>3</v>
      </c>
      <c r="E419" s="161"/>
      <c r="F419" s="161">
        <v>150</v>
      </c>
      <c r="G419" s="161"/>
      <c r="H419" s="161"/>
      <c r="I419" s="186"/>
    </row>
    <row r="420" spans="1:9" ht="12.75" customHeight="1" x14ac:dyDescent="0.2">
      <c r="A420" s="161" t="s">
        <v>884</v>
      </c>
      <c r="B420" s="181" t="s">
        <v>895</v>
      </c>
      <c r="C420" s="181" t="s">
        <v>1334</v>
      </c>
      <c r="D420" s="161">
        <v>3</v>
      </c>
      <c r="E420" s="161"/>
      <c r="F420" s="161">
        <v>150</v>
      </c>
      <c r="G420" s="161"/>
      <c r="H420" s="161"/>
      <c r="I420" s="186"/>
    </row>
    <row r="421" spans="1:9" ht="12.75" customHeight="1" x14ac:dyDescent="0.2">
      <c r="A421" s="161" t="s">
        <v>884</v>
      </c>
      <c r="B421" s="181" t="s">
        <v>896</v>
      </c>
      <c r="C421" s="181" t="s">
        <v>897</v>
      </c>
      <c r="D421" s="161">
        <v>3</v>
      </c>
      <c r="E421" s="161"/>
      <c r="F421" s="161">
        <v>150</v>
      </c>
      <c r="G421" s="161"/>
      <c r="H421" s="161"/>
      <c r="I421" s="186"/>
    </row>
    <row r="422" spans="1:9" ht="12.75" customHeight="1" x14ac:dyDescent="0.2">
      <c r="A422" s="161" t="s">
        <v>884</v>
      </c>
      <c r="B422" s="181" t="s">
        <v>898</v>
      </c>
      <c r="C422" s="181" t="s">
        <v>899</v>
      </c>
      <c r="D422" s="161">
        <v>3</v>
      </c>
      <c r="E422" s="161"/>
      <c r="F422" s="161">
        <v>150</v>
      </c>
      <c r="G422" s="161"/>
      <c r="H422" s="161"/>
      <c r="I422" s="186"/>
    </row>
    <row r="423" spans="1:9" ht="12.75" customHeight="1" x14ac:dyDescent="0.2">
      <c r="A423" s="161" t="s">
        <v>884</v>
      </c>
      <c r="B423" s="181" t="s">
        <v>900</v>
      </c>
      <c r="C423" s="181" t="s">
        <v>901</v>
      </c>
      <c r="D423" s="161">
        <v>3</v>
      </c>
      <c r="E423" s="161"/>
      <c r="F423" s="161">
        <v>150</v>
      </c>
      <c r="G423" s="161"/>
      <c r="H423" s="161"/>
      <c r="I423" s="186"/>
    </row>
    <row r="424" spans="1:9" ht="12.75" customHeight="1" x14ac:dyDescent="0.2">
      <c r="A424" s="161" t="s">
        <v>884</v>
      </c>
      <c r="B424" s="181" t="s">
        <v>902</v>
      </c>
      <c r="C424" s="181" t="s">
        <v>903</v>
      </c>
      <c r="D424" s="161">
        <v>3</v>
      </c>
      <c r="E424" s="161"/>
      <c r="F424" s="161">
        <v>150</v>
      </c>
      <c r="G424" s="161"/>
      <c r="H424" s="161"/>
      <c r="I424" s="186"/>
    </row>
    <row r="425" spans="1:9" ht="12.75" customHeight="1" x14ac:dyDescent="0.2">
      <c r="A425" s="161" t="s">
        <v>884</v>
      </c>
      <c r="B425" s="181" t="s">
        <v>904</v>
      </c>
      <c r="C425" s="181" t="s">
        <v>905</v>
      </c>
      <c r="D425" s="161">
        <v>3</v>
      </c>
      <c r="E425" s="161"/>
      <c r="F425" s="161">
        <v>150</v>
      </c>
      <c r="G425" s="161"/>
      <c r="H425" s="161"/>
      <c r="I425" s="186"/>
    </row>
    <row r="426" spans="1:9" ht="12.75" customHeight="1" x14ac:dyDescent="0.2">
      <c r="A426" s="161" t="s">
        <v>884</v>
      </c>
      <c r="B426" s="181" t="s">
        <v>906</v>
      </c>
      <c r="C426" s="181" t="s">
        <v>907</v>
      </c>
      <c r="D426" s="161">
        <v>3</v>
      </c>
      <c r="E426" s="161"/>
      <c r="F426" s="161">
        <v>150</v>
      </c>
      <c r="G426" s="161"/>
      <c r="H426" s="161"/>
      <c r="I426" s="186"/>
    </row>
    <row r="427" spans="1:9" ht="12.75" customHeight="1" x14ac:dyDescent="0.2">
      <c r="A427" s="161" t="s">
        <v>884</v>
      </c>
      <c r="B427" s="181" t="s">
        <v>908</v>
      </c>
      <c r="C427" s="181" t="s">
        <v>909</v>
      </c>
      <c r="D427" s="161">
        <v>3</v>
      </c>
      <c r="E427" s="161"/>
      <c r="F427" s="161">
        <v>150</v>
      </c>
      <c r="G427" s="161"/>
      <c r="H427" s="161"/>
      <c r="I427" s="186"/>
    </row>
    <row r="428" spans="1:9" ht="12.75" customHeight="1" x14ac:dyDescent="0.2">
      <c r="A428" s="161" t="s">
        <v>884</v>
      </c>
      <c r="B428" s="181" t="s">
        <v>910</v>
      </c>
      <c r="C428" s="181" t="s">
        <v>911</v>
      </c>
      <c r="D428" s="161">
        <v>3</v>
      </c>
      <c r="E428" s="161"/>
      <c r="F428" s="161">
        <v>150</v>
      </c>
      <c r="G428" s="161"/>
      <c r="H428" s="161"/>
      <c r="I428" s="186"/>
    </row>
    <row r="429" spans="1:9" ht="12.75" customHeight="1" x14ac:dyDescent="0.2">
      <c r="A429" s="161" t="s">
        <v>884</v>
      </c>
      <c r="B429" s="181" t="s">
        <v>912</v>
      </c>
      <c r="C429" s="181" t="s">
        <v>913</v>
      </c>
      <c r="D429" s="161">
        <v>3</v>
      </c>
      <c r="E429" s="161"/>
      <c r="F429" s="161">
        <v>150</v>
      </c>
      <c r="G429" s="161"/>
      <c r="H429" s="161"/>
      <c r="I429" s="186"/>
    </row>
    <row r="430" spans="1:9" ht="12.75" customHeight="1" x14ac:dyDescent="0.2">
      <c r="A430" s="170" t="s">
        <v>884</v>
      </c>
      <c r="B430" s="182" t="s">
        <v>914</v>
      </c>
      <c r="C430" s="182" t="s">
        <v>915</v>
      </c>
      <c r="D430" s="170">
        <v>3</v>
      </c>
      <c r="E430" s="170"/>
      <c r="F430" s="170">
        <v>150</v>
      </c>
      <c r="G430" s="170"/>
      <c r="H430" s="170"/>
      <c r="I430" s="187"/>
    </row>
    <row r="431" spans="1:9" x14ac:dyDescent="0.2">
      <c r="A431" s="30"/>
      <c r="B431" s="57">
        <f>COUNTA(B415:B430)</f>
        <v>16</v>
      </c>
      <c r="C431" s="51"/>
      <c r="D431" s="70"/>
      <c r="E431" s="19">
        <f>COUNTIF(E415:E430, "Yes")</f>
        <v>0</v>
      </c>
      <c r="F431" s="30"/>
      <c r="G431" s="19"/>
      <c r="H431" s="19"/>
      <c r="I431" s="188">
        <f>SUM(I415:I430)</f>
        <v>0</v>
      </c>
    </row>
    <row r="432" spans="1:9" x14ac:dyDescent="0.2">
      <c r="A432" s="30"/>
      <c r="B432" s="57"/>
      <c r="C432" s="51"/>
      <c r="D432" s="70"/>
      <c r="E432" s="70"/>
      <c r="F432" s="30"/>
      <c r="G432" s="19"/>
      <c r="H432" s="19"/>
      <c r="I432" s="188"/>
    </row>
    <row r="433" spans="1:9" ht="12.75" customHeight="1" x14ac:dyDescent="0.2">
      <c r="A433" s="161" t="s">
        <v>916</v>
      </c>
      <c r="B433" s="161" t="s">
        <v>917</v>
      </c>
      <c r="C433" s="161" t="s">
        <v>918</v>
      </c>
      <c r="D433" s="172">
        <v>1</v>
      </c>
      <c r="E433" s="161" t="s">
        <v>1292</v>
      </c>
      <c r="F433" s="161">
        <v>124</v>
      </c>
      <c r="G433" s="161">
        <v>1</v>
      </c>
      <c r="H433" s="161">
        <v>0</v>
      </c>
      <c r="I433" s="186">
        <v>1.603</v>
      </c>
    </row>
    <row r="434" spans="1:9" ht="12.75" customHeight="1" x14ac:dyDescent="0.2">
      <c r="A434" s="161" t="s">
        <v>916</v>
      </c>
      <c r="B434" s="181" t="s">
        <v>919</v>
      </c>
      <c r="C434" s="181" t="s">
        <v>920</v>
      </c>
      <c r="D434" s="161">
        <v>3</v>
      </c>
      <c r="E434" s="161"/>
      <c r="F434" s="161">
        <v>150</v>
      </c>
      <c r="G434" s="161"/>
      <c r="H434" s="161"/>
      <c r="I434" s="186"/>
    </row>
    <row r="435" spans="1:9" ht="12.75" customHeight="1" x14ac:dyDescent="0.2">
      <c r="A435" s="161" t="s">
        <v>916</v>
      </c>
      <c r="B435" s="181" t="s">
        <v>921</v>
      </c>
      <c r="C435" s="181" t="s">
        <v>922</v>
      </c>
      <c r="D435" s="161">
        <v>3</v>
      </c>
      <c r="E435" s="161"/>
      <c r="F435" s="161">
        <v>150</v>
      </c>
      <c r="G435" s="161"/>
      <c r="H435" s="161"/>
      <c r="I435" s="186"/>
    </row>
    <row r="436" spans="1:9" ht="12.75" customHeight="1" x14ac:dyDescent="0.2">
      <c r="A436" s="161" t="s">
        <v>916</v>
      </c>
      <c r="B436" s="181" t="s">
        <v>923</v>
      </c>
      <c r="C436" s="181" t="s">
        <v>924</v>
      </c>
      <c r="D436" s="161">
        <v>3</v>
      </c>
      <c r="E436" s="161"/>
      <c r="F436" s="161">
        <v>150</v>
      </c>
      <c r="G436" s="161"/>
      <c r="H436" s="161"/>
      <c r="I436" s="186"/>
    </row>
    <row r="437" spans="1:9" ht="12.75" customHeight="1" x14ac:dyDescent="0.2">
      <c r="A437" s="161" t="s">
        <v>916</v>
      </c>
      <c r="B437" s="181" t="s">
        <v>925</v>
      </c>
      <c r="C437" s="181" t="s">
        <v>926</v>
      </c>
      <c r="D437" s="161">
        <v>3</v>
      </c>
      <c r="E437" s="161"/>
      <c r="F437" s="161">
        <v>150</v>
      </c>
      <c r="G437" s="161"/>
      <c r="H437" s="161"/>
      <c r="I437" s="186"/>
    </row>
    <row r="438" spans="1:9" ht="12.75" customHeight="1" x14ac:dyDescent="0.2">
      <c r="A438" s="161" t="s">
        <v>916</v>
      </c>
      <c r="B438" s="181" t="s">
        <v>927</v>
      </c>
      <c r="C438" s="181" t="s">
        <v>928</v>
      </c>
      <c r="D438" s="161">
        <v>3</v>
      </c>
      <c r="E438" s="161"/>
      <c r="F438" s="161">
        <v>150</v>
      </c>
      <c r="G438" s="161"/>
      <c r="H438" s="161"/>
      <c r="I438" s="186"/>
    </row>
    <row r="439" spans="1:9" ht="12.75" customHeight="1" x14ac:dyDescent="0.2">
      <c r="A439" s="161" t="s">
        <v>916</v>
      </c>
      <c r="B439" s="181" t="s">
        <v>929</v>
      </c>
      <c r="C439" s="181" t="s">
        <v>930</v>
      </c>
      <c r="D439" s="161">
        <v>3</v>
      </c>
      <c r="E439" s="161"/>
      <c r="F439" s="161">
        <v>150</v>
      </c>
      <c r="G439" s="161"/>
      <c r="H439" s="161"/>
      <c r="I439" s="186"/>
    </row>
    <row r="440" spans="1:9" ht="12.75" customHeight="1" x14ac:dyDescent="0.2">
      <c r="A440" s="161" t="s">
        <v>916</v>
      </c>
      <c r="B440" s="181" t="s">
        <v>931</v>
      </c>
      <c r="C440" s="181" t="s">
        <v>932</v>
      </c>
      <c r="D440" s="161">
        <v>3</v>
      </c>
      <c r="E440" s="161"/>
      <c r="F440" s="161">
        <v>150</v>
      </c>
      <c r="G440" s="161"/>
      <c r="H440" s="161"/>
      <c r="I440" s="186"/>
    </row>
    <row r="441" spans="1:9" ht="12.75" customHeight="1" x14ac:dyDescent="0.2">
      <c r="A441" s="161" t="s">
        <v>916</v>
      </c>
      <c r="B441" s="181" t="s">
        <v>933</v>
      </c>
      <c r="C441" s="181" t="s">
        <v>934</v>
      </c>
      <c r="D441" s="161">
        <v>3</v>
      </c>
      <c r="E441" s="161"/>
      <c r="F441" s="161">
        <v>150</v>
      </c>
      <c r="G441" s="161"/>
      <c r="H441" s="161"/>
      <c r="I441" s="186"/>
    </row>
    <row r="442" spans="1:9" ht="12.75" customHeight="1" x14ac:dyDescent="0.2">
      <c r="A442" s="161" t="s">
        <v>916</v>
      </c>
      <c r="B442" s="181" t="s">
        <v>935</v>
      </c>
      <c r="C442" s="181" t="s">
        <v>936</v>
      </c>
      <c r="D442" s="161">
        <v>3</v>
      </c>
      <c r="E442" s="161"/>
      <c r="F442" s="161">
        <v>150</v>
      </c>
      <c r="G442" s="161"/>
      <c r="H442" s="161"/>
      <c r="I442" s="186"/>
    </row>
    <row r="443" spans="1:9" ht="12.75" customHeight="1" x14ac:dyDescent="0.2">
      <c r="A443" s="161" t="s">
        <v>916</v>
      </c>
      <c r="B443" s="181" t="s">
        <v>1335</v>
      </c>
      <c r="C443" s="181" t="s">
        <v>1336</v>
      </c>
      <c r="D443" s="161">
        <v>3</v>
      </c>
      <c r="E443" s="161"/>
      <c r="F443" s="161">
        <v>150</v>
      </c>
      <c r="G443" s="161"/>
      <c r="H443" s="161"/>
      <c r="I443" s="186"/>
    </row>
    <row r="444" spans="1:9" ht="12.75" customHeight="1" x14ac:dyDescent="0.2">
      <c r="A444" s="161" t="s">
        <v>916</v>
      </c>
      <c r="B444" s="181" t="s">
        <v>937</v>
      </c>
      <c r="C444" s="181" t="s">
        <v>938</v>
      </c>
      <c r="D444" s="161">
        <v>3</v>
      </c>
      <c r="E444" s="161"/>
      <c r="F444" s="161">
        <v>150</v>
      </c>
      <c r="G444" s="161"/>
      <c r="H444" s="161"/>
      <c r="I444" s="186"/>
    </row>
    <row r="445" spans="1:9" ht="12.75" customHeight="1" x14ac:dyDescent="0.2">
      <c r="A445" s="161" t="s">
        <v>916</v>
      </c>
      <c r="B445" s="181" t="s">
        <v>939</v>
      </c>
      <c r="C445" s="181" t="s">
        <v>940</v>
      </c>
      <c r="D445" s="161">
        <v>3</v>
      </c>
      <c r="E445" s="161"/>
      <c r="F445" s="161">
        <v>150</v>
      </c>
      <c r="G445" s="161"/>
      <c r="H445" s="161"/>
      <c r="I445" s="186"/>
    </row>
    <row r="446" spans="1:9" ht="12.75" customHeight="1" x14ac:dyDescent="0.2">
      <c r="A446" s="161" t="s">
        <v>916</v>
      </c>
      <c r="B446" s="181" t="s">
        <v>941</v>
      </c>
      <c r="C446" s="181" t="s">
        <v>942</v>
      </c>
      <c r="D446" s="161">
        <v>3</v>
      </c>
      <c r="E446" s="161"/>
      <c r="F446" s="161">
        <v>150</v>
      </c>
      <c r="G446" s="161"/>
      <c r="H446" s="161"/>
      <c r="I446" s="186"/>
    </row>
    <row r="447" spans="1:9" ht="12.75" customHeight="1" x14ac:dyDescent="0.2">
      <c r="A447" s="161" t="s">
        <v>916</v>
      </c>
      <c r="B447" s="161" t="s">
        <v>943</v>
      </c>
      <c r="C447" s="161" t="s">
        <v>944</v>
      </c>
      <c r="D447" s="161">
        <v>1</v>
      </c>
      <c r="E447" s="161" t="s">
        <v>1292</v>
      </c>
      <c r="F447" s="161">
        <v>121</v>
      </c>
      <c r="G447" s="161">
        <v>1</v>
      </c>
      <c r="H447" s="161">
        <v>0</v>
      </c>
      <c r="I447" s="186">
        <v>0.11799999999999999</v>
      </c>
    </row>
    <row r="448" spans="1:9" ht="12.75" customHeight="1" x14ac:dyDescent="0.2">
      <c r="A448" s="161" t="s">
        <v>916</v>
      </c>
      <c r="B448" s="161" t="s">
        <v>980</v>
      </c>
      <c r="C448" s="161" t="s">
        <v>1289</v>
      </c>
      <c r="D448" s="172">
        <v>1</v>
      </c>
      <c r="E448" s="161" t="s">
        <v>1292</v>
      </c>
      <c r="F448" s="161">
        <v>121</v>
      </c>
      <c r="G448" s="161">
        <v>1</v>
      </c>
      <c r="H448" s="161">
        <v>0</v>
      </c>
      <c r="I448" s="186">
        <v>2.6720000000000002</v>
      </c>
    </row>
    <row r="449" spans="1:9" ht="12.75" customHeight="1" x14ac:dyDescent="0.2">
      <c r="A449" s="161" t="s">
        <v>916</v>
      </c>
      <c r="B449" s="181" t="s">
        <v>945</v>
      </c>
      <c r="C449" s="181" t="s">
        <v>946</v>
      </c>
      <c r="D449" s="161">
        <v>3</v>
      </c>
      <c r="E449" s="161"/>
      <c r="F449" s="161">
        <v>150</v>
      </c>
      <c r="G449" s="161"/>
      <c r="H449" s="161"/>
      <c r="I449" s="186"/>
    </row>
    <row r="450" spans="1:9" ht="12.75" customHeight="1" x14ac:dyDescent="0.2">
      <c r="A450" s="161" t="s">
        <v>916</v>
      </c>
      <c r="B450" s="181" t="s">
        <v>947</v>
      </c>
      <c r="C450" s="181" t="s">
        <v>948</v>
      </c>
      <c r="D450" s="161">
        <v>3</v>
      </c>
      <c r="E450" s="161"/>
      <c r="F450" s="161">
        <v>150</v>
      </c>
      <c r="G450" s="161"/>
      <c r="H450" s="161"/>
      <c r="I450" s="186"/>
    </row>
    <row r="451" spans="1:9" ht="12.75" customHeight="1" x14ac:dyDescent="0.2">
      <c r="A451" s="161" t="s">
        <v>916</v>
      </c>
      <c r="B451" s="181" t="s">
        <v>949</v>
      </c>
      <c r="C451" s="181" t="s">
        <v>950</v>
      </c>
      <c r="D451" s="161">
        <v>3</v>
      </c>
      <c r="E451" s="161"/>
      <c r="F451" s="161">
        <v>150</v>
      </c>
      <c r="G451" s="161"/>
      <c r="H451" s="161"/>
      <c r="I451" s="186"/>
    </row>
    <row r="452" spans="1:9" ht="12.75" customHeight="1" x14ac:dyDescent="0.2">
      <c r="A452" s="161" t="s">
        <v>916</v>
      </c>
      <c r="B452" s="181" t="s">
        <v>951</v>
      </c>
      <c r="C452" s="181" t="s">
        <v>952</v>
      </c>
      <c r="D452" s="161">
        <v>3</v>
      </c>
      <c r="E452" s="161"/>
      <c r="F452" s="161">
        <v>150</v>
      </c>
      <c r="G452" s="161"/>
      <c r="H452" s="161"/>
      <c r="I452" s="186"/>
    </row>
    <row r="453" spans="1:9" ht="12.75" customHeight="1" x14ac:dyDescent="0.2">
      <c r="A453" s="161" t="s">
        <v>916</v>
      </c>
      <c r="B453" s="181" t="s">
        <v>953</v>
      </c>
      <c r="C453" s="181" t="s">
        <v>954</v>
      </c>
      <c r="D453" s="161">
        <v>3</v>
      </c>
      <c r="E453" s="161"/>
      <c r="F453" s="161">
        <v>150</v>
      </c>
      <c r="G453" s="161"/>
      <c r="H453" s="161"/>
      <c r="I453" s="186"/>
    </row>
    <row r="454" spans="1:9" ht="12.75" customHeight="1" x14ac:dyDescent="0.2">
      <c r="A454" s="161" t="s">
        <v>916</v>
      </c>
      <c r="B454" s="181" t="s">
        <v>955</v>
      </c>
      <c r="C454" s="181" t="s">
        <v>956</v>
      </c>
      <c r="D454" s="161">
        <v>3</v>
      </c>
      <c r="E454" s="161"/>
      <c r="F454" s="161">
        <v>150</v>
      </c>
      <c r="G454" s="161"/>
      <c r="H454" s="161"/>
      <c r="I454" s="186"/>
    </row>
    <row r="455" spans="1:9" ht="12.75" customHeight="1" x14ac:dyDescent="0.2">
      <c r="A455" s="161" t="s">
        <v>916</v>
      </c>
      <c r="B455" s="181" t="s">
        <v>957</v>
      </c>
      <c r="C455" s="181" t="s">
        <v>958</v>
      </c>
      <c r="D455" s="161">
        <v>3</v>
      </c>
      <c r="E455" s="161"/>
      <c r="F455" s="161">
        <v>150</v>
      </c>
      <c r="G455" s="161"/>
      <c r="H455" s="161"/>
      <c r="I455" s="186"/>
    </row>
    <row r="456" spans="1:9" ht="12.75" customHeight="1" x14ac:dyDescent="0.2">
      <c r="A456" s="161" t="s">
        <v>916</v>
      </c>
      <c r="B456" s="181" t="s">
        <v>959</v>
      </c>
      <c r="C456" s="181" t="s">
        <v>960</v>
      </c>
      <c r="D456" s="161">
        <v>3</v>
      </c>
      <c r="E456" s="161"/>
      <c r="F456" s="161">
        <v>150</v>
      </c>
      <c r="G456" s="161"/>
      <c r="H456" s="161"/>
      <c r="I456" s="186"/>
    </row>
    <row r="457" spans="1:9" ht="12.75" customHeight="1" x14ac:dyDescent="0.2">
      <c r="A457" s="161" t="s">
        <v>916</v>
      </c>
      <c r="B457" s="181" t="s">
        <v>961</v>
      </c>
      <c r="C457" s="181" t="s">
        <v>962</v>
      </c>
      <c r="D457" s="161">
        <v>3</v>
      </c>
      <c r="E457" s="161"/>
      <c r="F457" s="161">
        <v>150</v>
      </c>
      <c r="G457" s="161"/>
      <c r="H457" s="161"/>
      <c r="I457" s="186"/>
    </row>
    <row r="458" spans="1:9" ht="12.75" customHeight="1" x14ac:dyDescent="0.2">
      <c r="A458" s="161" t="s">
        <v>916</v>
      </c>
      <c r="B458" s="181" t="s">
        <v>963</v>
      </c>
      <c r="C458" s="181" t="s">
        <v>964</v>
      </c>
      <c r="D458" s="161">
        <v>3</v>
      </c>
      <c r="E458" s="161"/>
      <c r="F458" s="161">
        <v>150</v>
      </c>
      <c r="G458" s="161"/>
      <c r="H458" s="161"/>
      <c r="I458" s="186"/>
    </row>
    <row r="459" spans="1:9" ht="12.75" customHeight="1" x14ac:dyDescent="0.2">
      <c r="A459" s="161" t="s">
        <v>916</v>
      </c>
      <c r="B459" s="181" t="s">
        <v>965</v>
      </c>
      <c r="C459" s="181" t="s">
        <v>966</v>
      </c>
      <c r="D459" s="161">
        <v>3</v>
      </c>
      <c r="E459" s="161"/>
      <c r="F459" s="161">
        <v>150</v>
      </c>
      <c r="G459" s="161"/>
      <c r="H459" s="161"/>
      <c r="I459" s="186"/>
    </row>
    <row r="460" spans="1:9" ht="12.75" customHeight="1" x14ac:dyDescent="0.2">
      <c r="A460" s="161" t="s">
        <v>916</v>
      </c>
      <c r="B460" s="181" t="s">
        <v>967</v>
      </c>
      <c r="C460" s="181" t="s">
        <v>968</v>
      </c>
      <c r="D460" s="161">
        <v>3</v>
      </c>
      <c r="E460" s="161"/>
      <c r="F460" s="161">
        <v>150</v>
      </c>
      <c r="G460" s="161"/>
      <c r="H460" s="161"/>
      <c r="I460" s="186"/>
    </row>
    <row r="461" spans="1:9" ht="12.75" customHeight="1" x14ac:dyDescent="0.2">
      <c r="A461" s="161" t="s">
        <v>916</v>
      </c>
      <c r="B461" s="161" t="s">
        <v>969</v>
      </c>
      <c r="C461" s="161" t="s">
        <v>970</v>
      </c>
      <c r="D461" s="161">
        <v>3</v>
      </c>
      <c r="E461" s="172"/>
      <c r="F461" s="161">
        <v>121</v>
      </c>
      <c r="G461" s="161">
        <v>1</v>
      </c>
      <c r="H461" s="161">
        <v>0</v>
      </c>
      <c r="I461" s="186">
        <v>2.4849999999999999</v>
      </c>
    </row>
    <row r="462" spans="1:9" ht="12.75" customHeight="1" x14ac:dyDescent="0.2">
      <c r="A462" s="161" t="s">
        <v>916</v>
      </c>
      <c r="B462" s="181" t="s">
        <v>971</v>
      </c>
      <c r="C462" s="181" t="s">
        <v>972</v>
      </c>
      <c r="D462" s="161">
        <v>3</v>
      </c>
      <c r="E462" s="161"/>
      <c r="F462" s="161">
        <v>150</v>
      </c>
      <c r="G462" s="161"/>
      <c r="H462" s="161"/>
      <c r="I462" s="186"/>
    </row>
    <row r="463" spans="1:9" ht="12.75" customHeight="1" x14ac:dyDescent="0.2">
      <c r="A463" s="161" t="s">
        <v>916</v>
      </c>
      <c r="B463" s="161" t="s">
        <v>973</v>
      </c>
      <c r="C463" s="161" t="s">
        <v>974</v>
      </c>
      <c r="D463" s="172">
        <v>1</v>
      </c>
      <c r="E463" s="161" t="s">
        <v>1292</v>
      </c>
      <c r="F463" s="161">
        <v>121</v>
      </c>
      <c r="G463" s="161">
        <v>1</v>
      </c>
      <c r="H463" s="161">
        <v>0</v>
      </c>
      <c r="I463" s="186">
        <v>1.1930000000000001</v>
      </c>
    </row>
    <row r="464" spans="1:9" ht="12.75" customHeight="1" x14ac:dyDescent="0.2">
      <c r="A464" s="161" t="s">
        <v>916</v>
      </c>
      <c r="B464" s="181" t="s">
        <v>975</v>
      </c>
      <c r="C464" s="181" t="s">
        <v>976</v>
      </c>
      <c r="D464" s="161">
        <v>3</v>
      </c>
      <c r="E464" s="161"/>
      <c r="F464" s="161">
        <v>150</v>
      </c>
      <c r="G464" s="161"/>
      <c r="H464" s="161"/>
      <c r="I464" s="186"/>
    </row>
    <row r="465" spans="1:9" ht="12.75" customHeight="1" x14ac:dyDescent="0.2">
      <c r="A465" s="161" t="s">
        <v>916</v>
      </c>
      <c r="B465" s="161" t="s">
        <v>977</v>
      </c>
      <c r="C465" s="161" t="s">
        <v>978</v>
      </c>
      <c r="D465" s="172">
        <v>1</v>
      </c>
      <c r="E465" s="161" t="s">
        <v>1292</v>
      </c>
      <c r="F465" s="161">
        <v>121</v>
      </c>
      <c r="G465" s="161">
        <v>1</v>
      </c>
      <c r="H465" s="161">
        <v>0</v>
      </c>
      <c r="I465" s="186">
        <v>0.34200000000000003</v>
      </c>
    </row>
    <row r="466" spans="1:9" x14ac:dyDescent="0.2">
      <c r="A466" s="170" t="s">
        <v>916</v>
      </c>
      <c r="B466" s="170" t="s">
        <v>979</v>
      </c>
      <c r="C466" s="170" t="s">
        <v>1283</v>
      </c>
      <c r="D466" s="170">
        <v>1</v>
      </c>
      <c r="E466" s="170" t="s">
        <v>1292</v>
      </c>
      <c r="F466" s="170">
        <v>121</v>
      </c>
      <c r="G466" s="170">
        <v>1</v>
      </c>
      <c r="H466" s="170">
        <v>0</v>
      </c>
      <c r="I466" s="187">
        <v>1.01</v>
      </c>
    </row>
    <row r="467" spans="1:9" x14ac:dyDescent="0.2">
      <c r="A467" s="30"/>
      <c r="B467" s="57">
        <f>COUNTA(B433:B466)</f>
        <v>34</v>
      </c>
      <c r="C467" s="51"/>
      <c r="D467" s="70"/>
      <c r="E467" s="19">
        <f>COUNTIF(E433:E466, "Yes")</f>
        <v>6</v>
      </c>
      <c r="F467" s="30"/>
      <c r="G467" s="19"/>
      <c r="H467" s="19"/>
      <c r="I467" s="188">
        <f>SUM(I433:I466)</f>
        <v>9.423</v>
      </c>
    </row>
    <row r="468" spans="1:9" x14ac:dyDescent="0.2">
      <c r="A468" s="30"/>
      <c r="B468" s="57"/>
      <c r="C468" s="51"/>
      <c r="D468" s="70"/>
      <c r="E468" s="70"/>
      <c r="F468" s="30"/>
      <c r="G468" s="19"/>
      <c r="H468" s="19"/>
      <c r="I468" s="188"/>
    </row>
    <row r="469" spans="1:9" ht="12.75" customHeight="1" x14ac:dyDescent="0.2">
      <c r="A469" s="161" t="s">
        <v>981</v>
      </c>
      <c r="B469" s="161" t="s">
        <v>982</v>
      </c>
      <c r="C469" s="161" t="s">
        <v>1337</v>
      </c>
      <c r="D469" s="161">
        <v>1</v>
      </c>
      <c r="E469" s="161" t="s">
        <v>1292</v>
      </c>
      <c r="F469" s="161">
        <v>98</v>
      </c>
      <c r="G469" s="161">
        <v>2</v>
      </c>
      <c r="H469" s="161">
        <v>0</v>
      </c>
      <c r="I469" s="186">
        <v>0.17100000000000001</v>
      </c>
    </row>
    <row r="470" spans="1:9" ht="12.75" customHeight="1" x14ac:dyDescent="0.2">
      <c r="A470" s="161" t="s">
        <v>981</v>
      </c>
      <c r="B470" s="161" t="s">
        <v>983</v>
      </c>
      <c r="C470" s="161" t="s">
        <v>984</v>
      </c>
      <c r="D470" s="161">
        <v>1</v>
      </c>
      <c r="E470" s="161" t="s">
        <v>1292</v>
      </c>
      <c r="F470" s="161">
        <v>98</v>
      </c>
      <c r="G470" s="161">
        <v>2</v>
      </c>
      <c r="H470" s="161">
        <v>0</v>
      </c>
      <c r="I470" s="186">
        <v>1.0999999999999999E-2</v>
      </c>
    </row>
    <row r="471" spans="1:9" ht="12.75" customHeight="1" x14ac:dyDescent="0.2">
      <c r="A471" s="170" t="s">
        <v>981</v>
      </c>
      <c r="B471" s="170" t="s">
        <v>985</v>
      </c>
      <c r="C471" s="170" t="s">
        <v>986</v>
      </c>
      <c r="D471" s="170">
        <v>1</v>
      </c>
      <c r="E471" s="170" t="s">
        <v>1292</v>
      </c>
      <c r="F471" s="170">
        <v>121</v>
      </c>
      <c r="G471" s="170">
        <v>2</v>
      </c>
      <c r="H471" s="170">
        <v>0</v>
      </c>
      <c r="I471" s="187">
        <v>0.05</v>
      </c>
    </row>
    <row r="472" spans="1:9" x14ac:dyDescent="0.2">
      <c r="A472" s="30"/>
      <c r="B472" s="57">
        <f>COUNTA(B469:B471)</f>
        <v>3</v>
      </c>
      <c r="C472" s="51"/>
      <c r="D472" s="70"/>
      <c r="E472" s="19">
        <f>COUNTIF(E469:E471, "Yes")</f>
        <v>3</v>
      </c>
      <c r="F472" s="30"/>
      <c r="G472" s="19"/>
      <c r="H472" s="19"/>
      <c r="I472" s="188">
        <f>SUM(I469:I471)</f>
        <v>0.23200000000000004</v>
      </c>
    </row>
    <row r="473" spans="1:9" x14ac:dyDescent="0.2">
      <c r="A473" s="30"/>
      <c r="B473" s="57"/>
      <c r="C473" s="51"/>
      <c r="D473" s="70"/>
      <c r="E473" s="70"/>
      <c r="F473" s="30"/>
      <c r="G473" s="19"/>
      <c r="H473" s="19"/>
      <c r="I473" s="188"/>
    </row>
    <row r="474" spans="1:9" ht="12.75" customHeight="1" x14ac:dyDescent="0.2">
      <c r="A474" s="161" t="s">
        <v>987</v>
      </c>
      <c r="B474" s="161" t="s">
        <v>988</v>
      </c>
      <c r="C474" s="161" t="s">
        <v>989</v>
      </c>
      <c r="D474" s="161">
        <v>1</v>
      </c>
      <c r="E474" s="161" t="s">
        <v>1292</v>
      </c>
      <c r="F474" s="161">
        <v>98</v>
      </c>
      <c r="G474" s="161">
        <v>1</v>
      </c>
      <c r="H474" s="161">
        <v>0</v>
      </c>
      <c r="I474" s="186">
        <v>6.2E-2</v>
      </c>
    </row>
    <row r="475" spans="1:9" ht="12.75" customHeight="1" x14ac:dyDescent="0.2">
      <c r="A475" s="161" t="s">
        <v>987</v>
      </c>
      <c r="B475" s="161" t="s">
        <v>990</v>
      </c>
      <c r="C475" s="161" t="s">
        <v>991</v>
      </c>
      <c r="D475" s="161">
        <v>1</v>
      </c>
      <c r="E475" s="161" t="s">
        <v>1292</v>
      </c>
      <c r="F475" s="161">
        <v>98</v>
      </c>
      <c r="G475" s="161">
        <v>1</v>
      </c>
      <c r="H475" s="161">
        <v>0</v>
      </c>
      <c r="I475" s="186">
        <v>6.2E-2</v>
      </c>
    </row>
    <row r="476" spans="1:9" ht="12.75" customHeight="1" x14ac:dyDescent="0.2">
      <c r="A476" s="161" t="s">
        <v>987</v>
      </c>
      <c r="B476" s="161" t="s">
        <v>992</v>
      </c>
      <c r="C476" s="161" t="s">
        <v>993</v>
      </c>
      <c r="D476" s="161">
        <v>1</v>
      </c>
      <c r="E476" s="161" t="s">
        <v>1292</v>
      </c>
      <c r="F476" s="161">
        <v>98</v>
      </c>
      <c r="G476" s="161">
        <v>1</v>
      </c>
      <c r="H476" s="161">
        <v>0</v>
      </c>
      <c r="I476" s="186">
        <v>0.186</v>
      </c>
    </row>
    <row r="477" spans="1:9" ht="12.75" customHeight="1" x14ac:dyDescent="0.2">
      <c r="A477" s="161" t="s">
        <v>987</v>
      </c>
      <c r="B477" s="161" t="s">
        <v>994</v>
      </c>
      <c r="C477" s="161" t="s">
        <v>995</v>
      </c>
      <c r="D477" s="161">
        <v>1</v>
      </c>
      <c r="E477" s="161" t="s">
        <v>1292</v>
      </c>
      <c r="F477" s="161">
        <v>98</v>
      </c>
      <c r="G477" s="161">
        <v>1</v>
      </c>
      <c r="H477" s="161">
        <v>0</v>
      </c>
      <c r="I477" s="186">
        <v>0.186</v>
      </c>
    </row>
    <row r="478" spans="1:9" ht="12.75" customHeight="1" x14ac:dyDescent="0.2">
      <c r="A478" s="161" t="s">
        <v>987</v>
      </c>
      <c r="B478" s="161" t="s">
        <v>996</v>
      </c>
      <c r="C478" s="161" t="s">
        <v>997</v>
      </c>
      <c r="D478" s="161">
        <v>1</v>
      </c>
      <c r="E478" s="161" t="s">
        <v>1292</v>
      </c>
      <c r="F478" s="161">
        <v>98</v>
      </c>
      <c r="G478" s="161">
        <v>1</v>
      </c>
      <c r="H478" s="161">
        <v>0</v>
      </c>
      <c r="I478" s="186">
        <v>0.41599999999999998</v>
      </c>
    </row>
    <row r="479" spans="1:9" ht="12.75" customHeight="1" x14ac:dyDescent="0.2">
      <c r="A479" s="161" t="s">
        <v>987</v>
      </c>
      <c r="B479" s="161" t="s">
        <v>998</v>
      </c>
      <c r="C479" s="161" t="s">
        <v>999</v>
      </c>
      <c r="D479" s="161">
        <v>1</v>
      </c>
      <c r="E479" s="161" t="s">
        <v>1292</v>
      </c>
      <c r="F479" s="161">
        <v>98</v>
      </c>
      <c r="G479" s="161">
        <v>1</v>
      </c>
      <c r="H479" s="161">
        <v>0</v>
      </c>
      <c r="I479" s="186">
        <v>0.124</v>
      </c>
    </row>
    <row r="480" spans="1:9" ht="12.75" customHeight="1" x14ac:dyDescent="0.2">
      <c r="A480" s="161" t="s">
        <v>987</v>
      </c>
      <c r="B480" s="161" t="s">
        <v>1000</v>
      </c>
      <c r="C480" s="161" t="s">
        <v>1001</v>
      </c>
      <c r="D480" s="161">
        <v>1</v>
      </c>
      <c r="E480" s="161" t="s">
        <v>1292</v>
      </c>
      <c r="F480" s="161">
        <v>98</v>
      </c>
      <c r="G480" s="161">
        <v>1</v>
      </c>
      <c r="H480" s="161">
        <v>0</v>
      </c>
      <c r="I480" s="186">
        <v>0.41599999999999998</v>
      </c>
    </row>
    <row r="481" spans="1:9" ht="12.75" customHeight="1" x14ac:dyDescent="0.2">
      <c r="A481" s="161" t="s">
        <v>987</v>
      </c>
      <c r="B481" s="161" t="s">
        <v>1002</v>
      </c>
      <c r="C481" s="161" t="s">
        <v>1003</v>
      </c>
      <c r="D481" s="161">
        <v>1</v>
      </c>
      <c r="E481" s="161" t="s">
        <v>1292</v>
      </c>
      <c r="F481" s="161">
        <v>98</v>
      </c>
      <c r="G481" s="161">
        <v>1</v>
      </c>
      <c r="H481" s="161">
        <v>0</v>
      </c>
      <c r="I481" s="186">
        <v>3.1E-2</v>
      </c>
    </row>
    <row r="482" spans="1:9" ht="12.75" customHeight="1" x14ac:dyDescent="0.2">
      <c r="A482" s="161" t="s">
        <v>987</v>
      </c>
      <c r="B482" s="181" t="s">
        <v>1004</v>
      </c>
      <c r="C482" s="181" t="s">
        <v>1005</v>
      </c>
      <c r="D482" s="161">
        <v>3</v>
      </c>
      <c r="E482" s="161"/>
      <c r="F482" s="161">
        <v>150</v>
      </c>
      <c r="G482" s="161"/>
      <c r="H482" s="161"/>
      <c r="I482" s="186"/>
    </row>
    <row r="483" spans="1:9" ht="12.75" customHeight="1" x14ac:dyDescent="0.2">
      <c r="A483" s="170" t="s">
        <v>987</v>
      </c>
      <c r="B483" s="170" t="s">
        <v>1006</v>
      </c>
      <c r="C483" s="170" t="s">
        <v>1007</v>
      </c>
      <c r="D483" s="170">
        <v>1</v>
      </c>
      <c r="E483" s="170" t="s">
        <v>1292</v>
      </c>
      <c r="F483" s="170">
        <v>98</v>
      </c>
      <c r="G483" s="170">
        <v>1</v>
      </c>
      <c r="H483" s="170">
        <v>0</v>
      </c>
      <c r="I483" s="187">
        <v>3.1E-2</v>
      </c>
    </row>
    <row r="484" spans="1:9" x14ac:dyDescent="0.2">
      <c r="A484" s="30"/>
      <c r="B484" s="57">
        <f>COUNTA(B474:B483)</f>
        <v>10</v>
      </c>
      <c r="C484" s="51"/>
      <c r="D484" s="70"/>
      <c r="E484" s="19">
        <f>COUNTIF(E474:E483, "Yes")</f>
        <v>9</v>
      </c>
      <c r="F484" s="30"/>
      <c r="G484" s="19"/>
      <c r="H484" s="19"/>
      <c r="I484" s="188">
        <f>SUM(I474:I483)</f>
        <v>1.5139999999999998</v>
      </c>
    </row>
    <row r="485" spans="1:9" x14ac:dyDescent="0.2">
      <c r="A485" s="30"/>
      <c r="B485" s="57"/>
      <c r="C485" s="51"/>
      <c r="D485" s="70"/>
      <c r="E485" s="70"/>
      <c r="F485" s="30"/>
      <c r="G485" s="19"/>
      <c r="H485" s="19"/>
      <c r="I485" s="188"/>
    </row>
    <row r="486" spans="1:9" ht="12.75" customHeight="1" x14ac:dyDescent="0.2">
      <c r="A486" s="161" t="s">
        <v>1008</v>
      </c>
      <c r="B486" s="161" t="s">
        <v>1009</v>
      </c>
      <c r="C486" s="161" t="s">
        <v>1010</v>
      </c>
      <c r="D486" s="161">
        <v>1</v>
      </c>
      <c r="E486" s="161" t="s">
        <v>1292</v>
      </c>
      <c r="F486" s="161">
        <v>92</v>
      </c>
      <c r="G486" s="161">
        <v>2</v>
      </c>
      <c r="H486" s="161">
        <v>0</v>
      </c>
      <c r="I486" s="186">
        <v>0.55900000000000005</v>
      </c>
    </row>
    <row r="487" spans="1:9" ht="12.75" customHeight="1" x14ac:dyDescent="0.2">
      <c r="A487" s="161" t="s">
        <v>1008</v>
      </c>
      <c r="B487" s="161" t="s">
        <v>1011</v>
      </c>
      <c r="C487" s="161" t="s">
        <v>1012</v>
      </c>
      <c r="D487" s="161">
        <v>1</v>
      </c>
      <c r="E487" s="161" t="s">
        <v>1292</v>
      </c>
      <c r="F487" s="161">
        <v>92</v>
      </c>
      <c r="G487" s="161">
        <v>2</v>
      </c>
      <c r="H487" s="161">
        <v>0</v>
      </c>
      <c r="I487" s="186">
        <v>0.435</v>
      </c>
    </row>
    <row r="488" spans="1:9" ht="12.75" customHeight="1" x14ac:dyDescent="0.2">
      <c r="A488" s="161" t="s">
        <v>1008</v>
      </c>
      <c r="B488" s="161" t="s">
        <v>1013</v>
      </c>
      <c r="C488" s="161" t="s">
        <v>1014</v>
      </c>
      <c r="D488" s="161">
        <v>1</v>
      </c>
      <c r="E488" s="161" t="s">
        <v>1292</v>
      </c>
      <c r="F488" s="161">
        <v>92</v>
      </c>
      <c r="G488" s="161">
        <v>2</v>
      </c>
      <c r="H488" s="161">
        <v>0</v>
      </c>
      <c r="I488" s="186">
        <v>0.373</v>
      </c>
    </row>
    <row r="489" spans="1:9" ht="12.75" customHeight="1" x14ac:dyDescent="0.2">
      <c r="A489" s="161" t="s">
        <v>1008</v>
      </c>
      <c r="B489" s="161" t="s">
        <v>1015</v>
      </c>
      <c r="C489" s="161" t="s">
        <v>1016</v>
      </c>
      <c r="D489" s="161">
        <v>1</v>
      </c>
      <c r="E489" s="161" t="s">
        <v>1292</v>
      </c>
      <c r="F489" s="161">
        <v>92</v>
      </c>
      <c r="G489" s="161">
        <v>2</v>
      </c>
      <c r="H489" s="161">
        <v>0</v>
      </c>
      <c r="I489" s="186">
        <v>0.435</v>
      </c>
    </row>
    <row r="490" spans="1:9" ht="12.75" customHeight="1" x14ac:dyDescent="0.2">
      <c r="A490" s="161" t="s">
        <v>1008</v>
      </c>
      <c r="B490" s="181" t="s">
        <v>1018</v>
      </c>
      <c r="C490" s="181" t="s">
        <v>1019</v>
      </c>
      <c r="D490" s="161">
        <v>3</v>
      </c>
      <c r="E490" s="161"/>
      <c r="F490" s="161">
        <v>150</v>
      </c>
      <c r="G490" s="161"/>
      <c r="H490" s="161"/>
      <c r="I490" s="186"/>
    </row>
    <row r="491" spans="1:9" ht="12.75" customHeight="1" x14ac:dyDescent="0.2">
      <c r="A491" s="161" t="s">
        <v>1008</v>
      </c>
      <c r="B491" s="181" t="s">
        <v>1020</v>
      </c>
      <c r="C491" s="181" t="s">
        <v>1021</v>
      </c>
      <c r="D491" s="161">
        <v>3</v>
      </c>
      <c r="E491" s="161"/>
      <c r="F491" s="161">
        <v>150</v>
      </c>
      <c r="G491" s="161"/>
      <c r="H491" s="161"/>
      <c r="I491" s="186"/>
    </row>
    <row r="492" spans="1:9" ht="12.75" customHeight="1" x14ac:dyDescent="0.2">
      <c r="A492" s="170" t="s">
        <v>1008</v>
      </c>
      <c r="B492" s="170" t="s">
        <v>1017</v>
      </c>
      <c r="C492" s="170" t="s">
        <v>1290</v>
      </c>
      <c r="D492" s="170">
        <v>1</v>
      </c>
      <c r="E492" s="170" t="s">
        <v>1292</v>
      </c>
      <c r="F492" s="170">
        <v>92</v>
      </c>
      <c r="G492" s="170">
        <v>2</v>
      </c>
      <c r="H492" s="170">
        <v>0</v>
      </c>
      <c r="I492" s="187">
        <v>0.373</v>
      </c>
    </row>
    <row r="493" spans="1:9" x14ac:dyDescent="0.2">
      <c r="A493" s="30"/>
      <c r="B493" s="57">
        <f>COUNTA(B486:B492)</f>
        <v>7</v>
      </c>
      <c r="C493" s="51"/>
      <c r="D493" s="70"/>
      <c r="E493" s="19">
        <f>COUNTIF(E486:E492, "Yes")</f>
        <v>5</v>
      </c>
      <c r="F493" s="30"/>
      <c r="G493" s="19"/>
      <c r="H493" s="19"/>
      <c r="I493" s="188">
        <f>SUM(I486:I492)</f>
        <v>2.1749999999999998</v>
      </c>
    </row>
    <row r="494" spans="1:9" x14ac:dyDescent="0.2">
      <c r="A494" s="30"/>
      <c r="B494" s="57"/>
      <c r="C494" s="51"/>
      <c r="D494" s="70"/>
      <c r="E494" s="70"/>
      <c r="F494" s="30"/>
      <c r="G494" s="19"/>
      <c r="H494" s="19"/>
      <c r="I494" s="188"/>
    </row>
    <row r="495" spans="1:9" ht="12.75" customHeight="1" x14ac:dyDescent="0.2">
      <c r="A495" s="161" t="s">
        <v>1022</v>
      </c>
      <c r="B495" s="161" t="s">
        <v>1023</v>
      </c>
      <c r="C495" s="161" t="s">
        <v>1024</v>
      </c>
      <c r="D495" s="161">
        <v>1</v>
      </c>
      <c r="E495" s="161" t="s">
        <v>1292</v>
      </c>
      <c r="F495" s="161">
        <v>98</v>
      </c>
      <c r="G495" s="161">
        <v>1</v>
      </c>
      <c r="H495" s="161">
        <v>0</v>
      </c>
      <c r="I495" s="186">
        <v>0.41599999999999998</v>
      </c>
    </row>
    <row r="496" spans="1:9" ht="12.75" customHeight="1" x14ac:dyDescent="0.2">
      <c r="A496" s="161" t="s">
        <v>1022</v>
      </c>
      <c r="B496" s="161" t="s">
        <v>1025</v>
      </c>
      <c r="C496" s="161" t="s">
        <v>1026</v>
      </c>
      <c r="D496" s="161">
        <v>1</v>
      </c>
      <c r="E496" s="161" t="s">
        <v>1292</v>
      </c>
      <c r="F496" s="161">
        <v>98</v>
      </c>
      <c r="G496" s="161">
        <v>1</v>
      </c>
      <c r="H496" s="161">
        <v>0</v>
      </c>
      <c r="I496" s="186">
        <v>0.186</v>
      </c>
    </row>
    <row r="497" spans="1:9" ht="12.75" customHeight="1" x14ac:dyDescent="0.2">
      <c r="A497" s="161" t="s">
        <v>1022</v>
      </c>
      <c r="B497" s="161" t="s">
        <v>1027</v>
      </c>
      <c r="C497" s="161" t="s">
        <v>1338</v>
      </c>
      <c r="D497" s="161">
        <v>1</v>
      </c>
      <c r="E497" s="161" t="s">
        <v>1292</v>
      </c>
      <c r="F497" s="161">
        <v>98</v>
      </c>
      <c r="G497" s="161">
        <v>1</v>
      </c>
      <c r="H497" s="161">
        <v>0</v>
      </c>
      <c r="I497" s="186">
        <v>0.746</v>
      </c>
    </row>
    <row r="498" spans="1:9" ht="12.75" customHeight="1" x14ac:dyDescent="0.2">
      <c r="A498" s="161" t="s">
        <v>1022</v>
      </c>
      <c r="B498" s="181" t="s">
        <v>1028</v>
      </c>
      <c r="C498" s="181" t="s">
        <v>1029</v>
      </c>
      <c r="D498" s="161">
        <v>3</v>
      </c>
      <c r="E498" s="161"/>
      <c r="F498" s="161">
        <v>150</v>
      </c>
      <c r="G498" s="161"/>
      <c r="H498" s="161"/>
      <c r="I498" s="186"/>
    </row>
    <row r="499" spans="1:9" ht="12.75" customHeight="1" x14ac:dyDescent="0.2">
      <c r="A499" s="161" t="s">
        <v>1022</v>
      </c>
      <c r="B499" s="181" t="s">
        <v>1030</v>
      </c>
      <c r="C499" s="181" t="s">
        <v>1031</v>
      </c>
      <c r="D499" s="161">
        <v>3</v>
      </c>
      <c r="E499" s="161"/>
      <c r="F499" s="161">
        <v>150</v>
      </c>
      <c r="G499" s="161"/>
      <c r="H499" s="161"/>
      <c r="I499" s="186"/>
    </row>
    <row r="500" spans="1:9" ht="12.75" customHeight="1" x14ac:dyDescent="0.2">
      <c r="A500" s="161" t="s">
        <v>1022</v>
      </c>
      <c r="B500" s="181" t="s">
        <v>1339</v>
      </c>
      <c r="C500" s="181" t="s">
        <v>1340</v>
      </c>
      <c r="D500" s="161">
        <v>3</v>
      </c>
      <c r="E500" s="161"/>
      <c r="F500" s="161">
        <v>150</v>
      </c>
      <c r="G500" s="161"/>
      <c r="H500" s="161"/>
      <c r="I500" s="186"/>
    </row>
    <row r="501" spans="1:9" ht="12.75" customHeight="1" x14ac:dyDescent="0.2">
      <c r="A501" s="161" t="s">
        <v>1022</v>
      </c>
      <c r="B501" s="181" t="s">
        <v>1032</v>
      </c>
      <c r="C501" s="181" t="s">
        <v>1033</v>
      </c>
      <c r="D501" s="161">
        <v>3</v>
      </c>
      <c r="E501" s="161"/>
      <c r="F501" s="161">
        <v>150</v>
      </c>
      <c r="G501" s="161"/>
      <c r="H501" s="161"/>
      <c r="I501" s="186"/>
    </row>
    <row r="502" spans="1:9" ht="12.75" customHeight="1" x14ac:dyDescent="0.2">
      <c r="A502" s="161" t="s">
        <v>1022</v>
      </c>
      <c r="B502" s="161" t="s">
        <v>1034</v>
      </c>
      <c r="C502" s="161" t="s">
        <v>1035</v>
      </c>
      <c r="D502" s="161">
        <v>1</v>
      </c>
      <c r="E502" s="161" t="s">
        <v>1292</v>
      </c>
      <c r="F502" s="161">
        <v>98</v>
      </c>
      <c r="G502" s="161">
        <v>1</v>
      </c>
      <c r="H502" s="161">
        <v>0</v>
      </c>
      <c r="I502" s="186">
        <v>3.1E-2</v>
      </c>
    </row>
    <row r="503" spans="1:9" ht="12.75" customHeight="1" x14ac:dyDescent="0.2">
      <c r="A503" s="161" t="s">
        <v>1022</v>
      </c>
      <c r="B503" s="161" t="s">
        <v>1036</v>
      </c>
      <c r="C503" s="161" t="s">
        <v>1037</v>
      </c>
      <c r="D503" s="161">
        <v>1</v>
      </c>
      <c r="E503" s="161" t="s">
        <v>1292</v>
      </c>
      <c r="F503" s="161">
        <v>98</v>
      </c>
      <c r="G503" s="161">
        <v>1</v>
      </c>
      <c r="H503" s="161">
        <v>0</v>
      </c>
      <c r="I503" s="186">
        <v>3.1E-2</v>
      </c>
    </row>
    <row r="504" spans="1:9" ht="12.75" customHeight="1" x14ac:dyDescent="0.2">
      <c r="A504" s="161" t="s">
        <v>1022</v>
      </c>
      <c r="B504" s="161" t="s">
        <v>1038</v>
      </c>
      <c r="C504" s="161" t="s">
        <v>1341</v>
      </c>
      <c r="D504" s="161">
        <v>1</v>
      </c>
      <c r="E504" s="161" t="s">
        <v>1292</v>
      </c>
      <c r="F504" s="161">
        <v>98</v>
      </c>
      <c r="G504" s="161">
        <v>1</v>
      </c>
      <c r="H504" s="161">
        <v>0</v>
      </c>
      <c r="I504" s="186">
        <v>0.217</v>
      </c>
    </row>
    <row r="505" spans="1:9" ht="12.75" customHeight="1" x14ac:dyDescent="0.2">
      <c r="A505" s="170" t="s">
        <v>1022</v>
      </c>
      <c r="B505" s="170" t="s">
        <v>1039</v>
      </c>
      <c r="C505" s="170" t="s">
        <v>1040</v>
      </c>
      <c r="D505" s="170">
        <v>1</v>
      </c>
      <c r="E505" s="170" t="s">
        <v>1292</v>
      </c>
      <c r="F505" s="170">
        <v>98</v>
      </c>
      <c r="G505" s="170">
        <v>1</v>
      </c>
      <c r="H505" s="170">
        <v>0</v>
      </c>
      <c r="I505" s="187">
        <v>6.2E-2</v>
      </c>
    </row>
    <row r="506" spans="1:9" x14ac:dyDescent="0.2">
      <c r="A506" s="30"/>
      <c r="B506" s="57">
        <f>COUNTA(B495:B505)</f>
        <v>11</v>
      </c>
      <c r="C506" s="51"/>
      <c r="D506" s="70"/>
      <c r="E506" s="19">
        <f>COUNTIF(E495:E505, "Yes")</f>
        <v>7</v>
      </c>
      <c r="F506" s="30"/>
      <c r="G506" s="19"/>
      <c r="H506" s="19"/>
      <c r="I506" s="188">
        <f>SUM(I495:I505)</f>
        <v>1.6889999999999998</v>
      </c>
    </row>
    <row r="507" spans="1:9" x14ac:dyDescent="0.2">
      <c r="A507" s="30"/>
      <c r="B507" s="57"/>
      <c r="C507" s="51"/>
      <c r="D507" s="70"/>
      <c r="E507" s="70"/>
      <c r="F507" s="30"/>
      <c r="G507" s="19"/>
      <c r="H507" s="19"/>
      <c r="I507" s="188"/>
    </row>
    <row r="508" spans="1:9" ht="12.75" customHeight="1" x14ac:dyDescent="0.2">
      <c r="A508" s="161" t="s">
        <v>1041</v>
      </c>
      <c r="B508" s="181" t="s">
        <v>1042</v>
      </c>
      <c r="C508" s="181" t="s">
        <v>1043</v>
      </c>
      <c r="D508" s="161">
        <v>3</v>
      </c>
      <c r="E508" s="161"/>
      <c r="F508" s="161">
        <v>150</v>
      </c>
      <c r="G508" s="161"/>
      <c r="H508" s="161"/>
      <c r="I508" s="186"/>
    </row>
    <row r="509" spans="1:9" ht="12.75" customHeight="1" x14ac:dyDescent="0.2">
      <c r="A509" s="161" t="s">
        <v>1041</v>
      </c>
      <c r="B509" s="181" t="s">
        <v>1044</v>
      </c>
      <c r="C509" s="181" t="s">
        <v>1045</v>
      </c>
      <c r="D509" s="161">
        <v>3</v>
      </c>
      <c r="E509" s="161"/>
      <c r="F509" s="161">
        <v>150</v>
      </c>
      <c r="G509" s="161"/>
      <c r="H509" s="161"/>
      <c r="I509" s="186"/>
    </row>
    <row r="510" spans="1:9" ht="12.75" customHeight="1" x14ac:dyDescent="0.2">
      <c r="A510" s="161" t="s">
        <v>1041</v>
      </c>
      <c r="B510" s="161" t="s">
        <v>1046</v>
      </c>
      <c r="C510" s="161" t="s">
        <v>1047</v>
      </c>
      <c r="D510" s="161">
        <v>1</v>
      </c>
      <c r="E510" s="161" t="s">
        <v>1292</v>
      </c>
      <c r="F510" s="161">
        <v>93</v>
      </c>
      <c r="G510" s="161">
        <v>3</v>
      </c>
      <c r="H510" s="161">
        <v>0</v>
      </c>
      <c r="I510" s="186">
        <v>0.311</v>
      </c>
    </row>
    <row r="511" spans="1:9" ht="12.75" customHeight="1" x14ac:dyDescent="0.2">
      <c r="A511" s="161" t="s">
        <v>1041</v>
      </c>
      <c r="B511" s="181" t="s">
        <v>1048</v>
      </c>
      <c r="C511" s="181" t="s">
        <v>1049</v>
      </c>
      <c r="D511" s="161">
        <v>3</v>
      </c>
      <c r="E511" s="161"/>
      <c r="F511" s="161">
        <v>150</v>
      </c>
      <c r="G511" s="161"/>
      <c r="H511" s="161"/>
      <c r="I511" s="186"/>
    </row>
    <row r="512" spans="1:9" ht="12.75" customHeight="1" x14ac:dyDescent="0.2">
      <c r="A512" s="161" t="s">
        <v>1041</v>
      </c>
      <c r="B512" s="161" t="s">
        <v>1050</v>
      </c>
      <c r="C512" s="161" t="s">
        <v>1051</v>
      </c>
      <c r="D512" s="161">
        <v>1</v>
      </c>
      <c r="E512" s="161" t="s">
        <v>1292</v>
      </c>
      <c r="F512" s="161">
        <v>93</v>
      </c>
      <c r="G512" s="161">
        <v>3</v>
      </c>
      <c r="H512" s="161">
        <v>0</v>
      </c>
      <c r="I512" s="186">
        <v>0.14599999999999999</v>
      </c>
    </row>
    <row r="513" spans="1:9" ht="12.75" customHeight="1" x14ac:dyDescent="0.2">
      <c r="A513" s="161" t="s">
        <v>1041</v>
      </c>
      <c r="B513" s="181" t="s">
        <v>1052</v>
      </c>
      <c r="C513" s="181" t="s">
        <v>1053</v>
      </c>
      <c r="D513" s="161">
        <v>3</v>
      </c>
      <c r="E513" s="161"/>
      <c r="F513" s="161">
        <v>150</v>
      </c>
      <c r="G513" s="161"/>
      <c r="H513" s="161"/>
      <c r="I513" s="186"/>
    </row>
    <row r="514" spans="1:9" ht="12.75" customHeight="1" x14ac:dyDescent="0.2">
      <c r="A514" s="161" t="s">
        <v>1041</v>
      </c>
      <c r="B514" s="181" t="s">
        <v>1054</v>
      </c>
      <c r="C514" s="181" t="s">
        <v>1055</v>
      </c>
      <c r="D514" s="161">
        <v>3</v>
      </c>
      <c r="E514" s="161"/>
      <c r="F514" s="161">
        <v>150</v>
      </c>
      <c r="G514" s="161"/>
      <c r="H514" s="161"/>
      <c r="I514" s="186"/>
    </row>
    <row r="515" spans="1:9" ht="12.75" customHeight="1" x14ac:dyDescent="0.2">
      <c r="A515" s="170" t="s">
        <v>1041</v>
      </c>
      <c r="B515" s="182" t="s">
        <v>1056</v>
      </c>
      <c r="C515" s="182" t="s">
        <v>1057</v>
      </c>
      <c r="D515" s="215">
        <v>1</v>
      </c>
      <c r="E515" s="215" t="s">
        <v>1292</v>
      </c>
      <c r="F515" s="170">
        <v>112</v>
      </c>
      <c r="G515" s="170"/>
      <c r="H515" s="170"/>
      <c r="I515" s="187"/>
    </row>
    <row r="516" spans="1:9" x14ac:dyDescent="0.2">
      <c r="A516" s="30"/>
      <c r="B516" s="57">
        <f>COUNTA(B508:B515)</f>
        <v>8</v>
      </c>
      <c r="C516" s="51"/>
      <c r="D516" s="70"/>
      <c r="E516" s="19">
        <f>COUNTIF(E508:E515, "Yes")</f>
        <v>3</v>
      </c>
      <c r="F516" s="30"/>
      <c r="G516" s="19"/>
      <c r="H516" s="19"/>
      <c r="I516" s="188">
        <f>SUM(I508:I515)</f>
        <v>0.45699999999999996</v>
      </c>
    </row>
    <row r="517" spans="1:9" x14ac:dyDescent="0.2">
      <c r="A517" s="30"/>
      <c r="B517" s="57"/>
      <c r="C517" s="51"/>
      <c r="D517" s="70"/>
      <c r="E517" s="70"/>
      <c r="F517" s="30"/>
      <c r="G517" s="19"/>
      <c r="H517" s="19"/>
      <c r="I517" s="188"/>
    </row>
    <row r="518" spans="1:9" ht="12.75" customHeight="1" x14ac:dyDescent="0.2">
      <c r="A518" s="161" t="s">
        <v>145</v>
      </c>
      <c r="B518" s="161" t="s">
        <v>1058</v>
      </c>
      <c r="C518" s="161" t="s">
        <v>1059</v>
      </c>
      <c r="D518" s="161">
        <v>2</v>
      </c>
      <c r="E518" s="161" t="s">
        <v>1292</v>
      </c>
      <c r="F518" s="161">
        <v>102</v>
      </c>
      <c r="G518" s="161">
        <v>1</v>
      </c>
      <c r="H518" s="161">
        <v>0</v>
      </c>
      <c r="I518" s="186">
        <v>0.41599999999999998</v>
      </c>
    </row>
    <row r="519" spans="1:9" ht="12.75" customHeight="1" x14ac:dyDescent="0.2">
      <c r="A519" s="170" t="s">
        <v>145</v>
      </c>
      <c r="B519" s="170" t="s">
        <v>1060</v>
      </c>
      <c r="C519" s="170" t="s">
        <v>1061</v>
      </c>
      <c r="D519" s="170">
        <v>2</v>
      </c>
      <c r="E519" s="170" t="s">
        <v>1292</v>
      </c>
      <c r="F519" s="170">
        <v>102</v>
      </c>
      <c r="G519" s="170">
        <v>1</v>
      </c>
      <c r="H519" s="170">
        <v>0</v>
      </c>
      <c r="I519" s="187">
        <v>0.29499999999999998</v>
      </c>
    </row>
    <row r="520" spans="1:9" x14ac:dyDescent="0.2">
      <c r="A520" s="30"/>
      <c r="B520" s="57">
        <f>COUNTA(B518:B519)</f>
        <v>2</v>
      </c>
      <c r="C520" s="51"/>
      <c r="D520" s="70"/>
      <c r="E520" s="19">
        <f>COUNTIF(E518:E519, "Yes")</f>
        <v>2</v>
      </c>
      <c r="F520" s="30"/>
      <c r="G520" s="19"/>
      <c r="H520" s="19"/>
      <c r="I520" s="188">
        <f>SUM(I518:I519)</f>
        <v>0.71099999999999997</v>
      </c>
    </row>
    <row r="521" spans="1:9" x14ac:dyDescent="0.2">
      <c r="A521" s="30"/>
      <c r="B521" s="57"/>
      <c r="C521" s="51"/>
      <c r="D521" s="70"/>
      <c r="E521" s="70"/>
      <c r="F521" s="30"/>
      <c r="G521" s="19"/>
      <c r="H521" s="19"/>
      <c r="I521" s="188"/>
    </row>
    <row r="522" spans="1:9" ht="12.75" customHeight="1" x14ac:dyDescent="0.2">
      <c r="A522" s="161" t="s">
        <v>1062</v>
      </c>
      <c r="B522" s="161" t="s">
        <v>1063</v>
      </c>
      <c r="C522" s="161" t="s">
        <v>1064</v>
      </c>
      <c r="D522" s="161">
        <v>1</v>
      </c>
      <c r="E522" s="161" t="s">
        <v>1292</v>
      </c>
      <c r="F522" s="161">
        <v>94</v>
      </c>
      <c r="G522" s="161">
        <v>1.25</v>
      </c>
      <c r="H522" s="161">
        <v>0</v>
      </c>
      <c r="I522" s="186">
        <v>0.43</v>
      </c>
    </row>
    <row r="523" spans="1:9" ht="12.75" customHeight="1" x14ac:dyDescent="0.2">
      <c r="A523" s="161" t="s">
        <v>1062</v>
      </c>
      <c r="B523" s="161" t="s">
        <v>1065</v>
      </c>
      <c r="C523" s="161" t="s">
        <v>1066</v>
      </c>
      <c r="D523" s="161">
        <v>1</v>
      </c>
      <c r="E523" s="161" t="s">
        <v>1292</v>
      </c>
      <c r="F523" s="161">
        <v>91</v>
      </c>
      <c r="G523" s="161">
        <v>1</v>
      </c>
      <c r="H523" s="161">
        <v>0</v>
      </c>
      <c r="I523" s="186">
        <v>0.5</v>
      </c>
    </row>
    <row r="524" spans="1:9" ht="12.75" customHeight="1" x14ac:dyDescent="0.2">
      <c r="A524" s="161" t="s">
        <v>1062</v>
      </c>
      <c r="B524" s="161" t="s">
        <v>1067</v>
      </c>
      <c r="C524" s="161" t="s">
        <v>1068</v>
      </c>
      <c r="D524" s="161">
        <v>1</v>
      </c>
      <c r="E524" s="161" t="s">
        <v>1292</v>
      </c>
      <c r="F524" s="161">
        <v>92</v>
      </c>
      <c r="G524" s="161">
        <v>1.25</v>
      </c>
      <c r="H524" s="161">
        <v>0</v>
      </c>
      <c r="I524" s="186">
        <v>0.9</v>
      </c>
    </row>
    <row r="525" spans="1:9" ht="12.75" customHeight="1" x14ac:dyDescent="0.2">
      <c r="A525" s="161" t="s">
        <v>1062</v>
      </c>
      <c r="B525" s="161" t="s">
        <v>1069</v>
      </c>
      <c r="C525" s="161" t="s">
        <v>1070</v>
      </c>
      <c r="D525" s="161">
        <v>1</v>
      </c>
      <c r="E525" s="161" t="s">
        <v>1292</v>
      </c>
      <c r="F525" s="161">
        <v>92</v>
      </c>
      <c r="G525" s="161">
        <v>1.25</v>
      </c>
      <c r="H525" s="161">
        <v>0</v>
      </c>
      <c r="I525" s="186">
        <v>0.41599999999999998</v>
      </c>
    </row>
    <row r="526" spans="1:9" ht="12.75" customHeight="1" x14ac:dyDescent="0.2">
      <c r="A526" s="161" t="s">
        <v>1062</v>
      </c>
      <c r="B526" s="161" t="s">
        <v>1071</v>
      </c>
      <c r="C526" s="161" t="s">
        <v>1072</v>
      </c>
      <c r="D526" s="161">
        <v>1</v>
      </c>
      <c r="E526" s="161" t="s">
        <v>1292</v>
      </c>
      <c r="F526" s="161">
        <v>92</v>
      </c>
      <c r="G526" s="161">
        <v>1.25</v>
      </c>
      <c r="H526" s="161">
        <v>0</v>
      </c>
      <c r="I526" s="186">
        <v>0.6</v>
      </c>
    </row>
    <row r="527" spans="1:9" ht="12.75" customHeight="1" x14ac:dyDescent="0.2">
      <c r="A527" s="161" t="s">
        <v>1062</v>
      </c>
      <c r="B527" s="161" t="s">
        <v>1073</v>
      </c>
      <c r="C527" s="161" t="s">
        <v>1074</v>
      </c>
      <c r="D527" s="161">
        <v>1</v>
      </c>
      <c r="E527" s="161" t="s">
        <v>1292</v>
      </c>
      <c r="F527" s="161">
        <v>92</v>
      </c>
      <c r="G527" s="161">
        <v>1.25</v>
      </c>
      <c r="H527" s="161">
        <v>0</v>
      </c>
      <c r="I527" s="186">
        <v>1.29</v>
      </c>
    </row>
    <row r="528" spans="1:9" ht="12.75" customHeight="1" x14ac:dyDescent="0.2">
      <c r="A528" s="161" t="s">
        <v>1062</v>
      </c>
      <c r="B528" s="161" t="s">
        <v>1075</v>
      </c>
      <c r="C528" s="161" t="s">
        <v>1076</v>
      </c>
      <c r="D528" s="161">
        <v>1</v>
      </c>
      <c r="E528" s="161" t="s">
        <v>1292</v>
      </c>
      <c r="F528" s="161">
        <v>92</v>
      </c>
      <c r="G528" s="161">
        <v>1.25</v>
      </c>
      <c r="H528" s="161">
        <v>0</v>
      </c>
      <c r="I528" s="186">
        <v>0.63</v>
      </c>
    </row>
    <row r="529" spans="1:9" ht="12.75" customHeight="1" x14ac:dyDescent="0.2">
      <c r="A529" s="161" t="s">
        <v>1062</v>
      </c>
      <c r="B529" s="161" t="s">
        <v>1077</v>
      </c>
      <c r="C529" s="161" t="s">
        <v>1342</v>
      </c>
      <c r="D529" s="172">
        <v>1</v>
      </c>
      <c r="E529" s="161" t="s">
        <v>1292</v>
      </c>
      <c r="F529" s="161">
        <v>92</v>
      </c>
      <c r="G529" s="161">
        <v>1.25</v>
      </c>
      <c r="H529" s="161">
        <v>0</v>
      </c>
      <c r="I529" s="186">
        <v>0.93200000000000005</v>
      </c>
    </row>
    <row r="530" spans="1:9" ht="12.75" customHeight="1" x14ac:dyDescent="0.2">
      <c r="A530" s="161" t="s">
        <v>1062</v>
      </c>
      <c r="B530" s="161" t="s">
        <v>1078</v>
      </c>
      <c r="C530" s="161" t="s">
        <v>1079</v>
      </c>
      <c r="D530" s="161">
        <v>1</v>
      </c>
      <c r="E530" s="161" t="s">
        <v>1292</v>
      </c>
      <c r="F530" s="161">
        <v>92</v>
      </c>
      <c r="G530" s="161">
        <v>1.25</v>
      </c>
      <c r="H530" s="161">
        <v>0</v>
      </c>
      <c r="I530" s="186">
        <v>0.25</v>
      </c>
    </row>
    <row r="531" spans="1:9" ht="12.75" customHeight="1" x14ac:dyDescent="0.2">
      <c r="A531" s="161" t="s">
        <v>1062</v>
      </c>
      <c r="B531" s="161" t="s">
        <v>1080</v>
      </c>
      <c r="C531" s="161" t="s">
        <v>1081</v>
      </c>
      <c r="D531" s="161">
        <v>1</v>
      </c>
      <c r="E531" s="161" t="s">
        <v>1292</v>
      </c>
      <c r="F531" s="161">
        <v>94</v>
      </c>
      <c r="G531" s="161">
        <v>1.25</v>
      </c>
      <c r="H531" s="161">
        <v>0</v>
      </c>
      <c r="I531" s="186">
        <v>1.238</v>
      </c>
    </row>
    <row r="532" spans="1:9" ht="12.75" customHeight="1" x14ac:dyDescent="0.2">
      <c r="A532" s="161" t="s">
        <v>1062</v>
      </c>
      <c r="B532" s="161" t="s">
        <v>1082</v>
      </c>
      <c r="C532" s="161" t="s">
        <v>1083</v>
      </c>
      <c r="D532" s="161">
        <v>1</v>
      </c>
      <c r="E532" s="161" t="s">
        <v>1292</v>
      </c>
      <c r="F532" s="161">
        <v>92</v>
      </c>
      <c r="G532" s="161">
        <v>1.25</v>
      </c>
      <c r="H532" s="161">
        <v>0</v>
      </c>
      <c r="I532" s="186">
        <v>0.61</v>
      </c>
    </row>
    <row r="533" spans="1:9" ht="12.75" customHeight="1" x14ac:dyDescent="0.2">
      <c r="A533" s="161" t="s">
        <v>1062</v>
      </c>
      <c r="B533" s="161" t="s">
        <v>1084</v>
      </c>
      <c r="C533" s="161" t="s">
        <v>1085</v>
      </c>
      <c r="D533" s="161">
        <v>1</v>
      </c>
      <c r="E533" s="161" t="s">
        <v>1292</v>
      </c>
      <c r="F533" s="161">
        <v>92</v>
      </c>
      <c r="G533" s="161">
        <v>1.25</v>
      </c>
      <c r="H533" s="161">
        <v>0</v>
      </c>
      <c r="I533" s="186">
        <v>0.51800000000000002</v>
      </c>
    </row>
    <row r="534" spans="1:9" ht="12.75" customHeight="1" x14ac:dyDescent="0.2">
      <c r="A534" s="170" t="s">
        <v>1062</v>
      </c>
      <c r="B534" s="170" t="s">
        <v>1086</v>
      </c>
      <c r="C534" s="170" t="s">
        <v>1087</v>
      </c>
      <c r="D534" s="170">
        <v>1</v>
      </c>
      <c r="E534" s="170" t="s">
        <v>1292</v>
      </c>
      <c r="F534" s="170">
        <v>92</v>
      </c>
      <c r="G534" s="170">
        <v>1.25</v>
      </c>
      <c r="H534" s="170">
        <v>0</v>
      </c>
      <c r="I534" s="187">
        <v>0.311</v>
      </c>
    </row>
    <row r="535" spans="1:9" x14ac:dyDescent="0.2">
      <c r="A535" s="30"/>
      <c r="B535" s="57">
        <f>COUNTA(B522:B534)</f>
        <v>13</v>
      </c>
      <c r="C535" s="51"/>
      <c r="D535" s="70"/>
      <c r="E535" s="19">
        <f>COUNTIF(E522:E534, "Yes")</f>
        <v>13</v>
      </c>
      <c r="F535" s="30"/>
      <c r="G535" s="19"/>
      <c r="H535" s="19"/>
      <c r="I535" s="188">
        <f>SUM(I522:I534)</f>
        <v>8.625</v>
      </c>
    </row>
    <row r="536" spans="1:9" x14ac:dyDescent="0.2">
      <c r="A536" s="30"/>
      <c r="B536" s="57"/>
      <c r="C536" s="51"/>
      <c r="D536" s="70"/>
      <c r="E536" s="70"/>
      <c r="F536" s="30"/>
      <c r="G536" s="19"/>
      <c r="H536" s="19"/>
      <c r="I536" s="188"/>
    </row>
    <row r="537" spans="1:9" ht="12.75" customHeight="1" x14ac:dyDescent="0.2">
      <c r="A537" s="161" t="s">
        <v>1088</v>
      </c>
      <c r="B537" s="181" t="s">
        <v>1089</v>
      </c>
      <c r="C537" s="181" t="s">
        <v>1090</v>
      </c>
      <c r="D537" s="161">
        <v>3</v>
      </c>
      <c r="E537" s="161"/>
      <c r="F537" s="161">
        <v>99</v>
      </c>
      <c r="G537" s="161"/>
      <c r="H537" s="161"/>
      <c r="I537" s="186"/>
    </row>
    <row r="538" spans="1:9" ht="12.75" customHeight="1" x14ac:dyDescent="0.2">
      <c r="A538" s="161" t="s">
        <v>1088</v>
      </c>
      <c r="B538" s="161" t="s">
        <v>1091</v>
      </c>
      <c r="C538" s="161" t="s">
        <v>1092</v>
      </c>
      <c r="D538" s="161">
        <v>1</v>
      </c>
      <c r="E538" s="161" t="s">
        <v>1292</v>
      </c>
      <c r="F538" s="161">
        <v>98</v>
      </c>
      <c r="G538" s="161">
        <v>1</v>
      </c>
      <c r="H538" s="161">
        <v>0</v>
      </c>
      <c r="I538" s="186">
        <v>0.27300000000000002</v>
      </c>
    </row>
    <row r="539" spans="1:9" ht="12.75" customHeight="1" x14ac:dyDescent="0.2">
      <c r="A539" s="161" t="s">
        <v>1088</v>
      </c>
      <c r="B539" s="161" t="s">
        <v>1093</v>
      </c>
      <c r="C539" s="161" t="s">
        <v>1094</v>
      </c>
      <c r="D539" s="161">
        <v>1</v>
      </c>
      <c r="E539" s="161" t="s">
        <v>1292</v>
      </c>
      <c r="F539" s="161">
        <v>98</v>
      </c>
      <c r="G539" s="161">
        <v>1</v>
      </c>
      <c r="H539" s="161">
        <v>0</v>
      </c>
      <c r="I539" s="186">
        <v>0.29199999999999998</v>
      </c>
    </row>
    <row r="540" spans="1:9" ht="12.75" customHeight="1" x14ac:dyDescent="0.2">
      <c r="A540" s="161" t="s">
        <v>1088</v>
      </c>
      <c r="B540" s="161" t="s">
        <v>1095</v>
      </c>
      <c r="C540" s="161" t="s">
        <v>1096</v>
      </c>
      <c r="D540" s="161">
        <v>1</v>
      </c>
      <c r="E540" s="161" t="s">
        <v>1292</v>
      </c>
      <c r="F540" s="161">
        <v>98</v>
      </c>
      <c r="G540" s="161">
        <v>1</v>
      </c>
      <c r="H540" s="161">
        <v>0</v>
      </c>
      <c r="I540" s="186">
        <v>0.124</v>
      </c>
    </row>
    <row r="541" spans="1:9" ht="12.75" customHeight="1" x14ac:dyDescent="0.2">
      <c r="A541" s="161" t="s">
        <v>1088</v>
      </c>
      <c r="B541" s="181" t="s">
        <v>1097</v>
      </c>
      <c r="C541" s="181" t="s">
        <v>1098</v>
      </c>
      <c r="D541" s="172">
        <v>3</v>
      </c>
      <c r="E541" s="161"/>
      <c r="F541" s="161">
        <v>76</v>
      </c>
      <c r="G541" s="161"/>
      <c r="H541" s="161"/>
      <c r="I541" s="186"/>
    </row>
    <row r="542" spans="1:9" ht="12.75" customHeight="1" x14ac:dyDescent="0.2">
      <c r="A542" s="161" t="s">
        <v>1088</v>
      </c>
      <c r="B542" s="181" t="s">
        <v>1099</v>
      </c>
      <c r="C542" s="181" t="s">
        <v>1100</v>
      </c>
      <c r="D542" s="161">
        <v>3</v>
      </c>
      <c r="E542" s="161"/>
      <c r="F542" s="161">
        <v>150</v>
      </c>
      <c r="G542" s="161"/>
      <c r="H542" s="161"/>
      <c r="I542" s="186"/>
    </row>
    <row r="543" spans="1:9" ht="12.75" customHeight="1" x14ac:dyDescent="0.2">
      <c r="A543" s="161" t="s">
        <v>1088</v>
      </c>
      <c r="B543" s="161" t="s">
        <v>1101</v>
      </c>
      <c r="C543" s="161" t="s">
        <v>1102</v>
      </c>
      <c r="D543" s="161">
        <v>1</v>
      </c>
      <c r="E543" s="161" t="s">
        <v>1292</v>
      </c>
      <c r="F543" s="161">
        <v>98</v>
      </c>
      <c r="G543" s="161">
        <v>1</v>
      </c>
      <c r="H543" s="161">
        <v>0</v>
      </c>
      <c r="I543" s="186">
        <v>9.2999999999999999E-2</v>
      </c>
    </row>
    <row r="544" spans="1:9" ht="12.75" customHeight="1" x14ac:dyDescent="0.2">
      <c r="A544" s="170" t="s">
        <v>1088</v>
      </c>
      <c r="B544" s="170" t="s">
        <v>1103</v>
      </c>
      <c r="C544" s="170" t="s">
        <v>1104</v>
      </c>
      <c r="D544" s="170">
        <v>1</v>
      </c>
      <c r="E544" s="170" t="s">
        <v>1292</v>
      </c>
      <c r="F544" s="170">
        <v>98</v>
      </c>
      <c r="G544" s="170">
        <v>1</v>
      </c>
      <c r="H544" s="170">
        <v>0</v>
      </c>
      <c r="I544" s="187">
        <v>3.1E-2</v>
      </c>
    </row>
    <row r="545" spans="1:9" x14ac:dyDescent="0.2">
      <c r="A545" s="30"/>
      <c r="B545" s="57">
        <f>COUNTA(B537:B544)</f>
        <v>8</v>
      </c>
      <c r="C545" s="51"/>
      <c r="D545" s="70"/>
      <c r="E545" s="19">
        <f>COUNTIF(E537:E544, "Yes")</f>
        <v>5</v>
      </c>
      <c r="F545" s="30"/>
      <c r="G545" s="19"/>
      <c r="H545" s="19"/>
      <c r="I545" s="188">
        <f>SUM(I537:I544)</f>
        <v>0.81299999999999994</v>
      </c>
    </row>
    <row r="546" spans="1:9" x14ac:dyDescent="0.2">
      <c r="A546" s="30"/>
      <c r="B546" s="57"/>
      <c r="C546" s="51"/>
      <c r="D546" s="70"/>
      <c r="E546" s="70"/>
      <c r="F546" s="30"/>
      <c r="G546" s="19"/>
      <c r="H546" s="19"/>
      <c r="I546" s="188"/>
    </row>
    <row r="547" spans="1:9" ht="12.75" customHeight="1" x14ac:dyDescent="0.2">
      <c r="A547" s="161" t="s">
        <v>1105</v>
      </c>
      <c r="B547" s="181" t="s">
        <v>1106</v>
      </c>
      <c r="C547" s="181" t="s">
        <v>1107</v>
      </c>
      <c r="D547" s="161">
        <v>3</v>
      </c>
      <c r="E547" s="161"/>
      <c r="F547" s="161">
        <v>150</v>
      </c>
      <c r="G547" s="161"/>
      <c r="H547" s="161"/>
      <c r="I547" s="186"/>
    </row>
    <row r="548" spans="1:9" ht="12.75" customHeight="1" x14ac:dyDescent="0.2">
      <c r="A548" s="161" t="s">
        <v>1105</v>
      </c>
      <c r="B548" s="181" t="s">
        <v>1108</v>
      </c>
      <c r="C548" s="181" t="s">
        <v>1109</v>
      </c>
      <c r="D548" s="161">
        <v>3</v>
      </c>
      <c r="E548" s="161"/>
      <c r="F548" s="161">
        <v>150</v>
      </c>
      <c r="G548" s="161"/>
      <c r="H548" s="161"/>
      <c r="I548" s="186"/>
    </row>
    <row r="549" spans="1:9" ht="12.75" customHeight="1" x14ac:dyDescent="0.2">
      <c r="A549" s="161" t="s">
        <v>1105</v>
      </c>
      <c r="B549" s="181" t="s">
        <v>1110</v>
      </c>
      <c r="C549" s="181" t="s">
        <v>1111</v>
      </c>
      <c r="D549" s="161">
        <v>3</v>
      </c>
      <c r="E549" s="161"/>
      <c r="F549" s="161">
        <v>150</v>
      </c>
      <c r="G549" s="161"/>
      <c r="H549" s="161"/>
      <c r="I549" s="186"/>
    </row>
    <row r="550" spans="1:9" ht="12.75" customHeight="1" x14ac:dyDescent="0.2">
      <c r="A550" s="161" t="s">
        <v>1105</v>
      </c>
      <c r="B550" s="161" t="s">
        <v>1112</v>
      </c>
      <c r="C550" s="161" t="s">
        <v>1113</v>
      </c>
      <c r="D550" s="161">
        <v>1</v>
      </c>
      <c r="E550" s="161" t="s">
        <v>1292</v>
      </c>
      <c r="F550" s="161">
        <v>91</v>
      </c>
      <c r="G550" s="161">
        <v>1</v>
      </c>
      <c r="H550" s="161">
        <v>0</v>
      </c>
      <c r="I550" s="186">
        <v>0.503</v>
      </c>
    </row>
    <row r="551" spans="1:9" ht="12.75" customHeight="1" x14ac:dyDescent="0.2">
      <c r="A551" s="161" t="s">
        <v>1105</v>
      </c>
      <c r="B551" s="181" t="s">
        <v>1114</v>
      </c>
      <c r="C551" s="181" t="s">
        <v>1115</v>
      </c>
      <c r="D551" s="161">
        <v>3</v>
      </c>
      <c r="E551" s="161"/>
      <c r="F551" s="161">
        <v>150</v>
      </c>
      <c r="G551" s="161"/>
      <c r="H551" s="161"/>
      <c r="I551" s="186"/>
    </row>
    <row r="552" spans="1:9" ht="12.75" customHeight="1" x14ac:dyDescent="0.2">
      <c r="A552" s="161" t="s">
        <v>1105</v>
      </c>
      <c r="B552" s="161" t="s">
        <v>1116</v>
      </c>
      <c r="C552" s="161" t="s">
        <v>1117</v>
      </c>
      <c r="D552" s="161">
        <v>1</v>
      </c>
      <c r="E552" s="161" t="s">
        <v>1292</v>
      </c>
      <c r="F552" s="161">
        <v>91</v>
      </c>
      <c r="G552" s="161">
        <v>1</v>
      </c>
      <c r="H552" s="161">
        <v>0</v>
      </c>
      <c r="I552" s="186">
        <v>1.1000000000000001</v>
      </c>
    </row>
    <row r="553" spans="1:9" ht="12.75" customHeight="1" x14ac:dyDescent="0.2">
      <c r="A553" s="161" t="s">
        <v>1105</v>
      </c>
      <c r="B553" s="181" t="s">
        <v>1118</v>
      </c>
      <c r="C553" s="181" t="s">
        <v>1119</v>
      </c>
      <c r="D553" s="161">
        <v>3</v>
      </c>
      <c r="E553" s="161"/>
      <c r="F553" s="161">
        <v>150</v>
      </c>
      <c r="G553" s="161"/>
      <c r="H553" s="161"/>
      <c r="I553" s="186"/>
    </row>
    <row r="554" spans="1:9" ht="12.75" customHeight="1" x14ac:dyDescent="0.2">
      <c r="A554" s="161" t="s">
        <v>1105</v>
      </c>
      <c r="B554" s="181" t="s">
        <v>1120</v>
      </c>
      <c r="C554" s="181" t="s">
        <v>1121</v>
      </c>
      <c r="D554" s="161">
        <v>3</v>
      </c>
      <c r="E554" s="161"/>
      <c r="F554" s="161">
        <v>150</v>
      </c>
      <c r="G554" s="161"/>
      <c r="H554" s="161"/>
      <c r="I554" s="186"/>
    </row>
    <row r="555" spans="1:9" ht="12.75" customHeight="1" x14ac:dyDescent="0.2">
      <c r="A555" s="161" t="s">
        <v>1105</v>
      </c>
      <c r="B555" s="181" t="s">
        <v>1122</v>
      </c>
      <c r="C555" s="181" t="s">
        <v>1123</v>
      </c>
      <c r="D555" s="161">
        <v>3</v>
      </c>
      <c r="E555" s="161"/>
      <c r="F555" s="161">
        <v>150</v>
      </c>
      <c r="G555" s="161"/>
      <c r="H555" s="161"/>
      <c r="I555" s="186"/>
    </row>
    <row r="556" spans="1:9" ht="12.75" customHeight="1" x14ac:dyDescent="0.2">
      <c r="A556" s="170" t="s">
        <v>1105</v>
      </c>
      <c r="B556" s="182" t="s">
        <v>1124</v>
      </c>
      <c r="C556" s="182" t="s">
        <v>1125</v>
      </c>
      <c r="D556" s="170">
        <v>3</v>
      </c>
      <c r="E556" s="170"/>
      <c r="F556" s="170">
        <v>150</v>
      </c>
      <c r="G556" s="170"/>
      <c r="H556" s="170"/>
      <c r="I556" s="187"/>
    </row>
    <row r="557" spans="1:9" x14ac:dyDescent="0.2">
      <c r="A557" s="30"/>
      <c r="B557" s="57">
        <f>COUNTA(B547:B556)</f>
        <v>10</v>
      </c>
      <c r="C557" s="51"/>
      <c r="D557" s="70"/>
      <c r="E557" s="19">
        <f>COUNTIF(E547:E556, "Yes")</f>
        <v>2</v>
      </c>
      <c r="F557" s="30"/>
      <c r="G557" s="19"/>
      <c r="H557" s="19"/>
      <c r="I557" s="188">
        <f>SUM(I547:I556)</f>
        <v>1.6030000000000002</v>
      </c>
    </row>
    <row r="558" spans="1:9" x14ac:dyDescent="0.2">
      <c r="A558" s="30"/>
      <c r="B558" s="57"/>
      <c r="C558" s="51"/>
      <c r="D558" s="70"/>
      <c r="E558" s="70"/>
      <c r="F558" s="30"/>
      <c r="G558" s="19"/>
      <c r="H558" s="19"/>
      <c r="I558" s="188"/>
    </row>
    <row r="559" spans="1:9" ht="12.75" customHeight="1" x14ac:dyDescent="0.2">
      <c r="A559" s="161" t="s">
        <v>1126</v>
      </c>
      <c r="B559" s="161" t="s">
        <v>1127</v>
      </c>
      <c r="C559" s="161" t="s">
        <v>1128</v>
      </c>
      <c r="D559" s="161">
        <v>1</v>
      </c>
      <c r="E559" s="161" t="s">
        <v>1292</v>
      </c>
      <c r="F559" s="161">
        <v>152</v>
      </c>
      <c r="G559" s="161">
        <v>4</v>
      </c>
      <c r="H559" s="161">
        <v>0</v>
      </c>
      <c r="I559" s="186">
        <v>0.28000000000000003</v>
      </c>
    </row>
    <row r="560" spans="1:9" ht="12.75" customHeight="1" x14ac:dyDescent="0.2">
      <c r="A560" s="161" t="s">
        <v>1126</v>
      </c>
      <c r="B560" s="161" t="s">
        <v>1129</v>
      </c>
      <c r="C560" s="161" t="s">
        <v>1130</v>
      </c>
      <c r="D560" s="161">
        <v>1</v>
      </c>
      <c r="E560" s="161" t="s">
        <v>1292</v>
      </c>
      <c r="F560" s="161">
        <v>152</v>
      </c>
      <c r="G560" s="161">
        <v>1</v>
      </c>
      <c r="H560" s="161">
        <v>0</v>
      </c>
      <c r="I560" s="186">
        <v>0.56699999999999995</v>
      </c>
    </row>
    <row r="561" spans="1:9" ht="12.75" customHeight="1" x14ac:dyDescent="0.2">
      <c r="A561" s="161" t="s">
        <v>1126</v>
      </c>
      <c r="B561" s="161" t="s">
        <v>1131</v>
      </c>
      <c r="C561" s="161" t="s">
        <v>1132</v>
      </c>
      <c r="D561" s="161">
        <v>1</v>
      </c>
      <c r="E561" s="161" t="s">
        <v>1292</v>
      </c>
      <c r="F561" s="161">
        <v>152</v>
      </c>
      <c r="G561" s="161">
        <v>4</v>
      </c>
      <c r="H561" s="161">
        <v>0</v>
      </c>
      <c r="I561" s="186">
        <v>0.34200000000000003</v>
      </c>
    </row>
    <row r="562" spans="1:9" ht="12.75" customHeight="1" x14ac:dyDescent="0.2">
      <c r="A562" s="161" t="s">
        <v>1126</v>
      </c>
      <c r="B562" s="161" t="s">
        <v>1133</v>
      </c>
      <c r="C562" s="161" t="s">
        <v>1134</v>
      </c>
      <c r="D562" s="161">
        <v>1</v>
      </c>
      <c r="E562" s="161" t="s">
        <v>1292</v>
      </c>
      <c r="F562" s="161">
        <v>152</v>
      </c>
      <c r="G562" s="161">
        <v>4</v>
      </c>
      <c r="H562" s="161">
        <v>0</v>
      </c>
      <c r="I562" s="186">
        <v>0.28000000000000003</v>
      </c>
    </row>
    <row r="563" spans="1:9" ht="12.75" customHeight="1" x14ac:dyDescent="0.2">
      <c r="A563" s="161" t="s">
        <v>1126</v>
      </c>
      <c r="B563" s="161" t="s">
        <v>1135</v>
      </c>
      <c r="C563" s="161" t="s">
        <v>1136</v>
      </c>
      <c r="D563" s="161">
        <v>1</v>
      </c>
      <c r="E563" s="161" t="s">
        <v>1292</v>
      </c>
      <c r="F563" s="161">
        <v>152</v>
      </c>
      <c r="G563" s="161">
        <v>4</v>
      </c>
      <c r="H563" s="161">
        <v>0</v>
      </c>
      <c r="I563" s="186">
        <v>0.52800000000000002</v>
      </c>
    </row>
    <row r="564" spans="1:9" ht="12.75" customHeight="1" x14ac:dyDescent="0.2">
      <c r="A564" s="161" t="s">
        <v>1126</v>
      </c>
      <c r="B564" s="181" t="s">
        <v>1137</v>
      </c>
      <c r="C564" s="181" t="s">
        <v>1138</v>
      </c>
      <c r="D564" s="161">
        <v>3</v>
      </c>
      <c r="E564" s="161"/>
      <c r="F564" s="161">
        <v>150</v>
      </c>
      <c r="G564" s="161"/>
      <c r="H564" s="161"/>
      <c r="I564" s="186"/>
    </row>
    <row r="565" spans="1:9" ht="12.75" customHeight="1" x14ac:dyDescent="0.2">
      <c r="A565" s="161" t="s">
        <v>1126</v>
      </c>
      <c r="B565" s="161" t="s">
        <v>1139</v>
      </c>
      <c r="C565" s="161" t="s">
        <v>1140</v>
      </c>
      <c r="D565" s="161">
        <v>1</v>
      </c>
      <c r="E565" s="161" t="s">
        <v>1292</v>
      </c>
      <c r="F565" s="161">
        <v>152</v>
      </c>
      <c r="G565" s="161">
        <v>1</v>
      </c>
      <c r="H565" s="161">
        <v>0</v>
      </c>
      <c r="I565" s="186">
        <v>0.13100000000000001</v>
      </c>
    </row>
    <row r="566" spans="1:9" ht="12.75" customHeight="1" x14ac:dyDescent="0.2">
      <c r="A566" s="161" t="s">
        <v>1126</v>
      </c>
      <c r="B566" s="181" t="s">
        <v>1141</v>
      </c>
      <c r="C566" s="181" t="s">
        <v>1142</v>
      </c>
      <c r="D566" s="161">
        <v>3</v>
      </c>
      <c r="E566" s="161"/>
      <c r="F566" s="161">
        <v>150</v>
      </c>
      <c r="G566" s="161"/>
      <c r="H566" s="161"/>
      <c r="I566" s="186"/>
    </row>
    <row r="567" spans="1:9" ht="12.75" customHeight="1" x14ac:dyDescent="0.2">
      <c r="A567" s="161" t="s">
        <v>1126</v>
      </c>
      <c r="B567" s="161" t="s">
        <v>1143</v>
      </c>
      <c r="C567" s="161" t="s">
        <v>1144</v>
      </c>
      <c r="D567" s="161">
        <v>1</v>
      </c>
      <c r="E567" s="161" t="s">
        <v>1292</v>
      </c>
      <c r="F567" s="161">
        <v>152</v>
      </c>
      <c r="G567" s="161">
        <v>4</v>
      </c>
      <c r="H567" s="161">
        <v>0</v>
      </c>
      <c r="I567" s="186">
        <v>0.65500000000000003</v>
      </c>
    </row>
    <row r="568" spans="1:9" ht="12.75" customHeight="1" x14ac:dyDescent="0.2">
      <c r="A568" s="161" t="s">
        <v>1126</v>
      </c>
      <c r="B568" s="161" t="s">
        <v>1145</v>
      </c>
      <c r="C568" s="161" t="s">
        <v>1146</v>
      </c>
      <c r="D568" s="161">
        <v>1</v>
      </c>
      <c r="E568" s="161" t="s">
        <v>1292</v>
      </c>
      <c r="F568" s="161">
        <v>152</v>
      </c>
      <c r="G568" s="161">
        <v>4</v>
      </c>
      <c r="H568" s="161">
        <v>0</v>
      </c>
      <c r="I568" s="186">
        <v>0.249</v>
      </c>
    </row>
    <row r="569" spans="1:9" ht="12.75" customHeight="1" x14ac:dyDescent="0.2">
      <c r="A569" s="170" t="s">
        <v>1126</v>
      </c>
      <c r="B569" s="170" t="s">
        <v>1147</v>
      </c>
      <c r="C569" s="170" t="s">
        <v>1148</v>
      </c>
      <c r="D569" s="170">
        <v>1</v>
      </c>
      <c r="E569" s="170" t="s">
        <v>1292</v>
      </c>
      <c r="F569" s="170">
        <v>152</v>
      </c>
      <c r="G569" s="170">
        <v>4</v>
      </c>
      <c r="H569" s="170">
        <v>0</v>
      </c>
      <c r="I569" s="187">
        <v>0.17399999999999999</v>
      </c>
    </row>
    <row r="570" spans="1:9" x14ac:dyDescent="0.2">
      <c r="A570" s="30"/>
      <c r="B570" s="57">
        <f>COUNTA(B559:B569)</f>
        <v>11</v>
      </c>
      <c r="C570" s="51"/>
      <c r="D570" s="70"/>
      <c r="E570" s="19">
        <f>COUNTIF(E559:E569, "Yes")</f>
        <v>9</v>
      </c>
      <c r="F570" s="30"/>
      <c r="G570" s="19"/>
      <c r="H570" s="19"/>
      <c r="I570" s="188">
        <f>SUM(I559:I569)</f>
        <v>3.2060000000000004</v>
      </c>
    </row>
    <row r="571" spans="1:9" x14ac:dyDescent="0.2">
      <c r="A571" s="30"/>
      <c r="B571" s="57"/>
      <c r="C571" s="51"/>
      <c r="D571" s="70"/>
      <c r="E571" s="70"/>
      <c r="F571" s="30"/>
      <c r="G571" s="19"/>
      <c r="H571" s="19"/>
      <c r="I571" s="188"/>
    </row>
    <row r="572" spans="1:9" ht="12.75" customHeight="1" x14ac:dyDescent="0.2">
      <c r="A572" s="161" t="s">
        <v>1149</v>
      </c>
      <c r="B572" s="181" t="s">
        <v>1150</v>
      </c>
      <c r="C572" s="181" t="s">
        <v>1151</v>
      </c>
      <c r="D572" s="161">
        <v>3</v>
      </c>
      <c r="E572" s="161"/>
      <c r="F572" s="161">
        <v>150</v>
      </c>
      <c r="G572" s="161"/>
      <c r="H572" s="161"/>
      <c r="I572" s="186"/>
    </row>
    <row r="573" spans="1:9" ht="12.75" customHeight="1" x14ac:dyDescent="0.2">
      <c r="A573" s="161" t="s">
        <v>1149</v>
      </c>
      <c r="B573" s="181" t="s">
        <v>1152</v>
      </c>
      <c r="C573" s="181" t="s">
        <v>1153</v>
      </c>
      <c r="D573" s="161">
        <v>3</v>
      </c>
      <c r="E573" s="161"/>
      <c r="F573" s="161">
        <v>150</v>
      </c>
      <c r="G573" s="161"/>
      <c r="H573" s="161"/>
      <c r="I573" s="186"/>
    </row>
    <row r="574" spans="1:9" ht="12.75" customHeight="1" x14ac:dyDescent="0.2">
      <c r="A574" s="161" t="s">
        <v>1149</v>
      </c>
      <c r="B574" s="181" t="s">
        <v>1154</v>
      </c>
      <c r="C574" s="181" t="s">
        <v>1155</v>
      </c>
      <c r="D574" s="161">
        <v>3</v>
      </c>
      <c r="E574" s="161"/>
      <c r="F574" s="161">
        <v>150</v>
      </c>
      <c r="G574" s="161"/>
      <c r="H574" s="161"/>
      <c r="I574" s="186"/>
    </row>
    <row r="575" spans="1:9" ht="12.75" customHeight="1" x14ac:dyDescent="0.2">
      <c r="A575" s="161" t="s">
        <v>1149</v>
      </c>
      <c r="B575" s="181" t="s">
        <v>1156</v>
      </c>
      <c r="C575" s="181" t="s">
        <v>1157</v>
      </c>
      <c r="D575" s="161">
        <v>3</v>
      </c>
      <c r="E575" s="161"/>
      <c r="F575" s="161">
        <v>150</v>
      </c>
      <c r="G575" s="161"/>
      <c r="H575" s="161"/>
      <c r="I575" s="186"/>
    </row>
    <row r="576" spans="1:9" ht="12.75" customHeight="1" x14ac:dyDescent="0.2">
      <c r="A576" s="161" t="s">
        <v>1149</v>
      </c>
      <c r="B576" s="181" t="s">
        <v>1158</v>
      </c>
      <c r="C576" s="181" t="s">
        <v>1159</v>
      </c>
      <c r="D576" s="161">
        <v>3</v>
      </c>
      <c r="E576" s="161"/>
      <c r="F576" s="161">
        <v>150</v>
      </c>
      <c r="G576" s="161"/>
      <c r="H576" s="161"/>
      <c r="I576" s="186"/>
    </row>
    <row r="577" spans="1:9" ht="12.75" customHeight="1" x14ac:dyDescent="0.2">
      <c r="A577" s="161" t="s">
        <v>1149</v>
      </c>
      <c r="B577" s="181" t="s">
        <v>1160</v>
      </c>
      <c r="C577" s="181" t="s">
        <v>1161</v>
      </c>
      <c r="D577" s="161">
        <v>3</v>
      </c>
      <c r="E577" s="161"/>
      <c r="F577" s="161">
        <v>150</v>
      </c>
      <c r="G577" s="161"/>
      <c r="H577" s="161"/>
      <c r="I577" s="186"/>
    </row>
    <row r="578" spans="1:9" ht="12.75" customHeight="1" x14ac:dyDescent="0.2">
      <c r="A578" s="161" t="s">
        <v>1149</v>
      </c>
      <c r="B578" s="181" t="s">
        <v>1162</v>
      </c>
      <c r="C578" s="181" t="s">
        <v>1163</v>
      </c>
      <c r="D578" s="161">
        <v>3</v>
      </c>
      <c r="E578" s="161"/>
      <c r="F578" s="161">
        <v>150</v>
      </c>
      <c r="G578" s="161"/>
      <c r="H578" s="161"/>
      <c r="I578" s="186"/>
    </row>
    <row r="579" spans="1:9" ht="12.75" customHeight="1" x14ac:dyDescent="0.2">
      <c r="A579" s="161" t="s">
        <v>1149</v>
      </c>
      <c r="B579" s="181" t="s">
        <v>1164</v>
      </c>
      <c r="C579" s="181" t="s">
        <v>1165</v>
      </c>
      <c r="D579" s="161">
        <v>3</v>
      </c>
      <c r="E579" s="161"/>
      <c r="F579" s="161">
        <v>150</v>
      </c>
      <c r="G579" s="161"/>
      <c r="H579" s="161"/>
      <c r="I579" s="186"/>
    </row>
    <row r="580" spans="1:9" ht="12.75" customHeight="1" x14ac:dyDescent="0.2">
      <c r="A580" s="161" t="s">
        <v>1149</v>
      </c>
      <c r="B580" s="181" t="s">
        <v>1166</v>
      </c>
      <c r="C580" s="181" t="s">
        <v>1167</v>
      </c>
      <c r="D580" s="172">
        <v>3</v>
      </c>
      <c r="E580" s="161"/>
      <c r="F580" s="161">
        <v>92</v>
      </c>
      <c r="G580" s="161"/>
      <c r="H580" s="161"/>
      <c r="I580" s="186"/>
    </row>
    <row r="581" spans="1:9" ht="12.75" customHeight="1" x14ac:dyDescent="0.2">
      <c r="A581" s="161" t="s">
        <v>1149</v>
      </c>
      <c r="B581" s="161" t="s">
        <v>1168</v>
      </c>
      <c r="C581" s="161" t="s">
        <v>1169</v>
      </c>
      <c r="D581" s="161">
        <v>1</v>
      </c>
      <c r="E581" s="161" t="s">
        <v>1292</v>
      </c>
      <c r="F581" s="161">
        <v>91</v>
      </c>
      <c r="G581" s="161">
        <v>1</v>
      </c>
      <c r="H581" s="161">
        <v>0</v>
      </c>
      <c r="I581" s="186">
        <v>0.113</v>
      </c>
    </row>
    <row r="582" spans="1:9" ht="12.75" customHeight="1" x14ac:dyDescent="0.2">
      <c r="A582" s="161" t="s">
        <v>1149</v>
      </c>
      <c r="B582" s="181" t="s">
        <v>1170</v>
      </c>
      <c r="C582" s="181" t="s">
        <v>1171</v>
      </c>
      <c r="D582" s="161">
        <v>3</v>
      </c>
      <c r="E582" s="161"/>
      <c r="F582" s="161">
        <v>150</v>
      </c>
      <c r="G582" s="161"/>
      <c r="H582" s="161"/>
      <c r="I582" s="186"/>
    </row>
    <row r="583" spans="1:9" ht="12.75" customHeight="1" x14ac:dyDescent="0.2">
      <c r="A583" s="161" t="s">
        <v>1149</v>
      </c>
      <c r="B583" s="181" t="s">
        <v>1172</v>
      </c>
      <c r="C583" s="181" t="s">
        <v>1173</v>
      </c>
      <c r="D583" s="161">
        <v>3</v>
      </c>
      <c r="E583" s="161"/>
      <c r="F583" s="161">
        <v>150</v>
      </c>
      <c r="G583" s="161"/>
      <c r="H583" s="161"/>
      <c r="I583" s="186"/>
    </row>
    <row r="584" spans="1:9" ht="12.75" customHeight="1" x14ac:dyDescent="0.2">
      <c r="A584" s="161" t="s">
        <v>1149</v>
      </c>
      <c r="B584" s="181" t="s">
        <v>1174</v>
      </c>
      <c r="C584" s="181" t="s">
        <v>1175</v>
      </c>
      <c r="D584" s="161">
        <v>3</v>
      </c>
      <c r="E584" s="161"/>
      <c r="F584" s="161">
        <v>150</v>
      </c>
      <c r="G584" s="161"/>
      <c r="H584" s="161"/>
      <c r="I584" s="186"/>
    </row>
    <row r="585" spans="1:9" ht="12.75" customHeight="1" x14ac:dyDescent="0.2">
      <c r="A585" s="161" t="s">
        <v>1149</v>
      </c>
      <c r="B585" s="181" t="s">
        <v>1176</v>
      </c>
      <c r="C585" s="181" t="s">
        <v>1177</v>
      </c>
      <c r="D585" s="161">
        <v>2</v>
      </c>
      <c r="E585" s="161"/>
      <c r="F585" s="161">
        <v>95</v>
      </c>
      <c r="G585" s="161"/>
      <c r="H585" s="161"/>
      <c r="I585" s="186"/>
    </row>
    <row r="586" spans="1:9" ht="12.75" customHeight="1" x14ac:dyDescent="0.2">
      <c r="A586" s="161" t="s">
        <v>1149</v>
      </c>
      <c r="B586" s="161" t="s">
        <v>1178</v>
      </c>
      <c r="C586" s="161" t="s">
        <v>1179</v>
      </c>
      <c r="D586" s="161">
        <v>1</v>
      </c>
      <c r="E586" s="161" t="s">
        <v>1292</v>
      </c>
      <c r="F586" s="161">
        <v>91</v>
      </c>
      <c r="G586" s="161">
        <v>1</v>
      </c>
      <c r="H586" s="161">
        <v>0</v>
      </c>
      <c r="I586" s="186">
        <v>0.124</v>
      </c>
    </row>
    <row r="587" spans="1:9" ht="12.75" customHeight="1" x14ac:dyDescent="0.2">
      <c r="A587" s="161" t="s">
        <v>1149</v>
      </c>
      <c r="B587" s="181" t="s">
        <v>1180</v>
      </c>
      <c r="C587" s="181" t="s">
        <v>1181</v>
      </c>
      <c r="D587" s="161">
        <v>3</v>
      </c>
      <c r="E587" s="161"/>
      <c r="F587" s="161">
        <v>150</v>
      </c>
      <c r="G587" s="161"/>
      <c r="H587" s="161"/>
      <c r="I587" s="186"/>
    </row>
    <row r="588" spans="1:9" ht="12.75" customHeight="1" x14ac:dyDescent="0.2">
      <c r="A588" s="161" t="s">
        <v>1149</v>
      </c>
      <c r="B588" s="181" t="s">
        <v>1182</v>
      </c>
      <c r="C588" s="181" t="s">
        <v>1183</v>
      </c>
      <c r="D588" s="161">
        <v>3</v>
      </c>
      <c r="E588" s="161"/>
      <c r="F588" s="161">
        <v>150</v>
      </c>
      <c r="G588" s="161"/>
      <c r="H588" s="161"/>
      <c r="I588" s="186"/>
    </row>
    <row r="589" spans="1:9" ht="12.75" customHeight="1" x14ac:dyDescent="0.2">
      <c r="A589" s="161" t="s">
        <v>1149</v>
      </c>
      <c r="B589" s="181" t="s">
        <v>1184</v>
      </c>
      <c r="C589" s="181" t="s">
        <v>1185</v>
      </c>
      <c r="D589" s="161">
        <v>3</v>
      </c>
      <c r="E589" s="161"/>
      <c r="F589" s="161">
        <v>150</v>
      </c>
      <c r="G589" s="161"/>
      <c r="H589" s="161"/>
      <c r="I589" s="186"/>
    </row>
    <row r="590" spans="1:9" ht="12.75" customHeight="1" x14ac:dyDescent="0.2">
      <c r="A590" s="161" t="s">
        <v>1149</v>
      </c>
      <c r="B590" s="181" t="s">
        <v>1186</v>
      </c>
      <c r="C590" s="181" t="s">
        <v>1187</v>
      </c>
      <c r="D590" s="161">
        <v>3</v>
      </c>
      <c r="E590" s="161"/>
      <c r="F590" s="161">
        <v>150</v>
      </c>
      <c r="G590" s="161"/>
      <c r="H590" s="161"/>
      <c r="I590" s="186"/>
    </row>
    <row r="591" spans="1:9" ht="12.75" customHeight="1" x14ac:dyDescent="0.2">
      <c r="A591" s="170" t="s">
        <v>1149</v>
      </c>
      <c r="B591" s="182" t="s">
        <v>1188</v>
      </c>
      <c r="C591" s="182" t="s">
        <v>1189</v>
      </c>
      <c r="D591" s="170">
        <v>3</v>
      </c>
      <c r="E591" s="170"/>
      <c r="F591" s="170">
        <v>150</v>
      </c>
      <c r="G591" s="170"/>
      <c r="H591" s="170"/>
      <c r="I591" s="187"/>
    </row>
    <row r="592" spans="1:9" x14ac:dyDescent="0.2">
      <c r="A592" s="30"/>
      <c r="B592" s="57">
        <f>COUNTA(B572:B591)</f>
        <v>20</v>
      </c>
      <c r="C592" s="51"/>
      <c r="D592" s="70"/>
      <c r="E592" s="19">
        <f>COUNTIF(E572:E591, "Yes")</f>
        <v>2</v>
      </c>
      <c r="F592" s="30"/>
      <c r="G592" s="19"/>
      <c r="H592" s="19"/>
      <c r="I592" s="188">
        <f>SUM(I572:I591)</f>
        <v>0.23699999999999999</v>
      </c>
    </row>
    <row r="593" spans="1:9" x14ac:dyDescent="0.2">
      <c r="A593" s="30"/>
      <c r="B593" s="57"/>
      <c r="C593" s="51"/>
      <c r="D593" s="70"/>
      <c r="E593" s="70"/>
      <c r="F593" s="30"/>
      <c r="G593" s="19"/>
      <c r="H593" s="19"/>
      <c r="I593" s="188"/>
    </row>
    <row r="594" spans="1:9" ht="12.75" customHeight="1" x14ac:dyDescent="0.2">
      <c r="A594" s="161" t="s">
        <v>1190</v>
      </c>
      <c r="B594" s="181" t="s">
        <v>1191</v>
      </c>
      <c r="C594" s="181" t="s">
        <v>1192</v>
      </c>
      <c r="D594" s="161">
        <v>3</v>
      </c>
      <c r="E594" s="161"/>
      <c r="F594" s="161">
        <v>150</v>
      </c>
      <c r="G594" s="161"/>
      <c r="H594" s="161"/>
      <c r="I594" s="186"/>
    </row>
    <row r="595" spans="1:9" ht="12.75" customHeight="1" x14ac:dyDescent="0.2">
      <c r="A595" s="161" t="s">
        <v>1190</v>
      </c>
      <c r="B595" s="181" t="s">
        <v>1193</v>
      </c>
      <c r="C595" s="181" t="s">
        <v>1194</v>
      </c>
      <c r="D595" s="161">
        <v>3</v>
      </c>
      <c r="E595" s="161"/>
      <c r="F595" s="161">
        <v>150</v>
      </c>
      <c r="G595" s="161"/>
      <c r="H595" s="161"/>
      <c r="I595" s="186"/>
    </row>
    <row r="596" spans="1:9" ht="12.75" customHeight="1" x14ac:dyDescent="0.2">
      <c r="A596" s="161" t="s">
        <v>1190</v>
      </c>
      <c r="B596" s="181" t="s">
        <v>1195</v>
      </c>
      <c r="C596" s="181" t="s">
        <v>1196</v>
      </c>
      <c r="D596" s="161">
        <v>3</v>
      </c>
      <c r="E596" s="161"/>
      <c r="F596" s="161">
        <v>150</v>
      </c>
      <c r="G596" s="161"/>
      <c r="H596" s="161"/>
      <c r="I596" s="186"/>
    </row>
    <row r="597" spans="1:9" ht="12.75" customHeight="1" x14ac:dyDescent="0.2">
      <c r="A597" s="161" t="s">
        <v>1190</v>
      </c>
      <c r="B597" s="181" t="s">
        <v>1197</v>
      </c>
      <c r="C597" s="181" t="s">
        <v>1198</v>
      </c>
      <c r="D597" s="161">
        <v>3</v>
      </c>
      <c r="E597" s="161"/>
      <c r="F597" s="161">
        <v>150</v>
      </c>
      <c r="G597" s="161"/>
      <c r="H597" s="161"/>
      <c r="I597" s="186"/>
    </row>
    <row r="598" spans="1:9" ht="12.75" customHeight="1" x14ac:dyDescent="0.2">
      <c r="A598" s="161" t="s">
        <v>1190</v>
      </c>
      <c r="B598" s="161" t="s">
        <v>1199</v>
      </c>
      <c r="C598" s="161" t="s">
        <v>1200</v>
      </c>
      <c r="D598" s="161">
        <v>1</v>
      </c>
      <c r="E598" s="161" t="s">
        <v>1292</v>
      </c>
      <c r="F598" s="161">
        <v>116</v>
      </c>
      <c r="G598" s="161">
        <v>1</v>
      </c>
      <c r="H598" s="161">
        <v>0</v>
      </c>
      <c r="I598" s="186">
        <v>5.7000000000000002E-2</v>
      </c>
    </row>
    <row r="599" spans="1:9" ht="12.75" customHeight="1" x14ac:dyDescent="0.2">
      <c r="A599" s="161" t="s">
        <v>1190</v>
      </c>
      <c r="B599" s="161" t="s">
        <v>1201</v>
      </c>
      <c r="C599" s="161" t="s">
        <v>1202</v>
      </c>
      <c r="D599" s="172">
        <v>1</v>
      </c>
      <c r="E599" s="161" t="s">
        <v>1292</v>
      </c>
      <c r="F599" s="161">
        <v>116</v>
      </c>
      <c r="G599" s="161">
        <v>1</v>
      </c>
      <c r="H599" s="161">
        <v>0</v>
      </c>
      <c r="I599" s="186">
        <v>2.8000000000000001E-2</v>
      </c>
    </row>
    <row r="600" spans="1:9" ht="12.75" customHeight="1" x14ac:dyDescent="0.2">
      <c r="A600" s="161" t="s">
        <v>1190</v>
      </c>
      <c r="B600" s="181" t="s">
        <v>1203</v>
      </c>
      <c r="C600" s="181" t="s">
        <v>1204</v>
      </c>
      <c r="D600" s="161">
        <v>3</v>
      </c>
      <c r="E600" s="161"/>
      <c r="F600" s="161">
        <v>150</v>
      </c>
      <c r="G600" s="161"/>
      <c r="H600" s="161"/>
      <c r="I600" s="186"/>
    </row>
    <row r="601" spans="1:9" ht="12.75" customHeight="1" x14ac:dyDescent="0.2">
      <c r="A601" s="161" t="s">
        <v>1190</v>
      </c>
      <c r="B601" s="161" t="s">
        <v>1205</v>
      </c>
      <c r="C601" s="161" t="s">
        <v>1206</v>
      </c>
      <c r="D601" s="161">
        <v>1</v>
      </c>
      <c r="E601" s="161" t="s">
        <v>1292</v>
      </c>
      <c r="F601" s="161">
        <v>116</v>
      </c>
      <c r="G601" s="161">
        <v>1</v>
      </c>
      <c r="H601" s="161">
        <v>0</v>
      </c>
      <c r="I601" s="186">
        <v>2.8000000000000001E-2</v>
      </c>
    </row>
    <row r="602" spans="1:9" ht="12.75" customHeight="1" x14ac:dyDescent="0.2">
      <c r="A602" s="161" t="s">
        <v>1190</v>
      </c>
      <c r="B602" s="161" t="s">
        <v>1207</v>
      </c>
      <c r="C602" s="161" t="s">
        <v>1208</v>
      </c>
      <c r="D602" s="161">
        <v>1</v>
      </c>
      <c r="E602" s="161" t="s">
        <v>1292</v>
      </c>
      <c r="F602" s="161">
        <v>116</v>
      </c>
      <c r="G602" s="161">
        <v>1</v>
      </c>
      <c r="H602" s="161">
        <v>0</v>
      </c>
      <c r="I602" s="186">
        <v>0.152</v>
      </c>
    </row>
    <row r="603" spans="1:9" ht="12.75" customHeight="1" x14ac:dyDescent="0.2">
      <c r="A603" s="161" t="s">
        <v>1190</v>
      </c>
      <c r="B603" s="161" t="s">
        <v>1209</v>
      </c>
      <c r="C603" s="161" t="s">
        <v>1210</v>
      </c>
      <c r="D603" s="161">
        <v>1</v>
      </c>
      <c r="E603" s="161" t="s">
        <v>1292</v>
      </c>
      <c r="F603" s="161">
        <v>116</v>
      </c>
      <c r="G603" s="161">
        <v>1</v>
      </c>
      <c r="H603" s="161">
        <v>0</v>
      </c>
      <c r="I603" s="186">
        <v>1.9E-2</v>
      </c>
    </row>
    <row r="604" spans="1:9" ht="12.75" customHeight="1" x14ac:dyDescent="0.2">
      <c r="A604" s="161" t="s">
        <v>1190</v>
      </c>
      <c r="B604" s="181" t="s">
        <v>1211</v>
      </c>
      <c r="C604" s="181" t="s">
        <v>1212</v>
      </c>
      <c r="D604" s="161">
        <v>3</v>
      </c>
      <c r="E604" s="161"/>
      <c r="F604" s="161">
        <v>150</v>
      </c>
      <c r="G604" s="161"/>
      <c r="H604" s="161"/>
      <c r="I604" s="186"/>
    </row>
    <row r="605" spans="1:9" ht="12.75" customHeight="1" x14ac:dyDescent="0.2">
      <c r="A605" s="170" t="s">
        <v>1190</v>
      </c>
      <c r="B605" s="182" t="s">
        <v>1213</v>
      </c>
      <c r="C605" s="182" t="s">
        <v>1214</v>
      </c>
      <c r="D605" s="170">
        <v>3</v>
      </c>
      <c r="E605" s="170"/>
      <c r="F605" s="170">
        <v>150</v>
      </c>
      <c r="G605" s="170"/>
      <c r="H605" s="170"/>
      <c r="I605" s="187"/>
    </row>
    <row r="606" spans="1:9" x14ac:dyDescent="0.2">
      <c r="A606" s="30"/>
      <c r="B606" s="57">
        <f>COUNTA(B594:B605)</f>
        <v>12</v>
      </c>
      <c r="C606" s="51"/>
      <c r="D606" s="70"/>
      <c r="E606" s="19">
        <f>COUNTIF(E594:E605, "Yes")</f>
        <v>5</v>
      </c>
      <c r="F606" s="30"/>
      <c r="G606" s="19"/>
      <c r="H606" s="19"/>
      <c r="I606" s="188">
        <f>SUM(I594:I605)</f>
        <v>0.28400000000000003</v>
      </c>
    </row>
    <row r="607" spans="1:9" x14ac:dyDescent="0.2">
      <c r="A607" s="30"/>
      <c r="B607" s="57"/>
      <c r="C607" s="51"/>
      <c r="D607" s="70"/>
      <c r="E607" s="70"/>
      <c r="F607" s="30"/>
      <c r="G607" s="19"/>
      <c r="H607" s="19"/>
      <c r="I607" s="188"/>
    </row>
    <row r="608" spans="1:9" ht="12.75" customHeight="1" x14ac:dyDescent="0.2">
      <c r="A608" s="161" t="s">
        <v>1215</v>
      </c>
      <c r="B608" s="181" t="s">
        <v>1216</v>
      </c>
      <c r="C608" s="181" t="s">
        <v>1291</v>
      </c>
      <c r="D608" s="161">
        <v>3</v>
      </c>
      <c r="E608" s="161"/>
      <c r="F608" s="161">
        <v>106</v>
      </c>
      <c r="G608" s="161"/>
      <c r="H608" s="161"/>
      <c r="I608" s="186"/>
    </row>
    <row r="609" spans="1:9" ht="12.75" customHeight="1" x14ac:dyDescent="0.2">
      <c r="A609" s="161" t="s">
        <v>1215</v>
      </c>
      <c r="B609" s="181" t="s">
        <v>1221</v>
      </c>
      <c r="C609" s="181" t="s">
        <v>1343</v>
      </c>
      <c r="D609" s="161">
        <v>3</v>
      </c>
      <c r="E609" s="161"/>
      <c r="F609" s="161">
        <v>150</v>
      </c>
      <c r="G609" s="161"/>
      <c r="H609" s="161"/>
      <c r="I609" s="186"/>
    </row>
    <row r="610" spans="1:9" ht="12.75" customHeight="1" x14ac:dyDescent="0.2">
      <c r="A610" s="161" t="s">
        <v>1215</v>
      </c>
      <c r="B610" s="181" t="s">
        <v>1217</v>
      </c>
      <c r="C610" s="181" t="s">
        <v>1218</v>
      </c>
      <c r="D610" s="161">
        <v>3</v>
      </c>
      <c r="E610" s="161"/>
      <c r="F610" s="161">
        <v>98</v>
      </c>
      <c r="G610" s="161"/>
      <c r="H610" s="161"/>
      <c r="I610" s="186"/>
    </row>
    <row r="611" spans="1:9" ht="12.75" customHeight="1" x14ac:dyDescent="0.2">
      <c r="A611" s="161" t="s">
        <v>1215</v>
      </c>
      <c r="B611" s="161" t="s">
        <v>1219</v>
      </c>
      <c r="C611" s="161" t="s">
        <v>1220</v>
      </c>
      <c r="D611" s="172">
        <v>1</v>
      </c>
      <c r="E611" s="161" t="s">
        <v>1292</v>
      </c>
      <c r="F611" s="161">
        <v>121</v>
      </c>
      <c r="G611" s="161">
        <v>1</v>
      </c>
      <c r="H611" s="161">
        <v>0</v>
      </c>
      <c r="I611" s="186">
        <v>0.56999999999999995</v>
      </c>
    </row>
    <row r="612" spans="1:9" ht="12.75" customHeight="1" x14ac:dyDescent="0.2">
      <c r="A612" s="161" t="s">
        <v>1215</v>
      </c>
      <c r="B612" s="181" t="s">
        <v>1222</v>
      </c>
      <c r="C612" s="181" t="s">
        <v>1223</v>
      </c>
      <c r="D612" s="161">
        <v>3</v>
      </c>
      <c r="E612" s="161"/>
      <c r="F612" s="161">
        <v>150</v>
      </c>
      <c r="G612" s="161"/>
      <c r="H612" s="161"/>
      <c r="I612" s="186"/>
    </row>
    <row r="613" spans="1:9" ht="12.75" customHeight="1" x14ac:dyDescent="0.2">
      <c r="A613" s="161" t="s">
        <v>1215</v>
      </c>
      <c r="B613" s="161" t="s">
        <v>1224</v>
      </c>
      <c r="C613" s="161" t="s">
        <v>1225</v>
      </c>
      <c r="D613" s="172">
        <v>1</v>
      </c>
      <c r="E613" s="161" t="s">
        <v>1292</v>
      </c>
      <c r="F613" s="161">
        <v>121</v>
      </c>
      <c r="G613" s="161">
        <v>1</v>
      </c>
      <c r="H613" s="161">
        <v>0</v>
      </c>
      <c r="I613" s="186">
        <v>0.4</v>
      </c>
    </row>
    <row r="614" spans="1:9" ht="12.75" customHeight="1" x14ac:dyDescent="0.2">
      <c r="A614" s="161" t="s">
        <v>1215</v>
      </c>
      <c r="B614" s="181" t="s">
        <v>1226</v>
      </c>
      <c r="C614" s="181" t="s">
        <v>1227</v>
      </c>
      <c r="D614" s="161">
        <v>3</v>
      </c>
      <c r="E614" s="161"/>
      <c r="F614" s="161">
        <v>150</v>
      </c>
      <c r="G614" s="161"/>
      <c r="H614" s="161"/>
      <c r="I614" s="186"/>
    </row>
    <row r="615" spans="1:9" ht="12.75" customHeight="1" x14ac:dyDescent="0.2">
      <c r="A615" s="161" t="s">
        <v>1215</v>
      </c>
      <c r="B615" s="161" t="s">
        <v>1228</v>
      </c>
      <c r="C615" s="161" t="s">
        <v>1229</v>
      </c>
      <c r="D615" s="161">
        <v>1</v>
      </c>
      <c r="E615" s="161" t="s">
        <v>1292</v>
      </c>
      <c r="F615" s="161">
        <v>121</v>
      </c>
      <c r="G615" s="161">
        <v>1</v>
      </c>
      <c r="H615" s="161">
        <v>0</v>
      </c>
      <c r="I615" s="186">
        <v>0.23</v>
      </c>
    </row>
    <row r="616" spans="1:9" ht="12.75" customHeight="1" x14ac:dyDescent="0.2">
      <c r="A616" s="170" t="s">
        <v>1215</v>
      </c>
      <c r="B616" s="170" t="s">
        <v>1230</v>
      </c>
      <c r="C616" s="170" t="s">
        <v>1276</v>
      </c>
      <c r="D616" s="170">
        <v>1</v>
      </c>
      <c r="E616" s="170" t="s">
        <v>1292</v>
      </c>
      <c r="F616" s="170">
        <v>121</v>
      </c>
      <c r="G616" s="170">
        <v>1</v>
      </c>
      <c r="H616" s="170">
        <v>0</v>
      </c>
      <c r="I616" s="187">
        <v>0.90100000000000002</v>
      </c>
    </row>
    <row r="617" spans="1:9" x14ac:dyDescent="0.2">
      <c r="A617" s="30"/>
      <c r="B617" s="57">
        <f>COUNTA(B608:B616)</f>
        <v>9</v>
      </c>
      <c r="C617" s="51"/>
      <c r="D617" s="70"/>
      <c r="E617" s="19">
        <f>COUNTIF(E608:E616, "Yes")</f>
        <v>4</v>
      </c>
      <c r="F617" s="30"/>
      <c r="G617" s="19"/>
      <c r="H617" s="19"/>
      <c r="I617" s="188">
        <f>SUM(I608:I616)</f>
        <v>2.101</v>
      </c>
    </row>
    <row r="618" spans="1:9" x14ac:dyDescent="0.2">
      <c r="A618" s="30"/>
      <c r="B618" s="57"/>
      <c r="C618" s="51"/>
      <c r="D618" s="70"/>
      <c r="E618" s="70"/>
      <c r="F618" s="30"/>
      <c r="G618" s="19"/>
      <c r="H618" s="19"/>
      <c r="I618" s="188"/>
    </row>
    <row r="619" spans="1:9" ht="12.75" customHeight="1" x14ac:dyDescent="0.2">
      <c r="A619" s="161" t="s">
        <v>1231</v>
      </c>
      <c r="B619" s="161" t="s">
        <v>1232</v>
      </c>
      <c r="C619" s="161" t="s">
        <v>1233</v>
      </c>
      <c r="D619" s="161">
        <v>1</v>
      </c>
      <c r="E619" s="161" t="s">
        <v>1292</v>
      </c>
      <c r="F619" s="161">
        <v>113</v>
      </c>
      <c r="G619" s="161">
        <v>1</v>
      </c>
      <c r="H619" s="161">
        <v>0</v>
      </c>
      <c r="I619" s="186">
        <v>0.14599999999999999</v>
      </c>
    </row>
    <row r="620" spans="1:9" ht="12.75" customHeight="1" x14ac:dyDescent="0.2">
      <c r="A620" s="161" t="s">
        <v>1231</v>
      </c>
      <c r="B620" s="161" t="s">
        <v>1234</v>
      </c>
      <c r="C620" s="161" t="s">
        <v>1235</v>
      </c>
      <c r="D620" s="161">
        <v>1</v>
      </c>
      <c r="E620" s="161" t="s">
        <v>1292</v>
      </c>
      <c r="F620" s="161">
        <v>113</v>
      </c>
      <c r="G620" s="161">
        <v>1</v>
      </c>
      <c r="H620" s="161">
        <v>0</v>
      </c>
      <c r="I620" s="186">
        <v>0.106</v>
      </c>
    </row>
    <row r="621" spans="1:9" ht="12.75" customHeight="1" x14ac:dyDescent="0.2">
      <c r="A621" s="161" t="s">
        <v>1231</v>
      </c>
      <c r="B621" s="161" t="s">
        <v>1236</v>
      </c>
      <c r="C621" s="161" t="s">
        <v>1237</v>
      </c>
      <c r="D621" s="161">
        <v>1</v>
      </c>
      <c r="E621" s="161" t="s">
        <v>1292</v>
      </c>
      <c r="F621" s="161">
        <v>113</v>
      </c>
      <c r="G621" s="161">
        <v>1</v>
      </c>
      <c r="H621" s="161">
        <v>0</v>
      </c>
      <c r="I621" s="186">
        <v>0.621</v>
      </c>
    </row>
    <row r="622" spans="1:9" ht="12.75" customHeight="1" x14ac:dyDescent="0.2">
      <c r="A622" s="161" t="s">
        <v>1231</v>
      </c>
      <c r="B622" s="161" t="s">
        <v>1238</v>
      </c>
      <c r="C622" s="161" t="s">
        <v>1239</v>
      </c>
      <c r="D622" s="161">
        <v>1</v>
      </c>
      <c r="E622" s="161" t="s">
        <v>1292</v>
      </c>
      <c r="F622" s="161">
        <v>113</v>
      </c>
      <c r="G622" s="161">
        <v>1</v>
      </c>
      <c r="H622" s="161">
        <v>0</v>
      </c>
      <c r="I622" s="186">
        <v>3.7999999999999999E-2</v>
      </c>
    </row>
    <row r="623" spans="1:9" ht="12.75" customHeight="1" x14ac:dyDescent="0.2">
      <c r="A623" s="161" t="s">
        <v>1231</v>
      </c>
      <c r="B623" s="161" t="s">
        <v>1240</v>
      </c>
      <c r="C623" s="161" t="s">
        <v>1241</v>
      </c>
      <c r="D623" s="161">
        <v>1</v>
      </c>
      <c r="E623" s="161" t="s">
        <v>1292</v>
      </c>
      <c r="F623" s="161">
        <v>113</v>
      </c>
      <c r="G623" s="161">
        <v>1</v>
      </c>
      <c r="H623" s="161">
        <v>0</v>
      </c>
      <c r="I623" s="186">
        <v>6.2E-2</v>
      </c>
    </row>
    <row r="624" spans="1:9" ht="12.75" customHeight="1" x14ac:dyDescent="0.2">
      <c r="A624" s="161" t="s">
        <v>1231</v>
      </c>
      <c r="B624" s="161" t="s">
        <v>1242</v>
      </c>
      <c r="C624" s="161" t="s">
        <v>1243</v>
      </c>
      <c r="D624" s="161">
        <v>1</v>
      </c>
      <c r="E624" s="161" t="s">
        <v>1292</v>
      </c>
      <c r="F624" s="161">
        <v>113</v>
      </c>
      <c r="G624" s="161">
        <v>1</v>
      </c>
      <c r="H624" s="161">
        <v>0</v>
      </c>
      <c r="I624" s="186">
        <v>0.124</v>
      </c>
    </row>
    <row r="625" spans="1:9" ht="12.75" customHeight="1" x14ac:dyDescent="0.2">
      <c r="A625" s="161" t="s">
        <v>1231</v>
      </c>
      <c r="B625" s="161" t="s">
        <v>1244</v>
      </c>
      <c r="C625" s="161" t="s">
        <v>1245</v>
      </c>
      <c r="D625" s="161">
        <v>1</v>
      </c>
      <c r="E625" s="161" t="s">
        <v>1292</v>
      </c>
      <c r="F625" s="161">
        <v>113</v>
      </c>
      <c r="G625" s="161">
        <v>1</v>
      </c>
      <c r="H625" s="161">
        <v>0</v>
      </c>
      <c r="I625" s="186">
        <v>0.124</v>
      </c>
    </row>
    <row r="626" spans="1:9" ht="12.75" customHeight="1" x14ac:dyDescent="0.2">
      <c r="A626" s="161" t="s">
        <v>1231</v>
      </c>
      <c r="B626" s="161" t="s">
        <v>1246</v>
      </c>
      <c r="C626" s="161" t="s">
        <v>1247</v>
      </c>
      <c r="D626" s="161">
        <v>1</v>
      </c>
      <c r="E626" s="161" t="s">
        <v>1292</v>
      </c>
      <c r="F626" s="161">
        <v>113</v>
      </c>
      <c r="G626" s="161">
        <v>1</v>
      </c>
      <c r="H626" s="161">
        <v>0</v>
      </c>
      <c r="I626" s="186">
        <v>0.124</v>
      </c>
    </row>
    <row r="627" spans="1:9" ht="12.75" customHeight="1" x14ac:dyDescent="0.2">
      <c r="A627" s="161" t="s">
        <v>1231</v>
      </c>
      <c r="B627" s="161" t="s">
        <v>1248</v>
      </c>
      <c r="C627" s="161" t="s">
        <v>1249</v>
      </c>
      <c r="D627" s="161">
        <v>1</v>
      </c>
      <c r="E627" s="161" t="s">
        <v>1292</v>
      </c>
      <c r="F627" s="161">
        <v>113</v>
      </c>
      <c r="G627" s="161">
        <v>1</v>
      </c>
      <c r="H627" s="161">
        <v>0</v>
      </c>
      <c r="I627" s="186">
        <v>0.93200000000000005</v>
      </c>
    </row>
    <row r="628" spans="1:9" ht="12.75" customHeight="1" x14ac:dyDescent="0.2">
      <c r="A628" s="161" t="s">
        <v>1231</v>
      </c>
      <c r="B628" s="161" t="s">
        <v>1250</v>
      </c>
      <c r="C628" s="161" t="s">
        <v>1251</v>
      </c>
      <c r="D628" s="161">
        <v>1</v>
      </c>
      <c r="E628" s="161" t="s">
        <v>1292</v>
      </c>
      <c r="F628" s="161">
        <v>113</v>
      </c>
      <c r="G628" s="161">
        <v>1</v>
      </c>
      <c r="H628" s="161">
        <v>0</v>
      </c>
      <c r="I628" s="186">
        <v>0.35699999999999998</v>
      </c>
    </row>
    <row r="629" spans="1:9" ht="12.75" customHeight="1" x14ac:dyDescent="0.2">
      <c r="A629" s="161" t="s">
        <v>1231</v>
      </c>
      <c r="B629" s="161" t="s">
        <v>1252</v>
      </c>
      <c r="C629" s="161" t="s">
        <v>1253</v>
      </c>
      <c r="D629" s="161">
        <v>1</v>
      </c>
      <c r="E629" s="161" t="s">
        <v>1292</v>
      </c>
      <c r="F629" s="161">
        <v>113</v>
      </c>
      <c r="G629" s="161">
        <v>1</v>
      </c>
      <c r="H629" s="161">
        <v>0</v>
      </c>
      <c r="I629" s="186">
        <v>0.497</v>
      </c>
    </row>
    <row r="630" spans="1:9" ht="12.75" customHeight="1" x14ac:dyDescent="0.2">
      <c r="A630" s="161" t="s">
        <v>1231</v>
      </c>
      <c r="B630" s="161" t="s">
        <v>1254</v>
      </c>
      <c r="C630" s="161" t="s">
        <v>1255</v>
      </c>
      <c r="D630" s="161">
        <v>1</v>
      </c>
      <c r="E630" s="161" t="s">
        <v>1292</v>
      </c>
      <c r="F630" s="161">
        <v>113</v>
      </c>
      <c r="G630" s="161">
        <v>1</v>
      </c>
      <c r="H630" s="161">
        <v>0</v>
      </c>
      <c r="I630" s="186">
        <v>0.124</v>
      </c>
    </row>
    <row r="631" spans="1:9" ht="12.75" customHeight="1" x14ac:dyDescent="0.2">
      <c r="A631" s="161" t="s">
        <v>1231</v>
      </c>
      <c r="B631" s="161" t="s">
        <v>1256</v>
      </c>
      <c r="C631" s="161" t="s">
        <v>1257</v>
      </c>
      <c r="D631" s="161">
        <v>1</v>
      </c>
      <c r="E631" s="161" t="s">
        <v>1292</v>
      </c>
      <c r="F631" s="161">
        <v>113</v>
      </c>
      <c r="G631" s="161">
        <v>1</v>
      </c>
      <c r="H631" s="161">
        <v>0</v>
      </c>
      <c r="I631" s="186">
        <v>0.124</v>
      </c>
    </row>
    <row r="632" spans="1:9" ht="12.75" customHeight="1" x14ac:dyDescent="0.2">
      <c r="A632" s="161" t="s">
        <v>1231</v>
      </c>
      <c r="B632" s="161" t="s">
        <v>1258</v>
      </c>
      <c r="C632" s="161" t="s">
        <v>1259</v>
      </c>
      <c r="D632" s="161">
        <v>1</v>
      </c>
      <c r="E632" s="161" t="s">
        <v>1292</v>
      </c>
      <c r="F632" s="161">
        <v>113</v>
      </c>
      <c r="G632" s="161">
        <v>1</v>
      </c>
      <c r="H632" s="161">
        <v>0</v>
      </c>
      <c r="I632" s="186">
        <v>1.9E-2</v>
      </c>
    </row>
    <row r="633" spans="1:9" ht="12.75" customHeight="1" x14ac:dyDescent="0.2">
      <c r="A633" s="170" t="s">
        <v>1231</v>
      </c>
      <c r="B633" s="170" t="s">
        <v>1260</v>
      </c>
      <c r="C633" s="170" t="s">
        <v>1261</v>
      </c>
      <c r="D633" s="170">
        <v>1</v>
      </c>
      <c r="E633" s="170" t="s">
        <v>1292</v>
      </c>
      <c r="F633" s="170">
        <v>113</v>
      </c>
      <c r="G633" s="170">
        <v>1</v>
      </c>
      <c r="H633" s="170">
        <v>0</v>
      </c>
      <c r="I633" s="187">
        <v>6.2E-2</v>
      </c>
    </row>
    <row r="634" spans="1:9" x14ac:dyDescent="0.2">
      <c r="A634" s="30"/>
      <c r="B634" s="57">
        <f>COUNTA(B619:B633)</f>
        <v>15</v>
      </c>
      <c r="C634" s="51"/>
      <c r="D634" s="70"/>
      <c r="E634" s="19">
        <f>COUNTIF(E619:E633, "Yes")</f>
        <v>15</v>
      </c>
      <c r="F634" s="30"/>
      <c r="G634" s="19"/>
      <c r="H634" s="19"/>
      <c r="I634" s="188">
        <f>SUM(I619:I633)</f>
        <v>3.4600000000000004</v>
      </c>
    </row>
    <row r="635" spans="1:9" x14ac:dyDescent="0.2">
      <c r="A635" s="30"/>
      <c r="B635" s="57"/>
      <c r="C635" s="51"/>
      <c r="D635" s="70"/>
      <c r="E635" s="70"/>
      <c r="F635" s="30"/>
      <c r="G635" s="19"/>
      <c r="H635" s="19"/>
      <c r="I635" s="188"/>
    </row>
    <row r="636" spans="1:9" ht="12.75" customHeight="1" x14ac:dyDescent="0.2">
      <c r="A636" s="161" t="s">
        <v>1262</v>
      </c>
      <c r="B636" s="161" t="s">
        <v>1263</v>
      </c>
      <c r="C636" s="161" t="s">
        <v>1264</v>
      </c>
      <c r="D636" s="161">
        <v>1</v>
      </c>
      <c r="E636" s="161" t="s">
        <v>1292</v>
      </c>
      <c r="F636" s="161">
        <v>91</v>
      </c>
      <c r="G636" s="161">
        <v>1</v>
      </c>
      <c r="H636" s="161">
        <v>0</v>
      </c>
      <c r="I636" s="186">
        <v>0.28599999999999998</v>
      </c>
    </row>
    <row r="637" spans="1:9" ht="12.75" customHeight="1" x14ac:dyDescent="0.2">
      <c r="A637" s="161" t="s">
        <v>1262</v>
      </c>
      <c r="B637" s="161" t="s">
        <v>1265</v>
      </c>
      <c r="C637" s="161" t="s">
        <v>1266</v>
      </c>
      <c r="D637" s="161">
        <v>1</v>
      </c>
      <c r="E637" s="161" t="s">
        <v>1292</v>
      </c>
      <c r="F637" s="161">
        <v>91</v>
      </c>
      <c r="G637" s="161">
        <v>1</v>
      </c>
      <c r="H637" s="161">
        <v>0</v>
      </c>
      <c r="I637" s="186">
        <v>0.26100000000000001</v>
      </c>
    </row>
    <row r="638" spans="1:9" ht="12.75" customHeight="1" x14ac:dyDescent="0.2">
      <c r="A638" s="161" t="s">
        <v>1262</v>
      </c>
      <c r="B638" s="161" t="s">
        <v>1267</v>
      </c>
      <c r="C638" s="161" t="s">
        <v>1268</v>
      </c>
      <c r="D638" s="161">
        <v>1</v>
      </c>
      <c r="E638" s="161" t="s">
        <v>1292</v>
      </c>
      <c r="F638" s="161">
        <v>91</v>
      </c>
      <c r="G638" s="161">
        <v>1</v>
      </c>
      <c r="H638" s="161">
        <v>0</v>
      </c>
      <c r="I638" s="186">
        <v>0.124</v>
      </c>
    </row>
    <row r="639" spans="1:9" ht="12.75" customHeight="1" x14ac:dyDescent="0.2">
      <c r="A639" s="170" t="s">
        <v>1262</v>
      </c>
      <c r="B639" s="170" t="s">
        <v>1269</v>
      </c>
      <c r="C639" s="170" t="s">
        <v>1270</v>
      </c>
      <c r="D639" s="170">
        <v>1</v>
      </c>
      <c r="E639" s="170" t="s">
        <v>1292</v>
      </c>
      <c r="F639" s="170">
        <v>91</v>
      </c>
      <c r="G639" s="170">
        <v>1</v>
      </c>
      <c r="H639" s="170">
        <v>0</v>
      </c>
      <c r="I639" s="187">
        <v>1.0940000000000001</v>
      </c>
    </row>
    <row r="640" spans="1:9" x14ac:dyDescent="0.2">
      <c r="A640" s="30"/>
      <c r="B640" s="57">
        <f>COUNTA(B636:B639)</f>
        <v>4</v>
      </c>
      <c r="C640" s="51"/>
      <c r="D640" s="70"/>
      <c r="E640" s="19">
        <f>COUNTIF(E636:E639, "Yes")</f>
        <v>4</v>
      </c>
      <c r="F640" s="30"/>
      <c r="G640" s="19"/>
      <c r="H640" s="19"/>
      <c r="I640" s="188">
        <f>SUM(I636:I639)</f>
        <v>1.7650000000000001</v>
      </c>
    </row>
    <row r="641" spans="1:10" x14ac:dyDescent="0.2">
      <c r="A641" s="30"/>
      <c r="B641" s="57"/>
      <c r="C641" s="51"/>
      <c r="D641" s="70"/>
      <c r="E641" s="70"/>
      <c r="F641" s="30"/>
      <c r="G641" s="19"/>
      <c r="H641" s="19"/>
      <c r="I641" s="188"/>
    </row>
    <row r="642" spans="1:10" ht="12.75" customHeight="1" x14ac:dyDescent="0.2">
      <c r="A642" s="161" t="s">
        <v>146</v>
      </c>
      <c r="B642" s="161" t="s">
        <v>1271</v>
      </c>
      <c r="C642" s="161" t="s">
        <v>1272</v>
      </c>
      <c r="D642" s="161">
        <v>1</v>
      </c>
      <c r="E642" s="161" t="s">
        <v>1292</v>
      </c>
      <c r="F642" s="161">
        <v>98</v>
      </c>
      <c r="G642" s="161">
        <v>2</v>
      </c>
      <c r="H642" s="161">
        <v>0</v>
      </c>
      <c r="I642" s="186">
        <v>0.186</v>
      </c>
    </row>
    <row r="643" spans="1:10" ht="12.75" customHeight="1" x14ac:dyDescent="0.2">
      <c r="A643" s="170" t="s">
        <v>146</v>
      </c>
      <c r="B643" s="170" t="s">
        <v>1273</v>
      </c>
      <c r="C643" s="170" t="s">
        <v>1274</v>
      </c>
      <c r="D643" s="170">
        <v>1</v>
      </c>
      <c r="E643" s="170" t="s">
        <v>1292</v>
      </c>
      <c r="F643" s="170">
        <v>111</v>
      </c>
      <c r="G643" s="170">
        <v>1</v>
      </c>
      <c r="H643" s="170">
        <v>0</v>
      </c>
      <c r="I643" s="187">
        <v>0.109</v>
      </c>
    </row>
    <row r="644" spans="1:10" x14ac:dyDescent="0.2">
      <c r="A644" s="30"/>
      <c r="B644" s="32">
        <f>COUNTA(B642:B643)</f>
        <v>2</v>
      </c>
      <c r="C644" s="31"/>
      <c r="D644" s="70"/>
      <c r="E644" s="28">
        <f>COUNTIF(E642:E643, "Yes")</f>
        <v>2</v>
      </c>
      <c r="F644" s="30"/>
      <c r="G644" s="28"/>
      <c r="H644" s="28"/>
      <c r="I644" s="188">
        <f>SUM(I642:I643)</f>
        <v>0.29499999999999998</v>
      </c>
    </row>
    <row r="645" spans="1:10" x14ac:dyDescent="0.2">
      <c r="A645" s="29"/>
      <c r="B645" s="28"/>
      <c r="C645" s="28"/>
      <c r="D645" s="28"/>
      <c r="E645" s="28"/>
      <c r="F645" s="29"/>
      <c r="G645" s="29"/>
      <c r="H645" s="28"/>
      <c r="I645" s="190"/>
      <c r="J645" s="124"/>
    </row>
    <row r="646" spans="1:10" x14ac:dyDescent="0.2">
      <c r="A646" s="29"/>
      <c r="B646" s="126"/>
      <c r="C646" s="127" t="s">
        <v>151</v>
      </c>
      <c r="D646" s="127"/>
      <c r="E646" s="127"/>
      <c r="F646" s="29"/>
      <c r="G646" s="29"/>
      <c r="H646" s="28"/>
      <c r="I646" s="190"/>
      <c r="J646" s="123"/>
    </row>
    <row r="647" spans="1:10" x14ac:dyDescent="0.2">
      <c r="A647" s="29"/>
      <c r="B647" s="193"/>
      <c r="C647" s="127" t="s">
        <v>1350</v>
      </c>
      <c r="D647" s="28"/>
      <c r="E647" s="28"/>
      <c r="F647" s="29"/>
      <c r="G647" s="29"/>
      <c r="H647" s="28"/>
      <c r="I647" s="190"/>
      <c r="J647" s="123"/>
    </row>
    <row r="648" spans="1:10" x14ac:dyDescent="0.2">
      <c r="A648" s="29"/>
      <c r="B648" s="28"/>
      <c r="C648" s="127" t="s">
        <v>1351</v>
      </c>
      <c r="D648" s="28"/>
      <c r="E648" s="28"/>
      <c r="F648" s="29"/>
      <c r="G648" s="29"/>
      <c r="H648" s="28"/>
      <c r="I648" s="190"/>
      <c r="J648" s="123"/>
    </row>
    <row r="649" spans="1:10" x14ac:dyDescent="0.2">
      <c r="A649" s="29"/>
      <c r="B649" s="28"/>
      <c r="C649" s="28"/>
      <c r="D649" s="28"/>
      <c r="E649" s="28"/>
      <c r="F649" s="29"/>
      <c r="G649" s="29"/>
      <c r="H649" s="28"/>
      <c r="I649" s="190"/>
      <c r="J649" s="123"/>
    </row>
    <row r="650" spans="1:10" x14ac:dyDescent="0.2">
      <c r="A650" s="64"/>
      <c r="B650" s="64"/>
      <c r="D650" s="88"/>
      <c r="E650" s="88"/>
      <c r="F650" s="113" t="s">
        <v>100</v>
      </c>
      <c r="G650" s="89"/>
      <c r="H650" s="64"/>
      <c r="I650" s="191"/>
      <c r="J650" s="124"/>
    </row>
    <row r="651" spans="1:10" x14ac:dyDescent="0.2">
      <c r="A651" s="64"/>
      <c r="B651" s="64"/>
      <c r="D651" s="90"/>
      <c r="E651" s="90"/>
      <c r="F651" s="102" t="s">
        <v>96</v>
      </c>
      <c r="G651" s="91">
        <f>SUM(B9+B27+B34+B50+B68+B87+B101+B109+B118+B141+B163+B177+B205+B237+B259+B268+B301+B318+B344+B359+B375+B413+B431+B467+B472+B484+B493+B506+B516+B520+B535+B545+B557+B570+B592+B606+B617+B634+B640+B644)</f>
        <v>564</v>
      </c>
      <c r="H651" s="64"/>
      <c r="I651" s="191"/>
      <c r="J651" s="2"/>
    </row>
    <row r="652" spans="1:10" x14ac:dyDescent="0.2">
      <c r="D652" s="90"/>
      <c r="E652" s="90"/>
      <c r="F652" s="102" t="s">
        <v>98</v>
      </c>
      <c r="G652" s="91">
        <f>SUM(E9+E27+E34+E50+E68+E87+E101+E109+E118+E141+E163+E177+E205+E237+E259+E268+E301+E318+E344+E359+E375+E413+E431+E467+E472+E484+E493+E506+E516+E520+E535+E545+E557+E570+E592+E606+E617+E634+E640+E644)</f>
        <v>230</v>
      </c>
      <c r="J652" s="81"/>
    </row>
    <row r="653" spans="1:10" x14ac:dyDescent="0.2">
      <c r="D653" s="102"/>
      <c r="E653" s="102"/>
      <c r="F653" s="102" t="s">
        <v>143</v>
      </c>
      <c r="G653" s="121">
        <f>G652/G651</f>
        <v>0.40780141843971629</v>
      </c>
    </row>
    <row r="654" spans="1:10" x14ac:dyDescent="0.2">
      <c r="D654" s="90"/>
      <c r="E654" s="90"/>
      <c r="F654" s="102" t="s">
        <v>99</v>
      </c>
      <c r="G654" s="194">
        <f>SUM(I9+I27+I34+I50+I68+I87+I101+I109+I118+I141+I163+I177+I205+I237+I259+I268+I301+I318+I344+I359+I375+I413+I431+I467+I472+I484+I493+I506+I516+I520+I535+I545+I557+I570+I592+I606+I617+I634+I640+I644)</f>
        <v>90.623999999999967</v>
      </c>
    </row>
    <row r="656" spans="1:10" x14ac:dyDescent="0.2">
      <c r="E656" s="113" t="s">
        <v>1293</v>
      </c>
      <c r="F656" s="158" t="s">
        <v>1294</v>
      </c>
      <c r="G656" s="158" t="s">
        <v>105</v>
      </c>
    </row>
    <row r="657" spans="5:7" x14ac:dyDescent="0.2">
      <c r="E657" s="102" t="s">
        <v>1295</v>
      </c>
      <c r="F657" s="159">
        <f>COUNTIF(G2:G644, "0.25")</f>
        <v>2</v>
      </c>
      <c r="G657" s="160">
        <f>F657/G652</f>
        <v>8.6956521739130436E-3</v>
      </c>
    </row>
    <row r="658" spans="5:7" x14ac:dyDescent="0.2">
      <c r="E658" s="102" t="s">
        <v>1296</v>
      </c>
      <c r="F658" s="159">
        <f>COUNTIF(G2:G644, "0.5")</f>
        <v>1</v>
      </c>
      <c r="G658" s="160">
        <f>F658/G652</f>
        <v>4.3478260869565218E-3</v>
      </c>
    </row>
    <row r="659" spans="5:7" x14ac:dyDescent="0.2">
      <c r="E659" s="102" t="s">
        <v>1297</v>
      </c>
      <c r="F659" s="159">
        <f>COUNTIF(G2:G644, "1")</f>
        <v>174</v>
      </c>
      <c r="G659" s="160">
        <f>F659/G652</f>
        <v>0.75652173913043474</v>
      </c>
    </row>
    <row r="660" spans="5:7" x14ac:dyDescent="0.2">
      <c r="E660" s="102" t="s">
        <v>1298</v>
      </c>
      <c r="F660" s="159">
        <f>COUNTIF(G2:G644, "1.25")</f>
        <v>12</v>
      </c>
      <c r="G660" s="160">
        <f>F660/G652</f>
        <v>5.2173913043478258E-2</v>
      </c>
    </row>
    <row r="661" spans="5:7" x14ac:dyDescent="0.2">
      <c r="E661" s="102" t="s">
        <v>1299</v>
      </c>
      <c r="F661" s="159">
        <f>COUNTIF(G2:G644, "1.50")</f>
        <v>0</v>
      </c>
      <c r="G661" s="160">
        <f>F661/G652</f>
        <v>0</v>
      </c>
    </row>
    <row r="662" spans="5:7" x14ac:dyDescent="0.2">
      <c r="E662" s="102" t="s">
        <v>1300</v>
      </c>
      <c r="F662" s="159">
        <f>COUNTIF(G2:G644, "2")</f>
        <v>20</v>
      </c>
      <c r="G662" s="160">
        <f>F662/G652</f>
        <v>8.6956521739130432E-2</v>
      </c>
    </row>
    <row r="663" spans="5:7" x14ac:dyDescent="0.2">
      <c r="E663" s="102" t="s">
        <v>1301</v>
      </c>
      <c r="F663" s="159">
        <f>COUNTIF(G2:G644, "2.5")</f>
        <v>0</v>
      </c>
      <c r="G663" s="160">
        <f>F663/G652</f>
        <v>0</v>
      </c>
    </row>
    <row r="664" spans="5:7" x14ac:dyDescent="0.2">
      <c r="E664" s="102" t="s">
        <v>1302</v>
      </c>
      <c r="F664" s="159">
        <f>COUNTIF(G2:G644, "3")</f>
        <v>4</v>
      </c>
      <c r="G664" s="160">
        <f>F664/G652</f>
        <v>1.7391304347826087E-2</v>
      </c>
    </row>
    <row r="665" spans="5:7" x14ac:dyDescent="0.2">
      <c r="E665" s="102" t="s">
        <v>1303</v>
      </c>
      <c r="F665" s="159">
        <f>COUNTIF(G2:G644, "4")</f>
        <v>16</v>
      </c>
      <c r="G665" s="160">
        <f>F665/G652</f>
        <v>6.9565217391304349E-2</v>
      </c>
    </row>
    <row r="666" spans="5:7" x14ac:dyDescent="0.2">
      <c r="E666" s="102" t="s">
        <v>1304</v>
      </c>
      <c r="F666" s="159">
        <f>COUNTIF(G2:G644, "5")</f>
        <v>0</v>
      </c>
      <c r="G666" s="160">
        <f>F666/G652</f>
        <v>0</v>
      </c>
    </row>
    <row r="667" spans="5:7" x14ac:dyDescent="0.2">
      <c r="E667" s="102" t="s">
        <v>1305</v>
      </c>
      <c r="F667" s="159">
        <f>COUNTIF(G2:G644, "7")</f>
        <v>0</v>
      </c>
      <c r="G667" s="160">
        <f>F667/G652</f>
        <v>0</v>
      </c>
    </row>
    <row r="668" spans="5:7" x14ac:dyDescent="0.2">
      <c r="E668" s="33"/>
      <c r="G668" s="159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Michigan Beach Monitoring</oddHeader>
    <oddFooter>&amp;R&amp;P of &amp;N</oddFooter>
  </headerFooter>
  <rowBreaks count="1" manualBreakCount="1">
    <brk id="6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2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8.85546875" customWidth="1"/>
    <col min="5" max="5" width="8.28515625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56"/>
      <c r="B1" s="219" t="s">
        <v>38</v>
      </c>
      <c r="C1" s="219"/>
      <c r="D1" s="146"/>
      <c r="E1" s="56"/>
      <c r="F1" s="56"/>
      <c r="G1" s="220" t="s">
        <v>144</v>
      </c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34" s="23" customFormat="1" ht="39" customHeight="1" x14ac:dyDescent="0.15">
      <c r="A2" s="28" t="s">
        <v>13</v>
      </c>
      <c r="B2" s="28" t="s">
        <v>14</v>
      </c>
      <c r="C2" s="28" t="s">
        <v>66</v>
      </c>
      <c r="D2" s="3" t="s">
        <v>69</v>
      </c>
      <c r="E2" s="28" t="s">
        <v>74</v>
      </c>
      <c r="F2" s="28" t="s">
        <v>75</v>
      </c>
      <c r="G2" s="28" t="s">
        <v>76</v>
      </c>
      <c r="H2" s="28" t="s">
        <v>77</v>
      </c>
      <c r="I2" s="19" t="s">
        <v>78</v>
      </c>
      <c r="J2" s="28" t="s">
        <v>79</v>
      </c>
      <c r="K2" s="28" t="s">
        <v>22</v>
      </c>
      <c r="L2" s="28" t="s">
        <v>20</v>
      </c>
      <c r="M2" s="28" t="s">
        <v>21</v>
      </c>
      <c r="N2" s="28" t="s">
        <v>23</v>
      </c>
      <c r="O2" s="28" t="s">
        <v>80</v>
      </c>
      <c r="P2" s="28" t="s">
        <v>81</v>
      </c>
      <c r="Q2" s="28" t="s">
        <v>82</v>
      </c>
      <c r="R2" s="28" t="s">
        <v>83</v>
      </c>
      <c r="S2" s="28" t="s">
        <v>84</v>
      </c>
    </row>
    <row r="3" spans="1:34" s="23" customFormat="1" ht="12.75" customHeight="1" x14ac:dyDescent="0.15">
      <c r="A3" s="161" t="s">
        <v>152</v>
      </c>
      <c r="B3" s="161" t="s">
        <v>153</v>
      </c>
      <c r="C3" s="161" t="s">
        <v>154</v>
      </c>
      <c r="D3" s="161">
        <v>3</v>
      </c>
      <c r="E3" s="67" t="s">
        <v>36</v>
      </c>
      <c r="F3" s="67" t="s">
        <v>103</v>
      </c>
      <c r="G3" s="28"/>
      <c r="H3" s="28"/>
      <c r="I3" s="19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34" s="23" customFormat="1" ht="12.75" customHeight="1" x14ac:dyDescent="0.15">
      <c r="A4" s="161" t="s">
        <v>152</v>
      </c>
      <c r="B4" s="161" t="s">
        <v>155</v>
      </c>
      <c r="C4" s="161" t="s">
        <v>156</v>
      </c>
      <c r="D4" s="161">
        <v>3</v>
      </c>
      <c r="E4" s="67" t="s">
        <v>36</v>
      </c>
      <c r="F4" s="67" t="s">
        <v>103</v>
      </c>
      <c r="G4" s="28"/>
      <c r="H4" s="28"/>
      <c r="I4" s="19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34" s="23" customFormat="1" ht="12.75" customHeight="1" x14ac:dyDescent="0.15">
      <c r="A5" s="161" t="s">
        <v>152</v>
      </c>
      <c r="B5" s="161" t="s">
        <v>159</v>
      </c>
      <c r="C5" s="161" t="s">
        <v>160</v>
      </c>
      <c r="D5" s="161">
        <v>1</v>
      </c>
      <c r="E5" s="67" t="s">
        <v>36</v>
      </c>
      <c r="F5" s="67" t="s">
        <v>103</v>
      </c>
      <c r="G5" s="28"/>
      <c r="H5" s="28"/>
      <c r="I5" s="19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34" s="23" customFormat="1" ht="12.75" customHeight="1" x14ac:dyDescent="0.15">
      <c r="A6" s="161" t="s">
        <v>152</v>
      </c>
      <c r="B6" s="161" t="s">
        <v>161</v>
      </c>
      <c r="C6" s="161" t="s">
        <v>162</v>
      </c>
      <c r="D6" s="161">
        <v>3</v>
      </c>
      <c r="E6" s="67" t="s">
        <v>36</v>
      </c>
      <c r="F6" s="67" t="s">
        <v>103</v>
      </c>
      <c r="G6" s="28"/>
      <c r="H6" s="28"/>
      <c r="I6" s="19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34" s="23" customFormat="1" ht="12.75" customHeight="1" x14ac:dyDescent="0.15">
      <c r="A7" s="170" t="s">
        <v>152</v>
      </c>
      <c r="B7" s="170" t="s">
        <v>164</v>
      </c>
      <c r="C7" s="170" t="s">
        <v>165</v>
      </c>
      <c r="D7" s="170">
        <v>3</v>
      </c>
      <c r="E7" s="68" t="s">
        <v>36</v>
      </c>
      <c r="F7" s="68" t="s">
        <v>103</v>
      </c>
      <c r="G7" s="24"/>
      <c r="H7" s="24"/>
      <c r="I7" s="3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34" x14ac:dyDescent="0.2">
      <c r="A8" s="31"/>
      <c r="B8" s="32">
        <f>COUNTA(B3:B7)</f>
        <v>5</v>
      </c>
      <c r="C8" s="56"/>
      <c r="D8" s="145"/>
      <c r="E8" s="32">
        <f t="shared" ref="E8:S8" si="0">COUNTIF(E3:E7,"Yes")</f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x14ac:dyDescent="0.2">
      <c r="A10" s="161" t="s">
        <v>166</v>
      </c>
      <c r="B10" s="161" t="s">
        <v>167</v>
      </c>
      <c r="C10" s="161" t="s">
        <v>168</v>
      </c>
      <c r="D10" s="161">
        <v>3</v>
      </c>
      <c r="E10" s="67" t="s">
        <v>36</v>
      </c>
      <c r="F10" s="67" t="s">
        <v>103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34" x14ac:dyDescent="0.2">
      <c r="A11" s="161" t="s">
        <v>166</v>
      </c>
      <c r="B11" s="161" t="s">
        <v>169</v>
      </c>
      <c r="C11" s="161" t="s">
        <v>170</v>
      </c>
      <c r="D11" s="161">
        <v>3</v>
      </c>
      <c r="E11" s="67" t="s">
        <v>36</v>
      </c>
      <c r="F11" s="67" t="s">
        <v>103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34" x14ac:dyDescent="0.2">
      <c r="A12" s="170" t="s">
        <v>166</v>
      </c>
      <c r="B12" s="170" t="s">
        <v>177</v>
      </c>
      <c r="C12" s="170" t="s">
        <v>178</v>
      </c>
      <c r="D12" s="170">
        <v>3</v>
      </c>
      <c r="E12" s="68" t="s">
        <v>36</v>
      </c>
      <c r="F12" s="68" t="s">
        <v>103</v>
      </c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34" x14ac:dyDescent="0.2">
      <c r="A13" s="31"/>
      <c r="B13" s="32">
        <f>COUNTA(B10:B12)</f>
        <v>3</v>
      </c>
      <c r="C13" s="56"/>
      <c r="D13" s="145"/>
      <c r="E13" s="32">
        <f t="shared" ref="E13:S13" si="1">COUNTIF(E10:E12,"Yes")</f>
        <v>0</v>
      </c>
      <c r="F13" s="32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f t="shared" si="1"/>
        <v>0</v>
      </c>
      <c r="O13" s="32">
        <f t="shared" si="1"/>
        <v>0</v>
      </c>
      <c r="P13" s="32">
        <f t="shared" si="1"/>
        <v>0</v>
      </c>
      <c r="Q13" s="32">
        <f t="shared" si="1"/>
        <v>0</v>
      </c>
      <c r="R13" s="32">
        <f t="shared" si="1"/>
        <v>0</v>
      </c>
      <c r="S13" s="32">
        <f t="shared" si="1"/>
        <v>0</v>
      </c>
    </row>
    <row r="14" spans="1:34" x14ac:dyDescent="0.2">
      <c r="A14" s="31"/>
      <c r="B14" s="4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34" x14ac:dyDescent="0.2">
      <c r="A15" s="161" t="s">
        <v>191</v>
      </c>
      <c r="B15" s="161" t="s">
        <v>192</v>
      </c>
      <c r="C15" s="161" t="s">
        <v>193</v>
      </c>
      <c r="D15" s="161">
        <v>1</v>
      </c>
      <c r="E15" s="67" t="s">
        <v>36</v>
      </c>
      <c r="F15" s="67" t="s">
        <v>103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34" x14ac:dyDescent="0.2">
      <c r="A16" s="161" t="s">
        <v>191</v>
      </c>
      <c r="B16" s="161" t="s">
        <v>194</v>
      </c>
      <c r="C16" s="161" t="s">
        <v>195</v>
      </c>
      <c r="D16" s="161">
        <v>1</v>
      </c>
      <c r="E16" s="67" t="s">
        <v>36</v>
      </c>
      <c r="F16" s="67" t="s">
        <v>103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x14ac:dyDescent="0.2">
      <c r="A17" s="161" t="s">
        <v>191</v>
      </c>
      <c r="B17" s="161" t="s">
        <v>196</v>
      </c>
      <c r="C17" s="161" t="s">
        <v>197</v>
      </c>
      <c r="D17" s="161">
        <v>1</v>
      </c>
      <c r="E17" s="67" t="s">
        <v>36</v>
      </c>
      <c r="F17" s="67" t="s">
        <v>103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18" x14ac:dyDescent="0.2">
      <c r="A18" s="161" t="s">
        <v>191</v>
      </c>
      <c r="B18" s="161" t="s">
        <v>198</v>
      </c>
      <c r="C18" s="171" t="s">
        <v>199</v>
      </c>
      <c r="D18" s="161">
        <v>3</v>
      </c>
      <c r="E18" s="67" t="s">
        <v>36</v>
      </c>
      <c r="F18" s="67" t="s">
        <v>103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x14ac:dyDescent="0.2">
      <c r="A19" s="170" t="s">
        <v>191</v>
      </c>
      <c r="B19" s="170" t="s">
        <v>200</v>
      </c>
      <c r="C19" s="170" t="s">
        <v>201</v>
      </c>
      <c r="D19" s="170">
        <v>1</v>
      </c>
      <c r="E19" s="68" t="s">
        <v>36</v>
      </c>
      <c r="F19" s="68" t="s">
        <v>103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x14ac:dyDescent="0.2">
      <c r="A20" s="31"/>
      <c r="B20" s="32">
        <f>COUNTA(B15:B19)</f>
        <v>5</v>
      </c>
      <c r="C20" s="145"/>
      <c r="D20" s="145"/>
      <c r="E20" s="32">
        <f t="shared" ref="E20:S20" si="2">COUNTIF(E15:E19,"Yes")</f>
        <v>0</v>
      </c>
      <c r="F20" s="32">
        <f t="shared" si="2"/>
        <v>0</v>
      </c>
      <c r="G20" s="32">
        <f t="shared" si="2"/>
        <v>0</v>
      </c>
      <c r="H20" s="32">
        <f t="shared" si="2"/>
        <v>0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si="2"/>
        <v>0</v>
      </c>
      <c r="M20" s="32">
        <f t="shared" si="2"/>
        <v>0</v>
      </c>
      <c r="N20" s="32">
        <f t="shared" si="2"/>
        <v>0</v>
      </c>
      <c r="O20" s="32">
        <f t="shared" si="2"/>
        <v>0</v>
      </c>
      <c r="P20" s="32">
        <f t="shared" si="2"/>
        <v>0</v>
      </c>
      <c r="Q20" s="32">
        <f t="shared" si="2"/>
        <v>0</v>
      </c>
      <c r="R20" s="32">
        <f t="shared" si="2"/>
        <v>0</v>
      </c>
      <c r="S20" s="32">
        <f t="shared" si="2"/>
        <v>0</v>
      </c>
    </row>
    <row r="21" spans="1:19" x14ac:dyDescent="0.2">
      <c r="A21" s="31"/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x14ac:dyDescent="0.2">
      <c r="A22" s="161" t="s">
        <v>202</v>
      </c>
      <c r="B22" s="161" t="s">
        <v>205</v>
      </c>
      <c r="C22" s="161" t="s">
        <v>206</v>
      </c>
      <c r="D22" s="161">
        <v>1</v>
      </c>
      <c r="E22" s="67" t="s">
        <v>36</v>
      </c>
      <c r="F22" s="67" t="s">
        <v>103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x14ac:dyDescent="0.2">
      <c r="A23" s="161" t="s">
        <v>202</v>
      </c>
      <c r="B23" s="161" t="s">
        <v>211</v>
      </c>
      <c r="C23" s="161" t="s">
        <v>212</v>
      </c>
      <c r="D23" s="161">
        <v>1</v>
      </c>
      <c r="E23" s="67" t="s">
        <v>36</v>
      </c>
      <c r="F23" s="67" t="s">
        <v>103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x14ac:dyDescent="0.2">
      <c r="A24" s="161" t="s">
        <v>202</v>
      </c>
      <c r="B24" s="161" t="s">
        <v>215</v>
      </c>
      <c r="C24" s="161" t="s">
        <v>216</v>
      </c>
      <c r="D24" s="161">
        <v>1</v>
      </c>
      <c r="E24" s="67" t="s">
        <v>36</v>
      </c>
      <c r="F24" s="67" t="s">
        <v>103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x14ac:dyDescent="0.2">
      <c r="A25" s="161" t="s">
        <v>202</v>
      </c>
      <c r="B25" s="161" t="s">
        <v>225</v>
      </c>
      <c r="C25" s="161" t="s">
        <v>226</v>
      </c>
      <c r="D25" s="161">
        <v>1</v>
      </c>
      <c r="E25" s="67" t="s">
        <v>36</v>
      </c>
      <c r="F25" s="67" t="s">
        <v>103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x14ac:dyDescent="0.2">
      <c r="A26" s="170" t="s">
        <v>202</v>
      </c>
      <c r="B26" s="170" t="s">
        <v>227</v>
      </c>
      <c r="C26" s="170" t="s">
        <v>228</v>
      </c>
      <c r="D26" s="170">
        <v>1</v>
      </c>
      <c r="E26" s="68" t="s">
        <v>36</v>
      </c>
      <c r="F26" s="68" t="s">
        <v>103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x14ac:dyDescent="0.2">
      <c r="A27" s="31"/>
      <c r="B27" s="32">
        <f>COUNTA(B22:B26)</f>
        <v>5</v>
      </c>
      <c r="C27" s="56"/>
      <c r="D27" s="145"/>
      <c r="E27" s="32">
        <f t="shared" ref="E27:S27" si="3">COUNTIF(E22:E26,"Yes")</f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2">
        <f t="shared" si="3"/>
        <v>0</v>
      </c>
      <c r="K27" s="32">
        <f t="shared" si="3"/>
        <v>0</v>
      </c>
      <c r="L27" s="32">
        <f t="shared" si="3"/>
        <v>0</v>
      </c>
      <c r="M27" s="32">
        <f t="shared" si="3"/>
        <v>0</v>
      </c>
      <c r="N27" s="32">
        <f t="shared" si="3"/>
        <v>0</v>
      </c>
      <c r="O27" s="32">
        <f t="shared" si="3"/>
        <v>0</v>
      </c>
      <c r="P27" s="32">
        <f t="shared" si="3"/>
        <v>0</v>
      </c>
      <c r="Q27" s="32">
        <f t="shared" si="3"/>
        <v>0</v>
      </c>
      <c r="R27" s="32">
        <f t="shared" si="3"/>
        <v>0</v>
      </c>
      <c r="S27" s="32">
        <f t="shared" si="3"/>
        <v>0</v>
      </c>
    </row>
    <row r="28" spans="1:19" x14ac:dyDescent="0.2">
      <c r="A28" s="46"/>
      <c r="B28" s="46"/>
      <c r="C28" s="82"/>
      <c r="D28" s="82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x14ac:dyDescent="0.2">
      <c r="A29" s="161" t="s">
        <v>231</v>
      </c>
      <c r="B29" s="161" t="s">
        <v>232</v>
      </c>
      <c r="C29" s="161" t="s">
        <v>233</v>
      </c>
      <c r="D29" s="161">
        <v>3</v>
      </c>
      <c r="E29" s="67" t="s">
        <v>36</v>
      </c>
      <c r="F29" s="67" t="s">
        <v>103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x14ac:dyDescent="0.2">
      <c r="A30" s="161" t="s">
        <v>231</v>
      </c>
      <c r="B30" s="161" t="s">
        <v>234</v>
      </c>
      <c r="C30" s="161" t="s">
        <v>235</v>
      </c>
      <c r="D30" s="161">
        <v>1</v>
      </c>
      <c r="E30" s="67" t="s">
        <v>36</v>
      </c>
      <c r="F30" s="67" t="s">
        <v>103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x14ac:dyDescent="0.2">
      <c r="A31" s="161" t="s">
        <v>231</v>
      </c>
      <c r="B31" s="161" t="s">
        <v>238</v>
      </c>
      <c r="C31" s="161" t="s">
        <v>239</v>
      </c>
      <c r="D31" s="161">
        <v>1</v>
      </c>
      <c r="E31" s="67" t="s">
        <v>36</v>
      </c>
      <c r="F31" s="67" t="s">
        <v>103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x14ac:dyDescent="0.2">
      <c r="A32" s="161" t="s">
        <v>231</v>
      </c>
      <c r="B32" s="161" t="s">
        <v>240</v>
      </c>
      <c r="C32" s="161" t="s">
        <v>241</v>
      </c>
      <c r="D32" s="161">
        <v>1</v>
      </c>
      <c r="E32" s="67" t="s">
        <v>36</v>
      </c>
      <c r="F32" s="67" t="s">
        <v>103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x14ac:dyDescent="0.2">
      <c r="A33" s="161" t="s">
        <v>231</v>
      </c>
      <c r="B33" s="161" t="s">
        <v>242</v>
      </c>
      <c r="C33" s="161" t="s">
        <v>243</v>
      </c>
      <c r="D33" s="161">
        <v>1</v>
      </c>
      <c r="E33" s="67" t="s">
        <v>36</v>
      </c>
      <c r="F33" s="67" t="s">
        <v>103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ht="12.75" customHeight="1" x14ac:dyDescent="0.2">
      <c r="A34" s="170" t="s">
        <v>231</v>
      </c>
      <c r="B34" s="170" t="s">
        <v>262</v>
      </c>
      <c r="C34" s="170" t="s">
        <v>263</v>
      </c>
      <c r="D34" s="170">
        <v>1</v>
      </c>
      <c r="E34" s="68" t="s">
        <v>36</v>
      </c>
      <c r="F34" s="68" t="s">
        <v>103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x14ac:dyDescent="0.2">
      <c r="A35" s="31"/>
      <c r="B35" s="32">
        <f>COUNTA(B29:B34)</f>
        <v>6</v>
      </c>
      <c r="C35" s="122"/>
      <c r="D35" s="145"/>
      <c r="E35" s="32">
        <f t="shared" ref="E35:S35" si="4">COUNTIF(E29:E34,"Yes")</f>
        <v>0</v>
      </c>
      <c r="F35" s="32">
        <f t="shared" si="4"/>
        <v>0</v>
      </c>
      <c r="G35" s="32">
        <f t="shared" si="4"/>
        <v>0</v>
      </c>
      <c r="H35" s="32">
        <f t="shared" si="4"/>
        <v>0</v>
      </c>
      <c r="I35" s="32">
        <f t="shared" si="4"/>
        <v>0</v>
      </c>
      <c r="J35" s="32">
        <f t="shared" si="4"/>
        <v>0</v>
      </c>
      <c r="K35" s="32">
        <f t="shared" si="4"/>
        <v>0</v>
      </c>
      <c r="L35" s="32">
        <f t="shared" si="4"/>
        <v>0</v>
      </c>
      <c r="M35" s="32">
        <f t="shared" si="4"/>
        <v>0</v>
      </c>
      <c r="N35" s="32">
        <f t="shared" si="4"/>
        <v>0</v>
      </c>
      <c r="O35" s="32">
        <f t="shared" si="4"/>
        <v>0</v>
      </c>
      <c r="P35" s="32">
        <f t="shared" si="4"/>
        <v>0</v>
      </c>
      <c r="Q35" s="32">
        <f t="shared" si="4"/>
        <v>0</v>
      </c>
      <c r="R35" s="32">
        <f t="shared" si="4"/>
        <v>0</v>
      </c>
      <c r="S35" s="32">
        <f t="shared" si="4"/>
        <v>0</v>
      </c>
    </row>
    <row r="36" spans="1:19" x14ac:dyDescent="0.2">
      <c r="A36" s="46"/>
      <c r="B36" s="46"/>
      <c r="C36" s="82"/>
      <c r="D36" s="82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x14ac:dyDescent="0.2">
      <c r="A37" s="174" t="s">
        <v>264</v>
      </c>
      <c r="B37" s="174" t="s">
        <v>265</v>
      </c>
      <c r="C37" s="174" t="s">
        <v>266</v>
      </c>
      <c r="D37" s="161">
        <v>1</v>
      </c>
      <c r="E37" s="67" t="s">
        <v>36</v>
      </c>
      <c r="F37" s="67" t="s">
        <v>103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">
      <c r="A38" s="174" t="s">
        <v>264</v>
      </c>
      <c r="B38" s="161" t="s">
        <v>271</v>
      </c>
      <c r="C38" s="161" t="s">
        <v>272</v>
      </c>
      <c r="D38" s="161">
        <v>1</v>
      </c>
      <c r="E38" s="67" t="s">
        <v>36</v>
      </c>
      <c r="F38" s="67" t="s">
        <v>103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x14ac:dyDescent="0.2">
      <c r="A39" s="183" t="s">
        <v>264</v>
      </c>
      <c r="B39" s="170" t="s">
        <v>286</v>
      </c>
      <c r="C39" s="170" t="s">
        <v>287</v>
      </c>
      <c r="D39" s="170">
        <v>1</v>
      </c>
      <c r="E39" s="68" t="s">
        <v>36</v>
      </c>
      <c r="F39" s="68" t="s">
        <v>103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x14ac:dyDescent="0.2">
      <c r="A40" s="31"/>
      <c r="B40" s="32">
        <f>COUNTA(B37:B39)</f>
        <v>3</v>
      </c>
      <c r="C40" s="122"/>
      <c r="D40" s="145"/>
      <c r="E40" s="32">
        <f t="shared" ref="E40:S40" si="5">COUNTIF(E37:E39,"Yes")</f>
        <v>0</v>
      </c>
      <c r="F40" s="32">
        <f t="shared" si="5"/>
        <v>0</v>
      </c>
      <c r="G40" s="32">
        <f t="shared" si="5"/>
        <v>0</v>
      </c>
      <c r="H40" s="32">
        <f t="shared" si="5"/>
        <v>0</v>
      </c>
      <c r="I40" s="32">
        <f t="shared" si="5"/>
        <v>0</v>
      </c>
      <c r="J40" s="32">
        <f t="shared" si="5"/>
        <v>0</v>
      </c>
      <c r="K40" s="32">
        <f t="shared" si="5"/>
        <v>0</v>
      </c>
      <c r="L40" s="32">
        <f t="shared" si="5"/>
        <v>0</v>
      </c>
      <c r="M40" s="32">
        <f t="shared" si="5"/>
        <v>0</v>
      </c>
      <c r="N40" s="32">
        <f t="shared" si="5"/>
        <v>0</v>
      </c>
      <c r="O40" s="32">
        <f t="shared" si="5"/>
        <v>0</v>
      </c>
      <c r="P40" s="32">
        <f t="shared" si="5"/>
        <v>0</v>
      </c>
      <c r="Q40" s="32">
        <f t="shared" si="5"/>
        <v>0</v>
      </c>
      <c r="R40" s="32">
        <f t="shared" si="5"/>
        <v>0</v>
      </c>
      <c r="S40" s="32">
        <f t="shared" si="5"/>
        <v>0</v>
      </c>
    </row>
    <row r="41" spans="1:19" x14ac:dyDescent="0.2">
      <c r="A41" s="46"/>
      <c r="B41" s="46"/>
      <c r="C41" s="82"/>
      <c r="D41" s="82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x14ac:dyDescent="0.2">
      <c r="A42" s="170" t="s">
        <v>294</v>
      </c>
      <c r="B42" s="170" t="s">
        <v>305</v>
      </c>
      <c r="C42" s="170" t="s">
        <v>306</v>
      </c>
      <c r="D42" s="170">
        <v>1</v>
      </c>
      <c r="E42" s="68" t="s">
        <v>36</v>
      </c>
      <c r="F42" s="68" t="s">
        <v>103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x14ac:dyDescent="0.2">
      <c r="A43" s="31"/>
      <c r="B43" s="32">
        <f>COUNTA(B42:B42)</f>
        <v>1</v>
      </c>
      <c r="C43" s="122"/>
      <c r="D43" s="145"/>
      <c r="E43" s="32">
        <f t="shared" ref="E43:S43" si="6">COUNTIF(E42:E42,"Yes")</f>
        <v>0</v>
      </c>
      <c r="F43" s="32">
        <f t="shared" si="6"/>
        <v>0</v>
      </c>
      <c r="G43" s="32">
        <f t="shared" si="6"/>
        <v>0</v>
      </c>
      <c r="H43" s="32">
        <f t="shared" si="6"/>
        <v>0</v>
      </c>
      <c r="I43" s="32">
        <f t="shared" si="6"/>
        <v>0</v>
      </c>
      <c r="J43" s="32">
        <f t="shared" si="6"/>
        <v>0</v>
      </c>
      <c r="K43" s="32">
        <f t="shared" si="6"/>
        <v>0</v>
      </c>
      <c r="L43" s="32">
        <f t="shared" si="6"/>
        <v>0</v>
      </c>
      <c r="M43" s="32">
        <f t="shared" si="6"/>
        <v>0</v>
      </c>
      <c r="N43" s="32">
        <f t="shared" si="6"/>
        <v>0</v>
      </c>
      <c r="O43" s="32">
        <f t="shared" si="6"/>
        <v>0</v>
      </c>
      <c r="P43" s="32">
        <f t="shared" si="6"/>
        <v>0</v>
      </c>
      <c r="Q43" s="32">
        <f t="shared" si="6"/>
        <v>0</v>
      </c>
      <c r="R43" s="32">
        <f t="shared" si="6"/>
        <v>0</v>
      </c>
      <c r="S43" s="32">
        <f t="shared" si="6"/>
        <v>0</v>
      </c>
    </row>
    <row r="44" spans="1:19" x14ac:dyDescent="0.2">
      <c r="A44" s="46"/>
      <c r="B44" s="46"/>
      <c r="C44" s="82"/>
      <c r="D44" s="82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x14ac:dyDescent="0.2">
      <c r="A45" s="161" t="s">
        <v>319</v>
      </c>
      <c r="B45" s="161" t="s">
        <v>320</v>
      </c>
      <c r="C45" s="161" t="s">
        <v>321</v>
      </c>
      <c r="D45" s="161">
        <v>1</v>
      </c>
      <c r="E45" s="67" t="s">
        <v>36</v>
      </c>
      <c r="F45" s="67" t="s">
        <v>103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1:19" x14ac:dyDescent="0.2">
      <c r="A46" s="161" t="s">
        <v>319</v>
      </c>
      <c r="B46" s="161" t="s">
        <v>322</v>
      </c>
      <c r="C46" s="161" t="s">
        <v>323</v>
      </c>
      <c r="D46" s="161">
        <v>1</v>
      </c>
      <c r="E46" s="67" t="s">
        <v>36</v>
      </c>
      <c r="F46" s="67" t="s">
        <v>103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1:19" x14ac:dyDescent="0.2">
      <c r="A47" s="161" t="s">
        <v>319</v>
      </c>
      <c r="B47" s="161" t="s">
        <v>326</v>
      </c>
      <c r="C47" s="161" t="s">
        <v>327</v>
      </c>
      <c r="D47" s="161">
        <v>1</v>
      </c>
      <c r="E47" s="67" t="s">
        <v>36</v>
      </c>
      <c r="F47" s="67" t="s">
        <v>103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x14ac:dyDescent="0.2">
      <c r="A48" s="161" t="s">
        <v>319</v>
      </c>
      <c r="B48" s="161" t="s">
        <v>328</v>
      </c>
      <c r="C48" s="161" t="s">
        <v>329</v>
      </c>
      <c r="D48" s="161">
        <v>1</v>
      </c>
      <c r="E48" s="67" t="s">
        <v>36</v>
      </c>
      <c r="F48" s="67" t="s">
        <v>103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x14ac:dyDescent="0.2">
      <c r="A49" s="170" t="s">
        <v>319</v>
      </c>
      <c r="B49" s="170" t="s">
        <v>330</v>
      </c>
      <c r="C49" s="170" t="s">
        <v>331</v>
      </c>
      <c r="D49" s="170">
        <v>1</v>
      </c>
      <c r="E49" s="68" t="s">
        <v>36</v>
      </c>
      <c r="F49" s="68" t="s">
        <v>103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x14ac:dyDescent="0.2">
      <c r="A50" s="31"/>
      <c r="B50" s="32">
        <f>COUNTA(B45:B49)</f>
        <v>5</v>
      </c>
      <c r="C50" s="122"/>
      <c r="D50" s="145"/>
      <c r="E50" s="32">
        <f t="shared" ref="E50:S50" si="7">COUNTIF(E45:E49,"Yes")</f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>
        <f t="shared" si="7"/>
        <v>0</v>
      </c>
      <c r="R50" s="32">
        <f t="shared" si="7"/>
        <v>0</v>
      </c>
      <c r="S50" s="32">
        <f t="shared" si="7"/>
        <v>0</v>
      </c>
    </row>
    <row r="51" spans="1:19" x14ac:dyDescent="0.2">
      <c r="A51" s="46"/>
      <c r="B51" s="46"/>
      <c r="C51" s="82"/>
      <c r="D51" s="8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x14ac:dyDescent="0.2">
      <c r="A52" s="170" t="s">
        <v>332</v>
      </c>
      <c r="B52" s="170" t="s">
        <v>339</v>
      </c>
      <c r="C52" s="170" t="s">
        <v>340</v>
      </c>
      <c r="D52" s="170">
        <v>1</v>
      </c>
      <c r="E52" s="68" t="s">
        <v>36</v>
      </c>
      <c r="F52" s="68" t="s">
        <v>103</v>
      </c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</row>
    <row r="53" spans="1:19" x14ac:dyDescent="0.2">
      <c r="A53" s="31"/>
      <c r="B53" s="32">
        <f>COUNTA(B52:B52)</f>
        <v>1</v>
      </c>
      <c r="C53" s="122"/>
      <c r="D53" s="145"/>
      <c r="E53" s="32">
        <f t="shared" ref="E53:S53" si="8">COUNTIF(E52:E52,"Yes")</f>
        <v>0</v>
      </c>
      <c r="F53" s="32">
        <f t="shared" si="8"/>
        <v>0</v>
      </c>
      <c r="G53" s="32">
        <f t="shared" si="8"/>
        <v>0</v>
      </c>
      <c r="H53" s="32">
        <f t="shared" si="8"/>
        <v>0</v>
      </c>
      <c r="I53" s="32">
        <f t="shared" si="8"/>
        <v>0</v>
      </c>
      <c r="J53" s="32">
        <f t="shared" si="8"/>
        <v>0</v>
      </c>
      <c r="K53" s="32">
        <f t="shared" si="8"/>
        <v>0</v>
      </c>
      <c r="L53" s="32">
        <f t="shared" si="8"/>
        <v>0</v>
      </c>
      <c r="M53" s="32">
        <f t="shared" si="8"/>
        <v>0</v>
      </c>
      <c r="N53" s="32">
        <f t="shared" si="8"/>
        <v>0</v>
      </c>
      <c r="O53" s="32">
        <f t="shared" si="8"/>
        <v>0</v>
      </c>
      <c r="P53" s="32">
        <f t="shared" si="8"/>
        <v>0</v>
      </c>
      <c r="Q53" s="32">
        <f t="shared" si="8"/>
        <v>0</v>
      </c>
      <c r="R53" s="32">
        <f t="shared" si="8"/>
        <v>0</v>
      </c>
      <c r="S53" s="32">
        <f t="shared" si="8"/>
        <v>0</v>
      </c>
    </row>
    <row r="54" spans="1:19" x14ac:dyDescent="0.2">
      <c r="A54" s="46"/>
      <c r="B54" s="46"/>
      <c r="C54" s="82"/>
      <c r="D54" s="82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x14ac:dyDescent="0.2">
      <c r="A55" s="161" t="s">
        <v>347</v>
      </c>
      <c r="B55" s="161" t="s">
        <v>348</v>
      </c>
      <c r="C55" s="161" t="s">
        <v>349</v>
      </c>
      <c r="D55" s="161">
        <v>1</v>
      </c>
      <c r="E55" s="67" t="s">
        <v>36</v>
      </c>
      <c r="F55" s="67" t="s">
        <v>103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19" x14ac:dyDescent="0.2">
      <c r="A56" s="161" t="s">
        <v>347</v>
      </c>
      <c r="B56" s="161" t="s">
        <v>354</v>
      </c>
      <c r="C56" s="161" t="s">
        <v>355</v>
      </c>
      <c r="D56" s="161">
        <v>1</v>
      </c>
      <c r="E56" s="67" t="s">
        <v>36</v>
      </c>
      <c r="F56" s="67" t="s">
        <v>103</v>
      </c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x14ac:dyDescent="0.2">
      <c r="A57" s="161" t="s">
        <v>347</v>
      </c>
      <c r="B57" s="161" t="s">
        <v>362</v>
      </c>
      <c r="C57" s="161" t="s">
        <v>363</v>
      </c>
      <c r="D57" s="161">
        <v>1</v>
      </c>
      <c r="E57" s="67" t="s">
        <v>36</v>
      </c>
      <c r="F57" s="67" t="s">
        <v>103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19" x14ac:dyDescent="0.2">
      <c r="A58" s="161" t="s">
        <v>347</v>
      </c>
      <c r="B58" s="161" t="s">
        <v>364</v>
      </c>
      <c r="C58" s="161" t="s">
        <v>365</v>
      </c>
      <c r="D58" s="161">
        <v>1</v>
      </c>
      <c r="E58" s="67" t="s">
        <v>36</v>
      </c>
      <c r="F58" s="67" t="s">
        <v>103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x14ac:dyDescent="0.2">
      <c r="A59" s="161" t="s">
        <v>347</v>
      </c>
      <c r="B59" s="161" t="s">
        <v>366</v>
      </c>
      <c r="C59" s="161" t="s">
        <v>367</v>
      </c>
      <c r="D59" s="161">
        <v>1</v>
      </c>
      <c r="E59" s="67" t="s">
        <v>36</v>
      </c>
      <c r="F59" s="67" t="s">
        <v>103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19" x14ac:dyDescent="0.2">
      <c r="A60" s="161" t="s">
        <v>347</v>
      </c>
      <c r="B60" s="161" t="s">
        <v>368</v>
      </c>
      <c r="C60" s="161" t="s">
        <v>369</v>
      </c>
      <c r="D60" s="161">
        <v>1</v>
      </c>
      <c r="E60" s="67" t="s">
        <v>36</v>
      </c>
      <c r="F60" s="67" t="s">
        <v>103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19" x14ac:dyDescent="0.2">
      <c r="A61" s="161" t="s">
        <v>347</v>
      </c>
      <c r="B61" s="161" t="s">
        <v>370</v>
      </c>
      <c r="C61" s="161" t="s">
        <v>371</v>
      </c>
      <c r="D61" s="161">
        <v>1</v>
      </c>
      <c r="E61" s="67" t="s">
        <v>36</v>
      </c>
      <c r="F61" s="67" t="s">
        <v>103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19" x14ac:dyDescent="0.2">
      <c r="A62" s="161" t="s">
        <v>347</v>
      </c>
      <c r="B62" s="161" t="s">
        <v>372</v>
      </c>
      <c r="C62" s="161" t="s">
        <v>373</v>
      </c>
      <c r="D62" s="161">
        <v>1</v>
      </c>
      <c r="E62" s="67" t="s">
        <v>36</v>
      </c>
      <c r="F62" s="67" t="s">
        <v>103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19" x14ac:dyDescent="0.2">
      <c r="A63" s="161" t="s">
        <v>347</v>
      </c>
      <c r="B63" s="161" t="s">
        <v>376</v>
      </c>
      <c r="C63" s="161" t="s">
        <v>377</v>
      </c>
      <c r="D63" s="161">
        <v>1</v>
      </c>
      <c r="E63" s="67" t="s">
        <v>36</v>
      </c>
      <c r="F63" s="67" t="s">
        <v>103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19" x14ac:dyDescent="0.2">
      <c r="A64" s="161" t="s">
        <v>347</v>
      </c>
      <c r="B64" s="161" t="s">
        <v>378</v>
      </c>
      <c r="C64" s="161" t="s">
        <v>379</v>
      </c>
      <c r="D64" s="161">
        <v>1</v>
      </c>
      <c r="E64" s="67" t="s">
        <v>36</v>
      </c>
      <c r="F64" s="67" t="s">
        <v>103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x14ac:dyDescent="0.2">
      <c r="A65" s="161" t="s">
        <v>347</v>
      </c>
      <c r="B65" s="161" t="s">
        <v>380</v>
      </c>
      <c r="C65" s="161" t="s">
        <v>381</v>
      </c>
      <c r="D65" s="161">
        <v>1</v>
      </c>
      <c r="E65" s="67" t="s">
        <v>36</v>
      </c>
      <c r="F65" s="67" t="s">
        <v>103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1:19" x14ac:dyDescent="0.2">
      <c r="A66" s="161" t="s">
        <v>347</v>
      </c>
      <c r="B66" s="161" t="s">
        <v>382</v>
      </c>
      <c r="C66" s="161" t="s">
        <v>383</v>
      </c>
      <c r="D66" s="161">
        <v>1</v>
      </c>
      <c r="E66" s="67" t="s">
        <v>36</v>
      </c>
      <c r="F66" s="67" t="s">
        <v>103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x14ac:dyDescent="0.2">
      <c r="A67" s="161" t="s">
        <v>347</v>
      </c>
      <c r="B67" s="161" t="s">
        <v>384</v>
      </c>
      <c r="C67" s="161" t="s">
        <v>385</v>
      </c>
      <c r="D67" s="161">
        <v>1</v>
      </c>
      <c r="E67" s="67" t="s">
        <v>36</v>
      </c>
      <c r="F67" s="67" t="s">
        <v>103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19" x14ac:dyDescent="0.2">
      <c r="A68" s="170" t="s">
        <v>347</v>
      </c>
      <c r="B68" s="170" t="s">
        <v>388</v>
      </c>
      <c r="C68" s="170" t="s">
        <v>389</v>
      </c>
      <c r="D68" s="170">
        <v>1</v>
      </c>
      <c r="E68" s="68" t="s">
        <v>36</v>
      </c>
      <c r="F68" s="68" t="s">
        <v>103</v>
      </c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1:19" x14ac:dyDescent="0.2">
      <c r="A69" s="31"/>
      <c r="B69" s="32">
        <f>COUNTA(B55:B68)</f>
        <v>14</v>
      </c>
      <c r="C69" s="122"/>
      <c r="D69" s="145"/>
      <c r="E69" s="32">
        <f t="shared" ref="E69:S69" si="9">COUNTIF(E55:E68,"Yes")</f>
        <v>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</row>
    <row r="70" spans="1:19" x14ac:dyDescent="0.2">
      <c r="A70" s="46"/>
      <c r="B70" s="46"/>
      <c r="C70" s="82"/>
      <c r="D70" s="82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x14ac:dyDescent="0.2">
      <c r="A71" s="161" t="s">
        <v>390</v>
      </c>
      <c r="B71" s="161" t="s">
        <v>395</v>
      </c>
      <c r="C71" s="161" t="s">
        <v>396</v>
      </c>
      <c r="D71" s="161">
        <v>1</v>
      </c>
      <c r="E71" s="67" t="s">
        <v>36</v>
      </c>
      <c r="F71" s="67" t="s">
        <v>103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1:19" x14ac:dyDescent="0.2">
      <c r="A72" s="161" t="s">
        <v>390</v>
      </c>
      <c r="B72" s="161" t="s">
        <v>399</v>
      </c>
      <c r="C72" s="161" t="s">
        <v>400</v>
      </c>
      <c r="D72" s="161">
        <v>1</v>
      </c>
      <c r="E72" s="67" t="s">
        <v>36</v>
      </c>
      <c r="F72" s="67" t="s">
        <v>103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1:19" x14ac:dyDescent="0.2">
      <c r="A73" s="161" t="s">
        <v>390</v>
      </c>
      <c r="B73" s="161" t="s">
        <v>401</v>
      </c>
      <c r="C73" s="161" t="s">
        <v>402</v>
      </c>
      <c r="D73" s="161">
        <v>1</v>
      </c>
      <c r="E73" s="67" t="s">
        <v>36</v>
      </c>
      <c r="F73" s="67" t="s">
        <v>103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4" spans="1:19" x14ac:dyDescent="0.2">
      <c r="A74" s="161" t="s">
        <v>390</v>
      </c>
      <c r="B74" s="161" t="s">
        <v>403</v>
      </c>
      <c r="C74" s="161" t="s">
        <v>404</v>
      </c>
      <c r="D74" s="161">
        <v>1</v>
      </c>
      <c r="E74" s="67" t="s">
        <v>36</v>
      </c>
      <c r="F74" s="67" t="s">
        <v>103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</row>
    <row r="75" spans="1:19" x14ac:dyDescent="0.2">
      <c r="A75" s="161" t="s">
        <v>390</v>
      </c>
      <c r="B75" s="161" t="s">
        <v>405</v>
      </c>
      <c r="C75" s="161" t="s">
        <v>406</v>
      </c>
      <c r="D75" s="161">
        <v>1</v>
      </c>
      <c r="E75" s="67" t="s">
        <v>36</v>
      </c>
      <c r="F75" s="67" t="s">
        <v>103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</row>
    <row r="76" spans="1:19" x14ac:dyDescent="0.2">
      <c r="A76" s="161" t="s">
        <v>390</v>
      </c>
      <c r="B76" s="161" t="s">
        <v>407</v>
      </c>
      <c r="C76" s="161" t="s">
        <v>408</v>
      </c>
      <c r="D76" s="161">
        <v>2</v>
      </c>
      <c r="E76" s="67" t="s">
        <v>36</v>
      </c>
      <c r="F76" s="67" t="s">
        <v>103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</row>
    <row r="77" spans="1:19" x14ac:dyDescent="0.2">
      <c r="A77" s="161" t="s">
        <v>390</v>
      </c>
      <c r="B77" s="161" t="s">
        <v>411</v>
      </c>
      <c r="C77" s="161" t="s">
        <v>412</v>
      </c>
      <c r="D77" s="161">
        <v>1</v>
      </c>
      <c r="E77" s="67" t="s">
        <v>36</v>
      </c>
      <c r="F77" s="67" t="s">
        <v>103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</row>
    <row r="78" spans="1:19" x14ac:dyDescent="0.2">
      <c r="A78" s="161" t="s">
        <v>390</v>
      </c>
      <c r="B78" s="161" t="s">
        <v>415</v>
      </c>
      <c r="C78" s="161" t="s">
        <v>416</v>
      </c>
      <c r="D78" s="161">
        <v>1</v>
      </c>
      <c r="E78" s="67" t="s">
        <v>36</v>
      </c>
      <c r="F78" s="67" t="s">
        <v>103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</row>
    <row r="79" spans="1:19" x14ac:dyDescent="0.2">
      <c r="A79" s="161" t="s">
        <v>390</v>
      </c>
      <c r="B79" s="161" t="s">
        <v>419</v>
      </c>
      <c r="C79" s="161" t="s">
        <v>1281</v>
      </c>
      <c r="D79" s="161">
        <v>1</v>
      </c>
      <c r="E79" s="67" t="s">
        <v>36</v>
      </c>
      <c r="F79" s="67" t="s">
        <v>103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</row>
    <row r="80" spans="1:19" x14ac:dyDescent="0.2">
      <c r="A80" s="161" t="s">
        <v>390</v>
      </c>
      <c r="B80" s="161" t="s">
        <v>420</v>
      </c>
      <c r="C80" s="161" t="s">
        <v>421</v>
      </c>
      <c r="D80" s="161">
        <v>1</v>
      </c>
      <c r="E80" s="67" t="s">
        <v>36</v>
      </c>
      <c r="F80" s="67" t="s">
        <v>103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</row>
    <row r="81" spans="1:19" x14ac:dyDescent="0.2">
      <c r="A81" s="161" t="s">
        <v>390</v>
      </c>
      <c r="B81" s="161" t="s">
        <v>422</v>
      </c>
      <c r="C81" s="161" t="s">
        <v>423</v>
      </c>
      <c r="D81" s="161">
        <v>1</v>
      </c>
      <c r="E81" s="67" t="s">
        <v>36</v>
      </c>
      <c r="F81" s="67" t="s">
        <v>103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</row>
    <row r="82" spans="1:19" x14ac:dyDescent="0.2">
      <c r="A82" s="161" t="s">
        <v>390</v>
      </c>
      <c r="B82" s="161" t="s">
        <v>424</v>
      </c>
      <c r="C82" s="161" t="s">
        <v>425</v>
      </c>
      <c r="D82" s="161">
        <v>2</v>
      </c>
      <c r="E82" s="67" t="s">
        <v>36</v>
      </c>
      <c r="F82" s="67" t="s">
        <v>103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</row>
    <row r="83" spans="1:19" x14ac:dyDescent="0.2">
      <c r="A83" s="161" t="s">
        <v>390</v>
      </c>
      <c r="B83" s="161" t="s">
        <v>426</v>
      </c>
      <c r="C83" s="161" t="s">
        <v>427</v>
      </c>
      <c r="D83" s="161">
        <v>1</v>
      </c>
      <c r="E83" s="67" t="s">
        <v>36</v>
      </c>
      <c r="F83" s="67" t="s">
        <v>103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19" x14ac:dyDescent="0.2">
      <c r="A84" s="170" t="s">
        <v>390</v>
      </c>
      <c r="B84" s="170" t="s">
        <v>428</v>
      </c>
      <c r="C84" s="170" t="s">
        <v>429</v>
      </c>
      <c r="D84" s="170">
        <v>1</v>
      </c>
      <c r="E84" s="68" t="s">
        <v>36</v>
      </c>
      <c r="F84" s="68" t="s">
        <v>103</v>
      </c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1:19" x14ac:dyDescent="0.2">
      <c r="A85" s="31"/>
      <c r="B85" s="32">
        <f>COUNTA(B71:B84)</f>
        <v>14</v>
      </c>
      <c r="C85" s="122"/>
      <c r="D85" s="145"/>
      <c r="E85" s="32">
        <f t="shared" ref="E85:S85" si="10">COUNTIF(E71:E84,"Yes")</f>
        <v>0</v>
      </c>
      <c r="F85" s="32">
        <f t="shared" si="10"/>
        <v>0</v>
      </c>
      <c r="G85" s="32">
        <f t="shared" si="10"/>
        <v>0</v>
      </c>
      <c r="H85" s="32">
        <f t="shared" si="10"/>
        <v>0</v>
      </c>
      <c r="I85" s="32">
        <f t="shared" si="10"/>
        <v>0</v>
      </c>
      <c r="J85" s="32">
        <f t="shared" si="10"/>
        <v>0</v>
      </c>
      <c r="K85" s="32">
        <f t="shared" si="10"/>
        <v>0</v>
      </c>
      <c r="L85" s="32">
        <f t="shared" si="10"/>
        <v>0</v>
      </c>
      <c r="M85" s="32">
        <f t="shared" si="10"/>
        <v>0</v>
      </c>
      <c r="N85" s="32">
        <f t="shared" si="10"/>
        <v>0</v>
      </c>
      <c r="O85" s="32">
        <f t="shared" si="10"/>
        <v>0</v>
      </c>
      <c r="P85" s="32">
        <f t="shared" si="10"/>
        <v>0</v>
      </c>
      <c r="Q85" s="32">
        <f t="shared" si="10"/>
        <v>0</v>
      </c>
      <c r="R85" s="32">
        <f t="shared" si="10"/>
        <v>0</v>
      </c>
      <c r="S85" s="32">
        <f t="shared" si="10"/>
        <v>0</v>
      </c>
    </row>
    <row r="86" spans="1:19" x14ac:dyDescent="0.2">
      <c r="A86" s="46"/>
      <c r="B86" s="46"/>
      <c r="C86" s="82"/>
      <c r="D86" s="82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x14ac:dyDescent="0.2">
      <c r="A87" s="161" t="s">
        <v>430</v>
      </c>
      <c r="B87" s="161" t="s">
        <v>433</v>
      </c>
      <c r="C87" s="161" t="s">
        <v>434</v>
      </c>
      <c r="D87" s="161">
        <v>1</v>
      </c>
      <c r="E87" s="67" t="s">
        <v>36</v>
      </c>
      <c r="F87" s="67" t="s">
        <v>103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</row>
    <row r="88" spans="1:19" x14ac:dyDescent="0.2">
      <c r="A88" s="161" t="s">
        <v>430</v>
      </c>
      <c r="B88" s="161" t="s">
        <v>435</v>
      </c>
      <c r="C88" s="161" t="s">
        <v>436</v>
      </c>
      <c r="D88" s="161">
        <v>1</v>
      </c>
      <c r="E88" s="67" t="s">
        <v>36</v>
      </c>
      <c r="F88" s="67" t="s">
        <v>103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</row>
    <row r="89" spans="1:19" x14ac:dyDescent="0.2">
      <c r="A89" s="161" t="s">
        <v>430</v>
      </c>
      <c r="B89" s="161" t="s">
        <v>443</v>
      </c>
      <c r="C89" s="161" t="s">
        <v>444</v>
      </c>
      <c r="D89" s="161">
        <v>1</v>
      </c>
      <c r="E89" s="67" t="s">
        <v>36</v>
      </c>
      <c r="F89" s="67" t="s">
        <v>103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</row>
    <row r="90" spans="1:19" x14ac:dyDescent="0.2">
      <c r="A90" s="170" t="s">
        <v>430</v>
      </c>
      <c r="B90" s="170" t="s">
        <v>453</v>
      </c>
      <c r="C90" s="170" t="s">
        <v>454</v>
      </c>
      <c r="D90" s="170">
        <v>1</v>
      </c>
      <c r="E90" s="68" t="s">
        <v>36</v>
      </c>
      <c r="F90" s="68" t="s">
        <v>103</v>
      </c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1:19" x14ac:dyDescent="0.2">
      <c r="A91" s="31"/>
      <c r="B91" s="32">
        <f>COUNTA(B87:B90)</f>
        <v>4</v>
      </c>
      <c r="C91" s="122"/>
      <c r="D91" s="145"/>
      <c r="E91" s="32">
        <f t="shared" ref="E91:S91" si="11">COUNTIF(E87:E90,"Yes")</f>
        <v>0</v>
      </c>
      <c r="F91" s="32">
        <f t="shared" si="11"/>
        <v>0</v>
      </c>
      <c r="G91" s="32">
        <f t="shared" si="11"/>
        <v>0</v>
      </c>
      <c r="H91" s="32">
        <f t="shared" si="11"/>
        <v>0</v>
      </c>
      <c r="I91" s="32">
        <f t="shared" si="11"/>
        <v>0</v>
      </c>
      <c r="J91" s="32">
        <f t="shared" si="11"/>
        <v>0</v>
      </c>
      <c r="K91" s="32">
        <f t="shared" si="11"/>
        <v>0</v>
      </c>
      <c r="L91" s="32">
        <f t="shared" si="11"/>
        <v>0</v>
      </c>
      <c r="M91" s="32">
        <f t="shared" si="11"/>
        <v>0</v>
      </c>
      <c r="N91" s="32">
        <f t="shared" si="11"/>
        <v>0</v>
      </c>
      <c r="O91" s="32">
        <f t="shared" si="11"/>
        <v>0</v>
      </c>
      <c r="P91" s="32">
        <f t="shared" si="11"/>
        <v>0</v>
      </c>
      <c r="Q91" s="32">
        <f t="shared" si="11"/>
        <v>0</v>
      </c>
      <c r="R91" s="32">
        <f t="shared" si="11"/>
        <v>0</v>
      </c>
      <c r="S91" s="32">
        <f t="shared" si="11"/>
        <v>0</v>
      </c>
    </row>
    <row r="92" spans="1:19" x14ac:dyDescent="0.2">
      <c r="A92" s="46"/>
      <c r="B92" s="46"/>
      <c r="C92" s="82"/>
      <c r="D92" s="82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x14ac:dyDescent="0.2">
      <c r="A93" s="161" t="s">
        <v>455</v>
      </c>
      <c r="B93" s="161" t="s">
        <v>458</v>
      </c>
      <c r="C93" s="161" t="s">
        <v>459</v>
      </c>
      <c r="D93" s="161">
        <v>1</v>
      </c>
      <c r="E93" s="67" t="s">
        <v>36</v>
      </c>
      <c r="F93" s="67" t="s">
        <v>103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</row>
    <row r="94" spans="1:19" x14ac:dyDescent="0.2">
      <c r="A94" s="161" t="s">
        <v>455</v>
      </c>
      <c r="B94" s="161" t="s">
        <v>462</v>
      </c>
      <c r="C94" s="161" t="s">
        <v>1285</v>
      </c>
      <c r="D94" s="161">
        <v>1</v>
      </c>
      <c r="E94" s="67" t="s">
        <v>36</v>
      </c>
      <c r="F94" s="67" t="s">
        <v>103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</row>
    <row r="95" spans="1:19" x14ac:dyDescent="0.2">
      <c r="A95" s="161" t="s">
        <v>455</v>
      </c>
      <c r="B95" s="161" t="s">
        <v>463</v>
      </c>
      <c r="C95" s="161" t="s">
        <v>1286</v>
      </c>
      <c r="D95" s="161">
        <v>3</v>
      </c>
      <c r="E95" s="67" t="s">
        <v>36</v>
      </c>
      <c r="F95" s="67" t="s">
        <v>103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</row>
    <row r="96" spans="1:19" x14ac:dyDescent="0.2">
      <c r="A96" s="161" t="s">
        <v>455</v>
      </c>
      <c r="B96" s="161" t="s">
        <v>464</v>
      </c>
      <c r="C96" s="161" t="s">
        <v>465</v>
      </c>
      <c r="D96" s="161">
        <v>1</v>
      </c>
      <c r="E96" s="67" t="s">
        <v>36</v>
      </c>
      <c r="F96" s="67" t="s">
        <v>103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x14ac:dyDescent="0.2">
      <c r="A97" s="161" t="s">
        <v>455</v>
      </c>
      <c r="B97" s="161" t="s">
        <v>468</v>
      </c>
      <c r="C97" s="161" t="s">
        <v>469</v>
      </c>
      <c r="D97" s="161">
        <v>3</v>
      </c>
      <c r="E97" s="67" t="s">
        <v>36</v>
      </c>
      <c r="F97" s="67" t="s">
        <v>103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x14ac:dyDescent="0.2">
      <c r="A98" s="161" t="s">
        <v>455</v>
      </c>
      <c r="B98" s="161" t="s">
        <v>470</v>
      </c>
      <c r="C98" s="161" t="s">
        <v>471</v>
      </c>
      <c r="D98" s="161">
        <v>3</v>
      </c>
      <c r="E98" s="67" t="s">
        <v>36</v>
      </c>
      <c r="F98" s="67" t="s">
        <v>103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</row>
    <row r="99" spans="1:19" x14ac:dyDescent="0.2">
      <c r="A99" s="161" t="s">
        <v>455</v>
      </c>
      <c r="B99" s="161" t="s">
        <v>472</v>
      </c>
      <c r="C99" s="161" t="s">
        <v>473</v>
      </c>
      <c r="D99" s="161">
        <v>3</v>
      </c>
      <c r="E99" s="67" t="s">
        <v>36</v>
      </c>
      <c r="F99" s="67" t="s">
        <v>103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</row>
    <row r="100" spans="1:19" x14ac:dyDescent="0.2">
      <c r="A100" s="161" t="s">
        <v>455</v>
      </c>
      <c r="B100" s="161" t="s">
        <v>474</v>
      </c>
      <c r="C100" s="161" t="s">
        <v>475</v>
      </c>
      <c r="D100" s="161">
        <v>1</v>
      </c>
      <c r="E100" s="67" t="s">
        <v>36</v>
      </c>
      <c r="F100" s="67" t="s">
        <v>103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</row>
    <row r="101" spans="1:19" x14ac:dyDescent="0.2">
      <c r="A101" s="161" t="s">
        <v>455</v>
      </c>
      <c r="B101" s="161" t="s">
        <v>498</v>
      </c>
      <c r="C101" s="161" t="s">
        <v>499</v>
      </c>
      <c r="D101" s="161">
        <v>1</v>
      </c>
      <c r="E101" s="67" t="s">
        <v>36</v>
      </c>
      <c r="F101" s="67" t="s">
        <v>103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</row>
    <row r="102" spans="1:19" x14ac:dyDescent="0.2">
      <c r="A102" s="170" t="s">
        <v>455</v>
      </c>
      <c r="B102" s="170" t="s">
        <v>500</v>
      </c>
      <c r="C102" s="170" t="s">
        <v>501</v>
      </c>
      <c r="D102" s="170">
        <v>1</v>
      </c>
      <c r="E102" s="68" t="s">
        <v>36</v>
      </c>
      <c r="F102" s="68" t="s">
        <v>103</v>
      </c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1:19" x14ac:dyDescent="0.2">
      <c r="A103" s="31"/>
      <c r="B103" s="32">
        <f>COUNTA(B93:B102)</f>
        <v>10</v>
      </c>
      <c r="C103" s="122"/>
      <c r="D103" s="145"/>
      <c r="E103" s="32">
        <f t="shared" ref="E103:S103" si="12">COUNTIF(E93:E102,"Yes")</f>
        <v>0</v>
      </c>
      <c r="F103" s="32">
        <f t="shared" si="12"/>
        <v>0</v>
      </c>
      <c r="G103" s="32">
        <f t="shared" si="12"/>
        <v>0</v>
      </c>
      <c r="H103" s="32">
        <f t="shared" si="12"/>
        <v>0</v>
      </c>
      <c r="I103" s="32">
        <f t="shared" si="12"/>
        <v>0</v>
      </c>
      <c r="J103" s="32">
        <f t="shared" si="12"/>
        <v>0</v>
      </c>
      <c r="K103" s="32">
        <f t="shared" si="12"/>
        <v>0</v>
      </c>
      <c r="L103" s="32">
        <f t="shared" si="12"/>
        <v>0</v>
      </c>
      <c r="M103" s="32">
        <f t="shared" si="12"/>
        <v>0</v>
      </c>
      <c r="N103" s="32">
        <f t="shared" si="12"/>
        <v>0</v>
      </c>
      <c r="O103" s="32">
        <f t="shared" si="12"/>
        <v>0</v>
      </c>
      <c r="P103" s="32">
        <f t="shared" si="12"/>
        <v>0</v>
      </c>
      <c r="Q103" s="32">
        <f t="shared" si="12"/>
        <v>0</v>
      </c>
      <c r="R103" s="32">
        <f t="shared" si="12"/>
        <v>0</v>
      </c>
      <c r="S103" s="32">
        <f t="shared" si="12"/>
        <v>0</v>
      </c>
    </row>
    <row r="104" spans="1:19" x14ac:dyDescent="0.2">
      <c r="A104" s="46"/>
      <c r="B104" s="46"/>
      <c r="C104" s="82"/>
      <c r="D104" s="82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x14ac:dyDescent="0.2">
      <c r="A105" s="161" t="s">
        <v>506</v>
      </c>
      <c r="B105" s="161" t="s">
        <v>509</v>
      </c>
      <c r="C105" s="161" t="s">
        <v>510</v>
      </c>
      <c r="D105" s="161">
        <v>3</v>
      </c>
      <c r="E105" s="67" t="s">
        <v>36</v>
      </c>
      <c r="F105" s="67" t="s">
        <v>103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ht="18" x14ac:dyDescent="0.2">
      <c r="A106" s="170" t="s">
        <v>506</v>
      </c>
      <c r="B106" s="170" t="s">
        <v>515</v>
      </c>
      <c r="C106" s="68" t="s">
        <v>516</v>
      </c>
      <c r="D106" s="170">
        <v>3</v>
      </c>
      <c r="E106" s="68" t="s">
        <v>36</v>
      </c>
      <c r="F106" s="68" t="s">
        <v>103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1:19" x14ac:dyDescent="0.2">
      <c r="A107" s="31"/>
      <c r="B107" s="32">
        <f>COUNTA(B105:B106)</f>
        <v>2</v>
      </c>
      <c r="C107" s="145"/>
      <c r="D107" s="145"/>
      <c r="E107" s="32">
        <f>COUNTIF(E105:E106,"Yes")</f>
        <v>0</v>
      </c>
      <c r="F107" s="32">
        <f>COUNTIF(F105:F106,"Yes")</f>
        <v>0</v>
      </c>
      <c r="G107" s="32">
        <f>COUNTIF(G105:G106,"Yes")</f>
        <v>0</v>
      </c>
      <c r="H107" s="32">
        <f t="shared" ref="H107:S107" si="13">COUNTIF(H105:H106,"Yes")</f>
        <v>0</v>
      </c>
      <c r="I107" s="32">
        <f t="shared" si="13"/>
        <v>0</v>
      </c>
      <c r="J107" s="32">
        <f t="shared" si="13"/>
        <v>0</v>
      </c>
      <c r="K107" s="32">
        <f t="shared" si="13"/>
        <v>0</v>
      </c>
      <c r="L107" s="32">
        <f t="shared" si="13"/>
        <v>0</v>
      </c>
      <c r="M107" s="32">
        <f t="shared" si="13"/>
        <v>0</v>
      </c>
      <c r="N107" s="32">
        <f t="shared" si="13"/>
        <v>0</v>
      </c>
      <c r="O107" s="32">
        <f t="shared" si="13"/>
        <v>0</v>
      </c>
      <c r="P107" s="32">
        <f t="shared" si="13"/>
        <v>0</v>
      </c>
      <c r="Q107" s="32">
        <f t="shared" si="13"/>
        <v>0</v>
      </c>
      <c r="R107" s="32">
        <f t="shared" si="13"/>
        <v>0</v>
      </c>
      <c r="S107" s="32">
        <f t="shared" si="13"/>
        <v>0</v>
      </c>
    </row>
    <row r="108" spans="1:19" x14ac:dyDescent="0.2">
      <c r="A108" s="46"/>
      <c r="B108" s="46"/>
      <c r="C108" s="82"/>
      <c r="D108" s="82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ht="12.75" customHeight="1" x14ac:dyDescent="0.2">
      <c r="A109" s="161" t="s">
        <v>562</v>
      </c>
      <c r="B109" s="161" t="s">
        <v>569</v>
      </c>
      <c r="C109" s="161" t="s">
        <v>570</v>
      </c>
      <c r="D109" s="161">
        <v>1</v>
      </c>
      <c r="E109" s="67" t="s">
        <v>36</v>
      </c>
      <c r="F109" s="67" t="s">
        <v>103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</row>
    <row r="110" spans="1:19" ht="12.75" customHeight="1" x14ac:dyDescent="0.2">
      <c r="A110" s="161" t="s">
        <v>562</v>
      </c>
      <c r="B110" s="161" t="s">
        <v>573</v>
      </c>
      <c r="C110" s="161" t="s">
        <v>574</v>
      </c>
      <c r="D110" s="161">
        <v>1</v>
      </c>
      <c r="E110" s="67" t="s">
        <v>36</v>
      </c>
      <c r="F110" s="67" t="s">
        <v>103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</row>
    <row r="111" spans="1:19" ht="12.75" customHeight="1" x14ac:dyDescent="0.2">
      <c r="A111" s="161" t="s">
        <v>562</v>
      </c>
      <c r="B111" s="161" t="s">
        <v>575</v>
      </c>
      <c r="C111" s="161" t="s">
        <v>576</v>
      </c>
      <c r="D111" s="161">
        <v>1</v>
      </c>
      <c r="E111" s="67" t="s">
        <v>36</v>
      </c>
      <c r="F111" s="67" t="s">
        <v>103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ht="12.75" customHeight="1" x14ac:dyDescent="0.2">
      <c r="A112" s="161" t="s">
        <v>562</v>
      </c>
      <c r="B112" s="161" t="s">
        <v>577</v>
      </c>
      <c r="C112" s="161" t="s">
        <v>578</v>
      </c>
      <c r="D112" s="161">
        <v>1</v>
      </c>
      <c r="E112" s="67" t="s">
        <v>36</v>
      </c>
      <c r="F112" s="67" t="s">
        <v>103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</row>
    <row r="113" spans="1:19" ht="12.75" customHeight="1" x14ac:dyDescent="0.2">
      <c r="A113" s="161" t="s">
        <v>562</v>
      </c>
      <c r="B113" s="161" t="s">
        <v>579</v>
      </c>
      <c r="C113" s="161" t="s">
        <v>580</v>
      </c>
      <c r="D113" s="161">
        <v>1</v>
      </c>
      <c r="E113" s="67" t="s">
        <v>36</v>
      </c>
      <c r="F113" s="67" t="s">
        <v>103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</row>
    <row r="114" spans="1:19" ht="12.75" customHeight="1" x14ac:dyDescent="0.2">
      <c r="A114" s="161" t="s">
        <v>562</v>
      </c>
      <c r="B114" s="161" t="s">
        <v>583</v>
      </c>
      <c r="C114" s="161" t="s">
        <v>584</v>
      </c>
      <c r="D114" s="161">
        <v>1</v>
      </c>
      <c r="E114" s="67" t="s">
        <v>36</v>
      </c>
      <c r="F114" s="67" t="s">
        <v>103</v>
      </c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</row>
    <row r="115" spans="1:19" ht="12.75" customHeight="1" x14ac:dyDescent="0.2">
      <c r="A115" s="161" t="s">
        <v>562</v>
      </c>
      <c r="B115" s="161" t="s">
        <v>585</v>
      </c>
      <c r="C115" s="161" t="s">
        <v>586</v>
      </c>
      <c r="D115" s="161">
        <v>1</v>
      </c>
      <c r="E115" s="67" t="s">
        <v>36</v>
      </c>
      <c r="F115" s="67" t="s">
        <v>103</v>
      </c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</row>
    <row r="116" spans="1:19" ht="12.75" customHeight="1" x14ac:dyDescent="0.2">
      <c r="A116" s="161" t="s">
        <v>562</v>
      </c>
      <c r="B116" s="161" t="s">
        <v>587</v>
      </c>
      <c r="C116" s="161" t="s">
        <v>588</v>
      </c>
      <c r="D116" s="161">
        <v>2</v>
      </c>
      <c r="E116" s="67" t="s">
        <v>36</v>
      </c>
      <c r="F116" s="67" t="s">
        <v>103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</row>
    <row r="117" spans="1:19" ht="12.75" customHeight="1" x14ac:dyDescent="0.2">
      <c r="A117" s="161" t="s">
        <v>562</v>
      </c>
      <c r="B117" s="161" t="s">
        <v>593</v>
      </c>
      <c r="C117" s="161" t="s">
        <v>594</v>
      </c>
      <c r="D117" s="161">
        <v>1</v>
      </c>
      <c r="E117" s="67" t="s">
        <v>36</v>
      </c>
      <c r="F117" s="67" t="s">
        <v>103</v>
      </c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</row>
    <row r="118" spans="1:19" ht="12.75" customHeight="1" x14ac:dyDescent="0.2">
      <c r="A118" s="161" t="s">
        <v>562</v>
      </c>
      <c r="B118" s="161" t="s">
        <v>599</v>
      </c>
      <c r="C118" s="161" t="s">
        <v>600</v>
      </c>
      <c r="D118" s="161">
        <v>1</v>
      </c>
      <c r="E118" s="67" t="s">
        <v>36</v>
      </c>
      <c r="F118" s="67" t="s">
        <v>103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</row>
    <row r="119" spans="1:19" ht="12.75" customHeight="1" x14ac:dyDescent="0.2">
      <c r="A119" s="170" t="s">
        <v>562</v>
      </c>
      <c r="B119" s="170" t="s">
        <v>601</v>
      </c>
      <c r="C119" s="170" t="s">
        <v>602</v>
      </c>
      <c r="D119" s="170">
        <v>1</v>
      </c>
      <c r="E119" s="68" t="s">
        <v>36</v>
      </c>
      <c r="F119" s="68" t="s">
        <v>103</v>
      </c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</row>
    <row r="120" spans="1:19" x14ac:dyDescent="0.2">
      <c r="A120" s="31"/>
      <c r="B120" s="32">
        <f>COUNTA(B109:B119)</f>
        <v>11</v>
      </c>
      <c r="C120" s="122"/>
      <c r="D120" s="145"/>
      <c r="E120" s="32">
        <f t="shared" ref="E120:S120" si="14">COUNTIF(E109:E119,"Yes")</f>
        <v>0</v>
      </c>
      <c r="F120" s="32">
        <f t="shared" si="14"/>
        <v>0</v>
      </c>
      <c r="G120" s="32">
        <f t="shared" si="14"/>
        <v>0</v>
      </c>
      <c r="H120" s="32">
        <f t="shared" si="14"/>
        <v>0</v>
      </c>
      <c r="I120" s="32">
        <f t="shared" si="14"/>
        <v>0</v>
      </c>
      <c r="J120" s="32">
        <f t="shared" si="14"/>
        <v>0</v>
      </c>
      <c r="K120" s="32">
        <f t="shared" si="14"/>
        <v>0</v>
      </c>
      <c r="L120" s="32">
        <f t="shared" si="14"/>
        <v>0</v>
      </c>
      <c r="M120" s="32">
        <f t="shared" si="14"/>
        <v>0</v>
      </c>
      <c r="N120" s="32">
        <f t="shared" si="14"/>
        <v>0</v>
      </c>
      <c r="O120" s="32">
        <f t="shared" si="14"/>
        <v>0</v>
      </c>
      <c r="P120" s="32">
        <f t="shared" si="14"/>
        <v>0</v>
      </c>
      <c r="Q120" s="32">
        <f t="shared" si="14"/>
        <v>0</v>
      </c>
      <c r="R120" s="32">
        <f t="shared" si="14"/>
        <v>0</v>
      </c>
      <c r="S120" s="32">
        <f t="shared" si="14"/>
        <v>0</v>
      </c>
    </row>
    <row r="121" spans="1:19" x14ac:dyDescent="0.2">
      <c r="A121" s="46"/>
      <c r="B121" s="46"/>
      <c r="C121" s="82"/>
      <c r="D121" s="82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ht="18" x14ac:dyDescent="0.2">
      <c r="A122" s="171" t="s">
        <v>618</v>
      </c>
      <c r="B122" s="161" t="s">
        <v>625</v>
      </c>
      <c r="C122" s="161" t="s">
        <v>626</v>
      </c>
      <c r="D122" s="161">
        <v>3</v>
      </c>
      <c r="E122" s="67" t="s">
        <v>36</v>
      </c>
      <c r="F122" s="67" t="s">
        <v>103</v>
      </c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</row>
    <row r="123" spans="1:19" ht="18" x14ac:dyDescent="0.2">
      <c r="A123" s="171" t="s">
        <v>618</v>
      </c>
      <c r="B123" s="161" t="s">
        <v>629</v>
      </c>
      <c r="C123" s="161" t="s">
        <v>630</v>
      </c>
      <c r="D123" s="161">
        <v>1</v>
      </c>
      <c r="E123" s="67" t="s">
        <v>36</v>
      </c>
      <c r="F123" s="67" t="s">
        <v>103</v>
      </c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</row>
    <row r="124" spans="1:19" ht="18" x14ac:dyDescent="0.2">
      <c r="A124" s="171" t="s">
        <v>618</v>
      </c>
      <c r="B124" s="161" t="s">
        <v>631</v>
      </c>
      <c r="C124" s="161" t="s">
        <v>632</v>
      </c>
      <c r="D124" s="161">
        <v>1</v>
      </c>
      <c r="E124" s="67" t="s">
        <v>36</v>
      </c>
      <c r="F124" s="67" t="s">
        <v>103</v>
      </c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ht="18" x14ac:dyDescent="0.2">
      <c r="A125" s="171" t="s">
        <v>618</v>
      </c>
      <c r="B125" s="161" t="s">
        <v>637</v>
      </c>
      <c r="C125" s="161" t="s">
        <v>638</v>
      </c>
      <c r="D125" s="161">
        <v>1</v>
      </c>
      <c r="E125" s="67" t="s">
        <v>36</v>
      </c>
      <c r="F125" s="67" t="s">
        <v>103</v>
      </c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</row>
    <row r="126" spans="1:19" ht="18" x14ac:dyDescent="0.2">
      <c r="A126" s="68" t="s">
        <v>618</v>
      </c>
      <c r="B126" s="170" t="s">
        <v>677</v>
      </c>
      <c r="C126" s="170" t="s">
        <v>678</v>
      </c>
      <c r="D126" s="170">
        <v>1</v>
      </c>
      <c r="E126" s="68" t="s">
        <v>36</v>
      </c>
      <c r="F126" s="68" t="s">
        <v>103</v>
      </c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</row>
    <row r="127" spans="1:19" x14ac:dyDescent="0.2">
      <c r="A127" s="31"/>
      <c r="B127" s="32">
        <f>COUNTA(B122:B126)</f>
        <v>5</v>
      </c>
      <c r="C127" s="128"/>
      <c r="D127" s="145"/>
      <c r="E127" s="32">
        <f t="shared" ref="E127:S127" si="15">COUNTIF(E122:E126,"Yes")</f>
        <v>0</v>
      </c>
      <c r="F127" s="32">
        <f t="shared" si="15"/>
        <v>0</v>
      </c>
      <c r="G127" s="32">
        <f t="shared" si="15"/>
        <v>0</v>
      </c>
      <c r="H127" s="32">
        <f t="shared" si="15"/>
        <v>0</v>
      </c>
      <c r="I127" s="32">
        <f t="shared" si="15"/>
        <v>0</v>
      </c>
      <c r="J127" s="32">
        <f t="shared" si="15"/>
        <v>0</v>
      </c>
      <c r="K127" s="32">
        <f t="shared" si="15"/>
        <v>0</v>
      </c>
      <c r="L127" s="32">
        <f t="shared" si="15"/>
        <v>0</v>
      </c>
      <c r="M127" s="32">
        <f t="shared" si="15"/>
        <v>0</v>
      </c>
      <c r="N127" s="32">
        <f t="shared" si="15"/>
        <v>0</v>
      </c>
      <c r="O127" s="32">
        <f t="shared" si="15"/>
        <v>0</v>
      </c>
      <c r="P127" s="32">
        <f t="shared" si="15"/>
        <v>0</v>
      </c>
      <c r="Q127" s="32">
        <f t="shared" si="15"/>
        <v>0</v>
      </c>
      <c r="R127" s="32">
        <f t="shared" si="15"/>
        <v>0</v>
      </c>
      <c r="S127" s="32">
        <f t="shared" si="15"/>
        <v>0</v>
      </c>
    </row>
    <row r="128" spans="1:19" x14ac:dyDescent="0.2">
      <c r="A128" s="46"/>
      <c r="B128" s="46"/>
      <c r="C128" s="82"/>
      <c r="D128" s="82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x14ac:dyDescent="0.2">
      <c r="A129" s="161" t="s">
        <v>681</v>
      </c>
      <c r="B129" s="161" t="s">
        <v>682</v>
      </c>
      <c r="C129" s="161" t="s">
        <v>683</v>
      </c>
      <c r="D129" s="161">
        <v>1</v>
      </c>
      <c r="E129" s="67" t="s">
        <v>36</v>
      </c>
      <c r="F129" s="67" t="s">
        <v>103</v>
      </c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</row>
    <row r="130" spans="1:19" x14ac:dyDescent="0.2">
      <c r="A130" s="161" t="s">
        <v>681</v>
      </c>
      <c r="B130" s="161" t="s">
        <v>686</v>
      </c>
      <c r="C130" s="161" t="s">
        <v>687</v>
      </c>
      <c r="D130" s="161">
        <v>1</v>
      </c>
      <c r="E130" s="67" t="s">
        <v>36</v>
      </c>
      <c r="F130" s="67" t="s">
        <v>103</v>
      </c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</row>
    <row r="131" spans="1:19" x14ac:dyDescent="0.2">
      <c r="A131" s="161" t="s">
        <v>681</v>
      </c>
      <c r="B131" s="161" t="s">
        <v>688</v>
      </c>
      <c r="C131" s="161" t="s">
        <v>689</v>
      </c>
      <c r="D131" s="161">
        <v>1</v>
      </c>
      <c r="E131" s="67" t="s">
        <v>36</v>
      </c>
      <c r="F131" s="67" t="s">
        <v>103</v>
      </c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</row>
    <row r="132" spans="1:19" x14ac:dyDescent="0.2">
      <c r="A132" s="161" t="s">
        <v>681</v>
      </c>
      <c r="B132" s="161" t="s">
        <v>690</v>
      </c>
      <c r="C132" s="161" t="s">
        <v>691</v>
      </c>
      <c r="D132" s="161">
        <v>1</v>
      </c>
      <c r="E132" s="67" t="s">
        <v>36</v>
      </c>
      <c r="F132" s="67" t="s">
        <v>103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1:19" x14ac:dyDescent="0.2">
      <c r="A133" s="161" t="s">
        <v>681</v>
      </c>
      <c r="B133" s="161" t="s">
        <v>694</v>
      </c>
      <c r="C133" s="161" t="s">
        <v>695</v>
      </c>
      <c r="D133" s="161">
        <v>1</v>
      </c>
      <c r="E133" s="67" t="s">
        <v>36</v>
      </c>
      <c r="F133" s="67" t="s">
        <v>103</v>
      </c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</row>
    <row r="134" spans="1:19" x14ac:dyDescent="0.2">
      <c r="A134" s="161" t="s">
        <v>681</v>
      </c>
      <c r="B134" s="161" t="s">
        <v>696</v>
      </c>
      <c r="C134" s="161" t="s">
        <v>697</v>
      </c>
      <c r="D134" s="161">
        <v>1</v>
      </c>
      <c r="E134" s="67" t="s">
        <v>36</v>
      </c>
      <c r="F134" s="67" t="s">
        <v>103</v>
      </c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</row>
    <row r="135" spans="1:19" x14ac:dyDescent="0.2">
      <c r="A135" s="170" t="s">
        <v>681</v>
      </c>
      <c r="B135" s="170" t="s">
        <v>708</v>
      </c>
      <c r="C135" s="170" t="s">
        <v>709</v>
      </c>
      <c r="D135" s="170">
        <v>1</v>
      </c>
      <c r="E135" s="68" t="s">
        <v>36</v>
      </c>
      <c r="F135" s="68" t="s">
        <v>103</v>
      </c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</row>
    <row r="136" spans="1:19" x14ac:dyDescent="0.2">
      <c r="A136" s="31"/>
      <c r="B136" s="32">
        <f>COUNTA(B129:B135)</f>
        <v>7</v>
      </c>
      <c r="C136" s="128"/>
      <c r="D136" s="145"/>
      <c r="E136" s="32">
        <f t="shared" ref="E136:S136" si="16">COUNTIF(E129:E135,"Yes")</f>
        <v>0</v>
      </c>
      <c r="F136" s="32">
        <f t="shared" si="16"/>
        <v>0</v>
      </c>
      <c r="G136" s="32">
        <f t="shared" si="16"/>
        <v>0</v>
      </c>
      <c r="H136" s="32">
        <f t="shared" si="16"/>
        <v>0</v>
      </c>
      <c r="I136" s="32">
        <f t="shared" si="16"/>
        <v>0</v>
      </c>
      <c r="J136" s="32">
        <f t="shared" si="16"/>
        <v>0</v>
      </c>
      <c r="K136" s="32">
        <f t="shared" si="16"/>
        <v>0</v>
      </c>
      <c r="L136" s="32">
        <f t="shared" si="16"/>
        <v>0</v>
      </c>
      <c r="M136" s="32">
        <f t="shared" si="16"/>
        <v>0</v>
      </c>
      <c r="N136" s="32">
        <f t="shared" si="16"/>
        <v>0</v>
      </c>
      <c r="O136" s="32">
        <f t="shared" si="16"/>
        <v>0</v>
      </c>
      <c r="P136" s="32">
        <f t="shared" si="16"/>
        <v>0</v>
      </c>
      <c r="Q136" s="32">
        <f t="shared" si="16"/>
        <v>0</v>
      </c>
      <c r="R136" s="32">
        <f t="shared" si="16"/>
        <v>0</v>
      </c>
      <c r="S136" s="32">
        <f t="shared" si="16"/>
        <v>0</v>
      </c>
    </row>
    <row r="137" spans="1:19" x14ac:dyDescent="0.2">
      <c r="A137" s="46"/>
      <c r="B137" s="46"/>
      <c r="C137" s="82"/>
      <c r="D137" s="82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x14ac:dyDescent="0.2">
      <c r="A138" s="161" t="s">
        <v>712</v>
      </c>
      <c r="B138" s="161" t="s">
        <v>713</v>
      </c>
      <c r="C138" s="161" t="s">
        <v>714</v>
      </c>
      <c r="D138" s="161">
        <v>1</v>
      </c>
      <c r="E138" s="67" t="s">
        <v>36</v>
      </c>
      <c r="F138" s="67" t="s">
        <v>103</v>
      </c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</row>
    <row r="139" spans="1:19" x14ac:dyDescent="0.2">
      <c r="A139" s="161" t="s">
        <v>712</v>
      </c>
      <c r="B139" s="161" t="s">
        <v>715</v>
      </c>
      <c r="C139" s="161" t="s">
        <v>716</v>
      </c>
      <c r="D139" s="161">
        <v>1</v>
      </c>
      <c r="E139" s="67" t="s">
        <v>36</v>
      </c>
      <c r="F139" s="67" t="s">
        <v>103</v>
      </c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</row>
    <row r="140" spans="1:19" x14ac:dyDescent="0.2">
      <c r="A140" s="161" t="s">
        <v>712</v>
      </c>
      <c r="B140" s="161" t="s">
        <v>723</v>
      </c>
      <c r="C140" s="161" t="s">
        <v>724</v>
      </c>
      <c r="D140" s="161">
        <v>1</v>
      </c>
      <c r="E140" s="67" t="s">
        <v>36</v>
      </c>
      <c r="F140" s="67" t="s">
        <v>103</v>
      </c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</row>
    <row r="141" spans="1:19" x14ac:dyDescent="0.2">
      <c r="A141" s="161" t="s">
        <v>712</v>
      </c>
      <c r="B141" s="161" t="s">
        <v>729</v>
      </c>
      <c r="C141" s="161" t="s">
        <v>730</v>
      </c>
      <c r="D141" s="161">
        <v>1</v>
      </c>
      <c r="E141" s="67" t="s">
        <v>36</v>
      </c>
      <c r="F141" s="67" t="s">
        <v>103</v>
      </c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</row>
    <row r="142" spans="1:19" x14ac:dyDescent="0.2">
      <c r="A142" s="161" t="s">
        <v>712</v>
      </c>
      <c r="B142" s="161" t="s">
        <v>735</v>
      </c>
      <c r="C142" s="161" t="s">
        <v>736</v>
      </c>
      <c r="D142" s="161">
        <v>1</v>
      </c>
      <c r="E142" s="67" t="s">
        <v>36</v>
      </c>
      <c r="F142" s="67" t="s">
        <v>103</v>
      </c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x14ac:dyDescent="0.2">
      <c r="A143" s="161" t="s">
        <v>712</v>
      </c>
      <c r="B143" s="161" t="s">
        <v>739</v>
      </c>
      <c r="C143" s="161" t="s">
        <v>740</v>
      </c>
      <c r="D143" s="161">
        <v>1</v>
      </c>
      <c r="E143" s="67" t="s">
        <v>36</v>
      </c>
      <c r="F143" s="67" t="s">
        <v>103</v>
      </c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</row>
    <row r="144" spans="1:19" x14ac:dyDescent="0.2">
      <c r="A144" s="161" t="s">
        <v>712</v>
      </c>
      <c r="B144" s="161" t="s">
        <v>743</v>
      </c>
      <c r="C144" s="161" t="s">
        <v>744</v>
      </c>
      <c r="D144" s="161">
        <v>1</v>
      </c>
      <c r="E144" s="67" t="s">
        <v>36</v>
      </c>
      <c r="F144" s="67" t="s">
        <v>103</v>
      </c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</row>
    <row r="145" spans="1:19" x14ac:dyDescent="0.2">
      <c r="A145" s="161" t="s">
        <v>712</v>
      </c>
      <c r="B145" s="161" t="s">
        <v>745</v>
      </c>
      <c r="C145" s="161" t="s">
        <v>746</v>
      </c>
      <c r="D145" s="161">
        <v>1</v>
      </c>
      <c r="E145" s="67" t="s">
        <v>36</v>
      </c>
      <c r="F145" s="67" t="s">
        <v>103</v>
      </c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</row>
    <row r="146" spans="1:19" x14ac:dyDescent="0.2">
      <c r="A146" s="161" t="s">
        <v>712</v>
      </c>
      <c r="B146" s="161" t="s">
        <v>747</v>
      </c>
      <c r="C146" s="161" t="s">
        <v>748</v>
      </c>
      <c r="D146" s="161">
        <v>1</v>
      </c>
      <c r="E146" s="67" t="s">
        <v>36</v>
      </c>
      <c r="F146" s="67" t="s">
        <v>103</v>
      </c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1:19" x14ac:dyDescent="0.2">
      <c r="A147" s="161" t="s">
        <v>712</v>
      </c>
      <c r="B147" s="161" t="s">
        <v>749</v>
      </c>
      <c r="C147" s="161" t="s">
        <v>750</v>
      </c>
      <c r="D147" s="161">
        <v>1</v>
      </c>
      <c r="E147" s="67" t="s">
        <v>36</v>
      </c>
      <c r="F147" s="67" t="s">
        <v>103</v>
      </c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</row>
    <row r="148" spans="1:19" x14ac:dyDescent="0.2">
      <c r="A148" s="161" t="s">
        <v>712</v>
      </c>
      <c r="B148" s="161" t="s">
        <v>751</v>
      </c>
      <c r="C148" s="161" t="s">
        <v>752</v>
      </c>
      <c r="D148" s="161">
        <v>1</v>
      </c>
      <c r="E148" s="67" t="s">
        <v>36</v>
      </c>
      <c r="F148" s="67" t="s">
        <v>103</v>
      </c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</row>
    <row r="149" spans="1:19" x14ac:dyDescent="0.2">
      <c r="A149" s="161" t="s">
        <v>712</v>
      </c>
      <c r="B149" s="161" t="s">
        <v>755</v>
      </c>
      <c r="C149" s="161" t="s">
        <v>228</v>
      </c>
      <c r="D149" s="161">
        <v>1</v>
      </c>
      <c r="E149" s="67" t="s">
        <v>36</v>
      </c>
      <c r="F149" s="67" t="s">
        <v>103</v>
      </c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</row>
    <row r="150" spans="1:19" x14ac:dyDescent="0.2">
      <c r="A150" s="170" t="s">
        <v>712</v>
      </c>
      <c r="B150" s="170" t="s">
        <v>756</v>
      </c>
      <c r="C150" s="170" t="s">
        <v>757</v>
      </c>
      <c r="D150" s="170">
        <v>3</v>
      </c>
      <c r="E150" s="68" t="s">
        <v>36</v>
      </c>
      <c r="F150" s="68" t="s">
        <v>103</v>
      </c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</row>
    <row r="151" spans="1:19" x14ac:dyDescent="0.2">
      <c r="A151" s="31"/>
      <c r="B151" s="32">
        <f>COUNTA(B138:B150)</f>
        <v>13</v>
      </c>
      <c r="C151" s="128"/>
      <c r="D151" s="145"/>
      <c r="E151" s="32">
        <f t="shared" ref="E151:S151" si="17">COUNTIF(E138:E150,"Yes")</f>
        <v>0</v>
      </c>
      <c r="F151" s="32">
        <f t="shared" si="17"/>
        <v>0</v>
      </c>
      <c r="G151" s="32">
        <f t="shared" si="17"/>
        <v>0</v>
      </c>
      <c r="H151" s="32">
        <f t="shared" si="17"/>
        <v>0</v>
      </c>
      <c r="I151" s="32">
        <f t="shared" si="17"/>
        <v>0</v>
      </c>
      <c r="J151" s="32">
        <f t="shared" si="17"/>
        <v>0</v>
      </c>
      <c r="K151" s="32">
        <f t="shared" si="17"/>
        <v>0</v>
      </c>
      <c r="L151" s="32">
        <f t="shared" si="17"/>
        <v>0</v>
      </c>
      <c r="M151" s="32">
        <f t="shared" si="17"/>
        <v>0</v>
      </c>
      <c r="N151" s="32">
        <f t="shared" si="17"/>
        <v>0</v>
      </c>
      <c r="O151" s="32">
        <f t="shared" si="17"/>
        <v>0</v>
      </c>
      <c r="P151" s="32">
        <f t="shared" si="17"/>
        <v>0</v>
      </c>
      <c r="Q151" s="32">
        <f t="shared" si="17"/>
        <v>0</v>
      </c>
      <c r="R151" s="32">
        <f t="shared" si="17"/>
        <v>0</v>
      </c>
      <c r="S151" s="32">
        <f t="shared" si="17"/>
        <v>0</v>
      </c>
    </row>
    <row r="152" spans="1:19" x14ac:dyDescent="0.2">
      <c r="A152" s="46"/>
      <c r="B152" s="46"/>
      <c r="C152" s="82"/>
      <c r="D152" s="82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:19" x14ac:dyDescent="0.2">
      <c r="A153" s="161" t="s">
        <v>760</v>
      </c>
      <c r="B153" s="161" t="s">
        <v>761</v>
      </c>
      <c r="C153" s="161" t="s">
        <v>762</v>
      </c>
      <c r="D153" s="161">
        <v>1</v>
      </c>
      <c r="E153" s="67" t="s">
        <v>36</v>
      </c>
      <c r="F153" s="67" t="s">
        <v>103</v>
      </c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</row>
    <row r="154" spans="1:19" x14ac:dyDescent="0.2">
      <c r="A154" s="161" t="s">
        <v>760</v>
      </c>
      <c r="B154" s="161" t="s">
        <v>765</v>
      </c>
      <c r="C154" s="161" t="s">
        <v>766</v>
      </c>
      <c r="D154" s="161">
        <v>1</v>
      </c>
      <c r="E154" s="67" t="s">
        <v>36</v>
      </c>
      <c r="F154" s="67" t="s">
        <v>103</v>
      </c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</row>
    <row r="155" spans="1:19" x14ac:dyDescent="0.2">
      <c r="A155" s="161" t="s">
        <v>760</v>
      </c>
      <c r="B155" s="161" t="s">
        <v>767</v>
      </c>
      <c r="C155" s="161" t="s">
        <v>1287</v>
      </c>
      <c r="D155" s="161">
        <v>3</v>
      </c>
      <c r="E155" s="67" t="s">
        <v>36</v>
      </c>
      <c r="F155" s="67" t="s">
        <v>103</v>
      </c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</row>
    <row r="156" spans="1:19" x14ac:dyDescent="0.2">
      <c r="A156" s="161" t="s">
        <v>760</v>
      </c>
      <c r="B156" s="161" t="s">
        <v>768</v>
      </c>
      <c r="C156" s="161" t="s">
        <v>769</v>
      </c>
      <c r="D156" s="161">
        <v>1</v>
      </c>
      <c r="E156" s="67" t="s">
        <v>36</v>
      </c>
      <c r="F156" s="67" t="s">
        <v>103</v>
      </c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</row>
    <row r="157" spans="1:19" x14ac:dyDescent="0.2">
      <c r="A157" s="161" t="s">
        <v>760</v>
      </c>
      <c r="B157" s="161" t="s">
        <v>770</v>
      </c>
      <c r="C157" s="161" t="s">
        <v>1288</v>
      </c>
      <c r="D157" s="161">
        <v>3</v>
      </c>
      <c r="E157" s="67" t="s">
        <v>36</v>
      </c>
      <c r="F157" s="67" t="s">
        <v>103</v>
      </c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</row>
    <row r="158" spans="1:19" x14ac:dyDescent="0.2">
      <c r="A158" s="161" t="s">
        <v>760</v>
      </c>
      <c r="B158" s="161" t="s">
        <v>771</v>
      </c>
      <c r="C158" s="161" t="s">
        <v>772</v>
      </c>
      <c r="D158" s="161">
        <v>3</v>
      </c>
      <c r="E158" s="67" t="s">
        <v>36</v>
      </c>
      <c r="F158" s="67" t="s">
        <v>103</v>
      </c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</row>
    <row r="159" spans="1:19" x14ac:dyDescent="0.2">
      <c r="A159" s="161" t="s">
        <v>760</v>
      </c>
      <c r="B159" s="161" t="s">
        <v>773</v>
      </c>
      <c r="C159" s="161" t="s">
        <v>1282</v>
      </c>
      <c r="D159" s="161">
        <v>1</v>
      </c>
      <c r="E159" s="67" t="s">
        <v>36</v>
      </c>
      <c r="F159" s="67" t="s">
        <v>103</v>
      </c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</row>
    <row r="160" spans="1:19" x14ac:dyDescent="0.2">
      <c r="A160" s="161" t="s">
        <v>760</v>
      </c>
      <c r="B160" s="161" t="s">
        <v>774</v>
      </c>
      <c r="C160" s="161" t="s">
        <v>775</v>
      </c>
      <c r="D160" s="161">
        <v>1</v>
      </c>
      <c r="E160" s="67" t="s">
        <v>36</v>
      </c>
      <c r="F160" s="67" t="s">
        <v>103</v>
      </c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</row>
    <row r="161" spans="1:19" x14ac:dyDescent="0.2">
      <c r="A161" s="161" t="s">
        <v>760</v>
      </c>
      <c r="B161" s="161" t="s">
        <v>776</v>
      </c>
      <c r="C161" s="161" t="s">
        <v>777</v>
      </c>
      <c r="D161" s="161">
        <v>1</v>
      </c>
      <c r="E161" s="67" t="s">
        <v>36</v>
      </c>
      <c r="F161" s="67" t="s">
        <v>103</v>
      </c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</row>
    <row r="162" spans="1:19" x14ac:dyDescent="0.2">
      <c r="A162" s="161" t="s">
        <v>760</v>
      </c>
      <c r="B162" s="161" t="s">
        <v>778</v>
      </c>
      <c r="C162" s="161" t="s">
        <v>779</v>
      </c>
      <c r="D162" s="161">
        <v>1</v>
      </c>
      <c r="E162" s="67" t="s">
        <v>36</v>
      </c>
      <c r="F162" s="67" t="s">
        <v>103</v>
      </c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</row>
    <row r="163" spans="1:19" x14ac:dyDescent="0.2">
      <c r="A163" s="170" t="s">
        <v>760</v>
      </c>
      <c r="B163" s="170" t="s">
        <v>782</v>
      </c>
      <c r="C163" s="170" t="s">
        <v>783</v>
      </c>
      <c r="D163" s="170">
        <v>1</v>
      </c>
      <c r="E163" s="68" t="s">
        <v>36</v>
      </c>
      <c r="F163" s="68" t="s">
        <v>103</v>
      </c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</row>
    <row r="164" spans="1:19" x14ac:dyDescent="0.2">
      <c r="A164" s="31"/>
      <c r="B164" s="32">
        <f>COUNTA(B153:B163)</f>
        <v>11</v>
      </c>
      <c r="C164" s="128"/>
      <c r="D164" s="145"/>
      <c r="E164" s="32">
        <f t="shared" ref="E164:S164" si="18">COUNTIF(E153:E163,"Yes")</f>
        <v>0</v>
      </c>
      <c r="F164" s="32">
        <f t="shared" si="18"/>
        <v>0</v>
      </c>
      <c r="G164" s="32">
        <f t="shared" si="18"/>
        <v>0</v>
      </c>
      <c r="H164" s="32">
        <f t="shared" si="18"/>
        <v>0</v>
      </c>
      <c r="I164" s="32">
        <f t="shared" si="18"/>
        <v>0</v>
      </c>
      <c r="J164" s="32">
        <f t="shared" si="18"/>
        <v>0</v>
      </c>
      <c r="K164" s="32">
        <f t="shared" si="18"/>
        <v>0</v>
      </c>
      <c r="L164" s="32">
        <f t="shared" si="18"/>
        <v>0</v>
      </c>
      <c r="M164" s="32">
        <f t="shared" si="18"/>
        <v>0</v>
      </c>
      <c r="N164" s="32">
        <f t="shared" si="18"/>
        <v>0</v>
      </c>
      <c r="O164" s="32">
        <f t="shared" si="18"/>
        <v>0</v>
      </c>
      <c r="P164" s="32">
        <f t="shared" si="18"/>
        <v>0</v>
      </c>
      <c r="Q164" s="32">
        <f t="shared" si="18"/>
        <v>0</v>
      </c>
      <c r="R164" s="32">
        <f t="shared" si="18"/>
        <v>0</v>
      </c>
      <c r="S164" s="32">
        <f t="shared" si="18"/>
        <v>0</v>
      </c>
    </row>
    <row r="165" spans="1:19" x14ac:dyDescent="0.2">
      <c r="A165" s="46"/>
      <c r="B165" s="46"/>
      <c r="C165" s="82"/>
      <c r="D165" s="82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19" x14ac:dyDescent="0.2">
      <c r="A166" s="170" t="s">
        <v>784</v>
      </c>
      <c r="B166" s="170" t="s">
        <v>793</v>
      </c>
      <c r="C166" s="170" t="s">
        <v>794</v>
      </c>
      <c r="D166" s="170">
        <v>1</v>
      </c>
      <c r="E166" s="68" t="s">
        <v>36</v>
      </c>
      <c r="F166" s="68" t="s">
        <v>103</v>
      </c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</row>
    <row r="167" spans="1:19" x14ac:dyDescent="0.2">
      <c r="A167" s="31"/>
      <c r="B167" s="32">
        <f>COUNTA(B166:B166)</f>
        <v>1</v>
      </c>
      <c r="C167" s="128"/>
      <c r="D167" s="145"/>
      <c r="E167" s="32">
        <f t="shared" ref="E167:S167" si="19">COUNTIF(E166:E166,"Yes")</f>
        <v>0</v>
      </c>
      <c r="F167" s="32">
        <f t="shared" si="19"/>
        <v>0</v>
      </c>
      <c r="G167" s="32">
        <f t="shared" si="19"/>
        <v>0</v>
      </c>
      <c r="H167" s="32">
        <f t="shared" si="19"/>
        <v>0</v>
      </c>
      <c r="I167" s="32">
        <f t="shared" si="19"/>
        <v>0</v>
      </c>
      <c r="J167" s="32">
        <f t="shared" si="19"/>
        <v>0</v>
      </c>
      <c r="K167" s="32">
        <f t="shared" si="19"/>
        <v>0</v>
      </c>
      <c r="L167" s="32">
        <f t="shared" si="19"/>
        <v>0</v>
      </c>
      <c r="M167" s="32">
        <f t="shared" si="19"/>
        <v>0</v>
      </c>
      <c r="N167" s="32">
        <f t="shared" si="19"/>
        <v>0</v>
      </c>
      <c r="O167" s="32">
        <f t="shared" si="19"/>
        <v>0</v>
      </c>
      <c r="P167" s="32">
        <f t="shared" si="19"/>
        <v>0</v>
      </c>
      <c r="Q167" s="32">
        <f t="shared" si="19"/>
        <v>0</v>
      </c>
      <c r="R167" s="32">
        <f t="shared" si="19"/>
        <v>0</v>
      </c>
      <c r="S167" s="32">
        <f t="shared" si="19"/>
        <v>0</v>
      </c>
    </row>
    <row r="168" spans="1:19" x14ac:dyDescent="0.2">
      <c r="A168" s="46"/>
      <c r="B168" s="46"/>
      <c r="C168" s="82"/>
      <c r="D168" s="82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19" x14ac:dyDescent="0.2">
      <c r="A169" s="161" t="s">
        <v>813</v>
      </c>
      <c r="B169" s="161" t="s">
        <v>824</v>
      </c>
      <c r="C169" s="161" t="s">
        <v>825</v>
      </c>
      <c r="D169" s="161">
        <v>3</v>
      </c>
      <c r="E169" s="67" t="s">
        <v>36</v>
      </c>
      <c r="F169" s="67" t="s">
        <v>103</v>
      </c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</row>
    <row r="170" spans="1:19" x14ac:dyDescent="0.2">
      <c r="A170" s="161" t="s">
        <v>813</v>
      </c>
      <c r="B170" s="161" t="s">
        <v>826</v>
      </c>
      <c r="C170" s="161" t="s">
        <v>827</v>
      </c>
      <c r="D170" s="161">
        <v>1</v>
      </c>
      <c r="E170" s="67" t="s">
        <v>36</v>
      </c>
      <c r="F170" s="67" t="s">
        <v>103</v>
      </c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</row>
    <row r="171" spans="1:19" x14ac:dyDescent="0.2">
      <c r="A171" s="161" t="s">
        <v>813</v>
      </c>
      <c r="B171" s="161" t="s">
        <v>860</v>
      </c>
      <c r="C171" s="161" t="s">
        <v>861</v>
      </c>
      <c r="D171" s="161">
        <v>1</v>
      </c>
      <c r="E171" s="67" t="s">
        <v>36</v>
      </c>
      <c r="F171" s="67" t="s">
        <v>103</v>
      </c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</row>
    <row r="172" spans="1:19" ht="18" x14ac:dyDescent="0.2">
      <c r="A172" s="161" t="s">
        <v>813</v>
      </c>
      <c r="B172" s="161" t="s">
        <v>1280</v>
      </c>
      <c r="C172" s="171" t="s">
        <v>1333</v>
      </c>
      <c r="D172" s="161">
        <v>3</v>
      </c>
      <c r="E172" s="67" t="s">
        <v>36</v>
      </c>
      <c r="F172" s="67" t="s">
        <v>103</v>
      </c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</row>
    <row r="173" spans="1:19" x14ac:dyDescent="0.2">
      <c r="A173" s="161" t="s">
        <v>813</v>
      </c>
      <c r="B173" s="161" t="s">
        <v>874</v>
      </c>
      <c r="C173" s="161" t="s">
        <v>875</v>
      </c>
      <c r="D173" s="161">
        <v>3</v>
      </c>
      <c r="E173" s="67" t="s">
        <v>36</v>
      </c>
      <c r="F173" s="67" t="s">
        <v>103</v>
      </c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</row>
    <row r="174" spans="1:19" x14ac:dyDescent="0.2">
      <c r="A174" s="161" t="s">
        <v>813</v>
      </c>
      <c r="B174" s="161" t="s">
        <v>876</v>
      </c>
      <c r="C174" s="161" t="s">
        <v>877</v>
      </c>
      <c r="D174" s="161">
        <v>1</v>
      </c>
      <c r="E174" s="67" t="s">
        <v>36</v>
      </c>
      <c r="F174" s="67" t="s">
        <v>103</v>
      </c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</row>
    <row r="175" spans="1:19" x14ac:dyDescent="0.2">
      <c r="A175" s="170" t="s">
        <v>813</v>
      </c>
      <c r="B175" s="170" t="s">
        <v>880</v>
      </c>
      <c r="C175" s="170" t="s">
        <v>881</v>
      </c>
      <c r="D175" s="170">
        <v>3</v>
      </c>
      <c r="E175" s="68" t="s">
        <v>36</v>
      </c>
      <c r="F175" s="68" t="s">
        <v>103</v>
      </c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</row>
    <row r="176" spans="1:19" x14ac:dyDescent="0.2">
      <c r="A176" s="31"/>
      <c r="B176" s="32">
        <f>COUNTA(B169:B175)</f>
        <v>7</v>
      </c>
      <c r="C176" s="128"/>
      <c r="D176" s="145"/>
      <c r="E176" s="32">
        <f t="shared" ref="E176:S176" si="20">COUNTIF(E169:E175,"Yes")</f>
        <v>0</v>
      </c>
      <c r="F176" s="32">
        <f t="shared" si="20"/>
        <v>0</v>
      </c>
      <c r="G176" s="32">
        <f t="shared" si="20"/>
        <v>0</v>
      </c>
      <c r="H176" s="32">
        <f t="shared" si="20"/>
        <v>0</v>
      </c>
      <c r="I176" s="32">
        <f t="shared" si="20"/>
        <v>0</v>
      </c>
      <c r="J176" s="32">
        <f t="shared" si="20"/>
        <v>0</v>
      </c>
      <c r="K176" s="32">
        <f t="shared" si="20"/>
        <v>0</v>
      </c>
      <c r="L176" s="32">
        <f t="shared" si="20"/>
        <v>0</v>
      </c>
      <c r="M176" s="32">
        <f t="shared" si="20"/>
        <v>0</v>
      </c>
      <c r="N176" s="32">
        <f t="shared" si="20"/>
        <v>0</v>
      </c>
      <c r="O176" s="32">
        <f t="shared" si="20"/>
        <v>0</v>
      </c>
      <c r="P176" s="32">
        <f t="shared" si="20"/>
        <v>0</v>
      </c>
      <c r="Q176" s="32">
        <f t="shared" si="20"/>
        <v>0</v>
      </c>
      <c r="R176" s="32">
        <f t="shared" si="20"/>
        <v>0</v>
      </c>
      <c r="S176" s="32">
        <f t="shared" si="20"/>
        <v>0</v>
      </c>
    </row>
    <row r="177" spans="1:19" x14ac:dyDescent="0.2">
      <c r="A177" s="46"/>
      <c r="B177" s="46"/>
      <c r="C177" s="82"/>
      <c r="D177" s="8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</row>
    <row r="178" spans="1:19" x14ac:dyDescent="0.2">
      <c r="A178" s="161" t="s">
        <v>916</v>
      </c>
      <c r="B178" s="161" t="s">
        <v>917</v>
      </c>
      <c r="C178" s="161" t="s">
        <v>918</v>
      </c>
      <c r="D178" s="161">
        <v>3</v>
      </c>
      <c r="E178" s="67" t="s">
        <v>36</v>
      </c>
      <c r="F178" s="67" t="s">
        <v>103</v>
      </c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</row>
    <row r="179" spans="1:19" x14ac:dyDescent="0.2">
      <c r="A179" s="161" t="s">
        <v>916</v>
      </c>
      <c r="B179" s="161" t="s">
        <v>943</v>
      </c>
      <c r="C179" s="161" t="s">
        <v>944</v>
      </c>
      <c r="D179" s="161">
        <v>1</v>
      </c>
      <c r="E179" s="67" t="s">
        <v>36</v>
      </c>
      <c r="F179" s="67" t="s">
        <v>103</v>
      </c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</row>
    <row r="180" spans="1:19" x14ac:dyDescent="0.2">
      <c r="A180" s="161" t="s">
        <v>916</v>
      </c>
      <c r="B180" s="161" t="s">
        <v>980</v>
      </c>
      <c r="C180" s="161" t="s">
        <v>1289</v>
      </c>
      <c r="D180" s="161">
        <v>3</v>
      </c>
      <c r="E180" s="67" t="s">
        <v>36</v>
      </c>
      <c r="F180" s="67" t="s">
        <v>103</v>
      </c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</row>
    <row r="181" spans="1:19" ht="18" x14ac:dyDescent="0.2">
      <c r="A181" s="161" t="s">
        <v>916</v>
      </c>
      <c r="B181" s="161" t="s">
        <v>969</v>
      </c>
      <c r="C181" s="171" t="s">
        <v>970</v>
      </c>
      <c r="D181" s="161">
        <v>3</v>
      </c>
      <c r="E181" s="67" t="s">
        <v>36</v>
      </c>
      <c r="F181" s="67" t="s">
        <v>103</v>
      </c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</row>
    <row r="182" spans="1:19" x14ac:dyDescent="0.2">
      <c r="A182" s="161" t="s">
        <v>916</v>
      </c>
      <c r="B182" s="161" t="s">
        <v>973</v>
      </c>
      <c r="C182" s="161" t="s">
        <v>974</v>
      </c>
      <c r="D182" s="161">
        <v>3</v>
      </c>
      <c r="E182" s="67" t="s">
        <v>36</v>
      </c>
      <c r="F182" s="67" t="s">
        <v>103</v>
      </c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</row>
    <row r="183" spans="1:19" x14ac:dyDescent="0.2">
      <c r="A183" s="161" t="s">
        <v>916</v>
      </c>
      <c r="B183" s="161" t="s">
        <v>977</v>
      </c>
      <c r="C183" s="161" t="s">
        <v>978</v>
      </c>
      <c r="D183" s="161">
        <v>3</v>
      </c>
      <c r="E183" s="67" t="s">
        <v>36</v>
      </c>
      <c r="F183" s="67" t="s">
        <v>103</v>
      </c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</row>
    <row r="184" spans="1:19" ht="18" x14ac:dyDescent="0.2">
      <c r="A184" s="170" t="s">
        <v>916</v>
      </c>
      <c r="B184" s="170" t="s">
        <v>979</v>
      </c>
      <c r="C184" s="68" t="s">
        <v>1283</v>
      </c>
      <c r="D184" s="170">
        <v>1</v>
      </c>
      <c r="E184" s="68" t="s">
        <v>36</v>
      </c>
      <c r="F184" s="68" t="s">
        <v>103</v>
      </c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</row>
    <row r="185" spans="1:19" x14ac:dyDescent="0.2">
      <c r="A185" s="31"/>
      <c r="B185" s="32">
        <f>COUNTA(B178:B184)</f>
        <v>7</v>
      </c>
      <c r="C185" s="128"/>
      <c r="D185" s="145"/>
      <c r="E185" s="32">
        <f t="shared" ref="E185:S185" si="21">COUNTIF(E178:E184,"Yes")</f>
        <v>0</v>
      </c>
      <c r="F185" s="32">
        <f t="shared" si="21"/>
        <v>0</v>
      </c>
      <c r="G185" s="32">
        <f t="shared" si="21"/>
        <v>0</v>
      </c>
      <c r="H185" s="32">
        <f t="shared" si="21"/>
        <v>0</v>
      </c>
      <c r="I185" s="32">
        <f t="shared" si="21"/>
        <v>0</v>
      </c>
      <c r="J185" s="32">
        <f t="shared" si="21"/>
        <v>0</v>
      </c>
      <c r="K185" s="32">
        <f t="shared" si="21"/>
        <v>0</v>
      </c>
      <c r="L185" s="32">
        <f t="shared" si="21"/>
        <v>0</v>
      </c>
      <c r="M185" s="32">
        <f t="shared" si="21"/>
        <v>0</v>
      </c>
      <c r="N185" s="32">
        <f t="shared" si="21"/>
        <v>0</v>
      </c>
      <c r="O185" s="32">
        <f t="shared" si="21"/>
        <v>0</v>
      </c>
      <c r="P185" s="32">
        <f t="shared" si="21"/>
        <v>0</v>
      </c>
      <c r="Q185" s="32">
        <f t="shared" si="21"/>
        <v>0</v>
      </c>
      <c r="R185" s="32">
        <f t="shared" si="21"/>
        <v>0</v>
      </c>
      <c r="S185" s="32">
        <f t="shared" si="21"/>
        <v>0</v>
      </c>
    </row>
    <row r="186" spans="1:19" x14ac:dyDescent="0.2">
      <c r="A186" s="46"/>
      <c r="B186" s="46"/>
      <c r="C186" s="82"/>
      <c r="D186" s="82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</row>
    <row r="187" spans="1:19" ht="18" x14ac:dyDescent="0.2">
      <c r="A187" s="161" t="s">
        <v>981</v>
      </c>
      <c r="B187" s="161" t="s">
        <v>982</v>
      </c>
      <c r="C187" s="171" t="s">
        <v>1337</v>
      </c>
      <c r="D187" s="161">
        <v>1</v>
      </c>
      <c r="E187" s="67" t="s">
        <v>36</v>
      </c>
      <c r="F187" s="67" t="s">
        <v>103</v>
      </c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</row>
    <row r="188" spans="1:19" x14ac:dyDescent="0.2">
      <c r="A188" s="161" t="s">
        <v>981</v>
      </c>
      <c r="B188" s="161" t="s">
        <v>983</v>
      </c>
      <c r="C188" s="161" t="s">
        <v>984</v>
      </c>
      <c r="D188" s="161">
        <v>1</v>
      </c>
      <c r="E188" s="67" t="s">
        <v>36</v>
      </c>
      <c r="F188" s="67" t="s">
        <v>103</v>
      </c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1:19" x14ac:dyDescent="0.2">
      <c r="A189" s="170" t="s">
        <v>981</v>
      </c>
      <c r="B189" s="170" t="s">
        <v>985</v>
      </c>
      <c r="C189" s="170" t="s">
        <v>986</v>
      </c>
      <c r="D189" s="170">
        <v>1</v>
      </c>
      <c r="E189" s="68" t="s">
        <v>36</v>
      </c>
      <c r="F189" s="68" t="s">
        <v>103</v>
      </c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</row>
    <row r="190" spans="1:19" x14ac:dyDescent="0.2">
      <c r="A190" s="31"/>
      <c r="B190" s="32">
        <f>COUNTA(B187:B189)</f>
        <v>3</v>
      </c>
      <c r="C190" s="128"/>
      <c r="D190" s="145"/>
      <c r="E190" s="32">
        <f t="shared" ref="E190:S190" si="22">COUNTIF(E187:E189,"Yes")</f>
        <v>0</v>
      </c>
      <c r="F190" s="32">
        <f t="shared" si="22"/>
        <v>0</v>
      </c>
      <c r="G190" s="32">
        <f t="shared" si="22"/>
        <v>0</v>
      </c>
      <c r="H190" s="32">
        <f t="shared" si="22"/>
        <v>0</v>
      </c>
      <c r="I190" s="32">
        <f t="shared" si="22"/>
        <v>0</v>
      </c>
      <c r="J190" s="32">
        <f t="shared" si="22"/>
        <v>0</v>
      </c>
      <c r="K190" s="32">
        <f t="shared" si="22"/>
        <v>0</v>
      </c>
      <c r="L190" s="32">
        <f t="shared" si="22"/>
        <v>0</v>
      </c>
      <c r="M190" s="32">
        <f t="shared" si="22"/>
        <v>0</v>
      </c>
      <c r="N190" s="32">
        <f t="shared" si="22"/>
        <v>0</v>
      </c>
      <c r="O190" s="32">
        <f t="shared" si="22"/>
        <v>0</v>
      </c>
      <c r="P190" s="32">
        <f t="shared" si="22"/>
        <v>0</v>
      </c>
      <c r="Q190" s="32">
        <f t="shared" si="22"/>
        <v>0</v>
      </c>
      <c r="R190" s="32">
        <f t="shared" si="22"/>
        <v>0</v>
      </c>
      <c r="S190" s="32">
        <f t="shared" si="22"/>
        <v>0</v>
      </c>
    </row>
    <row r="191" spans="1:19" x14ac:dyDescent="0.2">
      <c r="A191" s="46"/>
      <c r="B191" s="46"/>
      <c r="C191" s="82"/>
      <c r="D191" s="82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</row>
    <row r="192" spans="1:19" x14ac:dyDescent="0.2">
      <c r="A192" s="161" t="s">
        <v>987</v>
      </c>
      <c r="B192" s="161" t="s">
        <v>988</v>
      </c>
      <c r="C192" s="161" t="s">
        <v>989</v>
      </c>
      <c r="D192" s="161">
        <v>1</v>
      </c>
      <c r="E192" s="67" t="s">
        <v>36</v>
      </c>
      <c r="F192" s="67" t="s">
        <v>103</v>
      </c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</row>
    <row r="193" spans="1:19" x14ac:dyDescent="0.2">
      <c r="A193" s="161" t="s">
        <v>987</v>
      </c>
      <c r="B193" s="161" t="s">
        <v>990</v>
      </c>
      <c r="C193" s="161" t="s">
        <v>991</v>
      </c>
      <c r="D193" s="161">
        <v>1</v>
      </c>
      <c r="E193" s="67" t="s">
        <v>36</v>
      </c>
      <c r="F193" s="67" t="s">
        <v>103</v>
      </c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</row>
    <row r="194" spans="1:19" x14ac:dyDescent="0.2">
      <c r="A194" s="161" t="s">
        <v>987</v>
      </c>
      <c r="B194" s="161" t="s">
        <v>992</v>
      </c>
      <c r="C194" s="161" t="s">
        <v>993</v>
      </c>
      <c r="D194" s="161">
        <v>1</v>
      </c>
      <c r="E194" s="67" t="s">
        <v>36</v>
      </c>
      <c r="F194" s="67" t="s">
        <v>103</v>
      </c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</row>
    <row r="195" spans="1:19" x14ac:dyDescent="0.2">
      <c r="A195" s="161" t="s">
        <v>987</v>
      </c>
      <c r="B195" s="161" t="s">
        <v>994</v>
      </c>
      <c r="C195" s="161" t="s">
        <v>995</v>
      </c>
      <c r="D195" s="161">
        <v>1</v>
      </c>
      <c r="E195" s="67" t="s">
        <v>36</v>
      </c>
      <c r="F195" s="67" t="s">
        <v>103</v>
      </c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</row>
    <row r="196" spans="1:19" x14ac:dyDescent="0.2">
      <c r="A196" s="161" t="s">
        <v>987</v>
      </c>
      <c r="B196" s="161" t="s">
        <v>996</v>
      </c>
      <c r="C196" s="161" t="s">
        <v>997</v>
      </c>
      <c r="D196" s="161">
        <v>1</v>
      </c>
      <c r="E196" s="67" t="s">
        <v>36</v>
      </c>
      <c r="F196" s="67" t="s">
        <v>103</v>
      </c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</row>
    <row r="197" spans="1:19" x14ac:dyDescent="0.2">
      <c r="A197" s="161" t="s">
        <v>987</v>
      </c>
      <c r="B197" s="161" t="s">
        <v>998</v>
      </c>
      <c r="C197" s="161" t="s">
        <v>999</v>
      </c>
      <c r="D197" s="161">
        <v>1</v>
      </c>
      <c r="E197" s="67" t="s">
        <v>36</v>
      </c>
      <c r="F197" s="67" t="s">
        <v>103</v>
      </c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</row>
    <row r="198" spans="1:19" x14ac:dyDescent="0.2">
      <c r="A198" s="161" t="s">
        <v>987</v>
      </c>
      <c r="B198" s="161" t="s">
        <v>1000</v>
      </c>
      <c r="C198" s="161" t="s">
        <v>1001</v>
      </c>
      <c r="D198" s="161">
        <v>1</v>
      </c>
      <c r="E198" s="67" t="s">
        <v>36</v>
      </c>
      <c r="F198" s="67" t="s">
        <v>103</v>
      </c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</row>
    <row r="199" spans="1:19" x14ac:dyDescent="0.2">
      <c r="A199" s="161" t="s">
        <v>987</v>
      </c>
      <c r="B199" s="161" t="s">
        <v>1002</v>
      </c>
      <c r="C199" s="161" t="s">
        <v>1003</v>
      </c>
      <c r="D199" s="161">
        <v>1</v>
      </c>
      <c r="E199" s="67" t="s">
        <v>36</v>
      </c>
      <c r="F199" s="67" t="s">
        <v>103</v>
      </c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</row>
    <row r="200" spans="1:19" x14ac:dyDescent="0.2">
      <c r="A200" s="170" t="s">
        <v>987</v>
      </c>
      <c r="B200" s="170" t="s">
        <v>1006</v>
      </c>
      <c r="C200" s="170" t="s">
        <v>1007</v>
      </c>
      <c r="D200" s="170">
        <v>1</v>
      </c>
      <c r="E200" s="68" t="s">
        <v>36</v>
      </c>
      <c r="F200" s="68" t="s">
        <v>103</v>
      </c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</row>
    <row r="201" spans="1:19" x14ac:dyDescent="0.2">
      <c r="A201" s="31"/>
      <c r="B201" s="32">
        <f>COUNTA(B192:B200)</f>
        <v>9</v>
      </c>
      <c r="C201" s="128"/>
      <c r="D201" s="145"/>
      <c r="E201" s="32">
        <f t="shared" ref="E201:S201" si="23">COUNTIF(E192:E200,"Yes")</f>
        <v>0</v>
      </c>
      <c r="F201" s="32">
        <f t="shared" si="23"/>
        <v>0</v>
      </c>
      <c r="G201" s="32">
        <f t="shared" si="23"/>
        <v>0</v>
      </c>
      <c r="H201" s="32">
        <f t="shared" si="23"/>
        <v>0</v>
      </c>
      <c r="I201" s="32">
        <f t="shared" si="23"/>
        <v>0</v>
      </c>
      <c r="J201" s="32">
        <f t="shared" si="23"/>
        <v>0</v>
      </c>
      <c r="K201" s="32">
        <f t="shared" si="23"/>
        <v>0</v>
      </c>
      <c r="L201" s="32">
        <f t="shared" si="23"/>
        <v>0</v>
      </c>
      <c r="M201" s="32">
        <f t="shared" si="23"/>
        <v>0</v>
      </c>
      <c r="N201" s="32">
        <f t="shared" si="23"/>
        <v>0</v>
      </c>
      <c r="O201" s="32">
        <f t="shared" si="23"/>
        <v>0</v>
      </c>
      <c r="P201" s="32">
        <f t="shared" si="23"/>
        <v>0</v>
      </c>
      <c r="Q201" s="32">
        <f t="shared" si="23"/>
        <v>0</v>
      </c>
      <c r="R201" s="32">
        <f t="shared" si="23"/>
        <v>0</v>
      </c>
      <c r="S201" s="32">
        <f t="shared" si="23"/>
        <v>0</v>
      </c>
    </row>
    <row r="202" spans="1:19" x14ac:dyDescent="0.2">
      <c r="A202" s="46"/>
      <c r="B202" s="46"/>
      <c r="C202" s="82"/>
      <c r="D202" s="82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</row>
    <row r="203" spans="1:19" x14ac:dyDescent="0.2">
      <c r="A203" s="161" t="s">
        <v>1008</v>
      </c>
      <c r="B203" s="161" t="s">
        <v>1009</v>
      </c>
      <c r="C203" s="161" t="s">
        <v>1010</v>
      </c>
      <c r="D203" s="161">
        <v>1</v>
      </c>
      <c r="E203" s="67" t="s">
        <v>36</v>
      </c>
      <c r="F203" s="67" t="s">
        <v>103</v>
      </c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</row>
    <row r="204" spans="1:19" x14ac:dyDescent="0.2">
      <c r="A204" s="161" t="s">
        <v>1008</v>
      </c>
      <c r="B204" s="161" t="s">
        <v>1011</v>
      </c>
      <c r="C204" s="161" t="s">
        <v>1012</v>
      </c>
      <c r="D204" s="161">
        <v>1</v>
      </c>
      <c r="E204" s="67" t="s">
        <v>36</v>
      </c>
      <c r="F204" s="67" t="s">
        <v>103</v>
      </c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</row>
    <row r="205" spans="1:19" x14ac:dyDescent="0.2">
      <c r="A205" s="161" t="s">
        <v>1008</v>
      </c>
      <c r="B205" s="161" t="s">
        <v>1013</v>
      </c>
      <c r="C205" s="161" t="s">
        <v>1014</v>
      </c>
      <c r="D205" s="161">
        <v>1</v>
      </c>
      <c r="E205" s="67" t="s">
        <v>36</v>
      </c>
      <c r="F205" s="67" t="s">
        <v>103</v>
      </c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</row>
    <row r="206" spans="1:19" x14ac:dyDescent="0.2">
      <c r="A206" s="161" t="s">
        <v>1008</v>
      </c>
      <c r="B206" s="161" t="s">
        <v>1015</v>
      </c>
      <c r="C206" s="161" t="s">
        <v>1016</v>
      </c>
      <c r="D206" s="161">
        <v>1</v>
      </c>
      <c r="E206" s="67" t="s">
        <v>36</v>
      </c>
      <c r="F206" s="67" t="s">
        <v>103</v>
      </c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</row>
    <row r="207" spans="1:19" x14ac:dyDescent="0.2">
      <c r="A207" s="170" t="s">
        <v>1008</v>
      </c>
      <c r="B207" s="170" t="s">
        <v>1017</v>
      </c>
      <c r="C207" s="170" t="s">
        <v>1290</v>
      </c>
      <c r="D207" s="170">
        <v>1</v>
      </c>
      <c r="E207" s="68" t="s">
        <v>36</v>
      </c>
      <c r="F207" s="68" t="s">
        <v>103</v>
      </c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</row>
    <row r="208" spans="1:19" x14ac:dyDescent="0.2">
      <c r="A208" s="31"/>
      <c r="B208" s="32">
        <f>COUNTA(B203:B207)</f>
        <v>5</v>
      </c>
      <c r="C208" s="128"/>
      <c r="D208" s="145"/>
      <c r="E208" s="32">
        <f t="shared" ref="E208:S208" si="24">COUNTIF(E203:E207,"Yes")</f>
        <v>0</v>
      </c>
      <c r="F208" s="32">
        <f t="shared" si="24"/>
        <v>0</v>
      </c>
      <c r="G208" s="32">
        <f t="shared" si="24"/>
        <v>0</v>
      </c>
      <c r="H208" s="32">
        <f t="shared" si="24"/>
        <v>0</v>
      </c>
      <c r="I208" s="32">
        <f t="shared" si="24"/>
        <v>0</v>
      </c>
      <c r="J208" s="32">
        <f t="shared" si="24"/>
        <v>0</v>
      </c>
      <c r="K208" s="32">
        <f t="shared" si="24"/>
        <v>0</v>
      </c>
      <c r="L208" s="32">
        <f t="shared" si="24"/>
        <v>0</v>
      </c>
      <c r="M208" s="32">
        <f t="shared" si="24"/>
        <v>0</v>
      </c>
      <c r="N208" s="32">
        <f t="shared" si="24"/>
        <v>0</v>
      </c>
      <c r="O208" s="32">
        <f t="shared" si="24"/>
        <v>0</v>
      </c>
      <c r="P208" s="32">
        <f t="shared" si="24"/>
        <v>0</v>
      </c>
      <c r="Q208" s="32">
        <f t="shared" si="24"/>
        <v>0</v>
      </c>
      <c r="R208" s="32">
        <f t="shared" si="24"/>
        <v>0</v>
      </c>
      <c r="S208" s="32">
        <f t="shared" si="24"/>
        <v>0</v>
      </c>
    </row>
    <row r="209" spans="1:19" x14ac:dyDescent="0.2">
      <c r="A209" s="46"/>
      <c r="B209" s="46"/>
      <c r="C209" s="82"/>
      <c r="D209" s="8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</row>
    <row r="210" spans="1:19" x14ac:dyDescent="0.2">
      <c r="A210" s="161" t="s">
        <v>1022</v>
      </c>
      <c r="B210" s="161" t="s">
        <v>1023</v>
      </c>
      <c r="C210" s="161" t="s">
        <v>1024</v>
      </c>
      <c r="D210" s="161">
        <v>1</v>
      </c>
      <c r="E210" s="67" t="s">
        <v>36</v>
      </c>
      <c r="F210" s="67" t="s">
        <v>103</v>
      </c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</row>
    <row r="211" spans="1:19" x14ac:dyDescent="0.2">
      <c r="A211" s="161" t="s">
        <v>1022</v>
      </c>
      <c r="B211" s="161" t="s">
        <v>1025</v>
      </c>
      <c r="C211" s="161" t="s">
        <v>1026</v>
      </c>
      <c r="D211" s="161">
        <v>1</v>
      </c>
      <c r="E211" s="67" t="s">
        <v>36</v>
      </c>
      <c r="F211" s="67" t="s">
        <v>103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</row>
    <row r="212" spans="1:19" ht="18" x14ac:dyDescent="0.2">
      <c r="A212" s="161" t="s">
        <v>1022</v>
      </c>
      <c r="B212" s="161" t="s">
        <v>1027</v>
      </c>
      <c r="C212" s="171" t="s">
        <v>1338</v>
      </c>
      <c r="D212" s="161">
        <v>1</v>
      </c>
      <c r="E212" s="67" t="s">
        <v>36</v>
      </c>
      <c r="F212" s="67" t="s">
        <v>103</v>
      </c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</row>
    <row r="213" spans="1:19" x14ac:dyDescent="0.2">
      <c r="A213" s="161" t="s">
        <v>1022</v>
      </c>
      <c r="B213" s="161" t="s">
        <v>1034</v>
      </c>
      <c r="C213" s="161" t="s">
        <v>1035</v>
      </c>
      <c r="D213" s="161">
        <v>1</v>
      </c>
      <c r="E213" s="67" t="s">
        <v>36</v>
      </c>
      <c r="F213" s="67" t="s">
        <v>103</v>
      </c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</row>
    <row r="214" spans="1:19" ht="18" x14ac:dyDescent="0.2">
      <c r="A214" s="161" t="s">
        <v>1022</v>
      </c>
      <c r="B214" s="161" t="s">
        <v>1036</v>
      </c>
      <c r="C214" s="171" t="s">
        <v>1037</v>
      </c>
      <c r="D214" s="161">
        <v>1</v>
      </c>
      <c r="E214" s="67" t="s">
        <v>36</v>
      </c>
      <c r="F214" s="67" t="s">
        <v>103</v>
      </c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</row>
    <row r="215" spans="1:19" x14ac:dyDescent="0.2">
      <c r="A215" s="161" t="s">
        <v>1022</v>
      </c>
      <c r="B215" s="161" t="s">
        <v>1038</v>
      </c>
      <c r="C215" s="161" t="s">
        <v>1341</v>
      </c>
      <c r="D215" s="161">
        <v>1</v>
      </c>
      <c r="E215" s="67" t="s">
        <v>36</v>
      </c>
      <c r="F215" s="67" t="s">
        <v>103</v>
      </c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</row>
    <row r="216" spans="1:19" x14ac:dyDescent="0.2">
      <c r="A216" s="170" t="s">
        <v>1022</v>
      </c>
      <c r="B216" s="170" t="s">
        <v>1039</v>
      </c>
      <c r="C216" s="170" t="s">
        <v>1040</v>
      </c>
      <c r="D216" s="170">
        <v>1</v>
      </c>
      <c r="E216" s="68" t="s">
        <v>36</v>
      </c>
      <c r="F216" s="68" t="s">
        <v>103</v>
      </c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</row>
    <row r="217" spans="1:19" x14ac:dyDescent="0.2">
      <c r="A217" s="31"/>
      <c r="B217" s="32">
        <f>COUNTA(B210:B216)</f>
        <v>7</v>
      </c>
      <c r="C217" s="128"/>
      <c r="D217" s="145"/>
      <c r="E217" s="32">
        <f t="shared" ref="E217:S217" si="25">COUNTIF(E210:E216,"Yes")</f>
        <v>0</v>
      </c>
      <c r="F217" s="32">
        <f t="shared" si="25"/>
        <v>0</v>
      </c>
      <c r="G217" s="32">
        <f t="shared" si="25"/>
        <v>0</v>
      </c>
      <c r="H217" s="32">
        <f t="shared" si="25"/>
        <v>0</v>
      </c>
      <c r="I217" s="32">
        <f t="shared" si="25"/>
        <v>0</v>
      </c>
      <c r="J217" s="32">
        <f t="shared" si="25"/>
        <v>0</v>
      </c>
      <c r="K217" s="32">
        <f t="shared" si="25"/>
        <v>0</v>
      </c>
      <c r="L217" s="32">
        <f t="shared" si="25"/>
        <v>0</v>
      </c>
      <c r="M217" s="32">
        <f t="shared" si="25"/>
        <v>0</v>
      </c>
      <c r="N217" s="32">
        <f t="shared" si="25"/>
        <v>0</v>
      </c>
      <c r="O217" s="32">
        <f t="shared" si="25"/>
        <v>0</v>
      </c>
      <c r="P217" s="32">
        <f t="shared" si="25"/>
        <v>0</v>
      </c>
      <c r="Q217" s="32">
        <f t="shared" si="25"/>
        <v>0</v>
      </c>
      <c r="R217" s="32">
        <f t="shared" si="25"/>
        <v>0</v>
      </c>
      <c r="S217" s="32">
        <f t="shared" si="25"/>
        <v>0</v>
      </c>
    </row>
    <row r="218" spans="1:19" x14ac:dyDescent="0.2">
      <c r="A218" s="46"/>
      <c r="B218" s="46"/>
      <c r="C218" s="82"/>
      <c r="D218" s="82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</row>
    <row r="219" spans="1:19" x14ac:dyDescent="0.2">
      <c r="A219" s="161" t="s">
        <v>1041</v>
      </c>
      <c r="B219" s="161" t="s">
        <v>1046</v>
      </c>
      <c r="C219" s="161" t="s">
        <v>1047</v>
      </c>
      <c r="D219" s="161">
        <v>1</v>
      </c>
      <c r="E219" s="67" t="s">
        <v>36</v>
      </c>
      <c r="F219" s="67" t="s">
        <v>103</v>
      </c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</row>
    <row r="220" spans="1:19" x14ac:dyDescent="0.2">
      <c r="A220" s="170" t="s">
        <v>1041</v>
      </c>
      <c r="B220" s="170" t="s">
        <v>1050</v>
      </c>
      <c r="C220" s="170" t="s">
        <v>1051</v>
      </c>
      <c r="D220" s="170">
        <v>1</v>
      </c>
      <c r="E220" s="68" t="s">
        <v>36</v>
      </c>
      <c r="F220" s="68" t="s">
        <v>103</v>
      </c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</row>
    <row r="221" spans="1:19" x14ac:dyDescent="0.2">
      <c r="A221" s="31"/>
      <c r="B221" s="32">
        <f>COUNTA(B219:B220)</f>
        <v>2</v>
      </c>
      <c r="C221" s="128"/>
      <c r="D221" s="145"/>
      <c r="E221" s="32">
        <f t="shared" ref="E221:S221" si="26">COUNTIF(E219:E220,"Yes")</f>
        <v>0</v>
      </c>
      <c r="F221" s="32">
        <f t="shared" si="26"/>
        <v>0</v>
      </c>
      <c r="G221" s="32">
        <f t="shared" si="26"/>
        <v>0</v>
      </c>
      <c r="H221" s="32">
        <f t="shared" si="26"/>
        <v>0</v>
      </c>
      <c r="I221" s="32">
        <f t="shared" si="26"/>
        <v>0</v>
      </c>
      <c r="J221" s="32">
        <f t="shared" si="26"/>
        <v>0</v>
      </c>
      <c r="K221" s="32">
        <f t="shared" si="26"/>
        <v>0</v>
      </c>
      <c r="L221" s="32">
        <f t="shared" si="26"/>
        <v>0</v>
      </c>
      <c r="M221" s="32">
        <f t="shared" si="26"/>
        <v>0</v>
      </c>
      <c r="N221" s="32">
        <f t="shared" si="26"/>
        <v>0</v>
      </c>
      <c r="O221" s="32">
        <f t="shared" si="26"/>
        <v>0</v>
      </c>
      <c r="P221" s="32">
        <f t="shared" si="26"/>
        <v>0</v>
      </c>
      <c r="Q221" s="32">
        <f t="shared" si="26"/>
        <v>0</v>
      </c>
      <c r="R221" s="32">
        <f t="shared" si="26"/>
        <v>0</v>
      </c>
      <c r="S221" s="32">
        <f t="shared" si="26"/>
        <v>0</v>
      </c>
    </row>
    <row r="222" spans="1:19" x14ac:dyDescent="0.2">
      <c r="A222" s="46"/>
      <c r="B222" s="46"/>
      <c r="C222" s="82"/>
      <c r="D222" s="82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</row>
    <row r="223" spans="1:19" x14ac:dyDescent="0.2">
      <c r="A223" s="161" t="s">
        <v>145</v>
      </c>
      <c r="B223" s="161" t="s">
        <v>1058</v>
      </c>
      <c r="C223" s="161" t="s">
        <v>1059</v>
      </c>
      <c r="D223" s="161">
        <v>2</v>
      </c>
      <c r="E223" s="67" t="s">
        <v>36</v>
      </c>
      <c r="F223" s="67" t="s">
        <v>103</v>
      </c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</row>
    <row r="224" spans="1:19" x14ac:dyDescent="0.2">
      <c r="A224" s="170" t="s">
        <v>145</v>
      </c>
      <c r="B224" s="170" t="s">
        <v>1060</v>
      </c>
      <c r="C224" s="170" t="s">
        <v>1061</v>
      </c>
      <c r="D224" s="170">
        <v>2</v>
      </c>
      <c r="E224" s="68" t="s">
        <v>36</v>
      </c>
      <c r="F224" s="68" t="s">
        <v>103</v>
      </c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</row>
    <row r="225" spans="1:19" x14ac:dyDescent="0.2">
      <c r="A225" s="31"/>
      <c r="B225" s="32">
        <f>COUNTA(B223:B224)</f>
        <v>2</v>
      </c>
      <c r="C225" s="128"/>
      <c r="D225" s="145"/>
      <c r="E225" s="32">
        <f t="shared" ref="E225:S225" si="27">COUNTIF(E223:E224,"Yes")</f>
        <v>0</v>
      </c>
      <c r="F225" s="32">
        <f t="shared" si="27"/>
        <v>0</v>
      </c>
      <c r="G225" s="32">
        <f t="shared" si="27"/>
        <v>0</v>
      </c>
      <c r="H225" s="32">
        <f t="shared" si="27"/>
        <v>0</v>
      </c>
      <c r="I225" s="32">
        <f t="shared" si="27"/>
        <v>0</v>
      </c>
      <c r="J225" s="32">
        <f t="shared" si="27"/>
        <v>0</v>
      </c>
      <c r="K225" s="32">
        <f t="shared" si="27"/>
        <v>0</v>
      </c>
      <c r="L225" s="32">
        <f t="shared" si="27"/>
        <v>0</v>
      </c>
      <c r="M225" s="32">
        <f t="shared" si="27"/>
        <v>0</v>
      </c>
      <c r="N225" s="32">
        <f t="shared" si="27"/>
        <v>0</v>
      </c>
      <c r="O225" s="32">
        <f t="shared" si="27"/>
        <v>0</v>
      </c>
      <c r="P225" s="32">
        <f t="shared" si="27"/>
        <v>0</v>
      </c>
      <c r="Q225" s="32">
        <f t="shared" si="27"/>
        <v>0</v>
      </c>
      <c r="R225" s="32">
        <f t="shared" si="27"/>
        <v>0</v>
      </c>
      <c r="S225" s="32">
        <f t="shared" si="27"/>
        <v>0</v>
      </c>
    </row>
    <row r="226" spans="1:19" x14ac:dyDescent="0.2">
      <c r="A226" s="46"/>
      <c r="B226" s="46"/>
      <c r="C226" s="82"/>
      <c r="D226" s="82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</row>
    <row r="227" spans="1:19" x14ac:dyDescent="0.2">
      <c r="A227" s="161" t="s">
        <v>1062</v>
      </c>
      <c r="B227" s="161" t="s">
        <v>1063</v>
      </c>
      <c r="C227" s="161" t="s">
        <v>1064</v>
      </c>
      <c r="D227" s="161">
        <v>1</v>
      </c>
      <c r="E227" s="67" t="s">
        <v>36</v>
      </c>
      <c r="F227" s="67" t="s">
        <v>103</v>
      </c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</row>
    <row r="228" spans="1:19" x14ac:dyDescent="0.2">
      <c r="A228" s="161" t="s">
        <v>1062</v>
      </c>
      <c r="B228" s="161" t="s">
        <v>1065</v>
      </c>
      <c r="C228" s="161" t="s">
        <v>1066</v>
      </c>
      <c r="D228" s="161">
        <v>1</v>
      </c>
      <c r="E228" s="67" t="s">
        <v>36</v>
      </c>
      <c r="F228" s="67" t="s">
        <v>103</v>
      </c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</row>
    <row r="229" spans="1:19" x14ac:dyDescent="0.2">
      <c r="A229" s="161" t="s">
        <v>1062</v>
      </c>
      <c r="B229" s="161" t="s">
        <v>1067</v>
      </c>
      <c r="C229" s="161" t="s">
        <v>1068</v>
      </c>
      <c r="D229" s="161">
        <v>1</v>
      </c>
      <c r="E229" s="67" t="s">
        <v>36</v>
      </c>
      <c r="F229" s="67" t="s">
        <v>103</v>
      </c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</row>
    <row r="230" spans="1:19" x14ac:dyDescent="0.2">
      <c r="A230" s="161" t="s">
        <v>1062</v>
      </c>
      <c r="B230" s="161" t="s">
        <v>1069</v>
      </c>
      <c r="C230" s="161" t="s">
        <v>1070</v>
      </c>
      <c r="D230" s="161">
        <v>1</v>
      </c>
      <c r="E230" s="67" t="s">
        <v>36</v>
      </c>
      <c r="F230" s="67" t="s">
        <v>103</v>
      </c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</row>
    <row r="231" spans="1:19" x14ac:dyDescent="0.2">
      <c r="A231" s="161" t="s">
        <v>1062</v>
      </c>
      <c r="B231" s="161" t="s">
        <v>1071</v>
      </c>
      <c r="C231" s="161" t="s">
        <v>1072</v>
      </c>
      <c r="D231" s="161">
        <v>1</v>
      </c>
      <c r="E231" s="67" t="s">
        <v>36</v>
      </c>
      <c r="F231" s="67" t="s">
        <v>103</v>
      </c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</row>
    <row r="232" spans="1:19" x14ac:dyDescent="0.2">
      <c r="A232" s="161" t="s">
        <v>1062</v>
      </c>
      <c r="B232" s="161" t="s">
        <v>1073</v>
      </c>
      <c r="C232" s="161" t="s">
        <v>1074</v>
      </c>
      <c r="D232" s="161">
        <v>1</v>
      </c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</row>
    <row r="233" spans="1:19" x14ac:dyDescent="0.2">
      <c r="A233" s="161" t="s">
        <v>1062</v>
      </c>
      <c r="B233" s="161" t="s">
        <v>1075</v>
      </c>
      <c r="C233" s="161" t="s">
        <v>1076</v>
      </c>
      <c r="D233" s="161">
        <v>1</v>
      </c>
      <c r="E233" s="67" t="s">
        <v>36</v>
      </c>
      <c r="F233" s="67" t="s">
        <v>103</v>
      </c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</row>
    <row r="234" spans="1:19" ht="18" x14ac:dyDescent="0.2">
      <c r="A234" s="161" t="s">
        <v>1062</v>
      </c>
      <c r="B234" s="161" t="s">
        <v>1077</v>
      </c>
      <c r="C234" s="171" t="s">
        <v>1342</v>
      </c>
      <c r="D234" s="161">
        <v>3</v>
      </c>
      <c r="E234" s="67" t="s">
        <v>36</v>
      </c>
      <c r="F234" s="67" t="s">
        <v>103</v>
      </c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</row>
    <row r="235" spans="1:19" x14ac:dyDescent="0.2">
      <c r="A235" s="161" t="s">
        <v>1062</v>
      </c>
      <c r="B235" s="161" t="s">
        <v>1078</v>
      </c>
      <c r="C235" s="161" t="s">
        <v>1079</v>
      </c>
      <c r="D235" s="161">
        <v>1</v>
      </c>
      <c r="E235" s="67" t="s">
        <v>36</v>
      </c>
      <c r="F235" s="67" t="s">
        <v>103</v>
      </c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</row>
    <row r="236" spans="1:19" ht="18" x14ac:dyDescent="0.2">
      <c r="A236" s="161" t="s">
        <v>1062</v>
      </c>
      <c r="B236" s="161" t="s">
        <v>1080</v>
      </c>
      <c r="C236" s="171" t="s">
        <v>1081</v>
      </c>
      <c r="D236" s="161">
        <v>1</v>
      </c>
      <c r="E236" s="67" t="s">
        <v>36</v>
      </c>
      <c r="F236" s="67" t="s">
        <v>103</v>
      </c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</row>
    <row r="237" spans="1:19" ht="18" x14ac:dyDescent="0.2">
      <c r="A237" s="161" t="s">
        <v>1062</v>
      </c>
      <c r="B237" s="161" t="s">
        <v>1082</v>
      </c>
      <c r="C237" s="171" t="s">
        <v>1083</v>
      </c>
      <c r="D237" s="161">
        <v>1</v>
      </c>
      <c r="E237" s="67" t="s">
        <v>36</v>
      </c>
      <c r="F237" s="67" t="s">
        <v>103</v>
      </c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</row>
    <row r="238" spans="1:19" x14ac:dyDescent="0.2">
      <c r="A238" s="161" t="s">
        <v>1062</v>
      </c>
      <c r="B238" s="161" t="s">
        <v>1084</v>
      </c>
      <c r="C238" s="161" t="s">
        <v>1085</v>
      </c>
      <c r="D238" s="161">
        <v>1</v>
      </c>
      <c r="E238" s="67" t="s">
        <v>36</v>
      </c>
      <c r="F238" s="67" t="s">
        <v>103</v>
      </c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</row>
    <row r="239" spans="1:19" x14ac:dyDescent="0.2">
      <c r="A239" s="170" t="s">
        <v>1062</v>
      </c>
      <c r="B239" s="170" t="s">
        <v>1086</v>
      </c>
      <c r="C239" s="170" t="s">
        <v>1087</v>
      </c>
      <c r="D239" s="170">
        <v>1</v>
      </c>
      <c r="E239" s="68" t="s">
        <v>36</v>
      </c>
      <c r="F239" s="68" t="s">
        <v>103</v>
      </c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</row>
    <row r="240" spans="1:19" x14ac:dyDescent="0.2">
      <c r="A240" s="31"/>
      <c r="B240" s="32">
        <f>COUNTA(B227:B239)</f>
        <v>13</v>
      </c>
      <c r="C240" s="128"/>
      <c r="D240" s="145"/>
      <c r="E240" s="32">
        <f t="shared" ref="E240:S240" si="28">COUNTIF(E227:E239,"Yes")</f>
        <v>0</v>
      </c>
      <c r="F240" s="32">
        <f t="shared" si="28"/>
        <v>0</v>
      </c>
      <c r="G240" s="32">
        <f t="shared" si="28"/>
        <v>0</v>
      </c>
      <c r="H240" s="32">
        <f t="shared" si="28"/>
        <v>0</v>
      </c>
      <c r="I240" s="32">
        <f t="shared" si="28"/>
        <v>0</v>
      </c>
      <c r="J240" s="32">
        <f t="shared" si="28"/>
        <v>0</v>
      </c>
      <c r="K240" s="32">
        <f t="shared" si="28"/>
        <v>0</v>
      </c>
      <c r="L240" s="32">
        <f t="shared" si="28"/>
        <v>0</v>
      </c>
      <c r="M240" s="32">
        <f t="shared" si="28"/>
        <v>0</v>
      </c>
      <c r="N240" s="32">
        <f t="shared" si="28"/>
        <v>0</v>
      </c>
      <c r="O240" s="32">
        <f t="shared" si="28"/>
        <v>0</v>
      </c>
      <c r="P240" s="32">
        <f t="shared" si="28"/>
        <v>0</v>
      </c>
      <c r="Q240" s="32">
        <f t="shared" si="28"/>
        <v>0</v>
      </c>
      <c r="R240" s="32">
        <f t="shared" si="28"/>
        <v>0</v>
      </c>
      <c r="S240" s="32">
        <f t="shared" si="28"/>
        <v>0</v>
      </c>
    </row>
    <row r="241" spans="1:19" x14ac:dyDescent="0.2">
      <c r="A241" s="46"/>
      <c r="B241" s="46"/>
      <c r="C241" s="82"/>
      <c r="D241" s="8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</row>
    <row r="242" spans="1:19" x14ac:dyDescent="0.2">
      <c r="A242" s="161" t="s">
        <v>1088</v>
      </c>
      <c r="B242" s="161" t="s">
        <v>1091</v>
      </c>
      <c r="C242" s="161" t="s">
        <v>1092</v>
      </c>
      <c r="D242" s="161">
        <v>1</v>
      </c>
      <c r="E242" s="67" t="s">
        <v>36</v>
      </c>
      <c r="F242" s="67" t="s">
        <v>103</v>
      </c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</row>
    <row r="243" spans="1:19" ht="18" x14ac:dyDescent="0.2">
      <c r="A243" s="161" t="s">
        <v>1088</v>
      </c>
      <c r="B243" s="161" t="s">
        <v>1093</v>
      </c>
      <c r="C243" s="171" t="s">
        <v>1094</v>
      </c>
      <c r="D243" s="161">
        <v>1</v>
      </c>
      <c r="E243" s="67" t="s">
        <v>36</v>
      </c>
      <c r="F243" s="67" t="s">
        <v>103</v>
      </c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</row>
    <row r="244" spans="1:19" x14ac:dyDescent="0.2">
      <c r="A244" s="161" t="s">
        <v>1088</v>
      </c>
      <c r="B244" s="161" t="s">
        <v>1095</v>
      </c>
      <c r="C244" s="161" t="s">
        <v>1096</v>
      </c>
      <c r="D244" s="161">
        <v>1</v>
      </c>
      <c r="E244" s="67" t="s">
        <v>36</v>
      </c>
      <c r="F244" s="67" t="s">
        <v>103</v>
      </c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</row>
    <row r="245" spans="1:19" x14ac:dyDescent="0.2">
      <c r="A245" s="161" t="s">
        <v>1088</v>
      </c>
      <c r="B245" s="161" t="s">
        <v>1101</v>
      </c>
      <c r="C245" s="161" t="s">
        <v>1102</v>
      </c>
      <c r="D245" s="161">
        <v>1</v>
      </c>
      <c r="E245" s="67" t="s">
        <v>36</v>
      </c>
      <c r="F245" s="67" t="s">
        <v>103</v>
      </c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</row>
    <row r="246" spans="1:19" x14ac:dyDescent="0.2">
      <c r="A246" s="170" t="s">
        <v>1088</v>
      </c>
      <c r="B246" s="170" t="s">
        <v>1103</v>
      </c>
      <c r="C246" s="170" t="s">
        <v>1104</v>
      </c>
      <c r="D246" s="170">
        <v>1</v>
      </c>
      <c r="E246" s="68" t="s">
        <v>36</v>
      </c>
      <c r="F246" s="68" t="s">
        <v>103</v>
      </c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</row>
    <row r="247" spans="1:19" x14ac:dyDescent="0.2">
      <c r="A247" s="31"/>
      <c r="B247" s="32">
        <f>COUNTA(B242:B246)</f>
        <v>5</v>
      </c>
      <c r="C247" s="128"/>
      <c r="D247" s="145"/>
      <c r="E247" s="32">
        <f t="shared" ref="E247:S247" si="29">COUNTIF(E242:E246,"Yes")</f>
        <v>0</v>
      </c>
      <c r="F247" s="32">
        <f t="shared" si="29"/>
        <v>0</v>
      </c>
      <c r="G247" s="32">
        <f t="shared" si="29"/>
        <v>0</v>
      </c>
      <c r="H247" s="32">
        <f t="shared" si="29"/>
        <v>0</v>
      </c>
      <c r="I247" s="32">
        <f t="shared" si="29"/>
        <v>0</v>
      </c>
      <c r="J247" s="32">
        <f t="shared" si="29"/>
        <v>0</v>
      </c>
      <c r="K247" s="32">
        <f t="shared" si="29"/>
        <v>0</v>
      </c>
      <c r="L247" s="32">
        <f t="shared" si="29"/>
        <v>0</v>
      </c>
      <c r="M247" s="32">
        <f t="shared" si="29"/>
        <v>0</v>
      </c>
      <c r="N247" s="32">
        <f t="shared" si="29"/>
        <v>0</v>
      </c>
      <c r="O247" s="32">
        <f t="shared" si="29"/>
        <v>0</v>
      </c>
      <c r="P247" s="32">
        <f t="shared" si="29"/>
        <v>0</v>
      </c>
      <c r="Q247" s="32">
        <f t="shared" si="29"/>
        <v>0</v>
      </c>
      <c r="R247" s="32">
        <f t="shared" si="29"/>
        <v>0</v>
      </c>
      <c r="S247" s="32">
        <f t="shared" si="29"/>
        <v>0</v>
      </c>
    </row>
    <row r="248" spans="1:19" x14ac:dyDescent="0.2">
      <c r="A248" s="31"/>
      <c r="B248" s="32"/>
      <c r="C248" s="128"/>
      <c r="D248" s="145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</row>
    <row r="249" spans="1:19" ht="18" x14ac:dyDescent="0.2">
      <c r="A249" s="161" t="s">
        <v>1105</v>
      </c>
      <c r="B249" s="161" t="s">
        <v>1112</v>
      </c>
      <c r="C249" s="171" t="s">
        <v>1113</v>
      </c>
      <c r="D249" s="31">
        <v>1</v>
      </c>
      <c r="E249" s="67" t="s">
        <v>36</v>
      </c>
      <c r="F249" s="67" t="s">
        <v>103</v>
      </c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</row>
    <row r="250" spans="1:19" ht="18" x14ac:dyDescent="0.2">
      <c r="A250" s="170" t="s">
        <v>1105</v>
      </c>
      <c r="B250" s="170" t="s">
        <v>1116</v>
      </c>
      <c r="C250" s="68" t="s">
        <v>1117</v>
      </c>
      <c r="D250" s="34">
        <v>1</v>
      </c>
      <c r="E250" s="68" t="s">
        <v>36</v>
      </c>
      <c r="F250" s="68" t="s">
        <v>103</v>
      </c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</row>
    <row r="251" spans="1:19" x14ac:dyDescent="0.2">
      <c r="A251" s="31"/>
      <c r="B251" s="32">
        <f>COUNTA(B249:B250)</f>
        <v>2</v>
      </c>
      <c r="C251" s="128"/>
      <c r="D251" s="145"/>
      <c r="E251" s="32">
        <f t="shared" ref="E251:S251" si="30">COUNTIF(E249:E250,"Yes")</f>
        <v>0</v>
      </c>
      <c r="F251" s="32">
        <f t="shared" si="30"/>
        <v>0</v>
      </c>
      <c r="G251" s="32">
        <f t="shared" si="30"/>
        <v>0</v>
      </c>
      <c r="H251" s="32">
        <f t="shared" si="30"/>
        <v>0</v>
      </c>
      <c r="I251" s="32">
        <f t="shared" si="30"/>
        <v>0</v>
      </c>
      <c r="J251" s="32">
        <f t="shared" si="30"/>
        <v>0</v>
      </c>
      <c r="K251" s="32">
        <f t="shared" si="30"/>
        <v>0</v>
      </c>
      <c r="L251" s="32">
        <f t="shared" si="30"/>
        <v>0</v>
      </c>
      <c r="M251" s="32">
        <f t="shared" si="30"/>
        <v>0</v>
      </c>
      <c r="N251" s="32">
        <f t="shared" si="30"/>
        <v>0</v>
      </c>
      <c r="O251" s="32">
        <f t="shared" si="30"/>
        <v>0</v>
      </c>
      <c r="P251" s="32">
        <f t="shared" si="30"/>
        <v>0</v>
      </c>
      <c r="Q251" s="32">
        <f t="shared" si="30"/>
        <v>0</v>
      </c>
      <c r="R251" s="32">
        <f t="shared" si="30"/>
        <v>0</v>
      </c>
      <c r="S251" s="32">
        <f t="shared" si="30"/>
        <v>0</v>
      </c>
    </row>
    <row r="252" spans="1:19" x14ac:dyDescent="0.2">
      <c r="A252" s="31"/>
      <c r="B252" s="32"/>
      <c r="C252" s="128"/>
      <c r="D252" s="145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</row>
    <row r="253" spans="1:19" x14ac:dyDescent="0.2">
      <c r="A253" s="161" t="s">
        <v>1126</v>
      </c>
      <c r="B253" s="161" t="s">
        <v>1127</v>
      </c>
      <c r="C253" s="161" t="s">
        <v>1128</v>
      </c>
      <c r="D253" s="161">
        <v>1</v>
      </c>
      <c r="E253" s="67" t="s">
        <v>36</v>
      </c>
      <c r="F253" s="67" t="s">
        <v>103</v>
      </c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</row>
    <row r="254" spans="1:19" x14ac:dyDescent="0.2">
      <c r="A254" s="161" t="s">
        <v>1126</v>
      </c>
      <c r="B254" s="161" t="s">
        <v>1129</v>
      </c>
      <c r="C254" s="161" t="s">
        <v>1130</v>
      </c>
      <c r="D254" s="161">
        <v>1</v>
      </c>
      <c r="E254" s="67" t="s">
        <v>36</v>
      </c>
      <c r="F254" s="67" t="s">
        <v>103</v>
      </c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</row>
    <row r="255" spans="1:19" x14ac:dyDescent="0.2">
      <c r="A255" s="161" t="s">
        <v>1126</v>
      </c>
      <c r="B255" s="161" t="s">
        <v>1131</v>
      </c>
      <c r="C255" s="161" t="s">
        <v>1132</v>
      </c>
      <c r="D255" s="161">
        <v>1</v>
      </c>
      <c r="E255" s="67" t="s">
        <v>36</v>
      </c>
      <c r="F255" s="67" t="s">
        <v>103</v>
      </c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</row>
    <row r="256" spans="1:19" x14ac:dyDescent="0.2">
      <c r="A256" s="161" t="s">
        <v>1126</v>
      </c>
      <c r="B256" s="161" t="s">
        <v>1133</v>
      </c>
      <c r="C256" s="161" t="s">
        <v>1134</v>
      </c>
      <c r="D256" s="161">
        <v>1</v>
      </c>
      <c r="E256" s="67" t="s">
        <v>36</v>
      </c>
      <c r="F256" s="67" t="s">
        <v>103</v>
      </c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</row>
    <row r="257" spans="1:19" x14ac:dyDescent="0.2">
      <c r="A257" s="161" t="s">
        <v>1126</v>
      </c>
      <c r="B257" s="161" t="s">
        <v>1135</v>
      </c>
      <c r="C257" s="161" t="s">
        <v>1136</v>
      </c>
      <c r="D257" s="161">
        <v>1</v>
      </c>
      <c r="E257" s="67" t="s">
        <v>36</v>
      </c>
      <c r="F257" s="67" t="s">
        <v>103</v>
      </c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</row>
    <row r="258" spans="1:19" x14ac:dyDescent="0.2">
      <c r="A258" s="161" t="s">
        <v>1126</v>
      </c>
      <c r="B258" s="161" t="s">
        <v>1139</v>
      </c>
      <c r="C258" s="161" t="s">
        <v>1140</v>
      </c>
      <c r="D258" s="161">
        <v>1</v>
      </c>
      <c r="E258" s="67" t="s">
        <v>36</v>
      </c>
      <c r="F258" s="67" t="s">
        <v>103</v>
      </c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</row>
    <row r="259" spans="1:19" x14ac:dyDescent="0.2">
      <c r="A259" s="161" t="s">
        <v>1126</v>
      </c>
      <c r="B259" s="161" t="s">
        <v>1143</v>
      </c>
      <c r="C259" s="161" t="s">
        <v>1144</v>
      </c>
      <c r="D259" s="161">
        <v>1</v>
      </c>
      <c r="E259" s="67" t="s">
        <v>36</v>
      </c>
      <c r="F259" s="67" t="s">
        <v>103</v>
      </c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</row>
    <row r="260" spans="1:19" x14ac:dyDescent="0.2">
      <c r="A260" s="161" t="s">
        <v>1126</v>
      </c>
      <c r="B260" s="161" t="s">
        <v>1145</v>
      </c>
      <c r="C260" s="161" t="s">
        <v>1146</v>
      </c>
      <c r="D260" s="161">
        <v>1</v>
      </c>
      <c r="E260" s="67" t="s">
        <v>36</v>
      </c>
      <c r="F260" s="67" t="s">
        <v>103</v>
      </c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</row>
    <row r="261" spans="1:19" x14ac:dyDescent="0.2">
      <c r="A261" s="170" t="s">
        <v>1126</v>
      </c>
      <c r="B261" s="170" t="s">
        <v>1147</v>
      </c>
      <c r="C261" s="170" t="s">
        <v>1148</v>
      </c>
      <c r="D261" s="170">
        <v>1</v>
      </c>
      <c r="E261" s="68" t="s">
        <v>36</v>
      </c>
      <c r="F261" s="68" t="s">
        <v>103</v>
      </c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</row>
    <row r="262" spans="1:19" x14ac:dyDescent="0.2">
      <c r="A262" s="31"/>
      <c r="B262" s="32">
        <f>COUNTA(B253:B261)</f>
        <v>9</v>
      </c>
      <c r="C262" s="128"/>
      <c r="D262" s="145"/>
      <c r="E262" s="32">
        <f t="shared" ref="E262:S262" si="31">COUNTIF(E253:E261,"Yes")</f>
        <v>0</v>
      </c>
      <c r="F262" s="32">
        <f t="shared" si="31"/>
        <v>0</v>
      </c>
      <c r="G262" s="32">
        <f t="shared" si="31"/>
        <v>0</v>
      </c>
      <c r="H262" s="32">
        <f t="shared" si="31"/>
        <v>0</v>
      </c>
      <c r="I262" s="32">
        <f t="shared" si="31"/>
        <v>0</v>
      </c>
      <c r="J262" s="32">
        <f t="shared" si="31"/>
        <v>0</v>
      </c>
      <c r="K262" s="32">
        <f t="shared" si="31"/>
        <v>0</v>
      </c>
      <c r="L262" s="32">
        <f t="shared" si="31"/>
        <v>0</v>
      </c>
      <c r="M262" s="32">
        <f t="shared" si="31"/>
        <v>0</v>
      </c>
      <c r="N262" s="32">
        <f t="shared" si="31"/>
        <v>0</v>
      </c>
      <c r="O262" s="32">
        <f t="shared" si="31"/>
        <v>0</v>
      </c>
      <c r="P262" s="32">
        <f t="shared" si="31"/>
        <v>0</v>
      </c>
      <c r="Q262" s="32">
        <f t="shared" si="31"/>
        <v>0</v>
      </c>
      <c r="R262" s="32">
        <f t="shared" si="31"/>
        <v>0</v>
      </c>
      <c r="S262" s="32">
        <f t="shared" si="31"/>
        <v>0</v>
      </c>
    </row>
    <row r="263" spans="1:19" x14ac:dyDescent="0.2">
      <c r="A263" s="31"/>
      <c r="B263" s="32"/>
      <c r="C263" s="128"/>
      <c r="D263" s="145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</row>
    <row r="264" spans="1:19" x14ac:dyDescent="0.2">
      <c r="A264" s="161" t="s">
        <v>1149</v>
      </c>
      <c r="B264" s="161" t="s">
        <v>1168</v>
      </c>
      <c r="C264" s="161" t="s">
        <v>1169</v>
      </c>
      <c r="D264" s="161">
        <v>1</v>
      </c>
      <c r="E264" s="67" t="s">
        <v>36</v>
      </c>
      <c r="F264" s="67" t="s">
        <v>103</v>
      </c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</row>
    <row r="265" spans="1:19" x14ac:dyDescent="0.2">
      <c r="A265" s="170" t="s">
        <v>1149</v>
      </c>
      <c r="B265" s="170" t="s">
        <v>1178</v>
      </c>
      <c r="C265" s="170" t="s">
        <v>1179</v>
      </c>
      <c r="D265" s="170">
        <v>1</v>
      </c>
      <c r="E265" s="68" t="s">
        <v>36</v>
      </c>
      <c r="F265" s="68" t="s">
        <v>103</v>
      </c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</row>
    <row r="266" spans="1:19" x14ac:dyDescent="0.2">
      <c r="A266" s="31"/>
      <c r="B266" s="32">
        <f>COUNTA(B264:B265)</f>
        <v>2</v>
      </c>
      <c r="C266" s="128"/>
      <c r="D266" s="145"/>
      <c r="E266" s="32">
        <f t="shared" ref="E266:S266" si="32">COUNTIF(E264:E265,"Yes")</f>
        <v>0</v>
      </c>
      <c r="F266" s="32">
        <f t="shared" si="32"/>
        <v>0</v>
      </c>
      <c r="G266" s="32">
        <f t="shared" si="32"/>
        <v>0</v>
      </c>
      <c r="H266" s="32">
        <f t="shared" si="32"/>
        <v>0</v>
      </c>
      <c r="I266" s="32">
        <f t="shared" si="32"/>
        <v>0</v>
      </c>
      <c r="J266" s="32">
        <f t="shared" si="32"/>
        <v>0</v>
      </c>
      <c r="K266" s="32">
        <f t="shared" si="32"/>
        <v>0</v>
      </c>
      <c r="L266" s="32">
        <f t="shared" si="32"/>
        <v>0</v>
      </c>
      <c r="M266" s="32">
        <f t="shared" si="32"/>
        <v>0</v>
      </c>
      <c r="N266" s="32">
        <f t="shared" si="32"/>
        <v>0</v>
      </c>
      <c r="O266" s="32">
        <f t="shared" si="32"/>
        <v>0</v>
      </c>
      <c r="P266" s="32">
        <f t="shared" si="32"/>
        <v>0</v>
      </c>
      <c r="Q266" s="32">
        <f t="shared" si="32"/>
        <v>0</v>
      </c>
      <c r="R266" s="32">
        <f t="shared" si="32"/>
        <v>0</v>
      </c>
      <c r="S266" s="32">
        <f t="shared" si="32"/>
        <v>0</v>
      </c>
    </row>
    <row r="267" spans="1:19" x14ac:dyDescent="0.2">
      <c r="A267" s="31"/>
      <c r="B267" s="32"/>
      <c r="C267" s="128"/>
      <c r="D267" s="145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</row>
    <row r="268" spans="1:19" x14ac:dyDescent="0.2">
      <c r="A268" s="161" t="s">
        <v>1190</v>
      </c>
      <c r="B268" s="161" t="s">
        <v>1199</v>
      </c>
      <c r="C268" s="161" t="s">
        <v>1200</v>
      </c>
      <c r="D268" s="161">
        <v>1</v>
      </c>
      <c r="E268" s="67" t="s">
        <v>36</v>
      </c>
      <c r="F268" s="67" t="s">
        <v>103</v>
      </c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</row>
    <row r="269" spans="1:19" x14ac:dyDescent="0.2">
      <c r="A269" s="161" t="s">
        <v>1190</v>
      </c>
      <c r="B269" s="161" t="s">
        <v>1201</v>
      </c>
      <c r="C269" s="161" t="s">
        <v>1202</v>
      </c>
      <c r="D269" s="161">
        <v>3</v>
      </c>
      <c r="E269" s="67" t="s">
        <v>36</v>
      </c>
      <c r="F269" s="67" t="s">
        <v>103</v>
      </c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</row>
    <row r="270" spans="1:19" x14ac:dyDescent="0.2">
      <c r="A270" s="161" t="s">
        <v>1190</v>
      </c>
      <c r="B270" s="161" t="s">
        <v>1205</v>
      </c>
      <c r="C270" s="161" t="s">
        <v>1206</v>
      </c>
      <c r="D270" s="161">
        <v>1</v>
      </c>
      <c r="E270" s="67" t="s">
        <v>36</v>
      </c>
      <c r="F270" s="67" t="s">
        <v>103</v>
      </c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</row>
    <row r="271" spans="1:19" x14ac:dyDescent="0.2">
      <c r="A271" s="161" t="s">
        <v>1190</v>
      </c>
      <c r="B271" s="161" t="s">
        <v>1207</v>
      </c>
      <c r="C271" s="161" t="s">
        <v>1208</v>
      </c>
      <c r="D271" s="161">
        <v>1</v>
      </c>
      <c r="E271" s="67" t="s">
        <v>36</v>
      </c>
      <c r="F271" s="67" t="s">
        <v>103</v>
      </c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</row>
    <row r="272" spans="1:19" x14ac:dyDescent="0.2">
      <c r="A272" s="170" t="s">
        <v>1190</v>
      </c>
      <c r="B272" s="170" t="s">
        <v>1209</v>
      </c>
      <c r="C272" s="170" t="s">
        <v>1210</v>
      </c>
      <c r="D272" s="170">
        <v>1</v>
      </c>
      <c r="E272" s="68" t="s">
        <v>36</v>
      </c>
      <c r="F272" s="68" t="s">
        <v>103</v>
      </c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</row>
    <row r="273" spans="1:19" x14ac:dyDescent="0.2">
      <c r="A273" s="31"/>
      <c r="B273" s="32">
        <f>COUNTA(B268:B272)</f>
        <v>5</v>
      </c>
      <c r="C273" s="128"/>
      <c r="D273" s="145"/>
      <c r="E273" s="32">
        <f t="shared" ref="E273:S273" si="33">COUNTIF(E268:E272,"Yes")</f>
        <v>0</v>
      </c>
      <c r="F273" s="32">
        <f t="shared" si="33"/>
        <v>0</v>
      </c>
      <c r="G273" s="32">
        <f t="shared" si="33"/>
        <v>0</v>
      </c>
      <c r="H273" s="32">
        <f t="shared" si="33"/>
        <v>0</v>
      </c>
      <c r="I273" s="32">
        <f t="shared" si="33"/>
        <v>0</v>
      </c>
      <c r="J273" s="32">
        <f t="shared" si="33"/>
        <v>0</v>
      </c>
      <c r="K273" s="32">
        <f t="shared" si="33"/>
        <v>0</v>
      </c>
      <c r="L273" s="32">
        <f t="shared" si="33"/>
        <v>0</v>
      </c>
      <c r="M273" s="32">
        <f t="shared" si="33"/>
        <v>0</v>
      </c>
      <c r="N273" s="32">
        <f t="shared" si="33"/>
        <v>0</v>
      </c>
      <c r="O273" s="32">
        <f t="shared" si="33"/>
        <v>0</v>
      </c>
      <c r="P273" s="32">
        <f t="shared" si="33"/>
        <v>0</v>
      </c>
      <c r="Q273" s="32">
        <f t="shared" si="33"/>
        <v>0</v>
      </c>
      <c r="R273" s="32">
        <f t="shared" si="33"/>
        <v>0</v>
      </c>
      <c r="S273" s="32">
        <f t="shared" si="33"/>
        <v>0</v>
      </c>
    </row>
    <row r="274" spans="1:19" x14ac:dyDescent="0.2">
      <c r="A274" s="31"/>
      <c r="B274" s="32"/>
      <c r="C274" s="128"/>
      <c r="D274" s="145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</row>
    <row r="275" spans="1:19" ht="12.75" customHeight="1" x14ac:dyDescent="0.2">
      <c r="A275" s="161" t="s">
        <v>1215</v>
      </c>
      <c r="B275" s="161" t="s">
        <v>1219</v>
      </c>
      <c r="C275" s="161" t="s">
        <v>1220</v>
      </c>
      <c r="D275" s="161">
        <v>3</v>
      </c>
      <c r="E275" s="67" t="s">
        <v>36</v>
      </c>
      <c r="F275" s="67" t="s">
        <v>103</v>
      </c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</row>
    <row r="276" spans="1:19" ht="12.75" customHeight="1" x14ac:dyDescent="0.2">
      <c r="A276" s="161" t="s">
        <v>1215</v>
      </c>
      <c r="B276" s="161" t="s">
        <v>1224</v>
      </c>
      <c r="C276" s="161" t="s">
        <v>1225</v>
      </c>
      <c r="D276" s="161">
        <v>3</v>
      </c>
      <c r="E276" s="67" t="s">
        <v>36</v>
      </c>
      <c r="F276" s="67" t="s">
        <v>103</v>
      </c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</row>
    <row r="277" spans="1:19" ht="12.75" customHeight="1" x14ac:dyDescent="0.2">
      <c r="A277" s="161" t="s">
        <v>1215</v>
      </c>
      <c r="B277" s="161" t="s">
        <v>1228</v>
      </c>
      <c r="C277" s="161" t="s">
        <v>1229</v>
      </c>
      <c r="D277" s="161">
        <v>1</v>
      </c>
      <c r="E277" s="67" t="s">
        <v>36</v>
      </c>
      <c r="F277" s="67" t="s">
        <v>103</v>
      </c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</row>
    <row r="278" spans="1:19" ht="12.75" customHeight="1" x14ac:dyDescent="0.2">
      <c r="A278" s="170" t="s">
        <v>1215</v>
      </c>
      <c r="B278" s="170" t="s">
        <v>1230</v>
      </c>
      <c r="C278" s="170" t="s">
        <v>1276</v>
      </c>
      <c r="D278" s="170">
        <v>1</v>
      </c>
      <c r="E278" s="68" t="s">
        <v>36</v>
      </c>
      <c r="F278" s="68" t="s">
        <v>103</v>
      </c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</row>
    <row r="279" spans="1:19" x14ac:dyDescent="0.2">
      <c r="A279" s="31"/>
      <c r="B279" s="32">
        <f>COUNTA(B275:B278)</f>
        <v>4</v>
      </c>
      <c r="C279" s="128"/>
      <c r="D279" s="145"/>
      <c r="E279" s="32">
        <f t="shared" ref="E279:S279" si="34">COUNTIF(E275:E278,"Yes")</f>
        <v>0</v>
      </c>
      <c r="F279" s="32">
        <f t="shared" si="34"/>
        <v>0</v>
      </c>
      <c r="G279" s="32">
        <f t="shared" si="34"/>
        <v>0</v>
      </c>
      <c r="H279" s="32">
        <f t="shared" si="34"/>
        <v>0</v>
      </c>
      <c r="I279" s="32">
        <f t="shared" si="34"/>
        <v>0</v>
      </c>
      <c r="J279" s="32">
        <f t="shared" si="34"/>
        <v>0</v>
      </c>
      <c r="K279" s="32">
        <f t="shared" si="34"/>
        <v>0</v>
      </c>
      <c r="L279" s="32">
        <f t="shared" si="34"/>
        <v>0</v>
      </c>
      <c r="M279" s="32">
        <f t="shared" si="34"/>
        <v>0</v>
      </c>
      <c r="N279" s="32">
        <f t="shared" si="34"/>
        <v>0</v>
      </c>
      <c r="O279" s="32">
        <f t="shared" si="34"/>
        <v>0</v>
      </c>
      <c r="P279" s="32">
        <f t="shared" si="34"/>
        <v>0</v>
      </c>
      <c r="Q279" s="32">
        <f t="shared" si="34"/>
        <v>0</v>
      </c>
      <c r="R279" s="32">
        <f t="shared" si="34"/>
        <v>0</v>
      </c>
      <c r="S279" s="32">
        <f t="shared" si="34"/>
        <v>0</v>
      </c>
    </row>
    <row r="280" spans="1:19" x14ac:dyDescent="0.2">
      <c r="A280" s="31"/>
      <c r="B280" s="32"/>
      <c r="C280" s="128"/>
      <c r="D280" s="145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</row>
    <row r="281" spans="1:19" x14ac:dyDescent="0.2">
      <c r="A281" s="161" t="s">
        <v>1231</v>
      </c>
      <c r="B281" s="161" t="s">
        <v>1232</v>
      </c>
      <c r="C281" s="161" t="s">
        <v>1233</v>
      </c>
      <c r="D281" s="161">
        <v>1</v>
      </c>
      <c r="E281" s="67" t="s">
        <v>36</v>
      </c>
      <c r="F281" s="67" t="s">
        <v>103</v>
      </c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</row>
    <row r="282" spans="1:19" x14ac:dyDescent="0.2">
      <c r="A282" s="161" t="s">
        <v>1231</v>
      </c>
      <c r="B282" s="161" t="s">
        <v>1234</v>
      </c>
      <c r="C282" s="161" t="s">
        <v>1235</v>
      </c>
      <c r="D282" s="161">
        <v>1</v>
      </c>
      <c r="E282" s="67" t="s">
        <v>36</v>
      </c>
      <c r="F282" s="67" t="s">
        <v>103</v>
      </c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</row>
    <row r="283" spans="1:19" x14ac:dyDescent="0.2">
      <c r="A283" s="161" t="s">
        <v>1231</v>
      </c>
      <c r="B283" s="161" t="s">
        <v>1236</v>
      </c>
      <c r="C283" s="161" t="s">
        <v>1237</v>
      </c>
      <c r="D283" s="161">
        <v>1</v>
      </c>
      <c r="E283" s="67" t="s">
        <v>36</v>
      </c>
      <c r="F283" s="67" t="s">
        <v>103</v>
      </c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</row>
    <row r="284" spans="1:19" x14ac:dyDescent="0.2">
      <c r="A284" s="161" t="s">
        <v>1231</v>
      </c>
      <c r="B284" s="161" t="s">
        <v>1238</v>
      </c>
      <c r="C284" s="161" t="s">
        <v>1239</v>
      </c>
      <c r="D284" s="161">
        <v>1</v>
      </c>
      <c r="E284" s="67" t="s">
        <v>36</v>
      </c>
      <c r="F284" s="67" t="s">
        <v>103</v>
      </c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</row>
    <row r="285" spans="1:19" x14ac:dyDescent="0.2">
      <c r="A285" s="161" t="s">
        <v>1231</v>
      </c>
      <c r="B285" s="161" t="s">
        <v>1240</v>
      </c>
      <c r="C285" s="161" t="s">
        <v>1241</v>
      </c>
      <c r="D285" s="161">
        <v>1</v>
      </c>
      <c r="E285" s="67" t="s">
        <v>36</v>
      </c>
      <c r="F285" s="67" t="s">
        <v>103</v>
      </c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</row>
    <row r="286" spans="1:19" x14ac:dyDescent="0.2">
      <c r="A286" s="161" t="s">
        <v>1231</v>
      </c>
      <c r="B286" s="161" t="s">
        <v>1242</v>
      </c>
      <c r="C286" s="161" t="s">
        <v>1243</v>
      </c>
      <c r="D286" s="161">
        <v>1</v>
      </c>
      <c r="E286" s="67" t="s">
        <v>36</v>
      </c>
      <c r="F286" s="67" t="s">
        <v>103</v>
      </c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</row>
    <row r="287" spans="1:19" x14ac:dyDescent="0.2">
      <c r="A287" s="161" t="s">
        <v>1231</v>
      </c>
      <c r="B287" s="161" t="s">
        <v>1244</v>
      </c>
      <c r="C287" s="161" t="s">
        <v>1245</v>
      </c>
      <c r="D287" s="161">
        <v>1</v>
      </c>
      <c r="E287" s="67" t="s">
        <v>36</v>
      </c>
      <c r="F287" s="67" t="s">
        <v>103</v>
      </c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</row>
    <row r="288" spans="1:19" x14ac:dyDescent="0.2">
      <c r="A288" s="161" t="s">
        <v>1231</v>
      </c>
      <c r="B288" s="161" t="s">
        <v>1246</v>
      </c>
      <c r="C288" s="161" t="s">
        <v>1247</v>
      </c>
      <c r="D288" s="161">
        <v>1</v>
      </c>
      <c r="E288" s="67" t="s">
        <v>36</v>
      </c>
      <c r="F288" s="67" t="s">
        <v>103</v>
      </c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</row>
    <row r="289" spans="1:19" x14ac:dyDescent="0.2">
      <c r="A289" s="161" t="s">
        <v>1231</v>
      </c>
      <c r="B289" s="161" t="s">
        <v>1248</v>
      </c>
      <c r="C289" s="161" t="s">
        <v>1249</v>
      </c>
      <c r="D289" s="161">
        <v>1</v>
      </c>
      <c r="E289" s="67" t="s">
        <v>36</v>
      </c>
      <c r="F289" s="67" t="s">
        <v>103</v>
      </c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</row>
    <row r="290" spans="1:19" x14ac:dyDescent="0.2">
      <c r="A290" s="161" t="s">
        <v>1231</v>
      </c>
      <c r="B290" s="161" t="s">
        <v>1250</v>
      </c>
      <c r="C290" s="161" t="s">
        <v>1251</v>
      </c>
      <c r="D290" s="161">
        <v>1</v>
      </c>
      <c r="E290" s="67" t="s">
        <v>36</v>
      </c>
      <c r="F290" s="67" t="s">
        <v>103</v>
      </c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</row>
    <row r="291" spans="1:19" x14ac:dyDescent="0.2">
      <c r="A291" s="161" t="s">
        <v>1231</v>
      </c>
      <c r="B291" s="161" t="s">
        <v>1252</v>
      </c>
      <c r="C291" s="161" t="s">
        <v>1253</v>
      </c>
      <c r="D291" s="161">
        <v>1</v>
      </c>
      <c r="E291" s="67" t="s">
        <v>36</v>
      </c>
      <c r="F291" s="67" t="s">
        <v>103</v>
      </c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</row>
    <row r="292" spans="1:19" x14ac:dyDescent="0.2">
      <c r="A292" s="161" t="s">
        <v>1231</v>
      </c>
      <c r="B292" s="161" t="s">
        <v>1254</v>
      </c>
      <c r="C292" s="161" t="s">
        <v>1255</v>
      </c>
      <c r="D292" s="161">
        <v>1</v>
      </c>
      <c r="E292" s="67" t="s">
        <v>36</v>
      </c>
      <c r="F292" s="67" t="s">
        <v>103</v>
      </c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</row>
    <row r="293" spans="1:19" x14ac:dyDescent="0.2">
      <c r="A293" s="161" t="s">
        <v>1231</v>
      </c>
      <c r="B293" s="161" t="s">
        <v>1256</v>
      </c>
      <c r="C293" s="161" t="s">
        <v>1257</v>
      </c>
      <c r="D293" s="161">
        <v>1</v>
      </c>
      <c r="E293" s="67" t="s">
        <v>36</v>
      </c>
      <c r="F293" s="67" t="s">
        <v>103</v>
      </c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</row>
    <row r="294" spans="1:19" x14ac:dyDescent="0.2">
      <c r="A294" s="161" t="s">
        <v>1231</v>
      </c>
      <c r="B294" s="161" t="s">
        <v>1258</v>
      </c>
      <c r="C294" s="161" t="s">
        <v>1259</v>
      </c>
      <c r="D294" s="161">
        <v>1</v>
      </c>
      <c r="E294" s="67" t="s">
        <v>36</v>
      </c>
      <c r="F294" s="67" t="s">
        <v>103</v>
      </c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</row>
    <row r="295" spans="1:19" x14ac:dyDescent="0.2">
      <c r="A295" s="170" t="s">
        <v>1231</v>
      </c>
      <c r="B295" s="170" t="s">
        <v>1260</v>
      </c>
      <c r="C295" s="170" t="s">
        <v>1261</v>
      </c>
      <c r="D295" s="170">
        <v>1</v>
      </c>
      <c r="E295" s="68" t="s">
        <v>36</v>
      </c>
      <c r="F295" s="68" t="s">
        <v>103</v>
      </c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</row>
    <row r="296" spans="1:19" x14ac:dyDescent="0.2">
      <c r="A296" s="31"/>
      <c r="B296" s="32">
        <f>COUNTA(B281:B295)</f>
        <v>15</v>
      </c>
      <c r="C296" s="128"/>
      <c r="D296" s="145"/>
      <c r="E296" s="32">
        <f t="shared" ref="E296:S296" si="35">COUNTIF(E281:E295,"Yes")</f>
        <v>0</v>
      </c>
      <c r="F296" s="32">
        <f t="shared" si="35"/>
        <v>0</v>
      </c>
      <c r="G296" s="32">
        <f t="shared" si="35"/>
        <v>0</v>
      </c>
      <c r="H296" s="32">
        <f t="shared" si="35"/>
        <v>0</v>
      </c>
      <c r="I296" s="32">
        <f t="shared" si="35"/>
        <v>0</v>
      </c>
      <c r="J296" s="32">
        <f t="shared" si="35"/>
        <v>0</v>
      </c>
      <c r="K296" s="32">
        <f t="shared" si="35"/>
        <v>0</v>
      </c>
      <c r="L296" s="32">
        <f t="shared" si="35"/>
        <v>0</v>
      </c>
      <c r="M296" s="32">
        <f t="shared" si="35"/>
        <v>0</v>
      </c>
      <c r="N296" s="32">
        <f t="shared" si="35"/>
        <v>0</v>
      </c>
      <c r="O296" s="32">
        <f t="shared" si="35"/>
        <v>0</v>
      </c>
      <c r="P296" s="32">
        <f t="shared" si="35"/>
        <v>0</v>
      </c>
      <c r="Q296" s="32">
        <f t="shared" si="35"/>
        <v>0</v>
      </c>
      <c r="R296" s="32">
        <f t="shared" si="35"/>
        <v>0</v>
      </c>
      <c r="S296" s="32">
        <f t="shared" si="35"/>
        <v>0</v>
      </c>
    </row>
    <row r="297" spans="1:19" x14ac:dyDescent="0.2">
      <c r="A297" s="31"/>
      <c r="B297" s="32"/>
      <c r="C297" s="128"/>
      <c r="D297" s="145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</row>
    <row r="298" spans="1:19" x14ac:dyDescent="0.2">
      <c r="A298" s="161" t="s">
        <v>1262</v>
      </c>
      <c r="B298" s="161" t="s">
        <v>1263</v>
      </c>
      <c r="C298" s="161" t="s">
        <v>1264</v>
      </c>
      <c r="D298" s="161">
        <v>1</v>
      </c>
      <c r="E298" s="67" t="s">
        <v>36</v>
      </c>
      <c r="F298" s="67" t="s">
        <v>103</v>
      </c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</row>
    <row r="299" spans="1:19" x14ac:dyDescent="0.2">
      <c r="A299" s="161" t="s">
        <v>1262</v>
      </c>
      <c r="B299" s="161" t="s">
        <v>1265</v>
      </c>
      <c r="C299" s="161" t="s">
        <v>1266</v>
      </c>
      <c r="D299" s="161">
        <v>1</v>
      </c>
      <c r="E299" s="67" t="s">
        <v>36</v>
      </c>
      <c r="F299" s="67" t="s">
        <v>103</v>
      </c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</row>
    <row r="300" spans="1:19" x14ac:dyDescent="0.2">
      <c r="A300" s="161" t="s">
        <v>1262</v>
      </c>
      <c r="B300" s="161" t="s">
        <v>1267</v>
      </c>
      <c r="C300" s="161" t="s">
        <v>1268</v>
      </c>
      <c r="D300" s="161">
        <v>1</v>
      </c>
      <c r="E300" s="67" t="s">
        <v>36</v>
      </c>
      <c r="F300" s="67" t="s">
        <v>103</v>
      </c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</row>
    <row r="301" spans="1:19" x14ac:dyDescent="0.2">
      <c r="A301" s="170" t="s">
        <v>1262</v>
      </c>
      <c r="B301" s="170" t="s">
        <v>1269</v>
      </c>
      <c r="C301" s="170" t="s">
        <v>1270</v>
      </c>
      <c r="D301" s="170">
        <v>1</v>
      </c>
      <c r="E301" s="68" t="s">
        <v>36</v>
      </c>
      <c r="F301" s="68" t="s">
        <v>103</v>
      </c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</row>
    <row r="302" spans="1:19" x14ac:dyDescent="0.2">
      <c r="A302" s="31"/>
      <c r="B302" s="32">
        <f>COUNTA(B298:B301)</f>
        <v>4</v>
      </c>
      <c r="C302" s="128"/>
      <c r="D302" s="145"/>
      <c r="E302" s="32">
        <f t="shared" ref="E302:S302" si="36">COUNTIF(E298:E301,"Yes")</f>
        <v>0</v>
      </c>
      <c r="F302" s="32">
        <f t="shared" si="36"/>
        <v>0</v>
      </c>
      <c r="G302" s="32">
        <f t="shared" si="36"/>
        <v>0</v>
      </c>
      <c r="H302" s="32">
        <f t="shared" si="36"/>
        <v>0</v>
      </c>
      <c r="I302" s="32">
        <f t="shared" si="36"/>
        <v>0</v>
      </c>
      <c r="J302" s="32">
        <f t="shared" si="36"/>
        <v>0</v>
      </c>
      <c r="K302" s="32">
        <f t="shared" si="36"/>
        <v>0</v>
      </c>
      <c r="L302" s="32">
        <f t="shared" si="36"/>
        <v>0</v>
      </c>
      <c r="M302" s="32">
        <f t="shared" si="36"/>
        <v>0</v>
      </c>
      <c r="N302" s="32">
        <f t="shared" si="36"/>
        <v>0</v>
      </c>
      <c r="O302" s="32">
        <f t="shared" si="36"/>
        <v>0</v>
      </c>
      <c r="P302" s="32">
        <f t="shared" si="36"/>
        <v>0</v>
      </c>
      <c r="Q302" s="32">
        <f t="shared" si="36"/>
        <v>0</v>
      </c>
      <c r="R302" s="32">
        <f t="shared" si="36"/>
        <v>0</v>
      </c>
      <c r="S302" s="32">
        <f t="shared" si="36"/>
        <v>0</v>
      </c>
    </row>
    <row r="303" spans="1:19" x14ac:dyDescent="0.2">
      <c r="A303" s="31"/>
      <c r="B303" s="32"/>
      <c r="C303" s="128"/>
      <c r="D303" s="145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</row>
    <row r="304" spans="1:19" x14ac:dyDescent="0.2">
      <c r="A304" s="161" t="s">
        <v>146</v>
      </c>
      <c r="B304" s="161" t="s">
        <v>1271</v>
      </c>
      <c r="C304" s="161" t="s">
        <v>1272</v>
      </c>
      <c r="D304" s="161">
        <v>1</v>
      </c>
      <c r="E304" s="67" t="s">
        <v>36</v>
      </c>
      <c r="F304" s="67" t="s">
        <v>103</v>
      </c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</row>
    <row r="305" spans="1:19" x14ac:dyDescent="0.2">
      <c r="A305" s="170" t="s">
        <v>146</v>
      </c>
      <c r="B305" s="170" t="s">
        <v>1273</v>
      </c>
      <c r="C305" s="170" t="s">
        <v>1274</v>
      </c>
      <c r="D305" s="170">
        <v>1</v>
      </c>
      <c r="E305" s="68" t="s">
        <v>36</v>
      </c>
      <c r="F305" s="68" t="s">
        <v>103</v>
      </c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</row>
    <row r="306" spans="1:19" x14ac:dyDescent="0.2">
      <c r="A306" s="31"/>
      <c r="B306" s="32">
        <f>COUNTA(B304:B305)</f>
        <v>2</v>
      </c>
      <c r="C306" s="128"/>
      <c r="D306" s="145"/>
      <c r="E306" s="32">
        <f t="shared" ref="E306:S306" si="37">COUNTIF(E304:E305,"Yes")</f>
        <v>0</v>
      </c>
      <c r="F306" s="32">
        <f t="shared" si="37"/>
        <v>0</v>
      </c>
      <c r="G306" s="32">
        <f t="shared" si="37"/>
        <v>0</v>
      </c>
      <c r="H306" s="32">
        <f t="shared" si="37"/>
        <v>0</v>
      </c>
      <c r="I306" s="32">
        <f t="shared" si="37"/>
        <v>0</v>
      </c>
      <c r="J306" s="32">
        <f t="shared" si="37"/>
        <v>0</v>
      </c>
      <c r="K306" s="32">
        <f t="shared" si="37"/>
        <v>0</v>
      </c>
      <c r="L306" s="32">
        <f t="shared" si="37"/>
        <v>0</v>
      </c>
      <c r="M306" s="32">
        <f t="shared" si="37"/>
        <v>0</v>
      </c>
      <c r="N306" s="32">
        <f t="shared" si="37"/>
        <v>0</v>
      </c>
      <c r="O306" s="32">
        <f t="shared" si="37"/>
        <v>0</v>
      </c>
      <c r="P306" s="32">
        <f t="shared" si="37"/>
        <v>0</v>
      </c>
      <c r="Q306" s="32">
        <f t="shared" si="37"/>
        <v>0</v>
      </c>
      <c r="R306" s="32">
        <f t="shared" si="37"/>
        <v>0</v>
      </c>
      <c r="S306" s="32">
        <f t="shared" si="37"/>
        <v>0</v>
      </c>
    </row>
    <row r="307" spans="1:19" x14ac:dyDescent="0.2">
      <c r="A307" s="31"/>
      <c r="B307" s="32"/>
      <c r="C307" s="128"/>
      <c r="D307" s="145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1:19" x14ac:dyDescent="0.2">
      <c r="A308" s="47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</row>
    <row r="309" spans="1:19" x14ac:dyDescent="0.2">
      <c r="A309" s="47"/>
      <c r="C309" s="97" t="s">
        <v>65</v>
      </c>
      <c r="D309" s="97"/>
      <c r="E309" s="98"/>
      <c r="F309" s="98"/>
      <c r="G309" s="98"/>
      <c r="H309" s="98"/>
      <c r="I309" s="98"/>
      <c r="J309" s="47"/>
      <c r="K309" s="47"/>
      <c r="L309" s="47"/>
      <c r="M309" s="47"/>
      <c r="N309" s="47"/>
      <c r="O309" s="47"/>
      <c r="P309" s="47"/>
      <c r="Q309" s="47"/>
      <c r="R309" s="47"/>
      <c r="S309" s="47"/>
    </row>
    <row r="310" spans="1:19" x14ac:dyDescent="0.2">
      <c r="A310" s="47"/>
      <c r="B310" s="87"/>
      <c r="C310" s="99"/>
      <c r="D310" s="99"/>
      <c r="E310" s="100"/>
      <c r="F310" s="101"/>
      <c r="G310" s="102" t="s">
        <v>98</v>
      </c>
      <c r="H310" s="93">
        <f>SUM(B8+B13+B20+B27+B35+B40+B43+B50+B53+B69+B85+B91+B103+B107+B120+B127+B136+B151+B164+B167+B176+B185+B190+B201+B208+B217+B221+B225+B240+B247+B251+B262+B266+B273+B279+B296+B302+B306)</f>
        <v>229</v>
      </c>
      <c r="I310" s="98"/>
      <c r="J310" s="47"/>
      <c r="K310" s="47"/>
      <c r="L310" s="47"/>
      <c r="M310" s="47"/>
      <c r="N310" s="47"/>
      <c r="O310" s="47"/>
      <c r="P310" s="47"/>
      <c r="Q310" s="47"/>
      <c r="R310" s="47"/>
      <c r="S310" s="47"/>
    </row>
    <row r="311" spans="1:19" x14ac:dyDescent="0.2">
      <c r="B311" s="86"/>
      <c r="C311" s="99"/>
      <c r="D311" s="99"/>
      <c r="E311" s="100"/>
      <c r="F311" s="100"/>
      <c r="G311" s="103" t="s">
        <v>101</v>
      </c>
      <c r="H311" s="93">
        <f>SUM(E8+E13+E27+E35+E40+E43+E50+E53+E69+E85+E91+E103+E120+E127+E136+E151+E164+E167+E176+E185+E190+E201+E208+E217+E221+E225+E240+E247+E251+E262+E266+E273+E279+E296+E302+E306)</f>
        <v>0</v>
      </c>
      <c r="I311" s="99"/>
    </row>
    <row r="312" spans="1:19" x14ac:dyDescent="0.2">
      <c r="B312" s="86"/>
      <c r="C312" s="99"/>
      <c r="D312" s="99"/>
      <c r="E312" s="100"/>
      <c r="F312" s="100"/>
      <c r="G312" s="103" t="s">
        <v>102</v>
      </c>
      <c r="H312" s="93">
        <f>SUM(F8+F13+F27+F35+F40+F43+F50+F53+F69+F85+F91+F103+F120+F127+F136+F151+F164+F167+F176+F185+F190+F201+F208+F217+F221+F225+F240+F247+F251+F262+F266+F273+F279+F296+F302+F306)</f>
        <v>0</v>
      </c>
      <c r="I312" s="99"/>
    </row>
    <row r="313" spans="1:19" x14ac:dyDescent="0.2">
      <c r="B313" s="86"/>
      <c r="C313" s="99"/>
      <c r="D313" s="99"/>
      <c r="E313" s="99"/>
      <c r="F313" s="99"/>
      <c r="G313" s="99"/>
      <c r="H313" s="99"/>
      <c r="I313" s="99"/>
    </row>
    <row r="314" spans="1:19" x14ac:dyDescent="0.2">
      <c r="B314" s="86"/>
      <c r="C314" s="97" t="s">
        <v>104</v>
      </c>
      <c r="D314" s="97"/>
      <c r="E314" s="99"/>
      <c r="F314" s="99"/>
      <c r="G314" s="99"/>
      <c r="H314" s="104" t="s">
        <v>94</v>
      </c>
      <c r="I314" s="104" t="s">
        <v>105</v>
      </c>
    </row>
    <row r="315" spans="1:19" x14ac:dyDescent="0.2">
      <c r="B315" s="86"/>
      <c r="C315" s="99"/>
      <c r="D315" s="99"/>
      <c r="E315" s="99"/>
      <c r="F315" s="99"/>
      <c r="G315" s="105" t="s">
        <v>113</v>
      </c>
      <c r="H315" s="93">
        <f>SUM(G8+G13+G27+G35+G40+G43+G50+G53+G69+G85+G91+G103+G120+G127+G136+G151+G164+G167+G176+G185+G190+G201+G208+G217+G221+G225+G240+G247+G251+G262+G266+G273+G279+G296+G302+G306)</f>
        <v>0</v>
      </c>
      <c r="I315" s="129" t="s">
        <v>40</v>
      </c>
    </row>
    <row r="316" spans="1:19" x14ac:dyDescent="0.2">
      <c r="B316" s="86"/>
      <c r="C316" s="99"/>
      <c r="D316" s="99"/>
      <c r="E316" s="99"/>
      <c r="F316" s="99"/>
      <c r="G316" s="105" t="s">
        <v>114</v>
      </c>
      <c r="H316" s="93">
        <f>SUM(H8+H13+H27+H35+H40+H43+H50+H53+H69+H85+H91+H103+H120+H127+H136+H151+H164+H167+H176+H185+H190+H201+H208+H217+H221+H225+H240+H247+H251+H262+H266+H273+H279+H296+H302+H306)</f>
        <v>0</v>
      </c>
      <c r="I316" s="129" t="s">
        <v>40</v>
      </c>
    </row>
    <row r="317" spans="1:19" x14ac:dyDescent="0.2">
      <c r="B317" s="86"/>
      <c r="C317" s="99"/>
      <c r="D317" s="99"/>
      <c r="E317" s="99"/>
      <c r="F317" s="99"/>
      <c r="G317" s="105" t="s">
        <v>115</v>
      </c>
      <c r="H317" s="93">
        <f>SUM(I8+I13+I27+I35+I40+I43+I50+I53+I69+I85+I91+J103+J120+J127+J136+J151+J164+J167+J176+J185+J190+J201+J208+J217+J221+J225+J240+J247+J251+J262+J266+J273+J279+J296+J302+J306)</f>
        <v>0</v>
      </c>
      <c r="I317" s="129" t="s">
        <v>40</v>
      </c>
    </row>
    <row r="318" spans="1:19" x14ac:dyDescent="0.2">
      <c r="B318" s="86"/>
      <c r="C318" s="99"/>
      <c r="D318" s="99"/>
      <c r="E318" s="99"/>
      <c r="F318" s="99"/>
      <c r="G318" s="105" t="s">
        <v>116</v>
      </c>
      <c r="H318" s="93">
        <f>SUM(J8+J13+J27+J35+J40+J43+J50+J53+J69+J85+J91+J103+J120+J127+J136+J151+J164+J167+J176+J185+J190+J201+J208+J217+J221+J225+J240+J247+J251+J262+J266+J273+J279+J296+J302+J306)</f>
        <v>0</v>
      </c>
      <c r="I318" s="129" t="s">
        <v>40</v>
      </c>
    </row>
    <row r="319" spans="1:19" x14ac:dyDescent="0.2">
      <c r="B319" s="86"/>
      <c r="C319" s="99"/>
      <c r="D319" s="99"/>
      <c r="E319" s="99"/>
      <c r="F319" s="99"/>
      <c r="G319" s="105" t="s">
        <v>117</v>
      </c>
      <c r="H319" s="93">
        <f>SUM(K8+K13+K27+K35+K40+K43+K50+K53+K69+K85+K91+K103+K120+K127+K136+K151+K164+K167+K176+K185+K190+K201+K208+K217+K221+K225+K240+K247+K251+K262+K266+K273+K279+K296+K302+K306)</f>
        <v>0</v>
      </c>
      <c r="I319" s="129" t="s">
        <v>40</v>
      </c>
    </row>
    <row r="320" spans="1:19" x14ac:dyDescent="0.2">
      <c r="B320" s="86"/>
      <c r="C320" s="99"/>
      <c r="D320" s="99"/>
      <c r="E320" s="99"/>
      <c r="F320" s="99"/>
      <c r="G320" s="105" t="s">
        <v>118</v>
      </c>
      <c r="H320" s="93">
        <f>SUM(L8+L13+L27+L35+L40+L43+L50+L53+L69+L85+L91+L103+L120+L127+L136+L151+L164+L167+L176+L185+L190+L201+L208+L217+L221+L225+L240+L247+L251+L262+L266+L273+L279+L296+L302+L306)</f>
        <v>0</v>
      </c>
      <c r="I320" s="129" t="s">
        <v>40</v>
      </c>
    </row>
    <row r="321" spans="2:9" x14ac:dyDescent="0.2">
      <c r="B321" s="86"/>
      <c r="C321" s="99"/>
      <c r="D321" s="99"/>
      <c r="E321" s="99"/>
      <c r="F321" s="99"/>
      <c r="G321" s="105" t="s">
        <v>119</v>
      </c>
      <c r="H321" s="93">
        <f>SUM(M8+M13+M27+M35+M40+M43+M50+M53+M69+M85+M91+M103+M120+M127+M136+M151+M164+M167+M176+M185+M190+M201+M208+M217+M221+M225+M240+M247+M251+M262+M266+M273+M279+M296+M302+M306)</f>
        <v>0</v>
      </c>
      <c r="I321" s="129" t="s">
        <v>40</v>
      </c>
    </row>
    <row r="322" spans="2:9" x14ac:dyDescent="0.2">
      <c r="B322" s="86"/>
      <c r="C322" s="99"/>
      <c r="D322" s="99"/>
      <c r="E322" s="99"/>
      <c r="F322" s="99"/>
      <c r="G322" s="105" t="s">
        <v>120</v>
      </c>
      <c r="H322" s="93">
        <f>SUM(N8+N13+N27+N35+N40+N43+N50+N53+N69+N85+N91+N103+N120+N127+N136+N151+N164+N167+N176+N185+N190+N201+N208+N217+N221+N225+N240+N247+N251+N262+N266+N273+N279+N296+N302+N306)</f>
        <v>0</v>
      </c>
      <c r="I322" s="129" t="s">
        <v>40</v>
      </c>
    </row>
    <row r="323" spans="2:9" x14ac:dyDescent="0.2">
      <c r="B323" s="86"/>
      <c r="C323" s="99"/>
      <c r="D323" s="99"/>
      <c r="E323" s="99"/>
      <c r="F323" s="99"/>
      <c r="G323" s="105" t="s">
        <v>121</v>
      </c>
      <c r="H323" s="93">
        <f>SUM(O8+O13+O27+O35+O40+O43+O50+O53+O69+O85+O91+O103+O120+O127+O136+O151+O164+O167+O176+O185+O190+O201+O208+O217+O221+O225+O240+O247+O251+O262+O266+O273+O279+O296+O302+O306)</f>
        <v>0</v>
      </c>
      <c r="I323" s="129" t="s">
        <v>40</v>
      </c>
    </row>
    <row r="324" spans="2:9" x14ac:dyDescent="0.2">
      <c r="B324" s="86"/>
      <c r="C324" s="99"/>
      <c r="D324" s="99"/>
      <c r="E324" s="99"/>
      <c r="F324" s="99"/>
      <c r="G324" s="105" t="s">
        <v>122</v>
      </c>
      <c r="H324" s="93">
        <f>SUM(P8+P13+P27+P35+P40+P43+P50+P53+P69+P85+P91+P103+P120+P127+P136+P151+P164+P167+P176+P185+P190+P201+P208+P217+P221+P225+P240+P247+P251+P262+P266+P273+P279+P296+P302+P306)</f>
        <v>0</v>
      </c>
      <c r="I324" s="129" t="s">
        <v>40</v>
      </c>
    </row>
    <row r="325" spans="2:9" x14ac:dyDescent="0.2">
      <c r="B325" s="86"/>
      <c r="C325" s="99"/>
      <c r="D325" s="99"/>
      <c r="E325" s="99"/>
      <c r="F325" s="99"/>
      <c r="G325" s="105" t="s">
        <v>123</v>
      </c>
      <c r="H325" s="93">
        <f>SUM(Q8+Q13+Q27+Q35+Q40+Q43+Q50+Q53+Q69+Q85+Q91+Q103+Q120+Q127+Q136+Q151+Q164+Q167+Q176+Q185+Q190+Q201+Q208+Q217+Q221+Q225+Q240+Q247+Q251+Q262+Q266+Q273+Q279+Q296+Q302+Q306)</f>
        <v>0</v>
      </c>
      <c r="I325" s="129" t="s">
        <v>40</v>
      </c>
    </row>
    <row r="326" spans="2:9" x14ac:dyDescent="0.2">
      <c r="B326" s="86"/>
      <c r="C326" s="99"/>
      <c r="D326" s="99"/>
      <c r="E326" s="99"/>
      <c r="F326" s="99"/>
      <c r="G326" s="105" t="s">
        <v>124</v>
      </c>
      <c r="H326" s="93">
        <f>SUM(R8+R13+R27+R35+R40+R43+R50+R53+R69+R85+R91+R103+R120+R127+R136+R151+R164+R167+R176+R185+R190+R201+R208+R217+R221+R225+R240+R247+R251+R262+R266+R273+R279+R296+R302+R306)</f>
        <v>0</v>
      </c>
      <c r="I326" s="129" t="s">
        <v>40</v>
      </c>
    </row>
    <row r="327" spans="2:9" x14ac:dyDescent="0.2">
      <c r="B327" s="86"/>
      <c r="C327" s="99"/>
      <c r="D327" s="99"/>
      <c r="E327" s="99"/>
      <c r="F327" s="99"/>
      <c r="G327" s="105" t="s">
        <v>125</v>
      </c>
      <c r="H327" s="118">
        <f>SUM(S8+S13+S27+S35+S40+S43+S50+S53+S69+S85+S91+S103+S120+S127+S136+S151+S164+S167+S176+S185+S190+S201+S208+S217+S221+S225+S240+S247+S251+S262+S266+S273+S279+S296+S302+S306)</f>
        <v>0</v>
      </c>
      <c r="I327" s="129" t="s">
        <v>40</v>
      </c>
    </row>
    <row r="328" spans="2:9" x14ac:dyDescent="0.2">
      <c r="B328" s="86"/>
      <c r="C328" s="99"/>
      <c r="D328" s="99"/>
      <c r="E328" s="99"/>
      <c r="F328" s="99"/>
      <c r="G328" s="105"/>
      <c r="H328" s="116">
        <f>SUM(H315:H327)</f>
        <v>0</v>
      </c>
      <c r="I328" s="129" t="s">
        <v>40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Michigan Beaches</oddHeader>
    <oddFooter>&amp;R&amp;P of &amp;N</oddFooter>
  </headerFooter>
  <rowBreaks count="1" manualBreakCount="1">
    <brk id="30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08"/>
  <sheetViews>
    <sheetView zoomScaleNormal="100" workbookViewId="0">
      <pane ySplit="1" topLeftCell="A2" activePane="bottomLeft" state="frozen"/>
      <selection pane="bottomLeft" activeCell="D185" sqref="D185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0" customWidth="1"/>
    <col min="4" max="4" width="8.42578125" style="20" customWidth="1"/>
    <col min="5" max="5" width="16.7109375" style="1" customWidth="1"/>
    <col min="6" max="7" width="13" style="21" customWidth="1"/>
    <col min="8" max="8" width="9.28515625" style="22" customWidth="1"/>
    <col min="9" max="12" width="12.28515625" style="1" customWidth="1"/>
    <col min="13" max="16384" width="9.140625" style="1"/>
  </cols>
  <sheetData>
    <row r="1" spans="1:13" ht="37.5" customHeight="1" x14ac:dyDescent="0.15">
      <c r="A1" s="24" t="s">
        <v>13</v>
      </c>
      <c r="B1" s="24" t="s">
        <v>14</v>
      </c>
      <c r="C1" s="24" t="s">
        <v>66</v>
      </c>
      <c r="D1" s="3"/>
      <c r="E1" s="24" t="s">
        <v>85</v>
      </c>
      <c r="F1" s="25" t="s">
        <v>86</v>
      </c>
      <c r="G1" s="25" t="s">
        <v>87</v>
      </c>
      <c r="H1" s="26" t="s">
        <v>88</v>
      </c>
      <c r="I1" s="24" t="s">
        <v>89</v>
      </c>
      <c r="J1" s="24" t="s">
        <v>90</v>
      </c>
      <c r="K1" s="24" t="s">
        <v>91</v>
      </c>
      <c r="L1" s="28"/>
    </row>
    <row r="2" spans="1:13" ht="12.75" customHeight="1" x14ac:dyDescent="0.15">
      <c r="A2" s="161" t="s">
        <v>191</v>
      </c>
      <c r="B2" s="161" t="s">
        <v>194</v>
      </c>
      <c r="C2" s="161" t="s">
        <v>195</v>
      </c>
      <c r="D2" s="161"/>
      <c r="E2" s="161" t="s">
        <v>34</v>
      </c>
      <c r="F2" s="176">
        <v>41114</v>
      </c>
      <c r="G2" s="176">
        <v>41116</v>
      </c>
      <c r="H2" s="161">
        <v>2</v>
      </c>
      <c r="I2" s="161" t="s">
        <v>33</v>
      </c>
      <c r="J2" s="161" t="s">
        <v>147</v>
      </c>
      <c r="K2" s="161" t="s">
        <v>24</v>
      </c>
      <c r="L2" s="67"/>
    </row>
    <row r="3" spans="1:13" ht="12.75" customHeight="1" x14ac:dyDescent="0.15">
      <c r="A3" s="170" t="s">
        <v>191</v>
      </c>
      <c r="B3" s="170" t="s">
        <v>198</v>
      </c>
      <c r="C3" s="170" t="s">
        <v>199</v>
      </c>
      <c r="D3" s="170"/>
      <c r="E3" s="170" t="s">
        <v>34</v>
      </c>
      <c r="F3" s="177">
        <v>41086</v>
      </c>
      <c r="G3" s="177">
        <v>41088</v>
      </c>
      <c r="H3" s="170">
        <v>2</v>
      </c>
      <c r="I3" s="170" t="s">
        <v>33</v>
      </c>
      <c r="J3" s="170" t="s">
        <v>147</v>
      </c>
      <c r="K3" s="170" t="s">
        <v>24</v>
      </c>
      <c r="L3" s="67"/>
    </row>
    <row r="4" spans="1:13" ht="12.75" customHeight="1" x14ac:dyDescent="0.15">
      <c r="A4" s="31"/>
      <c r="B4" s="58">
        <f>SUM(IF(FREQUENCY(MATCH(B2:B3,B2:B3,0),MATCH(B2:B3,B2:B3,0))&gt;0,1))</f>
        <v>2</v>
      </c>
      <c r="C4" s="58"/>
      <c r="D4" s="58"/>
      <c r="E4" s="28">
        <f>COUNTA(E2:E3)</f>
        <v>2</v>
      </c>
      <c r="F4" s="28"/>
      <c r="G4" s="28"/>
      <c r="H4" s="28">
        <f>SUM(H2:H3)</f>
        <v>4</v>
      </c>
      <c r="I4" s="31"/>
      <c r="J4" s="31"/>
      <c r="K4" s="31"/>
      <c r="L4" s="31"/>
    </row>
    <row r="5" spans="1:13" ht="12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ht="12.75" customHeight="1" x14ac:dyDescent="0.15">
      <c r="A6" s="161" t="s">
        <v>202</v>
      </c>
      <c r="B6" s="161" t="s">
        <v>205</v>
      </c>
      <c r="C6" s="161" t="s">
        <v>206</v>
      </c>
      <c r="D6" s="161"/>
      <c r="E6" s="161" t="s">
        <v>34</v>
      </c>
      <c r="F6" s="176">
        <v>41150</v>
      </c>
      <c r="G6" s="176">
        <v>41151</v>
      </c>
      <c r="H6" s="161">
        <v>1</v>
      </c>
      <c r="I6" s="161" t="s">
        <v>33</v>
      </c>
      <c r="J6" s="161" t="s">
        <v>147</v>
      </c>
      <c r="K6" s="161" t="s">
        <v>24</v>
      </c>
      <c r="L6" s="67"/>
    </row>
    <row r="7" spans="1:13" ht="12.75" customHeight="1" x14ac:dyDescent="0.15">
      <c r="A7" s="170" t="s">
        <v>202</v>
      </c>
      <c r="B7" s="170" t="s">
        <v>205</v>
      </c>
      <c r="C7" s="170" t="s">
        <v>206</v>
      </c>
      <c r="D7" s="170"/>
      <c r="E7" s="170" t="s">
        <v>34</v>
      </c>
      <c r="F7" s="177">
        <v>41159</v>
      </c>
      <c r="G7" s="177">
        <v>41160</v>
      </c>
      <c r="H7" s="170">
        <v>1</v>
      </c>
      <c r="I7" s="170" t="s">
        <v>33</v>
      </c>
      <c r="J7" s="170" t="s">
        <v>147</v>
      </c>
      <c r="K7" s="170" t="s">
        <v>24</v>
      </c>
      <c r="L7" s="67"/>
    </row>
    <row r="8" spans="1:13" ht="12.75" customHeight="1" x14ac:dyDescent="0.15">
      <c r="A8" s="31"/>
      <c r="B8" s="58">
        <f>SUM(IF(FREQUENCY(MATCH(B6:B7,B6:B7,0),MATCH(B6:B7,B6:B7,0))&gt;0,1))</f>
        <v>1</v>
      </c>
      <c r="C8" s="58"/>
      <c r="D8" s="58"/>
      <c r="E8" s="28">
        <f>COUNTA(E6:E7)</f>
        <v>2</v>
      </c>
      <c r="F8" s="28"/>
      <c r="G8" s="28"/>
      <c r="H8" s="28">
        <f>SUM(H6:H7)</f>
        <v>2</v>
      </c>
      <c r="I8" s="31"/>
      <c r="J8" s="51"/>
      <c r="K8" s="51"/>
      <c r="L8" s="51"/>
    </row>
    <row r="9" spans="1:13" ht="12.75" customHeight="1" x14ac:dyDescent="0.15">
      <c r="A9" s="31"/>
      <c r="B9" s="58"/>
      <c r="C9" s="58"/>
      <c r="D9" s="58"/>
      <c r="E9" s="28"/>
      <c r="F9" s="28"/>
      <c r="G9" s="28"/>
      <c r="H9" s="28"/>
      <c r="I9" s="31"/>
      <c r="J9" s="51"/>
      <c r="K9" s="51"/>
      <c r="L9" s="51"/>
    </row>
    <row r="10" spans="1:13" ht="12.75" customHeight="1" x14ac:dyDescent="0.15">
      <c r="A10" s="170" t="s">
        <v>231</v>
      </c>
      <c r="B10" s="170" t="s">
        <v>240</v>
      </c>
      <c r="C10" s="170" t="s">
        <v>241</v>
      </c>
      <c r="D10" s="170"/>
      <c r="E10" s="170" t="s">
        <v>34</v>
      </c>
      <c r="F10" s="177">
        <v>41121</v>
      </c>
      <c r="G10" s="177">
        <v>41122</v>
      </c>
      <c r="H10" s="170">
        <v>1</v>
      </c>
      <c r="I10" s="170" t="s">
        <v>33</v>
      </c>
      <c r="J10" s="170" t="s">
        <v>147</v>
      </c>
      <c r="K10" s="170" t="s">
        <v>24</v>
      </c>
      <c r="L10" s="67"/>
    </row>
    <row r="11" spans="1:13" ht="12.75" customHeight="1" x14ac:dyDescent="0.15">
      <c r="A11" s="31"/>
      <c r="B11" s="58">
        <f>SUM(IF(FREQUENCY(MATCH(B10:B10,B10:B10,0),MATCH(B10:B10,B10:B10,0))&gt;0,1))</f>
        <v>1</v>
      </c>
      <c r="C11" s="58"/>
      <c r="D11" s="58"/>
      <c r="E11" s="28">
        <f>COUNTA(E10:E10)</f>
        <v>1</v>
      </c>
      <c r="F11" s="28"/>
      <c r="G11" s="28"/>
      <c r="H11" s="28">
        <f>SUM(H10:H10)</f>
        <v>1</v>
      </c>
      <c r="I11" s="31"/>
      <c r="J11" s="51"/>
      <c r="K11" s="51"/>
      <c r="L11" s="51"/>
    </row>
    <row r="12" spans="1:13" ht="12.75" customHeight="1" x14ac:dyDescent="0.15">
      <c r="A12" s="31"/>
      <c r="B12" s="58"/>
      <c r="C12" s="58"/>
      <c r="D12" s="58"/>
      <c r="E12" s="28"/>
      <c r="F12" s="28"/>
      <c r="G12" s="28"/>
      <c r="H12" s="28"/>
      <c r="I12" s="31"/>
      <c r="J12" s="51"/>
      <c r="K12" s="51"/>
      <c r="L12" s="51"/>
    </row>
    <row r="13" spans="1:13" ht="12.75" customHeight="1" x14ac:dyDescent="0.15">
      <c r="A13" s="161" t="s">
        <v>264</v>
      </c>
      <c r="B13" s="161" t="s">
        <v>265</v>
      </c>
      <c r="C13" s="174" t="s">
        <v>266</v>
      </c>
      <c r="D13" s="161"/>
      <c r="E13" s="161" t="s">
        <v>34</v>
      </c>
      <c r="F13" s="176">
        <v>41115</v>
      </c>
      <c r="G13" s="176">
        <v>41121</v>
      </c>
      <c r="H13" s="161">
        <v>6</v>
      </c>
      <c r="I13" s="161" t="s">
        <v>33</v>
      </c>
      <c r="J13" s="161" t="s">
        <v>147</v>
      </c>
      <c r="K13" s="161" t="s">
        <v>24</v>
      </c>
      <c r="L13" s="67"/>
      <c r="M13" s="67"/>
    </row>
    <row r="14" spans="1:13" ht="12.75" customHeight="1" x14ac:dyDescent="0.15">
      <c r="A14" s="161" t="s">
        <v>264</v>
      </c>
      <c r="B14" s="161" t="s">
        <v>278</v>
      </c>
      <c r="C14" s="161" t="s">
        <v>279</v>
      </c>
      <c r="D14" s="161"/>
      <c r="E14" s="161" t="s">
        <v>34</v>
      </c>
      <c r="F14" s="176">
        <v>41115</v>
      </c>
      <c r="G14" s="176">
        <v>41121</v>
      </c>
      <c r="H14" s="161">
        <v>6</v>
      </c>
      <c r="I14" s="161" t="s">
        <v>33</v>
      </c>
      <c r="J14" s="161" t="s">
        <v>147</v>
      </c>
      <c r="K14" s="161" t="s">
        <v>24</v>
      </c>
      <c r="L14" s="67"/>
      <c r="M14" s="67"/>
    </row>
    <row r="15" spans="1:13" ht="12.75" customHeight="1" x14ac:dyDescent="0.15">
      <c r="A15" s="170" t="s">
        <v>264</v>
      </c>
      <c r="B15" s="170" t="s">
        <v>286</v>
      </c>
      <c r="C15" s="170" t="s">
        <v>287</v>
      </c>
      <c r="D15" s="170"/>
      <c r="E15" s="170" t="s">
        <v>34</v>
      </c>
      <c r="F15" s="177">
        <v>41114</v>
      </c>
      <c r="G15" s="177">
        <v>41121</v>
      </c>
      <c r="H15" s="170">
        <v>7</v>
      </c>
      <c r="I15" s="170" t="s">
        <v>33</v>
      </c>
      <c r="J15" s="170" t="s">
        <v>147</v>
      </c>
      <c r="K15" s="170" t="s">
        <v>24</v>
      </c>
      <c r="L15" s="67"/>
      <c r="M15" s="67"/>
    </row>
    <row r="16" spans="1:13" ht="12.75" customHeight="1" x14ac:dyDescent="0.15">
      <c r="A16" s="31"/>
      <c r="B16" s="58">
        <f>SUM(IF(FREQUENCY(MATCH(B13:B15,B13:B15,0),MATCH(B13:B15,B13:B15,0))&gt;0,1))</f>
        <v>3</v>
      </c>
      <c r="C16" s="32"/>
      <c r="D16" s="32"/>
      <c r="E16" s="28">
        <f>COUNTA(E13:E15)</f>
        <v>3</v>
      </c>
      <c r="F16" s="28"/>
      <c r="G16" s="28"/>
      <c r="H16" s="28">
        <f>SUM(H13:H15)</f>
        <v>19</v>
      </c>
      <c r="I16" s="31"/>
      <c r="J16" s="31"/>
      <c r="K16" s="31"/>
      <c r="L16" s="31"/>
    </row>
    <row r="17" spans="1:13" ht="12.75" customHeight="1" x14ac:dyDescent="0.15">
      <c r="A17" s="31"/>
      <c r="B17" s="58"/>
      <c r="C17" s="32"/>
      <c r="D17" s="32"/>
      <c r="E17" s="28"/>
      <c r="F17" s="28"/>
      <c r="G17" s="28"/>
      <c r="H17" s="28"/>
      <c r="I17" s="31"/>
      <c r="J17" s="31"/>
      <c r="K17" s="31"/>
      <c r="L17" s="31"/>
    </row>
    <row r="18" spans="1:13" ht="12.75" customHeight="1" x14ac:dyDescent="0.15">
      <c r="A18" s="161" t="s">
        <v>319</v>
      </c>
      <c r="B18" s="161" t="s">
        <v>322</v>
      </c>
      <c r="C18" s="161" t="s">
        <v>323</v>
      </c>
      <c r="D18" s="161"/>
      <c r="E18" s="161" t="s">
        <v>1344</v>
      </c>
      <c r="F18" s="176">
        <v>41066</v>
      </c>
      <c r="G18" s="176">
        <v>41067</v>
      </c>
      <c r="H18" s="161">
        <v>1</v>
      </c>
      <c r="I18" s="161" t="s">
        <v>33</v>
      </c>
      <c r="J18" s="161" t="s">
        <v>147</v>
      </c>
      <c r="K18" s="161" t="s">
        <v>24</v>
      </c>
      <c r="L18" s="67"/>
      <c r="M18" s="67"/>
    </row>
    <row r="19" spans="1:13" ht="12.75" customHeight="1" x14ac:dyDescent="0.15">
      <c r="A19" s="161" t="s">
        <v>319</v>
      </c>
      <c r="B19" s="161" t="s">
        <v>322</v>
      </c>
      <c r="C19" s="161" t="s">
        <v>323</v>
      </c>
      <c r="D19" s="161"/>
      <c r="E19" s="161" t="s">
        <v>1344</v>
      </c>
      <c r="F19" s="176">
        <v>41086</v>
      </c>
      <c r="G19" s="176">
        <v>41087</v>
      </c>
      <c r="H19" s="161">
        <v>1</v>
      </c>
      <c r="I19" s="161" t="s">
        <v>33</v>
      </c>
      <c r="J19" s="161" t="s">
        <v>147</v>
      </c>
      <c r="K19" s="161" t="s">
        <v>24</v>
      </c>
      <c r="L19" s="67"/>
      <c r="M19" s="67"/>
    </row>
    <row r="20" spans="1:13" ht="12.75" customHeight="1" x14ac:dyDescent="0.15">
      <c r="A20" s="161" t="s">
        <v>319</v>
      </c>
      <c r="B20" s="161" t="s">
        <v>322</v>
      </c>
      <c r="C20" s="161" t="s">
        <v>323</v>
      </c>
      <c r="D20" s="161"/>
      <c r="E20" s="161" t="s">
        <v>1344</v>
      </c>
      <c r="F20" s="176">
        <v>41109</v>
      </c>
      <c r="G20" s="176">
        <v>41110</v>
      </c>
      <c r="H20" s="161">
        <v>1</v>
      </c>
      <c r="I20" s="161" t="s">
        <v>33</v>
      </c>
      <c r="J20" s="161" t="s">
        <v>147</v>
      </c>
      <c r="K20" s="161" t="s">
        <v>24</v>
      </c>
      <c r="L20" s="67"/>
      <c r="M20" s="67"/>
    </row>
    <row r="21" spans="1:13" ht="12.75" customHeight="1" x14ac:dyDescent="0.15">
      <c r="A21" s="161" t="s">
        <v>319</v>
      </c>
      <c r="B21" s="161" t="s">
        <v>322</v>
      </c>
      <c r="C21" s="161" t="s">
        <v>323</v>
      </c>
      <c r="D21" s="161"/>
      <c r="E21" s="161" t="s">
        <v>1344</v>
      </c>
      <c r="F21" s="176">
        <v>41115</v>
      </c>
      <c r="G21" s="176">
        <v>41116</v>
      </c>
      <c r="H21" s="161">
        <v>1</v>
      </c>
      <c r="I21" s="161" t="s">
        <v>33</v>
      </c>
      <c r="J21" s="161" t="s">
        <v>147</v>
      </c>
      <c r="K21" s="161" t="s">
        <v>24</v>
      </c>
      <c r="L21" s="67"/>
      <c r="M21" s="67"/>
    </row>
    <row r="22" spans="1:13" ht="12.75" customHeight="1" x14ac:dyDescent="0.15">
      <c r="A22" s="161" t="s">
        <v>319</v>
      </c>
      <c r="B22" s="161" t="s">
        <v>326</v>
      </c>
      <c r="C22" s="161" t="s">
        <v>327</v>
      </c>
      <c r="D22" s="161"/>
      <c r="E22" s="161" t="s">
        <v>1344</v>
      </c>
      <c r="F22" s="176">
        <v>41108</v>
      </c>
      <c r="G22" s="176">
        <v>41110</v>
      </c>
      <c r="H22" s="161">
        <v>2</v>
      </c>
      <c r="I22" s="161" t="s">
        <v>33</v>
      </c>
      <c r="J22" s="161" t="s">
        <v>147</v>
      </c>
      <c r="K22" s="161" t="s">
        <v>24</v>
      </c>
      <c r="L22" s="67"/>
      <c r="M22" s="67"/>
    </row>
    <row r="23" spans="1:13" ht="12.75" customHeight="1" x14ac:dyDescent="0.15">
      <c r="A23" s="161" t="s">
        <v>319</v>
      </c>
      <c r="B23" s="161" t="s">
        <v>326</v>
      </c>
      <c r="C23" s="161" t="s">
        <v>327</v>
      </c>
      <c r="D23" s="161"/>
      <c r="E23" s="161" t="s">
        <v>1344</v>
      </c>
      <c r="F23" s="176">
        <v>41117</v>
      </c>
      <c r="G23" s="176">
        <v>41120</v>
      </c>
      <c r="H23" s="161">
        <v>3</v>
      </c>
      <c r="I23" s="161" t="s">
        <v>33</v>
      </c>
      <c r="J23" s="161" t="s">
        <v>147</v>
      </c>
      <c r="K23" s="161" t="s">
        <v>24</v>
      </c>
      <c r="L23" s="67"/>
      <c r="M23" s="67"/>
    </row>
    <row r="24" spans="1:13" ht="12.75" customHeight="1" x14ac:dyDescent="0.15">
      <c r="A24" s="161" t="s">
        <v>319</v>
      </c>
      <c r="B24" s="161" t="s">
        <v>328</v>
      </c>
      <c r="C24" s="161" t="s">
        <v>329</v>
      </c>
      <c r="D24" s="161"/>
      <c r="E24" s="161" t="s">
        <v>1344</v>
      </c>
      <c r="F24" s="176">
        <v>41086</v>
      </c>
      <c r="G24" s="176">
        <v>41087</v>
      </c>
      <c r="H24" s="161">
        <v>1</v>
      </c>
      <c r="I24" s="161" t="s">
        <v>33</v>
      </c>
      <c r="J24" s="161" t="s">
        <v>147</v>
      </c>
      <c r="K24" s="161" t="s">
        <v>24</v>
      </c>
      <c r="L24" s="67"/>
      <c r="M24" s="67"/>
    </row>
    <row r="25" spans="1:13" ht="12.75" customHeight="1" x14ac:dyDescent="0.15">
      <c r="A25" s="161" t="s">
        <v>319</v>
      </c>
      <c r="B25" s="161" t="s">
        <v>328</v>
      </c>
      <c r="C25" s="161" t="s">
        <v>329</v>
      </c>
      <c r="D25" s="161"/>
      <c r="E25" s="161" t="s">
        <v>1344</v>
      </c>
      <c r="F25" s="176">
        <v>41109</v>
      </c>
      <c r="G25" s="176">
        <v>41110</v>
      </c>
      <c r="H25" s="161">
        <v>1</v>
      </c>
      <c r="I25" s="161" t="s">
        <v>33</v>
      </c>
      <c r="J25" s="161" t="s">
        <v>147</v>
      </c>
      <c r="K25" s="161" t="s">
        <v>24</v>
      </c>
      <c r="L25" s="67"/>
      <c r="M25" s="67"/>
    </row>
    <row r="26" spans="1:13" ht="12.75" customHeight="1" x14ac:dyDescent="0.15">
      <c r="A26" s="161" t="s">
        <v>319</v>
      </c>
      <c r="B26" s="161" t="s">
        <v>328</v>
      </c>
      <c r="C26" s="161" t="s">
        <v>329</v>
      </c>
      <c r="D26" s="161"/>
      <c r="E26" s="161" t="s">
        <v>1344</v>
      </c>
      <c r="F26" s="176">
        <v>41115</v>
      </c>
      <c r="G26" s="176">
        <v>41116</v>
      </c>
      <c r="H26" s="161">
        <v>1</v>
      </c>
      <c r="I26" s="161" t="s">
        <v>33</v>
      </c>
      <c r="J26" s="161" t="s">
        <v>147</v>
      </c>
      <c r="K26" s="161" t="s">
        <v>24</v>
      </c>
      <c r="L26" s="67"/>
      <c r="M26" s="67"/>
    </row>
    <row r="27" spans="1:13" ht="12.75" customHeight="1" x14ac:dyDescent="0.15">
      <c r="A27" s="161" t="s">
        <v>319</v>
      </c>
      <c r="B27" s="161" t="s">
        <v>330</v>
      </c>
      <c r="C27" s="161" t="s">
        <v>331</v>
      </c>
      <c r="D27" s="161"/>
      <c r="E27" s="161" t="s">
        <v>1344</v>
      </c>
      <c r="F27" s="176">
        <v>41059</v>
      </c>
      <c r="G27" s="176">
        <v>41060</v>
      </c>
      <c r="H27" s="161">
        <v>1</v>
      </c>
      <c r="I27" s="161" t="s">
        <v>33</v>
      </c>
      <c r="J27" s="161" t="s">
        <v>147</v>
      </c>
      <c r="K27" s="161" t="s">
        <v>24</v>
      </c>
      <c r="L27" s="67"/>
      <c r="M27" s="67"/>
    </row>
    <row r="28" spans="1:13" ht="12.75" customHeight="1" x14ac:dyDescent="0.15">
      <c r="A28" s="170" t="s">
        <v>319</v>
      </c>
      <c r="B28" s="170" t="s">
        <v>330</v>
      </c>
      <c r="C28" s="170" t="s">
        <v>331</v>
      </c>
      <c r="D28" s="170"/>
      <c r="E28" s="170" t="s">
        <v>1344</v>
      </c>
      <c r="F28" s="177">
        <v>41065</v>
      </c>
      <c r="G28" s="177">
        <v>41066</v>
      </c>
      <c r="H28" s="170">
        <v>1</v>
      </c>
      <c r="I28" s="170" t="s">
        <v>33</v>
      </c>
      <c r="J28" s="170" t="s">
        <v>147</v>
      </c>
      <c r="K28" s="170" t="s">
        <v>24</v>
      </c>
      <c r="L28" s="67"/>
      <c r="M28" s="67"/>
    </row>
    <row r="29" spans="1:13" ht="12.75" customHeight="1" x14ac:dyDescent="0.15">
      <c r="A29" s="31"/>
      <c r="B29" s="58">
        <f>SUM(IF(FREQUENCY(MATCH(B18:B28,B18:B28,0),MATCH(B18:B28,B18:B28,0))&gt;0,1))</f>
        <v>4</v>
      </c>
      <c r="C29" s="32"/>
      <c r="D29" s="32"/>
      <c r="E29" s="28">
        <f>COUNTA(E18:E28)</f>
        <v>11</v>
      </c>
      <c r="F29" s="28"/>
      <c r="G29" s="28"/>
      <c r="H29" s="28">
        <f>SUM(H18:H28)</f>
        <v>14</v>
      </c>
      <c r="I29" s="31"/>
      <c r="J29" s="31"/>
      <c r="K29" s="31"/>
      <c r="L29" s="31"/>
    </row>
    <row r="30" spans="1:13" ht="12.75" customHeight="1" x14ac:dyDescent="0.15">
      <c r="A30" s="31"/>
      <c r="B30" s="58"/>
      <c r="C30" s="32"/>
      <c r="D30" s="32"/>
      <c r="E30" s="28"/>
      <c r="F30" s="28"/>
      <c r="G30" s="28"/>
      <c r="H30" s="28"/>
      <c r="I30" s="31"/>
      <c r="J30" s="31"/>
      <c r="K30" s="31"/>
      <c r="L30" s="31"/>
    </row>
    <row r="31" spans="1:13" ht="12.75" customHeight="1" x14ac:dyDescent="0.15">
      <c r="A31" s="161" t="s">
        <v>347</v>
      </c>
      <c r="B31" s="161" t="s">
        <v>348</v>
      </c>
      <c r="C31" s="161" t="s">
        <v>349</v>
      </c>
      <c r="D31" s="161"/>
      <c r="E31" s="161" t="s">
        <v>34</v>
      </c>
      <c r="F31" s="176">
        <v>41115</v>
      </c>
      <c r="G31" s="176">
        <v>41116</v>
      </c>
      <c r="H31" s="161">
        <v>1</v>
      </c>
      <c r="I31" s="161" t="s">
        <v>33</v>
      </c>
      <c r="J31" s="161" t="s">
        <v>147</v>
      </c>
      <c r="K31" s="161" t="s">
        <v>24</v>
      </c>
      <c r="L31" s="67"/>
      <c r="M31" s="67"/>
    </row>
    <row r="32" spans="1:13" ht="12.75" customHeight="1" x14ac:dyDescent="0.15">
      <c r="A32" s="161" t="s">
        <v>347</v>
      </c>
      <c r="B32" s="161" t="s">
        <v>354</v>
      </c>
      <c r="C32" s="161" t="s">
        <v>355</v>
      </c>
      <c r="D32" s="161"/>
      <c r="E32" s="161" t="s">
        <v>34</v>
      </c>
      <c r="F32" s="176">
        <v>41149</v>
      </c>
      <c r="G32" s="176">
        <v>41150</v>
      </c>
      <c r="H32" s="161">
        <v>1</v>
      </c>
      <c r="I32" s="161" t="s">
        <v>33</v>
      </c>
      <c r="J32" s="161" t="s">
        <v>147</v>
      </c>
      <c r="K32" s="161" t="s">
        <v>24</v>
      </c>
      <c r="L32" s="67"/>
      <c r="M32" s="67"/>
    </row>
    <row r="33" spans="1:13" ht="12.75" customHeight="1" x14ac:dyDescent="0.15">
      <c r="A33" s="161" t="s">
        <v>347</v>
      </c>
      <c r="B33" s="161" t="s">
        <v>354</v>
      </c>
      <c r="C33" s="161" t="s">
        <v>355</v>
      </c>
      <c r="D33" s="161"/>
      <c r="E33" s="161" t="s">
        <v>1344</v>
      </c>
      <c r="F33" s="176">
        <v>41157</v>
      </c>
      <c r="G33" s="176">
        <v>41158</v>
      </c>
      <c r="H33" s="161">
        <v>1</v>
      </c>
      <c r="I33" s="161" t="s">
        <v>33</v>
      </c>
      <c r="J33" s="161" t="s">
        <v>147</v>
      </c>
      <c r="K33" s="161" t="s">
        <v>24</v>
      </c>
      <c r="L33" s="67"/>
      <c r="M33" s="67"/>
    </row>
    <row r="34" spans="1:13" ht="12.75" customHeight="1" x14ac:dyDescent="0.15">
      <c r="A34" s="161" t="s">
        <v>347</v>
      </c>
      <c r="B34" s="161" t="s">
        <v>364</v>
      </c>
      <c r="C34" s="161" t="s">
        <v>365</v>
      </c>
      <c r="D34" s="161"/>
      <c r="E34" s="161" t="s">
        <v>34</v>
      </c>
      <c r="F34" s="176">
        <v>41163</v>
      </c>
      <c r="G34" s="176">
        <v>41165</v>
      </c>
      <c r="H34" s="161">
        <v>2</v>
      </c>
      <c r="I34" s="161" t="s">
        <v>33</v>
      </c>
      <c r="J34" s="161" t="s">
        <v>147</v>
      </c>
      <c r="K34" s="161" t="s">
        <v>24</v>
      </c>
      <c r="L34" s="67"/>
      <c r="M34" s="67"/>
    </row>
    <row r="35" spans="1:13" ht="12.75" customHeight="1" x14ac:dyDescent="0.15">
      <c r="A35" s="161" t="s">
        <v>347</v>
      </c>
      <c r="B35" s="161" t="s">
        <v>376</v>
      </c>
      <c r="C35" s="161" t="s">
        <v>377</v>
      </c>
      <c r="D35" s="161"/>
      <c r="E35" s="161" t="s">
        <v>34</v>
      </c>
      <c r="F35" s="176">
        <v>41149</v>
      </c>
      <c r="G35" s="176">
        <v>41150</v>
      </c>
      <c r="H35" s="161">
        <v>1</v>
      </c>
      <c r="I35" s="161" t="s">
        <v>33</v>
      </c>
      <c r="J35" s="161" t="s">
        <v>147</v>
      </c>
      <c r="K35" s="161" t="s">
        <v>24</v>
      </c>
      <c r="L35" s="67"/>
      <c r="M35" s="67"/>
    </row>
    <row r="36" spans="1:13" ht="12.75" customHeight="1" x14ac:dyDescent="0.15">
      <c r="A36" s="161" t="s">
        <v>347</v>
      </c>
      <c r="B36" s="161" t="s">
        <v>376</v>
      </c>
      <c r="C36" s="161" t="s">
        <v>377</v>
      </c>
      <c r="D36" s="161"/>
      <c r="E36" s="161" t="s">
        <v>34</v>
      </c>
      <c r="F36" s="176">
        <v>41171</v>
      </c>
      <c r="G36" s="176">
        <v>41173</v>
      </c>
      <c r="H36" s="161">
        <v>2</v>
      </c>
      <c r="I36" s="161" t="s">
        <v>33</v>
      </c>
      <c r="J36" s="161" t="s">
        <v>147</v>
      </c>
      <c r="K36" s="161" t="s">
        <v>24</v>
      </c>
      <c r="L36" s="67"/>
      <c r="M36" s="67"/>
    </row>
    <row r="37" spans="1:13" ht="12.75" customHeight="1" x14ac:dyDescent="0.15">
      <c r="A37" s="170" t="s">
        <v>347</v>
      </c>
      <c r="B37" s="170" t="s">
        <v>384</v>
      </c>
      <c r="C37" s="170" t="s">
        <v>385</v>
      </c>
      <c r="D37" s="170"/>
      <c r="E37" s="170" t="s">
        <v>34</v>
      </c>
      <c r="F37" s="177">
        <v>41171</v>
      </c>
      <c r="G37" s="177">
        <v>41173</v>
      </c>
      <c r="H37" s="170">
        <v>2</v>
      </c>
      <c r="I37" s="170" t="s">
        <v>33</v>
      </c>
      <c r="J37" s="170" t="s">
        <v>147</v>
      </c>
      <c r="K37" s="170" t="s">
        <v>24</v>
      </c>
      <c r="L37" s="67"/>
      <c r="M37" s="67"/>
    </row>
    <row r="38" spans="1:13" ht="12.75" customHeight="1" x14ac:dyDescent="0.15">
      <c r="A38" s="31"/>
      <c r="B38" s="58">
        <f>SUM(IF(FREQUENCY(MATCH(B31:B37,B31:B37,0),MATCH(B31:B37,B31:B37,0))&gt;0,1))</f>
        <v>5</v>
      </c>
      <c r="C38" s="32"/>
      <c r="D38" s="32"/>
      <c r="E38" s="28">
        <f>COUNTA(E31:E37)</f>
        <v>7</v>
      </c>
      <c r="F38" s="28"/>
      <c r="G38" s="28"/>
      <c r="H38" s="28">
        <f>SUM(H31:H37)</f>
        <v>10</v>
      </c>
      <c r="I38" s="31"/>
      <c r="J38" s="31"/>
      <c r="K38" s="31"/>
      <c r="L38" s="31"/>
    </row>
    <row r="39" spans="1:13" ht="12.75" customHeight="1" x14ac:dyDescent="0.15">
      <c r="A39" s="31"/>
      <c r="B39" s="58"/>
      <c r="C39" s="32"/>
      <c r="D39" s="32"/>
      <c r="E39" s="28"/>
      <c r="F39" s="28"/>
      <c r="G39" s="28"/>
      <c r="H39" s="28"/>
      <c r="I39" s="31"/>
      <c r="J39" s="31"/>
      <c r="K39" s="31"/>
      <c r="L39" s="31"/>
    </row>
    <row r="40" spans="1:13" ht="12.75" customHeight="1" x14ac:dyDescent="0.15">
      <c r="A40" s="161" t="s">
        <v>390</v>
      </c>
      <c r="B40" s="161" t="s">
        <v>399</v>
      </c>
      <c r="C40" s="161" t="s">
        <v>400</v>
      </c>
      <c r="D40" s="161"/>
      <c r="E40" s="161" t="s">
        <v>34</v>
      </c>
      <c r="F40" s="176">
        <v>41129</v>
      </c>
      <c r="G40" s="176">
        <v>41130</v>
      </c>
      <c r="H40" s="161">
        <v>1</v>
      </c>
      <c r="I40" s="161" t="s">
        <v>33</v>
      </c>
      <c r="J40" s="161" t="s">
        <v>147</v>
      </c>
      <c r="K40" s="161" t="s">
        <v>24</v>
      </c>
      <c r="L40" s="67"/>
      <c r="M40" s="67"/>
    </row>
    <row r="41" spans="1:13" ht="12.75" customHeight="1" x14ac:dyDescent="0.15">
      <c r="A41" s="161" t="s">
        <v>390</v>
      </c>
      <c r="B41" s="161" t="s">
        <v>399</v>
      </c>
      <c r="C41" s="161" t="s">
        <v>400</v>
      </c>
      <c r="D41" s="161"/>
      <c r="E41" s="161" t="s">
        <v>34</v>
      </c>
      <c r="F41" s="176">
        <v>41149</v>
      </c>
      <c r="G41" s="176">
        <v>41150</v>
      </c>
      <c r="H41" s="161">
        <v>1</v>
      </c>
      <c r="I41" s="161" t="s">
        <v>33</v>
      </c>
      <c r="J41" s="161" t="s">
        <v>147</v>
      </c>
      <c r="K41" s="161" t="s">
        <v>24</v>
      </c>
      <c r="L41" s="67"/>
      <c r="M41" s="67"/>
    </row>
    <row r="42" spans="1:13" ht="12.75" customHeight="1" x14ac:dyDescent="0.15">
      <c r="A42" s="161" t="s">
        <v>390</v>
      </c>
      <c r="B42" s="161" t="s">
        <v>420</v>
      </c>
      <c r="C42" s="161" t="s">
        <v>421</v>
      </c>
      <c r="D42" s="161"/>
      <c r="E42" s="161" t="s">
        <v>34</v>
      </c>
      <c r="F42" s="176">
        <v>41072</v>
      </c>
      <c r="G42" s="176">
        <v>41074</v>
      </c>
      <c r="H42" s="161">
        <v>2</v>
      </c>
      <c r="I42" s="161" t="s">
        <v>33</v>
      </c>
      <c r="J42" s="161" t="s">
        <v>147</v>
      </c>
      <c r="K42" s="161" t="s">
        <v>24</v>
      </c>
      <c r="L42" s="67"/>
      <c r="M42" s="67"/>
    </row>
    <row r="43" spans="1:13" ht="12.75" customHeight="1" x14ac:dyDescent="0.15">
      <c r="A43" s="170" t="s">
        <v>390</v>
      </c>
      <c r="B43" s="170" t="s">
        <v>420</v>
      </c>
      <c r="C43" s="170" t="s">
        <v>421</v>
      </c>
      <c r="D43" s="170"/>
      <c r="E43" s="170" t="s">
        <v>34</v>
      </c>
      <c r="F43" s="177">
        <v>41079</v>
      </c>
      <c r="G43" s="177">
        <v>41081</v>
      </c>
      <c r="H43" s="170">
        <v>2</v>
      </c>
      <c r="I43" s="170" t="s">
        <v>33</v>
      </c>
      <c r="J43" s="170" t="s">
        <v>147</v>
      </c>
      <c r="K43" s="170" t="s">
        <v>24</v>
      </c>
      <c r="L43" s="67"/>
      <c r="M43" s="67"/>
    </row>
    <row r="44" spans="1:13" ht="12.75" customHeight="1" x14ac:dyDescent="0.15">
      <c r="A44" s="31"/>
      <c r="B44" s="58">
        <f>SUM(IF(FREQUENCY(MATCH(B40:B43,B40:B43,0),MATCH(B40:B43,B40:B43,0))&gt;0,1))</f>
        <v>2</v>
      </c>
      <c r="C44" s="32"/>
      <c r="D44" s="32"/>
      <c r="E44" s="28">
        <f>COUNTA(E40:E43)</f>
        <v>4</v>
      </c>
      <c r="F44" s="28"/>
      <c r="G44" s="28"/>
      <c r="H44" s="28">
        <f>SUM(H40:H43)</f>
        <v>6</v>
      </c>
      <c r="I44" s="31"/>
      <c r="J44" s="31"/>
      <c r="K44" s="31"/>
      <c r="L44" s="31"/>
    </row>
    <row r="45" spans="1:13" ht="12.75" customHeight="1" x14ac:dyDescent="0.15">
      <c r="A45" s="31"/>
      <c r="B45" s="58"/>
      <c r="C45" s="32"/>
      <c r="D45" s="32"/>
      <c r="E45" s="28"/>
      <c r="F45" s="28"/>
      <c r="G45" s="28"/>
      <c r="H45" s="28"/>
      <c r="I45" s="31"/>
      <c r="J45" s="31"/>
      <c r="K45" s="31"/>
      <c r="L45" s="31"/>
    </row>
    <row r="46" spans="1:13" ht="12.75" customHeight="1" x14ac:dyDescent="0.15">
      <c r="A46" s="161" t="s">
        <v>455</v>
      </c>
      <c r="B46" s="161" t="s">
        <v>458</v>
      </c>
      <c r="C46" s="161" t="s">
        <v>459</v>
      </c>
      <c r="D46" s="161"/>
      <c r="E46" s="161" t="s">
        <v>34</v>
      </c>
      <c r="F46" s="176">
        <v>41085</v>
      </c>
      <c r="G46" s="176">
        <v>41087</v>
      </c>
      <c r="H46" s="161">
        <v>2</v>
      </c>
      <c r="I46" s="161" t="s">
        <v>33</v>
      </c>
      <c r="J46" s="161" t="s">
        <v>147</v>
      </c>
      <c r="K46" s="161" t="s">
        <v>24</v>
      </c>
      <c r="L46" s="67"/>
      <c r="M46" s="67"/>
    </row>
    <row r="47" spans="1:13" ht="12.75" customHeight="1" x14ac:dyDescent="0.15">
      <c r="A47" s="161" t="s">
        <v>455</v>
      </c>
      <c r="B47" s="161" t="s">
        <v>462</v>
      </c>
      <c r="C47" s="161" t="s">
        <v>1285</v>
      </c>
      <c r="D47" s="161"/>
      <c r="E47" s="161" t="s">
        <v>34</v>
      </c>
      <c r="F47" s="176">
        <v>41085</v>
      </c>
      <c r="G47" s="176">
        <v>41087</v>
      </c>
      <c r="H47" s="161">
        <v>2</v>
      </c>
      <c r="I47" s="161" t="s">
        <v>33</v>
      </c>
      <c r="J47" s="161" t="s">
        <v>147</v>
      </c>
      <c r="K47" s="161" t="s">
        <v>24</v>
      </c>
      <c r="L47" s="67"/>
      <c r="M47" s="67"/>
    </row>
    <row r="48" spans="1:13" ht="12.75" customHeight="1" x14ac:dyDescent="0.15">
      <c r="A48" s="161" t="s">
        <v>455</v>
      </c>
      <c r="B48" s="161" t="s">
        <v>464</v>
      </c>
      <c r="C48" s="161" t="s">
        <v>465</v>
      </c>
      <c r="D48" s="161"/>
      <c r="E48" s="161" t="s">
        <v>1344</v>
      </c>
      <c r="F48" s="176">
        <v>41080</v>
      </c>
      <c r="G48" s="176">
        <v>41081</v>
      </c>
      <c r="H48" s="161">
        <v>1</v>
      </c>
      <c r="I48" s="161" t="s">
        <v>33</v>
      </c>
      <c r="J48" s="161" t="s">
        <v>147</v>
      </c>
      <c r="K48" s="161" t="s">
        <v>32</v>
      </c>
      <c r="L48" s="67"/>
      <c r="M48" s="67"/>
    </row>
    <row r="49" spans="1:13" ht="12.75" customHeight="1" x14ac:dyDescent="0.15">
      <c r="A49" s="161" t="s">
        <v>455</v>
      </c>
      <c r="B49" s="161" t="s">
        <v>464</v>
      </c>
      <c r="C49" s="161" t="s">
        <v>465</v>
      </c>
      <c r="D49" s="161"/>
      <c r="E49" s="161" t="s">
        <v>34</v>
      </c>
      <c r="F49" s="176">
        <v>41082</v>
      </c>
      <c r="G49" s="176">
        <v>41087</v>
      </c>
      <c r="H49" s="161">
        <v>5</v>
      </c>
      <c r="I49" s="161" t="s">
        <v>33</v>
      </c>
      <c r="J49" s="161" t="s">
        <v>147</v>
      </c>
      <c r="K49" s="161" t="s">
        <v>24</v>
      </c>
      <c r="L49" s="67"/>
      <c r="M49" s="67"/>
    </row>
    <row r="50" spans="1:13" ht="12.75" customHeight="1" x14ac:dyDescent="0.15">
      <c r="A50" s="161" t="s">
        <v>455</v>
      </c>
      <c r="B50" s="161" t="s">
        <v>464</v>
      </c>
      <c r="C50" s="161" t="s">
        <v>465</v>
      </c>
      <c r="D50" s="161"/>
      <c r="E50" s="161" t="s">
        <v>1344</v>
      </c>
      <c r="F50" s="176">
        <v>41108</v>
      </c>
      <c r="G50" s="176">
        <v>41109</v>
      </c>
      <c r="H50" s="161">
        <v>1</v>
      </c>
      <c r="I50" s="161" t="s">
        <v>33</v>
      </c>
      <c r="J50" s="161" t="s">
        <v>147</v>
      </c>
      <c r="K50" s="161" t="s">
        <v>24</v>
      </c>
      <c r="L50" s="67"/>
      <c r="M50" s="67"/>
    </row>
    <row r="51" spans="1:13" ht="12.75" customHeight="1" x14ac:dyDescent="0.15">
      <c r="A51" s="161" t="s">
        <v>455</v>
      </c>
      <c r="B51" s="161" t="s">
        <v>464</v>
      </c>
      <c r="C51" s="161" t="s">
        <v>465</v>
      </c>
      <c r="D51" s="161"/>
      <c r="E51" s="161" t="s">
        <v>1344</v>
      </c>
      <c r="F51" s="176">
        <v>41121</v>
      </c>
      <c r="G51" s="176">
        <v>41123</v>
      </c>
      <c r="H51" s="161">
        <v>2</v>
      </c>
      <c r="I51" s="161" t="s">
        <v>33</v>
      </c>
      <c r="J51" s="161" t="s">
        <v>147</v>
      </c>
      <c r="K51" s="161" t="s">
        <v>24</v>
      </c>
      <c r="L51" s="67"/>
      <c r="M51" s="67"/>
    </row>
    <row r="52" spans="1:13" ht="12.75" customHeight="1" x14ac:dyDescent="0.15">
      <c r="A52" s="161" t="s">
        <v>455</v>
      </c>
      <c r="B52" s="161" t="s">
        <v>464</v>
      </c>
      <c r="C52" s="161" t="s">
        <v>465</v>
      </c>
      <c r="D52" s="161"/>
      <c r="E52" s="161" t="s">
        <v>1344</v>
      </c>
      <c r="F52" s="176">
        <v>41123</v>
      </c>
      <c r="G52" s="176">
        <v>41125</v>
      </c>
      <c r="H52" s="161">
        <v>2</v>
      </c>
      <c r="I52" s="161" t="s">
        <v>33</v>
      </c>
      <c r="J52" s="161" t="s">
        <v>147</v>
      </c>
      <c r="K52" s="161" t="s">
        <v>24</v>
      </c>
      <c r="L52" s="67"/>
      <c r="M52" s="67"/>
    </row>
    <row r="53" spans="1:13" ht="12.75" customHeight="1" x14ac:dyDescent="0.15">
      <c r="A53" s="161" t="s">
        <v>455</v>
      </c>
      <c r="B53" s="161" t="s">
        <v>464</v>
      </c>
      <c r="C53" s="161" t="s">
        <v>465</v>
      </c>
      <c r="D53" s="161"/>
      <c r="E53" s="161" t="s">
        <v>1344</v>
      </c>
      <c r="F53" s="176">
        <v>41136</v>
      </c>
      <c r="G53" s="176">
        <v>41142</v>
      </c>
      <c r="H53" s="161">
        <v>6</v>
      </c>
      <c r="I53" s="161" t="s">
        <v>33</v>
      </c>
      <c r="J53" s="161" t="s">
        <v>147</v>
      </c>
      <c r="K53" s="161" t="s">
        <v>24</v>
      </c>
      <c r="L53" s="67"/>
      <c r="M53" s="67"/>
    </row>
    <row r="54" spans="1:13" ht="12.75" customHeight="1" x14ac:dyDescent="0.15">
      <c r="A54" s="161" t="s">
        <v>455</v>
      </c>
      <c r="B54" s="161" t="s">
        <v>464</v>
      </c>
      <c r="C54" s="161" t="s">
        <v>465</v>
      </c>
      <c r="D54" s="161"/>
      <c r="E54" s="161" t="s">
        <v>34</v>
      </c>
      <c r="F54" s="176">
        <v>41142</v>
      </c>
      <c r="G54" s="176">
        <v>41144</v>
      </c>
      <c r="H54" s="161">
        <v>2</v>
      </c>
      <c r="I54" s="161" t="s">
        <v>33</v>
      </c>
      <c r="J54" s="161" t="s">
        <v>147</v>
      </c>
      <c r="K54" s="161" t="s">
        <v>24</v>
      </c>
      <c r="L54" s="67"/>
      <c r="M54" s="67"/>
    </row>
    <row r="55" spans="1:13" ht="12.75" customHeight="1" x14ac:dyDescent="0.15">
      <c r="A55" s="161" t="s">
        <v>455</v>
      </c>
      <c r="B55" s="161" t="s">
        <v>472</v>
      </c>
      <c r="C55" s="161" t="s">
        <v>473</v>
      </c>
      <c r="D55" s="161"/>
      <c r="E55" s="161" t="s">
        <v>1344</v>
      </c>
      <c r="F55" s="176">
        <v>41081</v>
      </c>
      <c r="G55" s="176">
        <v>41082</v>
      </c>
      <c r="H55" s="161">
        <v>1</v>
      </c>
      <c r="I55" s="161" t="s">
        <v>33</v>
      </c>
      <c r="J55" s="161" t="s">
        <v>147</v>
      </c>
      <c r="K55" s="161" t="s">
        <v>32</v>
      </c>
      <c r="L55" s="67"/>
      <c r="M55" s="67"/>
    </row>
    <row r="56" spans="1:13" ht="12.75" customHeight="1" x14ac:dyDescent="0.15">
      <c r="A56" s="161" t="s">
        <v>455</v>
      </c>
      <c r="B56" s="161" t="s">
        <v>474</v>
      </c>
      <c r="C56" s="161" t="s">
        <v>475</v>
      </c>
      <c r="D56" s="161"/>
      <c r="E56" s="161" t="s">
        <v>1344</v>
      </c>
      <c r="F56" s="176">
        <v>41080</v>
      </c>
      <c r="G56" s="176">
        <v>41081</v>
      </c>
      <c r="H56" s="161">
        <v>1</v>
      </c>
      <c r="I56" s="161" t="s">
        <v>33</v>
      </c>
      <c r="J56" s="161" t="s">
        <v>147</v>
      </c>
      <c r="K56" s="161" t="s">
        <v>32</v>
      </c>
      <c r="L56" s="67"/>
      <c r="M56" s="67"/>
    </row>
    <row r="57" spans="1:13" ht="12.75" customHeight="1" x14ac:dyDescent="0.15">
      <c r="A57" s="161" t="s">
        <v>455</v>
      </c>
      <c r="B57" s="161" t="s">
        <v>498</v>
      </c>
      <c r="C57" s="161" t="s">
        <v>499</v>
      </c>
      <c r="D57" s="161"/>
      <c r="E57" s="161" t="s">
        <v>1344</v>
      </c>
      <c r="F57" s="176">
        <v>41080</v>
      </c>
      <c r="G57" s="176">
        <v>41081</v>
      </c>
      <c r="H57" s="161">
        <v>1</v>
      </c>
      <c r="I57" s="161" t="s">
        <v>33</v>
      </c>
      <c r="J57" s="161" t="s">
        <v>147</v>
      </c>
      <c r="K57" s="161" t="s">
        <v>32</v>
      </c>
      <c r="L57" s="67"/>
      <c r="M57" s="67"/>
    </row>
    <row r="58" spans="1:13" ht="12.75" customHeight="1" x14ac:dyDescent="0.15">
      <c r="A58" s="161" t="s">
        <v>455</v>
      </c>
      <c r="B58" s="161" t="s">
        <v>498</v>
      </c>
      <c r="C58" s="161" t="s">
        <v>499</v>
      </c>
      <c r="D58" s="161"/>
      <c r="E58" s="161" t="s">
        <v>1344</v>
      </c>
      <c r="F58" s="176">
        <v>41108</v>
      </c>
      <c r="G58" s="176">
        <v>41109</v>
      </c>
      <c r="H58" s="161">
        <v>1</v>
      </c>
      <c r="I58" s="161" t="s">
        <v>33</v>
      </c>
      <c r="J58" s="161" t="s">
        <v>147</v>
      </c>
      <c r="K58" s="161" t="s">
        <v>24</v>
      </c>
      <c r="L58" s="67"/>
      <c r="M58" s="67"/>
    </row>
    <row r="59" spans="1:13" ht="12.75" customHeight="1" x14ac:dyDescent="0.15">
      <c r="A59" s="161" t="s">
        <v>455</v>
      </c>
      <c r="B59" s="161" t="s">
        <v>498</v>
      </c>
      <c r="C59" s="161" t="s">
        <v>499</v>
      </c>
      <c r="D59" s="161"/>
      <c r="E59" s="161" t="s">
        <v>1344</v>
      </c>
      <c r="F59" s="176">
        <v>41157</v>
      </c>
      <c r="G59" s="176">
        <v>41159</v>
      </c>
      <c r="H59" s="161">
        <v>2</v>
      </c>
      <c r="I59" s="161" t="s">
        <v>33</v>
      </c>
      <c r="J59" s="161" t="s">
        <v>147</v>
      </c>
      <c r="K59" s="161" t="s">
        <v>32</v>
      </c>
      <c r="L59" s="67"/>
      <c r="M59" s="67"/>
    </row>
    <row r="60" spans="1:13" ht="12.75" customHeight="1" x14ac:dyDescent="0.15">
      <c r="A60" s="170" t="s">
        <v>455</v>
      </c>
      <c r="B60" s="170" t="s">
        <v>500</v>
      </c>
      <c r="C60" s="170" t="s">
        <v>501</v>
      </c>
      <c r="D60" s="170"/>
      <c r="E60" s="170" t="s">
        <v>1344</v>
      </c>
      <c r="F60" s="177">
        <v>41080</v>
      </c>
      <c r="G60" s="177">
        <v>41082</v>
      </c>
      <c r="H60" s="170">
        <v>2</v>
      </c>
      <c r="I60" s="170" t="s">
        <v>33</v>
      </c>
      <c r="J60" s="170" t="s">
        <v>147</v>
      </c>
      <c r="K60" s="170" t="s">
        <v>32</v>
      </c>
      <c r="L60" s="67"/>
      <c r="M60" s="67"/>
    </row>
    <row r="61" spans="1:13" ht="12.75" customHeight="1" x14ac:dyDescent="0.15">
      <c r="A61" s="31"/>
      <c r="B61" s="58">
        <f>SUM(IF(FREQUENCY(MATCH(B46:B60,B46:B60,0),MATCH(B46:B60,B46:B60,0))&gt;0,1))</f>
        <v>7</v>
      </c>
      <c r="C61" s="32"/>
      <c r="D61" s="32"/>
      <c r="E61" s="28">
        <f>COUNTA(E46:E60)</f>
        <v>15</v>
      </c>
      <c r="F61" s="28"/>
      <c r="G61" s="28"/>
      <c r="H61" s="28">
        <f>SUM(H46:H60)</f>
        <v>31</v>
      </c>
      <c r="I61" s="31"/>
      <c r="J61" s="31"/>
      <c r="K61" s="31"/>
      <c r="L61" s="31"/>
    </row>
    <row r="62" spans="1:13" ht="12.75" customHeight="1" x14ac:dyDescent="0.15">
      <c r="A62" s="31"/>
      <c r="B62" s="58"/>
      <c r="C62" s="32"/>
      <c r="D62" s="32"/>
      <c r="E62" s="28"/>
      <c r="F62" s="28"/>
      <c r="G62" s="28"/>
      <c r="H62" s="28"/>
      <c r="I62" s="31"/>
      <c r="J62" s="31"/>
      <c r="K62" s="31"/>
      <c r="L62" s="31"/>
    </row>
    <row r="63" spans="1:13" ht="12.75" customHeight="1" x14ac:dyDescent="0.15">
      <c r="A63" s="170" t="s">
        <v>562</v>
      </c>
      <c r="B63" s="170" t="s">
        <v>601</v>
      </c>
      <c r="C63" s="170" t="s">
        <v>602</v>
      </c>
      <c r="D63" s="170"/>
      <c r="E63" s="170" t="s">
        <v>34</v>
      </c>
      <c r="F63" s="177">
        <v>41079</v>
      </c>
      <c r="G63" s="177">
        <v>41081</v>
      </c>
      <c r="H63" s="170">
        <v>2</v>
      </c>
      <c r="I63" s="170" t="s">
        <v>33</v>
      </c>
      <c r="J63" s="170" t="s">
        <v>147</v>
      </c>
      <c r="K63" s="170" t="s">
        <v>24</v>
      </c>
      <c r="L63" s="67"/>
      <c r="M63" s="67"/>
    </row>
    <row r="64" spans="1:13" ht="12.75" customHeight="1" x14ac:dyDescent="0.15">
      <c r="A64" s="31"/>
      <c r="B64" s="58">
        <f>SUM(IF(FREQUENCY(MATCH(B63:B63,B63:B63,0),MATCH(B63:B63,B63:B63,0))&gt;0,1))</f>
        <v>1</v>
      </c>
      <c r="C64" s="32"/>
      <c r="D64" s="32"/>
      <c r="E64" s="28">
        <f>COUNTA(E63:E63)</f>
        <v>1</v>
      </c>
      <c r="F64" s="28"/>
      <c r="G64" s="28"/>
      <c r="H64" s="28">
        <f>SUM(H63:H63)</f>
        <v>2</v>
      </c>
      <c r="I64" s="31"/>
      <c r="J64" s="31"/>
      <c r="K64" s="31"/>
      <c r="L64" s="31"/>
    </row>
    <row r="65" spans="1:13" ht="12.75" customHeight="1" x14ac:dyDescent="0.15">
      <c r="A65" s="31"/>
      <c r="B65" s="58"/>
      <c r="C65" s="32"/>
      <c r="D65" s="32"/>
      <c r="E65" s="28"/>
      <c r="F65" s="28"/>
      <c r="G65" s="28"/>
      <c r="H65" s="28"/>
      <c r="I65" s="31"/>
      <c r="J65" s="31"/>
      <c r="K65" s="31"/>
      <c r="L65" s="31"/>
    </row>
    <row r="66" spans="1:13" ht="18" customHeight="1" x14ac:dyDescent="0.15">
      <c r="A66" s="67" t="s">
        <v>618</v>
      </c>
      <c r="B66" s="161" t="s">
        <v>625</v>
      </c>
      <c r="C66" s="161" t="s">
        <v>626</v>
      </c>
      <c r="D66" s="161"/>
      <c r="E66" s="161" t="s">
        <v>34</v>
      </c>
      <c r="F66" s="176">
        <v>41109</v>
      </c>
      <c r="G66" s="176">
        <v>41110</v>
      </c>
      <c r="H66" s="161">
        <v>1</v>
      </c>
      <c r="I66" s="161" t="s">
        <v>33</v>
      </c>
      <c r="J66" s="161" t="s">
        <v>147</v>
      </c>
      <c r="K66" s="161" t="s">
        <v>12</v>
      </c>
      <c r="L66" s="67"/>
      <c r="M66" s="67"/>
    </row>
    <row r="67" spans="1:13" ht="18" customHeight="1" x14ac:dyDescent="0.15">
      <c r="A67" s="67" t="s">
        <v>618</v>
      </c>
      <c r="B67" s="161" t="s">
        <v>625</v>
      </c>
      <c r="C67" s="161" t="s">
        <v>626</v>
      </c>
      <c r="D67" s="161"/>
      <c r="E67" s="161" t="s">
        <v>34</v>
      </c>
      <c r="F67" s="176">
        <v>41114</v>
      </c>
      <c r="G67" s="176">
        <v>41115</v>
      </c>
      <c r="H67" s="161">
        <v>1</v>
      </c>
      <c r="I67" s="161" t="s">
        <v>33</v>
      </c>
      <c r="J67" s="161" t="s">
        <v>147</v>
      </c>
      <c r="K67" s="161" t="s">
        <v>24</v>
      </c>
      <c r="L67" s="67"/>
      <c r="M67" s="67"/>
    </row>
    <row r="68" spans="1:13" ht="18" customHeight="1" x14ac:dyDescent="0.15">
      <c r="A68" s="67" t="s">
        <v>618</v>
      </c>
      <c r="B68" s="161" t="s">
        <v>625</v>
      </c>
      <c r="C68" s="161" t="s">
        <v>626</v>
      </c>
      <c r="D68" s="161"/>
      <c r="E68" s="161" t="s">
        <v>34</v>
      </c>
      <c r="F68" s="176">
        <v>41121</v>
      </c>
      <c r="G68" s="176">
        <v>41123</v>
      </c>
      <c r="H68" s="161">
        <v>2</v>
      </c>
      <c r="I68" s="161" t="s">
        <v>33</v>
      </c>
      <c r="J68" s="161" t="s">
        <v>147</v>
      </c>
      <c r="K68" s="161" t="s">
        <v>24</v>
      </c>
      <c r="L68" s="67"/>
      <c r="M68" s="67"/>
    </row>
    <row r="69" spans="1:13" ht="18" customHeight="1" x14ac:dyDescent="0.15">
      <c r="A69" s="67" t="s">
        <v>618</v>
      </c>
      <c r="B69" s="161" t="s">
        <v>629</v>
      </c>
      <c r="C69" s="161" t="s">
        <v>630</v>
      </c>
      <c r="D69" s="161"/>
      <c r="E69" s="161" t="s">
        <v>34</v>
      </c>
      <c r="F69" s="176">
        <v>41109</v>
      </c>
      <c r="G69" s="176">
        <v>41110</v>
      </c>
      <c r="H69" s="161">
        <v>1</v>
      </c>
      <c r="I69" s="161" t="s">
        <v>33</v>
      </c>
      <c r="J69" s="161" t="s">
        <v>147</v>
      </c>
      <c r="K69" s="161" t="s">
        <v>12</v>
      </c>
      <c r="L69" s="67"/>
      <c r="M69" s="67"/>
    </row>
    <row r="70" spans="1:13" ht="18" customHeight="1" x14ac:dyDescent="0.15">
      <c r="A70" s="67" t="s">
        <v>618</v>
      </c>
      <c r="B70" s="161" t="s">
        <v>637</v>
      </c>
      <c r="C70" s="161" t="s">
        <v>638</v>
      </c>
      <c r="D70" s="161"/>
      <c r="E70" s="161" t="s">
        <v>34</v>
      </c>
      <c r="F70" s="176">
        <v>41102</v>
      </c>
      <c r="G70" s="176">
        <v>41103</v>
      </c>
      <c r="H70" s="161">
        <v>1</v>
      </c>
      <c r="I70" s="161" t="s">
        <v>33</v>
      </c>
      <c r="J70" s="161" t="s">
        <v>147</v>
      </c>
      <c r="K70" s="161" t="s">
        <v>24</v>
      </c>
      <c r="L70" s="67"/>
      <c r="M70" s="67"/>
    </row>
    <row r="71" spans="1:13" ht="18" customHeight="1" x14ac:dyDescent="0.15">
      <c r="A71" s="68" t="s">
        <v>618</v>
      </c>
      <c r="B71" s="170" t="s">
        <v>677</v>
      </c>
      <c r="C71" s="170" t="s">
        <v>678</v>
      </c>
      <c r="D71" s="170"/>
      <c r="E71" s="170" t="s">
        <v>34</v>
      </c>
      <c r="F71" s="177">
        <v>41109</v>
      </c>
      <c r="G71" s="177">
        <v>41110</v>
      </c>
      <c r="H71" s="170">
        <v>1</v>
      </c>
      <c r="I71" s="170" t="s">
        <v>33</v>
      </c>
      <c r="J71" s="170" t="s">
        <v>147</v>
      </c>
      <c r="K71" s="170" t="s">
        <v>12</v>
      </c>
      <c r="L71" s="67"/>
      <c r="M71" s="67"/>
    </row>
    <row r="72" spans="1:13" ht="12.75" customHeight="1" x14ac:dyDescent="0.15">
      <c r="A72" s="31"/>
      <c r="B72" s="58">
        <f>SUM(IF(FREQUENCY(MATCH(B66:B71,B66:B71,0),MATCH(B66:B71,B66:B71,0))&gt;0,1))</f>
        <v>4</v>
      </c>
      <c r="C72" s="32"/>
      <c r="D72" s="32"/>
      <c r="E72" s="28">
        <f>COUNTA(E66:E71)</f>
        <v>6</v>
      </c>
      <c r="F72" s="28"/>
      <c r="G72" s="28"/>
      <c r="H72" s="28">
        <f>SUM(H66:H71)</f>
        <v>7</v>
      </c>
      <c r="I72" s="31"/>
      <c r="J72" s="31"/>
      <c r="K72" s="31"/>
      <c r="L72" s="31"/>
    </row>
    <row r="73" spans="1:13" ht="12.75" customHeight="1" x14ac:dyDescent="0.15">
      <c r="A73" s="31"/>
      <c r="B73" s="58"/>
      <c r="C73" s="32"/>
      <c r="D73" s="32"/>
      <c r="E73" s="28"/>
      <c r="F73" s="28"/>
      <c r="G73" s="28"/>
      <c r="H73" s="28"/>
      <c r="I73" s="31"/>
      <c r="J73" s="31"/>
      <c r="K73" s="31"/>
      <c r="L73" s="31"/>
    </row>
    <row r="74" spans="1:13" ht="12.75" customHeight="1" x14ac:dyDescent="0.15">
      <c r="A74" s="170" t="s">
        <v>681</v>
      </c>
      <c r="B74" s="170" t="s">
        <v>682</v>
      </c>
      <c r="C74" s="170" t="s">
        <v>683</v>
      </c>
      <c r="D74" s="170"/>
      <c r="E74" s="170" t="s">
        <v>34</v>
      </c>
      <c r="F74" s="177">
        <v>41094</v>
      </c>
      <c r="G74" s="177">
        <v>41096</v>
      </c>
      <c r="H74" s="170">
        <v>2</v>
      </c>
      <c r="I74" s="170" t="s">
        <v>33</v>
      </c>
      <c r="J74" s="170" t="s">
        <v>147</v>
      </c>
      <c r="K74" s="170" t="s">
        <v>24</v>
      </c>
      <c r="L74" s="67"/>
      <c r="M74" s="67"/>
    </row>
    <row r="75" spans="1:13" ht="12.75" customHeight="1" x14ac:dyDescent="0.15">
      <c r="A75" s="31"/>
      <c r="B75" s="58">
        <f>SUM(IF(FREQUENCY(MATCH(B74:B74,B74:B74,0),MATCH(B74:B74,B74:B74,0))&gt;0,1))</f>
        <v>1</v>
      </c>
      <c r="C75" s="32"/>
      <c r="D75" s="32"/>
      <c r="E75" s="28">
        <f>COUNTA(E74:E74)</f>
        <v>1</v>
      </c>
      <c r="F75" s="28"/>
      <c r="G75" s="28"/>
      <c r="H75" s="28">
        <f>SUM(H74:H74)</f>
        <v>2</v>
      </c>
      <c r="I75" s="31"/>
      <c r="J75" s="31"/>
      <c r="K75" s="31"/>
      <c r="L75" s="31"/>
    </row>
    <row r="76" spans="1:13" ht="12.75" customHeight="1" x14ac:dyDescent="0.15">
      <c r="A76" s="31"/>
      <c r="B76" s="58"/>
      <c r="C76" s="32"/>
      <c r="D76" s="32"/>
      <c r="E76" s="28"/>
      <c r="F76" s="28"/>
      <c r="G76" s="28"/>
      <c r="H76" s="28"/>
      <c r="I76" s="31"/>
      <c r="J76" s="31"/>
      <c r="K76" s="31"/>
      <c r="L76" s="31"/>
    </row>
    <row r="77" spans="1:13" ht="12.75" customHeight="1" x14ac:dyDescent="0.15">
      <c r="A77" s="161" t="s">
        <v>712</v>
      </c>
      <c r="B77" s="161" t="s">
        <v>735</v>
      </c>
      <c r="C77" s="161" t="s">
        <v>736</v>
      </c>
      <c r="D77" s="161"/>
      <c r="E77" s="161" t="s">
        <v>1344</v>
      </c>
      <c r="F77" s="176">
        <v>41115</v>
      </c>
      <c r="G77" s="176">
        <v>41116</v>
      </c>
      <c r="H77" s="161">
        <v>1</v>
      </c>
      <c r="I77" s="161" t="s">
        <v>33</v>
      </c>
      <c r="J77" s="161" t="s">
        <v>147</v>
      </c>
      <c r="K77" s="161" t="s">
        <v>24</v>
      </c>
      <c r="L77" s="67"/>
      <c r="M77" s="67"/>
    </row>
    <row r="78" spans="1:13" ht="12.75" customHeight="1" x14ac:dyDescent="0.15">
      <c r="A78" s="161" t="s">
        <v>712</v>
      </c>
      <c r="B78" s="161" t="s">
        <v>739</v>
      </c>
      <c r="C78" s="161" t="s">
        <v>740</v>
      </c>
      <c r="D78" s="161"/>
      <c r="E78" s="161" t="s">
        <v>1344</v>
      </c>
      <c r="F78" s="176">
        <v>41149</v>
      </c>
      <c r="G78" s="176">
        <v>41150</v>
      </c>
      <c r="H78" s="161">
        <v>1</v>
      </c>
      <c r="I78" s="161" t="s">
        <v>33</v>
      </c>
      <c r="J78" s="161" t="s">
        <v>147</v>
      </c>
      <c r="K78" s="161" t="s">
        <v>24</v>
      </c>
      <c r="L78" s="67"/>
      <c r="M78" s="67"/>
    </row>
    <row r="79" spans="1:13" ht="12.75" customHeight="1" x14ac:dyDescent="0.15">
      <c r="A79" s="161" t="s">
        <v>712</v>
      </c>
      <c r="B79" s="161" t="s">
        <v>749</v>
      </c>
      <c r="C79" s="161" t="s">
        <v>750</v>
      </c>
      <c r="D79" s="161"/>
      <c r="E79" s="161" t="s">
        <v>1344</v>
      </c>
      <c r="F79" s="176">
        <v>41065</v>
      </c>
      <c r="G79" s="176">
        <v>41066</v>
      </c>
      <c r="H79" s="161">
        <v>1</v>
      </c>
      <c r="I79" s="161" t="s">
        <v>33</v>
      </c>
      <c r="J79" s="161" t="s">
        <v>147</v>
      </c>
      <c r="K79" s="161" t="s">
        <v>24</v>
      </c>
      <c r="L79" s="67"/>
      <c r="M79" s="67"/>
    </row>
    <row r="80" spans="1:13" ht="12.75" customHeight="1" x14ac:dyDescent="0.15">
      <c r="A80" s="170" t="s">
        <v>712</v>
      </c>
      <c r="B80" s="170" t="s">
        <v>756</v>
      </c>
      <c r="C80" s="170" t="s">
        <v>757</v>
      </c>
      <c r="D80" s="170"/>
      <c r="E80" s="170" t="s">
        <v>1344</v>
      </c>
      <c r="F80" s="177">
        <v>41158</v>
      </c>
      <c r="G80" s="177">
        <v>41159</v>
      </c>
      <c r="H80" s="170">
        <v>1</v>
      </c>
      <c r="I80" s="170" t="s">
        <v>33</v>
      </c>
      <c r="J80" s="170" t="s">
        <v>147</v>
      </c>
      <c r="K80" s="170" t="s">
        <v>24</v>
      </c>
      <c r="L80" s="67"/>
      <c r="M80" s="67"/>
    </row>
    <row r="81" spans="1:13" ht="12.75" customHeight="1" x14ac:dyDescent="0.15">
      <c r="A81" s="31"/>
      <c r="B81" s="58">
        <f>SUM(IF(FREQUENCY(MATCH(B77:B80,B77:B80,0),MATCH(B77:B80,B77:B80,0))&gt;0,1))</f>
        <v>4</v>
      </c>
      <c r="C81" s="32"/>
      <c r="D81" s="32"/>
      <c r="E81" s="28">
        <f>COUNTA(E77:E80)</f>
        <v>4</v>
      </c>
      <c r="F81" s="28"/>
      <c r="G81" s="28"/>
      <c r="H81" s="28">
        <f>SUM(H77:H80)</f>
        <v>4</v>
      </c>
      <c r="I81" s="31"/>
      <c r="J81" s="31"/>
      <c r="K81" s="31"/>
      <c r="L81" s="31"/>
    </row>
    <row r="82" spans="1:13" ht="12.75" customHeight="1" x14ac:dyDescent="0.15">
      <c r="A82" s="31"/>
      <c r="B82" s="58"/>
      <c r="C82" s="32"/>
      <c r="D82" s="32"/>
      <c r="E82" s="28"/>
      <c r="F82" s="28"/>
      <c r="G82" s="28"/>
      <c r="H82" s="28"/>
      <c r="I82" s="31"/>
      <c r="J82" s="31"/>
      <c r="K82" s="31"/>
      <c r="L82" s="31"/>
    </row>
    <row r="83" spans="1:13" ht="12.75" customHeight="1" x14ac:dyDescent="0.15">
      <c r="A83" s="161" t="s">
        <v>760</v>
      </c>
      <c r="B83" s="161" t="s">
        <v>761</v>
      </c>
      <c r="C83" s="161" t="s">
        <v>762</v>
      </c>
      <c r="D83" s="161"/>
      <c r="E83" s="161" t="s">
        <v>34</v>
      </c>
      <c r="F83" s="176">
        <v>41080</v>
      </c>
      <c r="G83" s="176">
        <v>41081</v>
      </c>
      <c r="H83" s="161">
        <v>1</v>
      </c>
      <c r="I83" s="161" t="s">
        <v>33</v>
      </c>
      <c r="J83" s="161" t="s">
        <v>147</v>
      </c>
      <c r="K83" s="161" t="s">
        <v>1275</v>
      </c>
      <c r="L83" s="67"/>
      <c r="M83" s="67"/>
    </row>
    <row r="84" spans="1:13" ht="12.75" customHeight="1" x14ac:dyDescent="0.15">
      <c r="A84" s="161" t="s">
        <v>760</v>
      </c>
      <c r="B84" s="161" t="s">
        <v>768</v>
      </c>
      <c r="C84" s="161" t="s">
        <v>769</v>
      </c>
      <c r="D84" s="161"/>
      <c r="E84" s="161" t="s">
        <v>34</v>
      </c>
      <c r="F84" s="176">
        <v>41080</v>
      </c>
      <c r="G84" s="176">
        <v>41081</v>
      </c>
      <c r="H84" s="161">
        <v>1</v>
      </c>
      <c r="I84" s="161" t="s">
        <v>33</v>
      </c>
      <c r="J84" s="161" t="s">
        <v>147</v>
      </c>
      <c r="K84" s="161" t="s">
        <v>1275</v>
      </c>
      <c r="L84" s="67"/>
      <c r="M84" s="67"/>
    </row>
    <row r="85" spans="1:13" ht="12.75" customHeight="1" x14ac:dyDescent="0.15">
      <c r="A85" s="161" t="s">
        <v>760</v>
      </c>
      <c r="B85" s="161" t="s">
        <v>770</v>
      </c>
      <c r="C85" s="161" t="s">
        <v>1288</v>
      </c>
      <c r="D85" s="161"/>
      <c r="E85" s="161" t="s">
        <v>34</v>
      </c>
      <c r="F85" s="176">
        <v>41080</v>
      </c>
      <c r="G85" s="176">
        <v>41081</v>
      </c>
      <c r="H85" s="161">
        <v>1</v>
      </c>
      <c r="I85" s="161" t="s">
        <v>33</v>
      </c>
      <c r="J85" s="161" t="s">
        <v>147</v>
      </c>
      <c r="K85" s="161" t="s">
        <v>1275</v>
      </c>
      <c r="L85" s="67"/>
      <c r="M85" s="67"/>
    </row>
    <row r="86" spans="1:13" ht="12.75" customHeight="1" x14ac:dyDescent="0.15">
      <c r="A86" s="161" t="s">
        <v>760</v>
      </c>
      <c r="B86" s="161" t="s">
        <v>776</v>
      </c>
      <c r="C86" s="161" t="s">
        <v>777</v>
      </c>
      <c r="D86" s="161"/>
      <c r="E86" s="161" t="s">
        <v>34</v>
      </c>
      <c r="F86" s="176">
        <v>41080</v>
      </c>
      <c r="G86" s="176">
        <v>41083</v>
      </c>
      <c r="H86" s="161">
        <v>3</v>
      </c>
      <c r="I86" s="161" t="s">
        <v>33</v>
      </c>
      <c r="J86" s="161" t="s">
        <v>147</v>
      </c>
      <c r="K86" s="161" t="s">
        <v>1275</v>
      </c>
      <c r="L86" s="67"/>
      <c r="M86" s="67"/>
    </row>
    <row r="87" spans="1:13" ht="12.75" customHeight="1" x14ac:dyDescent="0.15">
      <c r="A87" s="161" t="s">
        <v>760</v>
      </c>
      <c r="B87" s="161" t="s">
        <v>778</v>
      </c>
      <c r="C87" s="161" t="s">
        <v>779</v>
      </c>
      <c r="D87" s="161"/>
      <c r="E87" s="161" t="s">
        <v>34</v>
      </c>
      <c r="F87" s="176">
        <v>41080</v>
      </c>
      <c r="G87" s="176">
        <v>41081</v>
      </c>
      <c r="H87" s="161">
        <v>1</v>
      </c>
      <c r="I87" s="161" t="s">
        <v>33</v>
      </c>
      <c r="J87" s="161" t="s">
        <v>147</v>
      </c>
      <c r="K87" s="161" t="s">
        <v>1275</v>
      </c>
      <c r="L87" s="67"/>
      <c r="M87" s="67"/>
    </row>
    <row r="88" spans="1:13" ht="12.75" customHeight="1" x14ac:dyDescent="0.15">
      <c r="A88" s="161" t="s">
        <v>760</v>
      </c>
      <c r="B88" s="161" t="s">
        <v>778</v>
      </c>
      <c r="C88" s="161" t="s">
        <v>779</v>
      </c>
      <c r="D88" s="161"/>
      <c r="E88" s="161" t="s">
        <v>34</v>
      </c>
      <c r="F88" s="176">
        <v>41115</v>
      </c>
      <c r="G88" s="176">
        <v>41116</v>
      </c>
      <c r="H88" s="161">
        <v>1</v>
      </c>
      <c r="I88" s="161" t="s">
        <v>33</v>
      </c>
      <c r="J88" s="161" t="s">
        <v>147</v>
      </c>
      <c r="K88" s="161" t="s">
        <v>12</v>
      </c>
      <c r="L88" s="67"/>
      <c r="M88" s="67"/>
    </row>
    <row r="89" spans="1:13" ht="12.75" customHeight="1" x14ac:dyDescent="0.15">
      <c r="A89" s="170" t="s">
        <v>760</v>
      </c>
      <c r="B89" s="170" t="s">
        <v>782</v>
      </c>
      <c r="C89" s="170" t="s">
        <v>783</v>
      </c>
      <c r="D89" s="170"/>
      <c r="E89" s="170" t="s">
        <v>34</v>
      </c>
      <c r="F89" s="177">
        <v>41122</v>
      </c>
      <c r="G89" s="177">
        <v>41123</v>
      </c>
      <c r="H89" s="170">
        <v>1</v>
      </c>
      <c r="I89" s="170" t="s">
        <v>33</v>
      </c>
      <c r="J89" s="170" t="s">
        <v>147</v>
      </c>
      <c r="K89" s="170" t="s">
        <v>1275</v>
      </c>
      <c r="L89" s="67"/>
      <c r="M89" s="67"/>
    </row>
    <row r="90" spans="1:13" ht="12.75" customHeight="1" x14ac:dyDescent="0.15">
      <c r="A90" s="31"/>
      <c r="B90" s="58">
        <f>SUM(IF(FREQUENCY(MATCH(B83:B89,B83:B89,0),MATCH(B83:B89,B83:B89,0))&gt;0,1))</f>
        <v>6</v>
      </c>
      <c r="C90" s="32"/>
      <c r="D90" s="32"/>
      <c r="E90" s="28">
        <f>COUNTA(E83:E89)</f>
        <v>7</v>
      </c>
      <c r="F90" s="28"/>
      <c r="G90" s="28"/>
      <c r="H90" s="28">
        <f>SUM(H83:H89)</f>
        <v>9</v>
      </c>
      <c r="I90" s="31"/>
      <c r="J90" s="31"/>
      <c r="K90" s="31"/>
      <c r="L90" s="31"/>
    </row>
    <row r="91" spans="1:13" ht="12.75" customHeight="1" x14ac:dyDescent="0.15">
      <c r="A91" s="31"/>
      <c r="B91" s="58"/>
      <c r="C91" s="32"/>
      <c r="D91" s="32"/>
      <c r="E91" s="28"/>
      <c r="F91" s="28"/>
      <c r="G91" s="28"/>
      <c r="H91" s="28"/>
      <c r="I91" s="31"/>
      <c r="J91" s="31"/>
      <c r="K91" s="31"/>
      <c r="L91" s="31"/>
    </row>
    <row r="92" spans="1:13" ht="12.75" customHeight="1" x14ac:dyDescent="0.15">
      <c r="A92" s="170" t="s">
        <v>813</v>
      </c>
      <c r="B92" s="170" t="s">
        <v>824</v>
      </c>
      <c r="C92" s="170" t="s">
        <v>825</v>
      </c>
      <c r="D92" s="170"/>
      <c r="E92" s="170" t="s">
        <v>34</v>
      </c>
      <c r="F92" s="177">
        <v>41102</v>
      </c>
      <c r="G92" s="177">
        <v>41103</v>
      </c>
      <c r="H92" s="170">
        <v>1</v>
      </c>
      <c r="I92" s="170" t="s">
        <v>33</v>
      </c>
      <c r="J92" s="170" t="s">
        <v>147</v>
      </c>
      <c r="K92" s="170" t="s">
        <v>24</v>
      </c>
      <c r="L92" s="67"/>
      <c r="M92" s="67"/>
    </row>
    <row r="93" spans="1:13" ht="12.75" customHeight="1" x14ac:dyDescent="0.15">
      <c r="A93" s="31"/>
      <c r="B93" s="58">
        <f>SUM(IF(FREQUENCY(MATCH(B92:B92,B92:B92,0),MATCH(B92:B92,B92:B92,0))&gt;0,1))</f>
        <v>1</v>
      </c>
      <c r="C93" s="32"/>
      <c r="D93" s="32"/>
      <c r="E93" s="28">
        <f>COUNTA(E92:E92)</f>
        <v>1</v>
      </c>
      <c r="F93" s="28"/>
      <c r="G93" s="28"/>
      <c r="H93" s="28">
        <f>SUM(H92:H92)</f>
        <v>1</v>
      </c>
      <c r="I93" s="31"/>
      <c r="J93" s="31"/>
      <c r="K93" s="31"/>
      <c r="L93" s="31"/>
    </row>
    <row r="94" spans="1:13" ht="12.75" customHeight="1" x14ac:dyDescent="0.15">
      <c r="A94" s="31"/>
      <c r="B94" s="58"/>
      <c r="C94" s="32"/>
      <c r="D94" s="32"/>
      <c r="E94" s="28"/>
      <c r="F94" s="28"/>
      <c r="G94" s="28"/>
      <c r="H94" s="28"/>
      <c r="I94" s="31"/>
      <c r="J94" s="31"/>
      <c r="K94" s="31"/>
      <c r="L94" s="31"/>
    </row>
    <row r="95" spans="1:13" ht="12.75" customHeight="1" x14ac:dyDescent="0.15">
      <c r="A95" s="161" t="s">
        <v>916</v>
      </c>
      <c r="B95" s="161" t="s">
        <v>943</v>
      </c>
      <c r="C95" s="161" t="s">
        <v>944</v>
      </c>
      <c r="D95" s="161"/>
      <c r="E95" s="161" t="s">
        <v>34</v>
      </c>
      <c r="F95" s="176">
        <v>41115</v>
      </c>
      <c r="G95" s="176">
        <v>41124</v>
      </c>
      <c r="H95" s="161">
        <v>9</v>
      </c>
      <c r="I95" s="161" t="s">
        <v>33</v>
      </c>
      <c r="J95" s="161" t="s">
        <v>147</v>
      </c>
      <c r="K95" s="161" t="s">
        <v>24</v>
      </c>
      <c r="L95" s="67"/>
      <c r="M95" s="67"/>
    </row>
    <row r="96" spans="1:13" ht="12.75" customHeight="1" x14ac:dyDescent="0.15">
      <c r="A96" s="161" t="s">
        <v>916</v>
      </c>
      <c r="B96" s="161" t="s">
        <v>980</v>
      </c>
      <c r="C96" s="161" t="s">
        <v>1289</v>
      </c>
      <c r="D96" s="161"/>
      <c r="E96" s="161" t="s">
        <v>34</v>
      </c>
      <c r="F96" s="176">
        <v>41108</v>
      </c>
      <c r="G96" s="176">
        <v>41109</v>
      </c>
      <c r="H96" s="161">
        <v>1</v>
      </c>
      <c r="I96" s="161" t="s">
        <v>33</v>
      </c>
      <c r="J96" s="161" t="s">
        <v>147</v>
      </c>
      <c r="K96" s="161" t="s">
        <v>24</v>
      </c>
      <c r="L96" s="67"/>
      <c r="M96" s="67"/>
    </row>
    <row r="97" spans="1:13" ht="12.75" customHeight="1" x14ac:dyDescent="0.15">
      <c r="A97" s="161" t="s">
        <v>916</v>
      </c>
      <c r="B97" s="161" t="s">
        <v>973</v>
      </c>
      <c r="C97" s="161" t="s">
        <v>974</v>
      </c>
      <c r="D97" s="161"/>
      <c r="E97" s="161" t="s">
        <v>34</v>
      </c>
      <c r="F97" s="176">
        <v>41079</v>
      </c>
      <c r="G97" s="176">
        <v>41081</v>
      </c>
      <c r="H97" s="161">
        <v>2</v>
      </c>
      <c r="I97" s="161" t="s">
        <v>33</v>
      </c>
      <c r="J97" s="161" t="s">
        <v>147</v>
      </c>
      <c r="K97" s="161" t="s">
        <v>24</v>
      </c>
      <c r="L97" s="67"/>
      <c r="M97" s="67"/>
    </row>
    <row r="98" spans="1:13" ht="12.75" customHeight="1" x14ac:dyDescent="0.15">
      <c r="A98" s="170" t="s">
        <v>916</v>
      </c>
      <c r="B98" s="170" t="s">
        <v>973</v>
      </c>
      <c r="C98" s="170" t="s">
        <v>974</v>
      </c>
      <c r="D98" s="170"/>
      <c r="E98" s="170" t="s">
        <v>34</v>
      </c>
      <c r="F98" s="177">
        <v>41108</v>
      </c>
      <c r="G98" s="177">
        <v>41109</v>
      </c>
      <c r="H98" s="170">
        <v>1</v>
      </c>
      <c r="I98" s="170" t="s">
        <v>33</v>
      </c>
      <c r="J98" s="170" t="s">
        <v>147</v>
      </c>
      <c r="K98" s="170" t="s">
        <v>24</v>
      </c>
      <c r="L98" s="67"/>
      <c r="M98" s="67"/>
    </row>
    <row r="99" spans="1:13" ht="12.75" customHeight="1" x14ac:dyDescent="0.15">
      <c r="A99" s="31"/>
      <c r="B99" s="58">
        <f>SUM(IF(FREQUENCY(MATCH(B95:B98,B95:B98,0),MATCH(B95:B98,B95:B98,0))&gt;0,1))</f>
        <v>3</v>
      </c>
      <c r="C99" s="32"/>
      <c r="D99" s="32"/>
      <c r="E99" s="28">
        <f>COUNTA(E95:E98)</f>
        <v>4</v>
      </c>
      <c r="F99" s="28"/>
      <c r="G99" s="28"/>
      <c r="H99" s="28">
        <f>SUM(H95:H98)</f>
        <v>13</v>
      </c>
      <c r="I99" s="31"/>
      <c r="J99" s="31"/>
      <c r="K99" s="31"/>
      <c r="L99" s="31"/>
    </row>
    <row r="100" spans="1:13" ht="12.75" customHeight="1" x14ac:dyDescent="0.15">
      <c r="A100" s="31"/>
      <c r="B100" s="58"/>
      <c r="C100" s="32"/>
      <c r="D100" s="32"/>
      <c r="E100" s="28"/>
      <c r="F100" s="28"/>
      <c r="G100" s="28"/>
      <c r="H100" s="28"/>
      <c r="I100" s="31"/>
      <c r="J100" s="31"/>
      <c r="K100" s="31"/>
      <c r="L100" s="31"/>
    </row>
    <row r="101" spans="1:13" ht="12.75" customHeight="1" x14ac:dyDescent="0.15">
      <c r="A101" s="161" t="s">
        <v>981</v>
      </c>
      <c r="B101" s="161" t="s">
        <v>982</v>
      </c>
      <c r="C101" s="161" t="s">
        <v>1337</v>
      </c>
      <c r="D101" s="161"/>
      <c r="E101" s="161" t="s">
        <v>1344</v>
      </c>
      <c r="F101" s="176">
        <v>41127</v>
      </c>
      <c r="G101" s="176">
        <v>41128</v>
      </c>
      <c r="H101" s="161">
        <v>1</v>
      </c>
      <c r="I101" s="161" t="s">
        <v>33</v>
      </c>
      <c r="J101" s="161" t="s">
        <v>147</v>
      </c>
      <c r="K101" s="161" t="s">
        <v>24</v>
      </c>
      <c r="L101" s="67"/>
      <c r="M101" s="67"/>
    </row>
    <row r="102" spans="1:13" ht="12.75" customHeight="1" x14ac:dyDescent="0.15">
      <c r="A102" s="161" t="s">
        <v>981</v>
      </c>
      <c r="B102" s="161" t="s">
        <v>983</v>
      </c>
      <c r="C102" s="161" t="s">
        <v>984</v>
      </c>
      <c r="D102" s="161"/>
      <c r="E102" s="161" t="s">
        <v>1344</v>
      </c>
      <c r="F102" s="176">
        <v>41066</v>
      </c>
      <c r="G102" s="176">
        <v>41067</v>
      </c>
      <c r="H102" s="161">
        <v>1</v>
      </c>
      <c r="I102" s="161" t="s">
        <v>33</v>
      </c>
      <c r="J102" s="161" t="s">
        <v>147</v>
      </c>
      <c r="K102" s="161" t="s">
        <v>24</v>
      </c>
      <c r="L102" s="67"/>
      <c r="M102" s="67"/>
    </row>
    <row r="103" spans="1:13" ht="12.75" customHeight="1" x14ac:dyDescent="0.15">
      <c r="A103" s="161" t="s">
        <v>981</v>
      </c>
      <c r="B103" s="161" t="s">
        <v>983</v>
      </c>
      <c r="C103" s="161" t="s">
        <v>984</v>
      </c>
      <c r="D103" s="161"/>
      <c r="E103" s="161" t="s">
        <v>1344</v>
      </c>
      <c r="F103" s="176">
        <v>41110</v>
      </c>
      <c r="G103" s="176">
        <v>41114</v>
      </c>
      <c r="H103" s="161">
        <v>4</v>
      </c>
      <c r="I103" s="161" t="s">
        <v>33</v>
      </c>
      <c r="J103" s="161" t="s">
        <v>147</v>
      </c>
      <c r="K103" s="161" t="s">
        <v>24</v>
      </c>
      <c r="L103" s="67"/>
      <c r="M103" s="67"/>
    </row>
    <row r="104" spans="1:13" ht="12.75" customHeight="1" x14ac:dyDescent="0.15">
      <c r="A104" s="161" t="s">
        <v>981</v>
      </c>
      <c r="B104" s="161" t="s">
        <v>983</v>
      </c>
      <c r="C104" s="161" t="s">
        <v>984</v>
      </c>
      <c r="D104" s="161"/>
      <c r="E104" s="161" t="s">
        <v>1344</v>
      </c>
      <c r="F104" s="176">
        <v>41158</v>
      </c>
      <c r="G104" s="176">
        <v>41163</v>
      </c>
      <c r="H104" s="161">
        <v>5</v>
      </c>
      <c r="I104" s="161" t="s">
        <v>33</v>
      </c>
      <c r="J104" s="161" t="s">
        <v>147</v>
      </c>
      <c r="K104" s="161" t="s">
        <v>24</v>
      </c>
      <c r="L104" s="67"/>
      <c r="M104" s="67"/>
    </row>
    <row r="105" spans="1:13" ht="12.75" customHeight="1" x14ac:dyDescent="0.15">
      <c r="A105" s="161" t="s">
        <v>981</v>
      </c>
      <c r="B105" s="161" t="s">
        <v>985</v>
      </c>
      <c r="C105" s="161" t="s">
        <v>986</v>
      </c>
      <c r="D105" s="161"/>
      <c r="E105" s="161" t="s">
        <v>1344</v>
      </c>
      <c r="F105" s="176">
        <v>41072</v>
      </c>
      <c r="G105" s="176">
        <v>41073</v>
      </c>
      <c r="H105" s="161">
        <v>1</v>
      </c>
      <c r="I105" s="161" t="s">
        <v>33</v>
      </c>
      <c r="J105" s="161" t="s">
        <v>147</v>
      </c>
      <c r="K105" s="161" t="s">
        <v>24</v>
      </c>
      <c r="L105" s="67"/>
      <c r="M105" s="67"/>
    </row>
    <row r="106" spans="1:13" ht="12.75" customHeight="1" x14ac:dyDescent="0.15">
      <c r="A106" s="161" t="s">
        <v>981</v>
      </c>
      <c r="B106" s="161" t="s">
        <v>985</v>
      </c>
      <c r="C106" s="161" t="s">
        <v>986</v>
      </c>
      <c r="D106" s="161"/>
      <c r="E106" s="161" t="s">
        <v>1344</v>
      </c>
      <c r="F106" s="176">
        <v>41080</v>
      </c>
      <c r="G106" s="176">
        <v>41081</v>
      </c>
      <c r="H106" s="161">
        <v>1</v>
      </c>
      <c r="I106" s="161" t="s">
        <v>33</v>
      </c>
      <c r="J106" s="161" t="s">
        <v>147</v>
      </c>
      <c r="K106" s="161" t="s">
        <v>24</v>
      </c>
      <c r="L106" s="67"/>
      <c r="M106" s="67"/>
    </row>
    <row r="107" spans="1:13" ht="12.75" customHeight="1" x14ac:dyDescent="0.15">
      <c r="A107" s="170" t="s">
        <v>981</v>
      </c>
      <c r="B107" s="170" t="s">
        <v>985</v>
      </c>
      <c r="C107" s="170" t="s">
        <v>986</v>
      </c>
      <c r="D107" s="170"/>
      <c r="E107" s="170" t="s">
        <v>1344</v>
      </c>
      <c r="F107" s="177">
        <v>41110</v>
      </c>
      <c r="G107" s="177">
        <v>41114</v>
      </c>
      <c r="H107" s="170">
        <v>4</v>
      </c>
      <c r="I107" s="170" t="s">
        <v>33</v>
      </c>
      <c r="J107" s="170" t="s">
        <v>147</v>
      </c>
      <c r="K107" s="170" t="s">
        <v>24</v>
      </c>
      <c r="L107" s="67"/>
      <c r="M107" s="67"/>
    </row>
    <row r="108" spans="1:13" ht="12.75" customHeight="1" x14ac:dyDescent="0.15">
      <c r="A108" s="31"/>
      <c r="B108" s="58">
        <f>SUM(IF(FREQUENCY(MATCH(B101:B107,B101:B107,0),MATCH(B101:B107,B101:B107,0))&gt;0,1))</f>
        <v>3</v>
      </c>
      <c r="C108" s="32"/>
      <c r="D108" s="32"/>
      <c r="E108" s="28">
        <f>COUNTA(E101:E107)</f>
        <v>7</v>
      </c>
      <c r="F108" s="28"/>
      <c r="G108" s="28"/>
      <c r="H108" s="28">
        <f>SUM(H101:H107)</f>
        <v>17</v>
      </c>
      <c r="I108" s="31"/>
      <c r="J108" s="31"/>
      <c r="K108" s="31"/>
      <c r="L108" s="31"/>
    </row>
    <row r="109" spans="1:13" ht="12.75" customHeight="1" x14ac:dyDescent="0.15">
      <c r="A109" s="31"/>
      <c r="B109" s="58"/>
      <c r="C109" s="32"/>
      <c r="D109" s="32"/>
      <c r="E109" s="28"/>
      <c r="F109" s="28"/>
      <c r="G109" s="28"/>
      <c r="H109" s="28"/>
      <c r="I109" s="31"/>
      <c r="J109" s="31"/>
      <c r="K109" s="31"/>
      <c r="L109" s="31"/>
    </row>
    <row r="110" spans="1:13" ht="12.75" customHeight="1" x14ac:dyDescent="0.15">
      <c r="A110" s="170" t="s">
        <v>987</v>
      </c>
      <c r="B110" s="170" t="s">
        <v>992</v>
      </c>
      <c r="C110" s="170" t="s">
        <v>993</v>
      </c>
      <c r="D110" s="170"/>
      <c r="E110" s="170" t="s">
        <v>34</v>
      </c>
      <c r="F110" s="177">
        <v>41094</v>
      </c>
      <c r="G110" s="177">
        <v>41095</v>
      </c>
      <c r="H110" s="170">
        <v>1</v>
      </c>
      <c r="I110" s="170" t="s">
        <v>33</v>
      </c>
      <c r="J110" s="170" t="s">
        <v>147</v>
      </c>
      <c r="K110" s="170" t="s">
        <v>24</v>
      </c>
      <c r="L110" s="67"/>
      <c r="M110" s="67"/>
    </row>
    <row r="111" spans="1:13" ht="12.75" customHeight="1" x14ac:dyDescent="0.15">
      <c r="A111" s="31"/>
      <c r="B111" s="58">
        <f>SUM(IF(FREQUENCY(MATCH(B110:B110,B110:B110,0),MATCH(B110:B110,B110:B110,0))&gt;0,1))</f>
        <v>1</v>
      </c>
      <c r="C111" s="32"/>
      <c r="D111" s="32"/>
      <c r="E111" s="28">
        <f>COUNTA(E110:E110)</f>
        <v>1</v>
      </c>
      <c r="F111" s="28"/>
      <c r="G111" s="28"/>
      <c r="H111" s="28">
        <f>SUM(H110:H110)</f>
        <v>1</v>
      </c>
      <c r="I111" s="31"/>
      <c r="J111" s="31"/>
      <c r="K111" s="31"/>
      <c r="L111" s="31"/>
    </row>
    <row r="112" spans="1:13" ht="12.75" customHeight="1" x14ac:dyDescent="0.15">
      <c r="A112" s="31"/>
      <c r="B112" s="58"/>
      <c r="C112" s="32"/>
      <c r="D112" s="32"/>
      <c r="E112" s="28"/>
      <c r="F112" s="28"/>
      <c r="G112" s="28"/>
      <c r="H112" s="28"/>
      <c r="I112" s="31"/>
      <c r="J112" s="31"/>
      <c r="K112" s="31"/>
      <c r="L112" s="31"/>
    </row>
    <row r="113" spans="1:13" ht="12.75" customHeight="1" x14ac:dyDescent="0.15">
      <c r="A113" s="161" t="s">
        <v>1008</v>
      </c>
      <c r="B113" s="161" t="s">
        <v>1009</v>
      </c>
      <c r="C113" s="161" t="s">
        <v>1010</v>
      </c>
      <c r="D113" s="161"/>
      <c r="E113" s="161" t="s">
        <v>34</v>
      </c>
      <c r="F113" s="176">
        <v>41110</v>
      </c>
      <c r="G113" s="176">
        <v>41111</v>
      </c>
      <c r="H113" s="161">
        <v>1</v>
      </c>
      <c r="I113" s="161" t="s">
        <v>33</v>
      </c>
      <c r="J113" s="161" t="s">
        <v>147</v>
      </c>
      <c r="K113" s="161" t="s">
        <v>24</v>
      </c>
      <c r="L113" s="67"/>
      <c r="M113" s="67"/>
    </row>
    <row r="114" spans="1:13" ht="12.75" customHeight="1" x14ac:dyDescent="0.15">
      <c r="A114" s="161" t="s">
        <v>1008</v>
      </c>
      <c r="B114" s="161" t="s">
        <v>1009</v>
      </c>
      <c r="C114" s="161" t="s">
        <v>1010</v>
      </c>
      <c r="D114" s="161"/>
      <c r="E114" s="161" t="s">
        <v>34</v>
      </c>
      <c r="F114" s="176">
        <v>41130</v>
      </c>
      <c r="G114" s="176">
        <v>41131</v>
      </c>
      <c r="H114" s="161">
        <v>1</v>
      </c>
      <c r="I114" s="161" t="s">
        <v>33</v>
      </c>
      <c r="J114" s="161" t="s">
        <v>147</v>
      </c>
      <c r="K114" s="161" t="s">
        <v>24</v>
      </c>
      <c r="L114" s="67"/>
      <c r="M114" s="67"/>
    </row>
    <row r="115" spans="1:13" ht="12.75" customHeight="1" x14ac:dyDescent="0.15">
      <c r="A115" s="161" t="s">
        <v>1008</v>
      </c>
      <c r="B115" s="161" t="s">
        <v>1009</v>
      </c>
      <c r="C115" s="161" t="s">
        <v>1010</v>
      </c>
      <c r="D115" s="161"/>
      <c r="E115" s="161" t="s">
        <v>34</v>
      </c>
      <c r="F115" s="176">
        <v>41144</v>
      </c>
      <c r="G115" s="176">
        <v>41146</v>
      </c>
      <c r="H115" s="161">
        <v>2</v>
      </c>
      <c r="I115" s="161" t="s">
        <v>33</v>
      </c>
      <c r="J115" s="161" t="s">
        <v>147</v>
      </c>
      <c r="K115" s="161" t="s">
        <v>24</v>
      </c>
      <c r="L115" s="67"/>
      <c r="M115" s="67"/>
    </row>
    <row r="116" spans="1:13" ht="12.75" customHeight="1" x14ac:dyDescent="0.15">
      <c r="A116" s="161" t="s">
        <v>1008</v>
      </c>
      <c r="B116" s="161" t="s">
        <v>1009</v>
      </c>
      <c r="C116" s="161" t="s">
        <v>1010</v>
      </c>
      <c r="D116" s="161"/>
      <c r="E116" s="161" t="s">
        <v>1344</v>
      </c>
      <c r="F116" s="176">
        <v>41150</v>
      </c>
      <c r="G116" s="176">
        <v>41162</v>
      </c>
      <c r="H116" s="161">
        <v>12</v>
      </c>
      <c r="I116" s="161" t="s">
        <v>33</v>
      </c>
      <c r="J116" s="161" t="s">
        <v>147</v>
      </c>
      <c r="K116" s="161" t="s">
        <v>24</v>
      </c>
      <c r="L116" s="67"/>
      <c r="M116" s="67"/>
    </row>
    <row r="117" spans="1:13" ht="12.75" customHeight="1" x14ac:dyDescent="0.15">
      <c r="A117" s="161" t="s">
        <v>1008</v>
      </c>
      <c r="B117" s="161" t="s">
        <v>1013</v>
      </c>
      <c r="C117" s="161" t="s">
        <v>1014</v>
      </c>
      <c r="D117" s="161"/>
      <c r="E117" s="161" t="s">
        <v>1344</v>
      </c>
      <c r="F117" s="176">
        <v>41116</v>
      </c>
      <c r="G117" s="176">
        <v>41117</v>
      </c>
      <c r="H117" s="161">
        <v>1</v>
      </c>
      <c r="I117" s="161" t="s">
        <v>33</v>
      </c>
      <c r="J117" s="161" t="s">
        <v>147</v>
      </c>
      <c r="K117" s="161" t="s">
        <v>24</v>
      </c>
      <c r="L117" s="67"/>
      <c r="M117" s="67"/>
    </row>
    <row r="118" spans="1:13" ht="12.75" customHeight="1" x14ac:dyDescent="0.15">
      <c r="A118" s="170" t="s">
        <v>1008</v>
      </c>
      <c r="B118" s="170" t="s">
        <v>1013</v>
      </c>
      <c r="C118" s="170" t="s">
        <v>1014</v>
      </c>
      <c r="D118" s="170"/>
      <c r="E118" s="170" t="s">
        <v>34</v>
      </c>
      <c r="F118" s="177">
        <v>41117</v>
      </c>
      <c r="G118" s="177">
        <v>41118</v>
      </c>
      <c r="H118" s="170">
        <v>1</v>
      </c>
      <c r="I118" s="170" t="s">
        <v>33</v>
      </c>
      <c r="J118" s="170" t="s">
        <v>147</v>
      </c>
      <c r="K118" s="170" t="s">
        <v>24</v>
      </c>
      <c r="L118" s="67"/>
      <c r="M118" s="67"/>
    </row>
    <row r="119" spans="1:13" ht="12.75" customHeight="1" x14ac:dyDescent="0.15">
      <c r="A119" s="31"/>
      <c r="B119" s="58">
        <f>SUM(IF(FREQUENCY(MATCH(B113:B118,B113:B118,0),MATCH(B113:B118,B113:B118,0))&gt;0,1))</f>
        <v>2</v>
      </c>
      <c r="C119" s="32"/>
      <c r="D119" s="32"/>
      <c r="E119" s="28">
        <f>COUNTA(E113:E118)</f>
        <v>6</v>
      </c>
      <c r="F119" s="28"/>
      <c r="G119" s="28"/>
      <c r="H119" s="28">
        <f>SUM(H113:H118)</f>
        <v>18</v>
      </c>
      <c r="I119" s="31"/>
      <c r="J119" s="31"/>
      <c r="K119" s="31"/>
      <c r="L119" s="31"/>
    </row>
    <row r="120" spans="1:13" ht="12.75" customHeight="1" x14ac:dyDescent="0.15">
      <c r="A120" s="31"/>
      <c r="B120" s="58"/>
      <c r="C120" s="32"/>
      <c r="D120" s="32"/>
      <c r="E120" s="28"/>
      <c r="F120" s="28"/>
      <c r="G120" s="28"/>
      <c r="H120" s="28"/>
      <c r="I120" s="31"/>
      <c r="J120" s="31"/>
      <c r="K120" s="31"/>
      <c r="L120" s="31"/>
    </row>
    <row r="121" spans="1:13" ht="12.75" customHeight="1" x14ac:dyDescent="0.15">
      <c r="A121" s="161" t="s">
        <v>1041</v>
      </c>
      <c r="B121" s="161" t="s">
        <v>1046</v>
      </c>
      <c r="C121" s="161" t="s">
        <v>1047</v>
      </c>
      <c r="D121" s="161"/>
      <c r="E121" s="161" t="s">
        <v>1344</v>
      </c>
      <c r="F121" s="176">
        <v>41109</v>
      </c>
      <c r="G121" s="176">
        <v>41113</v>
      </c>
      <c r="H121" s="161">
        <v>4</v>
      </c>
      <c r="I121" s="161" t="s">
        <v>33</v>
      </c>
      <c r="J121" s="161" t="s">
        <v>147</v>
      </c>
      <c r="K121" s="161" t="s">
        <v>24</v>
      </c>
      <c r="L121" s="67"/>
      <c r="M121" s="67"/>
    </row>
    <row r="122" spans="1:13" ht="12.75" customHeight="1" x14ac:dyDescent="0.15">
      <c r="A122" s="161" t="s">
        <v>1041</v>
      </c>
      <c r="B122" s="161" t="s">
        <v>1046</v>
      </c>
      <c r="C122" s="161" t="s">
        <v>1047</v>
      </c>
      <c r="D122" s="161"/>
      <c r="E122" s="161" t="s">
        <v>1344</v>
      </c>
      <c r="F122" s="176">
        <v>41135</v>
      </c>
      <c r="G122" s="176">
        <v>41141</v>
      </c>
      <c r="H122" s="161">
        <v>6</v>
      </c>
      <c r="I122" s="161" t="s">
        <v>33</v>
      </c>
      <c r="J122" s="161" t="s">
        <v>147</v>
      </c>
      <c r="K122" s="161" t="s">
        <v>24</v>
      </c>
      <c r="L122" s="67"/>
      <c r="M122" s="67"/>
    </row>
    <row r="123" spans="1:13" ht="12.75" customHeight="1" x14ac:dyDescent="0.15">
      <c r="A123" s="170" t="s">
        <v>1041</v>
      </c>
      <c r="B123" s="170" t="s">
        <v>1050</v>
      </c>
      <c r="C123" s="170" t="s">
        <v>1051</v>
      </c>
      <c r="D123" s="170"/>
      <c r="E123" s="170" t="s">
        <v>1344</v>
      </c>
      <c r="F123" s="177">
        <v>41110</v>
      </c>
      <c r="G123" s="177">
        <v>41113</v>
      </c>
      <c r="H123" s="170">
        <v>3</v>
      </c>
      <c r="I123" s="170" t="s">
        <v>33</v>
      </c>
      <c r="J123" s="170" t="s">
        <v>147</v>
      </c>
      <c r="K123" s="170" t="s">
        <v>32</v>
      </c>
      <c r="L123" s="67"/>
      <c r="M123" s="67"/>
    </row>
    <row r="124" spans="1:13" ht="12.75" customHeight="1" x14ac:dyDescent="0.15">
      <c r="A124" s="31"/>
      <c r="B124" s="58">
        <f>SUM(IF(FREQUENCY(MATCH(B121:B123,B121:B123,0),MATCH(B121:B123,B121:B123,0))&gt;0,1))</f>
        <v>2</v>
      </c>
      <c r="C124" s="32"/>
      <c r="D124" s="32"/>
      <c r="E124" s="28">
        <f>COUNTA(E121:E123)</f>
        <v>3</v>
      </c>
      <c r="F124" s="28"/>
      <c r="G124" s="28"/>
      <c r="H124" s="28">
        <f>SUM(H121:H123)</f>
        <v>13</v>
      </c>
      <c r="I124" s="31"/>
      <c r="J124" s="31"/>
      <c r="K124" s="31"/>
      <c r="L124" s="31"/>
    </row>
    <row r="125" spans="1:13" ht="12.75" customHeight="1" x14ac:dyDescent="0.15">
      <c r="A125" s="31"/>
      <c r="B125" s="58"/>
      <c r="C125" s="32"/>
      <c r="D125" s="32"/>
      <c r="E125" s="28"/>
      <c r="F125" s="28"/>
      <c r="G125" s="28"/>
      <c r="H125" s="28"/>
      <c r="I125" s="31"/>
      <c r="J125" s="31"/>
      <c r="K125" s="31"/>
      <c r="L125" s="31"/>
    </row>
    <row r="126" spans="1:13" ht="12.75" customHeight="1" x14ac:dyDescent="0.15">
      <c r="A126" s="161" t="s">
        <v>1105</v>
      </c>
      <c r="B126" s="161" t="s">
        <v>1112</v>
      </c>
      <c r="C126" s="161" t="s">
        <v>1113</v>
      </c>
      <c r="D126" s="161"/>
      <c r="E126" s="161" t="s">
        <v>34</v>
      </c>
      <c r="F126" s="176">
        <v>41094</v>
      </c>
      <c r="G126" s="176">
        <v>41096</v>
      </c>
      <c r="H126" s="161">
        <v>2</v>
      </c>
      <c r="I126" s="161" t="s">
        <v>33</v>
      </c>
      <c r="J126" s="161" t="s">
        <v>147</v>
      </c>
      <c r="K126" s="161" t="s">
        <v>24</v>
      </c>
      <c r="L126" s="67"/>
      <c r="M126" s="67"/>
    </row>
    <row r="127" spans="1:13" ht="12.75" customHeight="1" x14ac:dyDescent="0.15">
      <c r="A127" s="170" t="s">
        <v>1105</v>
      </c>
      <c r="B127" s="170" t="s">
        <v>1116</v>
      </c>
      <c r="C127" s="170" t="s">
        <v>1117</v>
      </c>
      <c r="D127" s="170"/>
      <c r="E127" s="170" t="s">
        <v>34</v>
      </c>
      <c r="F127" s="177">
        <v>41094</v>
      </c>
      <c r="G127" s="177">
        <v>41096</v>
      </c>
      <c r="H127" s="170">
        <v>2</v>
      </c>
      <c r="I127" s="170" t="s">
        <v>33</v>
      </c>
      <c r="J127" s="170" t="s">
        <v>147</v>
      </c>
      <c r="K127" s="170" t="s">
        <v>24</v>
      </c>
      <c r="L127" s="67"/>
      <c r="M127" s="67"/>
    </row>
    <row r="128" spans="1:13" ht="12.75" customHeight="1" x14ac:dyDescent="0.15">
      <c r="A128" s="31"/>
      <c r="B128" s="58">
        <f>SUM(IF(FREQUENCY(MATCH(B126:B127,B126:B127,0),MATCH(B126:B127,B126:B127,0))&gt;0,1))</f>
        <v>2</v>
      </c>
      <c r="C128" s="32"/>
      <c r="D128" s="32"/>
      <c r="E128" s="28">
        <f>COUNTA(E126:E127)</f>
        <v>2</v>
      </c>
      <c r="F128" s="28"/>
      <c r="G128" s="28"/>
      <c r="H128" s="28">
        <f>SUM(H126:H127)</f>
        <v>4</v>
      </c>
      <c r="I128" s="31"/>
      <c r="J128" s="31"/>
      <c r="K128" s="31"/>
      <c r="L128" s="31"/>
    </row>
    <row r="129" spans="1:13" ht="12.75" customHeight="1" x14ac:dyDescent="0.15">
      <c r="A129" s="31"/>
      <c r="B129" s="58"/>
      <c r="C129" s="32"/>
      <c r="D129" s="32"/>
      <c r="E129" s="28"/>
      <c r="F129" s="28"/>
      <c r="G129" s="28"/>
      <c r="H129" s="28"/>
      <c r="I129" s="31"/>
      <c r="J129" s="31"/>
      <c r="K129" s="31"/>
      <c r="L129" s="31"/>
    </row>
    <row r="130" spans="1:13" ht="12.75" customHeight="1" x14ac:dyDescent="0.15">
      <c r="A130" s="170" t="s">
        <v>1149</v>
      </c>
      <c r="B130" s="170" t="s">
        <v>1168</v>
      </c>
      <c r="C130" s="170" t="s">
        <v>1169</v>
      </c>
      <c r="D130" s="170"/>
      <c r="E130" s="170" t="s">
        <v>34</v>
      </c>
      <c r="F130" s="177">
        <v>41130</v>
      </c>
      <c r="G130" s="177">
        <v>41131</v>
      </c>
      <c r="H130" s="170">
        <v>1</v>
      </c>
      <c r="I130" s="170" t="s">
        <v>33</v>
      </c>
      <c r="J130" s="170" t="s">
        <v>147</v>
      </c>
      <c r="K130" s="170" t="s">
        <v>24</v>
      </c>
      <c r="L130" s="67"/>
    </row>
    <row r="131" spans="1:13" ht="12.75" customHeight="1" x14ac:dyDescent="0.15">
      <c r="A131" s="31"/>
      <c r="B131" s="58">
        <f>SUM(IF(FREQUENCY(MATCH(B130:B130,B130:B130,0),MATCH(B130:B130,B130:B130,0))&gt;0,1))</f>
        <v>1</v>
      </c>
      <c r="C131" s="32"/>
      <c r="D131" s="32"/>
      <c r="E131" s="28">
        <f>COUNTA(E130:E130)</f>
        <v>1</v>
      </c>
      <c r="F131" s="28"/>
      <c r="G131" s="28"/>
      <c r="H131" s="28">
        <f>SUM(H130:H130)</f>
        <v>1</v>
      </c>
      <c r="I131" s="31"/>
      <c r="J131" s="31"/>
      <c r="K131" s="31"/>
      <c r="L131" s="31"/>
    </row>
    <row r="132" spans="1:13" ht="12.75" customHeight="1" x14ac:dyDescent="0.15">
      <c r="A132" s="31"/>
      <c r="B132" s="58"/>
      <c r="C132" s="32"/>
      <c r="D132" s="32"/>
      <c r="E132" s="28"/>
      <c r="F132" s="28"/>
      <c r="G132" s="28"/>
      <c r="H132" s="28"/>
      <c r="I132" s="31"/>
      <c r="J132" s="31"/>
      <c r="K132" s="31"/>
      <c r="L132" s="31"/>
    </row>
    <row r="133" spans="1:13" ht="12.75" customHeight="1" x14ac:dyDescent="0.15">
      <c r="A133" s="170" t="s">
        <v>1190</v>
      </c>
      <c r="B133" s="170" t="s">
        <v>1205</v>
      </c>
      <c r="C133" s="170" t="s">
        <v>1206</v>
      </c>
      <c r="D133" s="170"/>
      <c r="E133" s="170" t="s">
        <v>1344</v>
      </c>
      <c r="F133" s="177">
        <v>41074</v>
      </c>
      <c r="G133" s="177">
        <v>41079</v>
      </c>
      <c r="H133" s="170">
        <v>5</v>
      </c>
      <c r="I133" s="170" t="s">
        <v>33</v>
      </c>
      <c r="J133" s="170" t="s">
        <v>147</v>
      </c>
      <c r="K133" s="170" t="s">
        <v>24</v>
      </c>
      <c r="L133" s="67"/>
    </row>
    <row r="134" spans="1:13" ht="12.75" customHeight="1" x14ac:dyDescent="0.15">
      <c r="A134" s="31"/>
      <c r="B134" s="58">
        <f>SUM(IF(FREQUENCY(MATCH(B133:B133,B133:B133,0),MATCH(B133:B133,B133:B133,0))&gt;0,1))</f>
        <v>1</v>
      </c>
      <c r="C134" s="32"/>
      <c r="D134" s="32"/>
      <c r="E134" s="28">
        <f>COUNTA(E133:E133)</f>
        <v>1</v>
      </c>
      <c r="F134" s="28"/>
      <c r="G134" s="28"/>
      <c r="H134" s="28">
        <f>SUM(H133:H133)</f>
        <v>5</v>
      </c>
      <c r="I134" s="31"/>
      <c r="J134" s="31"/>
      <c r="K134" s="31"/>
      <c r="L134" s="31"/>
    </row>
    <row r="135" spans="1:13" ht="12.75" customHeight="1" x14ac:dyDescent="0.15">
      <c r="A135" s="31"/>
      <c r="B135" s="58"/>
      <c r="C135" s="32"/>
      <c r="D135" s="32"/>
      <c r="E135" s="28"/>
      <c r="F135" s="28"/>
      <c r="G135" s="28"/>
      <c r="H135" s="28"/>
      <c r="I135" s="31"/>
      <c r="J135" s="31"/>
      <c r="K135" s="31"/>
      <c r="L135" s="31"/>
    </row>
    <row r="136" spans="1:13" ht="12.75" customHeight="1" x14ac:dyDescent="0.15">
      <c r="A136" s="161" t="s">
        <v>1215</v>
      </c>
      <c r="B136" s="161" t="s">
        <v>1219</v>
      </c>
      <c r="C136" s="161" t="s">
        <v>1220</v>
      </c>
      <c r="D136" s="161"/>
      <c r="E136" s="161" t="s">
        <v>34</v>
      </c>
      <c r="F136" s="176">
        <v>41093</v>
      </c>
      <c r="G136" s="176">
        <v>41102</v>
      </c>
      <c r="H136" s="161">
        <v>9</v>
      </c>
      <c r="I136" s="161" t="s">
        <v>33</v>
      </c>
      <c r="J136" s="161" t="s">
        <v>147</v>
      </c>
      <c r="K136" s="161" t="s">
        <v>32</v>
      </c>
      <c r="L136" s="67"/>
    </row>
    <row r="137" spans="1:13" ht="12.75" customHeight="1" x14ac:dyDescent="0.15">
      <c r="A137" s="161" t="s">
        <v>1215</v>
      </c>
      <c r="B137" s="161" t="s">
        <v>1224</v>
      </c>
      <c r="C137" s="161" t="s">
        <v>1225</v>
      </c>
      <c r="D137" s="161"/>
      <c r="E137" s="161" t="s">
        <v>34</v>
      </c>
      <c r="F137" s="176">
        <v>41093</v>
      </c>
      <c r="G137" s="176">
        <v>41102</v>
      </c>
      <c r="H137" s="161">
        <v>9</v>
      </c>
      <c r="I137" s="161" t="s">
        <v>33</v>
      </c>
      <c r="J137" s="161" t="s">
        <v>147</v>
      </c>
      <c r="K137" s="161" t="s">
        <v>32</v>
      </c>
      <c r="L137" s="67"/>
    </row>
    <row r="138" spans="1:13" ht="12.75" customHeight="1" x14ac:dyDescent="0.15">
      <c r="A138" s="161" t="s">
        <v>1215</v>
      </c>
      <c r="B138" s="161" t="s">
        <v>1228</v>
      </c>
      <c r="C138" s="161" t="s">
        <v>1229</v>
      </c>
      <c r="D138" s="161"/>
      <c r="E138" s="161" t="s">
        <v>34</v>
      </c>
      <c r="F138" s="176">
        <v>41093</v>
      </c>
      <c r="G138" s="176">
        <v>41102</v>
      </c>
      <c r="H138" s="161">
        <v>9</v>
      </c>
      <c r="I138" s="161" t="s">
        <v>33</v>
      </c>
      <c r="J138" s="161" t="s">
        <v>147</v>
      </c>
      <c r="K138" s="161" t="s">
        <v>32</v>
      </c>
      <c r="L138" s="67"/>
    </row>
    <row r="139" spans="1:13" ht="12.75" customHeight="1" x14ac:dyDescent="0.15">
      <c r="A139" s="161" t="s">
        <v>1215</v>
      </c>
      <c r="B139" s="161" t="s">
        <v>1230</v>
      </c>
      <c r="C139" s="161" t="s">
        <v>1276</v>
      </c>
      <c r="D139" s="161"/>
      <c r="E139" s="161" t="s">
        <v>34</v>
      </c>
      <c r="F139" s="176">
        <v>41080</v>
      </c>
      <c r="G139" s="176">
        <v>41085</v>
      </c>
      <c r="H139" s="161">
        <v>5</v>
      </c>
      <c r="I139" s="161" t="s">
        <v>31</v>
      </c>
      <c r="J139" s="161" t="s">
        <v>147</v>
      </c>
      <c r="K139" s="161" t="s">
        <v>32</v>
      </c>
      <c r="L139" s="67"/>
    </row>
    <row r="140" spans="1:13" ht="12.75" customHeight="1" x14ac:dyDescent="0.15">
      <c r="A140" s="161" t="s">
        <v>1215</v>
      </c>
      <c r="B140" s="161" t="s">
        <v>1230</v>
      </c>
      <c r="C140" s="161" t="s">
        <v>1276</v>
      </c>
      <c r="D140" s="161"/>
      <c r="E140" s="161" t="s">
        <v>34</v>
      </c>
      <c r="F140" s="176">
        <v>41093</v>
      </c>
      <c r="G140" s="176">
        <v>41102</v>
      </c>
      <c r="H140" s="161">
        <v>9</v>
      </c>
      <c r="I140" s="161" t="s">
        <v>33</v>
      </c>
      <c r="J140" s="161" t="s">
        <v>147</v>
      </c>
      <c r="K140" s="161" t="s">
        <v>32</v>
      </c>
      <c r="L140" s="67"/>
    </row>
    <row r="141" spans="1:13" ht="12.75" customHeight="1" x14ac:dyDescent="0.15">
      <c r="A141" s="170" t="s">
        <v>1215</v>
      </c>
      <c r="B141" s="170" t="s">
        <v>1230</v>
      </c>
      <c r="C141" s="170" t="s">
        <v>1276</v>
      </c>
      <c r="D141" s="170"/>
      <c r="E141" s="170" t="s">
        <v>34</v>
      </c>
      <c r="F141" s="177">
        <v>41116</v>
      </c>
      <c r="G141" s="177">
        <v>41129</v>
      </c>
      <c r="H141" s="170">
        <v>13</v>
      </c>
      <c r="I141" s="170" t="s">
        <v>33</v>
      </c>
      <c r="J141" s="170" t="s">
        <v>147</v>
      </c>
      <c r="K141" s="170" t="s">
        <v>32</v>
      </c>
      <c r="L141" s="67"/>
    </row>
    <row r="142" spans="1:13" ht="12.75" customHeight="1" x14ac:dyDescent="0.15">
      <c r="A142" s="31"/>
      <c r="B142" s="58">
        <f>SUM(IF(FREQUENCY(MATCH(B136:B141,B136:B141,0),MATCH(B136:B141,B136:B141,0))&gt;0,1))</f>
        <v>4</v>
      </c>
      <c r="C142" s="32"/>
      <c r="D142" s="32"/>
      <c r="E142" s="28">
        <f>COUNTA(E136:E141)</f>
        <v>6</v>
      </c>
      <c r="F142" s="28"/>
      <c r="G142" s="28"/>
      <c r="H142" s="28">
        <f>SUM(H136:H141)</f>
        <v>54</v>
      </c>
      <c r="I142" s="31"/>
      <c r="J142" s="31"/>
      <c r="K142" s="31"/>
      <c r="L142" s="31"/>
    </row>
    <row r="143" spans="1:13" ht="12.75" customHeight="1" x14ac:dyDescent="0.15">
      <c r="A143" s="31"/>
      <c r="B143" s="58"/>
      <c r="C143" s="32"/>
      <c r="D143" s="32"/>
      <c r="E143" s="28"/>
      <c r="F143" s="28"/>
      <c r="G143" s="28"/>
      <c r="H143" s="28"/>
      <c r="I143" s="31"/>
      <c r="J143" s="31"/>
      <c r="K143" s="31"/>
      <c r="L143" s="31"/>
    </row>
    <row r="144" spans="1:13" ht="12.75" customHeight="1" x14ac:dyDescent="0.15">
      <c r="A144" s="161" t="s">
        <v>1231</v>
      </c>
      <c r="B144" s="161" t="s">
        <v>1232</v>
      </c>
      <c r="C144" s="161" t="s">
        <v>1233</v>
      </c>
      <c r="D144" s="161"/>
      <c r="E144" s="161" t="s">
        <v>34</v>
      </c>
      <c r="F144" s="176">
        <v>41109</v>
      </c>
      <c r="G144" s="176">
        <v>41110</v>
      </c>
      <c r="H144" s="161">
        <v>1</v>
      </c>
      <c r="I144" s="161" t="s">
        <v>1345</v>
      </c>
      <c r="J144" s="161" t="s">
        <v>147</v>
      </c>
      <c r="K144" s="161" t="s">
        <v>12</v>
      </c>
      <c r="L144" s="67"/>
      <c r="M144" s="67"/>
    </row>
    <row r="145" spans="1:13" ht="12.75" customHeight="1" x14ac:dyDescent="0.15">
      <c r="A145" s="161" t="s">
        <v>1231</v>
      </c>
      <c r="B145" s="161" t="s">
        <v>1234</v>
      </c>
      <c r="C145" s="161" t="s">
        <v>1235</v>
      </c>
      <c r="D145" s="161"/>
      <c r="E145" s="161" t="s">
        <v>1344</v>
      </c>
      <c r="F145" s="176">
        <v>41108</v>
      </c>
      <c r="G145" s="176">
        <v>41110</v>
      </c>
      <c r="H145" s="161">
        <v>2</v>
      </c>
      <c r="I145" s="161" t="s">
        <v>33</v>
      </c>
      <c r="J145" s="161" t="s">
        <v>147</v>
      </c>
      <c r="K145" s="161" t="s">
        <v>24</v>
      </c>
      <c r="L145" s="67"/>
      <c r="M145" s="67"/>
    </row>
    <row r="146" spans="1:13" ht="12.75" customHeight="1" x14ac:dyDescent="0.15">
      <c r="A146" s="161" t="s">
        <v>1231</v>
      </c>
      <c r="B146" s="161" t="s">
        <v>1234</v>
      </c>
      <c r="C146" s="161" t="s">
        <v>1235</v>
      </c>
      <c r="D146" s="161"/>
      <c r="E146" s="161" t="s">
        <v>1344</v>
      </c>
      <c r="F146" s="176">
        <v>41114</v>
      </c>
      <c r="G146" s="176">
        <v>41116</v>
      </c>
      <c r="H146" s="161">
        <v>2</v>
      </c>
      <c r="I146" s="161" t="s">
        <v>33</v>
      </c>
      <c r="J146" s="161" t="s">
        <v>147</v>
      </c>
      <c r="K146" s="161" t="s">
        <v>24</v>
      </c>
      <c r="L146" s="67"/>
      <c r="M146" s="67"/>
    </row>
    <row r="147" spans="1:13" ht="12.75" customHeight="1" x14ac:dyDescent="0.15">
      <c r="A147" s="161" t="s">
        <v>1231</v>
      </c>
      <c r="B147" s="161" t="s">
        <v>1234</v>
      </c>
      <c r="C147" s="161" t="s">
        <v>1235</v>
      </c>
      <c r="D147" s="161"/>
      <c r="E147" s="161" t="s">
        <v>1344</v>
      </c>
      <c r="F147" s="176">
        <v>41123</v>
      </c>
      <c r="G147" s="176">
        <v>41128</v>
      </c>
      <c r="H147" s="161">
        <v>5</v>
      </c>
      <c r="I147" s="161" t="s">
        <v>33</v>
      </c>
      <c r="J147" s="161" t="s">
        <v>147</v>
      </c>
      <c r="K147" s="161" t="s">
        <v>148</v>
      </c>
      <c r="L147" s="67"/>
      <c r="M147" s="67"/>
    </row>
    <row r="148" spans="1:13" ht="12.75" customHeight="1" x14ac:dyDescent="0.15">
      <c r="A148" s="161" t="s">
        <v>1231</v>
      </c>
      <c r="B148" s="161" t="s">
        <v>1234</v>
      </c>
      <c r="C148" s="161" t="s">
        <v>1235</v>
      </c>
      <c r="D148" s="161"/>
      <c r="E148" s="161" t="s">
        <v>1344</v>
      </c>
      <c r="F148" s="176">
        <v>41136</v>
      </c>
      <c r="G148" s="176">
        <v>41142</v>
      </c>
      <c r="H148" s="161">
        <v>6</v>
      </c>
      <c r="I148" s="161" t="s">
        <v>33</v>
      </c>
      <c r="J148" s="161" t="s">
        <v>147</v>
      </c>
      <c r="K148" s="161" t="s">
        <v>24</v>
      </c>
      <c r="L148" s="67"/>
      <c r="M148" s="67"/>
    </row>
    <row r="149" spans="1:13" ht="12.75" customHeight="1" x14ac:dyDescent="0.15">
      <c r="A149" s="161" t="s">
        <v>1231</v>
      </c>
      <c r="B149" s="161" t="s">
        <v>1236</v>
      </c>
      <c r="C149" s="161" t="s">
        <v>1237</v>
      </c>
      <c r="D149" s="161"/>
      <c r="E149" s="161" t="s">
        <v>1344</v>
      </c>
      <c r="F149" s="176">
        <v>41107</v>
      </c>
      <c r="G149" s="176">
        <v>41108</v>
      </c>
      <c r="H149" s="161">
        <v>1</v>
      </c>
      <c r="I149" s="161" t="s">
        <v>33</v>
      </c>
      <c r="J149" s="161" t="s">
        <v>147</v>
      </c>
      <c r="K149" s="161" t="s">
        <v>24</v>
      </c>
      <c r="L149" s="67"/>
      <c r="M149" s="67"/>
    </row>
    <row r="150" spans="1:13" ht="12.75" customHeight="1" x14ac:dyDescent="0.15">
      <c r="A150" s="161" t="s">
        <v>1231</v>
      </c>
      <c r="B150" s="161" t="s">
        <v>1236</v>
      </c>
      <c r="C150" s="161" t="s">
        <v>1237</v>
      </c>
      <c r="D150" s="161"/>
      <c r="E150" s="161" t="s">
        <v>34</v>
      </c>
      <c r="F150" s="176">
        <v>41109</v>
      </c>
      <c r="G150" s="176">
        <v>41110</v>
      </c>
      <c r="H150" s="161">
        <v>1</v>
      </c>
      <c r="I150" s="161" t="s">
        <v>1345</v>
      </c>
      <c r="J150" s="161" t="s">
        <v>147</v>
      </c>
      <c r="K150" s="161" t="s">
        <v>1346</v>
      </c>
      <c r="L150" s="67"/>
      <c r="M150" s="67"/>
    </row>
    <row r="151" spans="1:13" ht="12.75" customHeight="1" x14ac:dyDescent="0.15">
      <c r="A151" s="161" t="s">
        <v>1231</v>
      </c>
      <c r="B151" s="161" t="s">
        <v>1236</v>
      </c>
      <c r="C151" s="161" t="s">
        <v>1237</v>
      </c>
      <c r="D151" s="161"/>
      <c r="E151" s="161" t="s">
        <v>1344</v>
      </c>
      <c r="F151" s="176">
        <v>41123</v>
      </c>
      <c r="G151" s="176">
        <v>41124</v>
      </c>
      <c r="H151" s="161">
        <v>1</v>
      </c>
      <c r="I151" s="161" t="s">
        <v>33</v>
      </c>
      <c r="J151" s="161" t="s">
        <v>147</v>
      </c>
      <c r="K151" s="161" t="s">
        <v>24</v>
      </c>
      <c r="L151" s="67"/>
      <c r="M151" s="67"/>
    </row>
    <row r="152" spans="1:13" ht="12.75" customHeight="1" x14ac:dyDescent="0.15">
      <c r="A152" s="161" t="s">
        <v>1231</v>
      </c>
      <c r="B152" s="161" t="s">
        <v>1236</v>
      </c>
      <c r="C152" s="161" t="s">
        <v>1237</v>
      </c>
      <c r="D152" s="161"/>
      <c r="E152" s="161" t="s">
        <v>1344</v>
      </c>
      <c r="F152" s="176">
        <v>41129</v>
      </c>
      <c r="G152" s="176">
        <v>41131</v>
      </c>
      <c r="H152" s="161">
        <v>2</v>
      </c>
      <c r="I152" s="161" t="s">
        <v>33</v>
      </c>
      <c r="J152" s="161" t="s">
        <v>147</v>
      </c>
      <c r="K152" s="161" t="s">
        <v>24</v>
      </c>
      <c r="L152" s="67"/>
      <c r="M152" s="67"/>
    </row>
    <row r="153" spans="1:13" ht="12.75" customHeight="1" x14ac:dyDescent="0.15">
      <c r="A153" s="161" t="s">
        <v>1231</v>
      </c>
      <c r="B153" s="161" t="s">
        <v>1238</v>
      </c>
      <c r="C153" s="161" t="s">
        <v>1239</v>
      </c>
      <c r="D153" s="161"/>
      <c r="E153" s="161" t="s">
        <v>34</v>
      </c>
      <c r="F153" s="176">
        <v>41109</v>
      </c>
      <c r="G153" s="176">
        <v>41112</v>
      </c>
      <c r="H153" s="161">
        <v>3</v>
      </c>
      <c r="I153" s="161" t="s">
        <v>1345</v>
      </c>
      <c r="J153" s="161" t="s">
        <v>147</v>
      </c>
      <c r="K153" s="161" t="s">
        <v>1346</v>
      </c>
      <c r="L153" s="67"/>
      <c r="M153" s="67"/>
    </row>
    <row r="154" spans="1:13" ht="12.75" customHeight="1" x14ac:dyDescent="0.15">
      <c r="A154" s="161" t="s">
        <v>1231</v>
      </c>
      <c r="B154" s="161" t="s">
        <v>1240</v>
      </c>
      <c r="C154" s="161" t="s">
        <v>1241</v>
      </c>
      <c r="D154" s="161"/>
      <c r="E154" s="161" t="s">
        <v>1344</v>
      </c>
      <c r="F154" s="176">
        <v>41107</v>
      </c>
      <c r="G154" s="176">
        <v>41108</v>
      </c>
      <c r="H154" s="161">
        <v>1</v>
      </c>
      <c r="I154" s="161" t="s">
        <v>33</v>
      </c>
      <c r="J154" s="161" t="s">
        <v>147</v>
      </c>
      <c r="K154" s="161" t="s">
        <v>24</v>
      </c>
      <c r="L154" s="67"/>
      <c r="M154" s="67"/>
    </row>
    <row r="155" spans="1:13" ht="12.75" customHeight="1" x14ac:dyDescent="0.15">
      <c r="A155" s="161" t="s">
        <v>1231</v>
      </c>
      <c r="B155" s="161" t="s">
        <v>1240</v>
      </c>
      <c r="C155" s="161" t="s">
        <v>1241</v>
      </c>
      <c r="D155" s="161"/>
      <c r="E155" s="161" t="s">
        <v>34</v>
      </c>
      <c r="F155" s="176">
        <v>41109</v>
      </c>
      <c r="G155" s="176">
        <v>41110</v>
      </c>
      <c r="H155" s="161">
        <v>1</v>
      </c>
      <c r="I155" s="161" t="s">
        <v>1345</v>
      </c>
      <c r="J155" s="161" t="s">
        <v>147</v>
      </c>
      <c r="K155" s="161" t="s">
        <v>1346</v>
      </c>
      <c r="L155" s="67"/>
      <c r="M155" s="67"/>
    </row>
    <row r="156" spans="1:13" ht="12.75" customHeight="1" x14ac:dyDescent="0.15">
      <c r="A156" s="161" t="s">
        <v>1231</v>
      </c>
      <c r="B156" s="161" t="s">
        <v>1240</v>
      </c>
      <c r="C156" s="161" t="s">
        <v>1241</v>
      </c>
      <c r="D156" s="161"/>
      <c r="E156" s="161" t="s">
        <v>1344</v>
      </c>
      <c r="F156" s="176">
        <v>41130</v>
      </c>
      <c r="G156" s="176">
        <v>41152</v>
      </c>
      <c r="H156" s="161">
        <v>22</v>
      </c>
      <c r="I156" s="161" t="s">
        <v>33</v>
      </c>
      <c r="J156" s="161" t="s">
        <v>147</v>
      </c>
      <c r="K156" s="161" t="s">
        <v>24</v>
      </c>
      <c r="L156" s="67"/>
      <c r="M156" s="67"/>
    </row>
    <row r="157" spans="1:13" ht="12.75" customHeight="1" x14ac:dyDescent="0.15">
      <c r="A157" s="161" t="s">
        <v>1231</v>
      </c>
      <c r="B157" s="161" t="s">
        <v>1242</v>
      </c>
      <c r="C157" s="161" t="s">
        <v>1243</v>
      </c>
      <c r="D157" s="161"/>
      <c r="E157" s="161" t="s">
        <v>34</v>
      </c>
      <c r="F157" s="176">
        <v>41109</v>
      </c>
      <c r="G157" s="176">
        <v>41110</v>
      </c>
      <c r="H157" s="161">
        <v>1</v>
      </c>
      <c r="I157" s="161" t="s">
        <v>1345</v>
      </c>
      <c r="J157" s="161" t="s">
        <v>147</v>
      </c>
      <c r="K157" s="161" t="s">
        <v>1346</v>
      </c>
      <c r="L157" s="67"/>
      <c r="M157" s="67"/>
    </row>
    <row r="158" spans="1:13" ht="12.75" customHeight="1" x14ac:dyDescent="0.15">
      <c r="A158" s="161" t="s">
        <v>1231</v>
      </c>
      <c r="B158" s="161" t="s">
        <v>1242</v>
      </c>
      <c r="C158" s="161" t="s">
        <v>1243</v>
      </c>
      <c r="D158" s="161"/>
      <c r="E158" s="161" t="s">
        <v>1344</v>
      </c>
      <c r="F158" s="176">
        <v>41130</v>
      </c>
      <c r="G158" s="176">
        <v>41131</v>
      </c>
      <c r="H158" s="161">
        <v>1</v>
      </c>
      <c r="I158" s="161" t="s">
        <v>33</v>
      </c>
      <c r="J158" s="161" t="s">
        <v>147</v>
      </c>
      <c r="K158" s="161" t="s">
        <v>24</v>
      </c>
      <c r="L158" s="67"/>
      <c r="M158" s="67"/>
    </row>
    <row r="159" spans="1:13" ht="12.75" customHeight="1" x14ac:dyDescent="0.15">
      <c r="A159" s="161" t="s">
        <v>1231</v>
      </c>
      <c r="B159" s="161" t="s">
        <v>1244</v>
      </c>
      <c r="C159" s="161" t="s">
        <v>1245</v>
      </c>
      <c r="D159" s="161"/>
      <c r="E159" s="161" t="s">
        <v>1344</v>
      </c>
      <c r="F159" s="176">
        <v>41107</v>
      </c>
      <c r="G159" s="176">
        <v>41108</v>
      </c>
      <c r="H159" s="161">
        <v>1</v>
      </c>
      <c r="I159" s="161" t="s">
        <v>33</v>
      </c>
      <c r="J159" s="161" t="s">
        <v>147</v>
      </c>
      <c r="K159" s="161" t="s">
        <v>24</v>
      </c>
      <c r="L159" s="67"/>
      <c r="M159" s="67"/>
    </row>
    <row r="160" spans="1:13" ht="12.75" customHeight="1" x14ac:dyDescent="0.15">
      <c r="A160" s="161" t="s">
        <v>1231</v>
      </c>
      <c r="B160" s="161" t="s">
        <v>1244</v>
      </c>
      <c r="C160" s="161" t="s">
        <v>1245</v>
      </c>
      <c r="D160" s="161"/>
      <c r="E160" s="161" t="s">
        <v>34</v>
      </c>
      <c r="F160" s="176">
        <v>41109</v>
      </c>
      <c r="G160" s="176">
        <v>41110</v>
      </c>
      <c r="H160" s="161">
        <v>1</v>
      </c>
      <c r="I160" s="161" t="s">
        <v>1345</v>
      </c>
      <c r="J160" s="161" t="s">
        <v>147</v>
      </c>
      <c r="K160" s="161" t="s">
        <v>1346</v>
      </c>
      <c r="L160" s="67"/>
      <c r="M160" s="67"/>
    </row>
    <row r="161" spans="1:13" ht="12.75" customHeight="1" x14ac:dyDescent="0.15">
      <c r="A161" s="161" t="s">
        <v>1231</v>
      </c>
      <c r="B161" s="161" t="s">
        <v>1246</v>
      </c>
      <c r="C161" s="161" t="s">
        <v>1247</v>
      </c>
      <c r="D161" s="161"/>
      <c r="E161" s="161" t="s">
        <v>1344</v>
      </c>
      <c r="F161" s="176">
        <v>41107</v>
      </c>
      <c r="G161" s="176">
        <v>41108</v>
      </c>
      <c r="H161" s="161">
        <v>1</v>
      </c>
      <c r="I161" s="161" t="s">
        <v>33</v>
      </c>
      <c r="J161" s="161" t="s">
        <v>147</v>
      </c>
      <c r="K161" s="161" t="s">
        <v>24</v>
      </c>
      <c r="L161" s="67"/>
      <c r="M161" s="67"/>
    </row>
    <row r="162" spans="1:13" ht="12.75" customHeight="1" x14ac:dyDescent="0.15">
      <c r="A162" s="161" t="s">
        <v>1231</v>
      </c>
      <c r="B162" s="161" t="s">
        <v>1246</v>
      </c>
      <c r="C162" s="161" t="s">
        <v>1247</v>
      </c>
      <c r="D162" s="161"/>
      <c r="E162" s="161" t="s">
        <v>34</v>
      </c>
      <c r="F162" s="176">
        <v>41109</v>
      </c>
      <c r="G162" s="176">
        <v>41110</v>
      </c>
      <c r="H162" s="161">
        <v>1</v>
      </c>
      <c r="I162" s="161" t="s">
        <v>1345</v>
      </c>
      <c r="J162" s="161" t="s">
        <v>147</v>
      </c>
      <c r="K162" s="161" t="s">
        <v>1346</v>
      </c>
      <c r="L162" s="67"/>
      <c r="M162" s="67"/>
    </row>
    <row r="163" spans="1:13" ht="12.75" customHeight="1" x14ac:dyDescent="0.15">
      <c r="A163" s="161" t="s">
        <v>1231</v>
      </c>
      <c r="B163" s="161" t="s">
        <v>1246</v>
      </c>
      <c r="C163" s="161" t="s">
        <v>1247</v>
      </c>
      <c r="D163" s="161"/>
      <c r="E163" s="161" t="s">
        <v>1344</v>
      </c>
      <c r="F163" s="176">
        <v>41123</v>
      </c>
      <c r="G163" s="176">
        <v>41124</v>
      </c>
      <c r="H163" s="161">
        <v>1</v>
      </c>
      <c r="I163" s="161" t="s">
        <v>33</v>
      </c>
      <c r="J163" s="161" t="s">
        <v>147</v>
      </c>
      <c r="K163" s="161" t="s">
        <v>24</v>
      </c>
      <c r="L163" s="67"/>
      <c r="M163" s="67"/>
    </row>
    <row r="164" spans="1:13" ht="12.75" customHeight="1" x14ac:dyDescent="0.15">
      <c r="A164" s="161" t="s">
        <v>1231</v>
      </c>
      <c r="B164" s="161" t="s">
        <v>1248</v>
      </c>
      <c r="C164" s="161" t="s">
        <v>1249</v>
      </c>
      <c r="D164" s="161"/>
      <c r="E164" s="161" t="s">
        <v>1344</v>
      </c>
      <c r="F164" s="176">
        <v>41107</v>
      </c>
      <c r="G164" s="176">
        <v>41108</v>
      </c>
      <c r="H164" s="161">
        <v>1</v>
      </c>
      <c r="I164" s="161" t="s">
        <v>33</v>
      </c>
      <c r="J164" s="161" t="s">
        <v>147</v>
      </c>
      <c r="K164" s="161" t="s">
        <v>24</v>
      </c>
      <c r="L164" s="67"/>
      <c r="M164" s="67"/>
    </row>
    <row r="165" spans="1:13" ht="12.75" customHeight="1" x14ac:dyDescent="0.15">
      <c r="A165" s="161" t="s">
        <v>1231</v>
      </c>
      <c r="B165" s="161" t="s">
        <v>1248</v>
      </c>
      <c r="C165" s="161" t="s">
        <v>1249</v>
      </c>
      <c r="D165" s="161"/>
      <c r="E165" s="161" t="s">
        <v>34</v>
      </c>
      <c r="F165" s="176">
        <v>41109</v>
      </c>
      <c r="G165" s="176">
        <v>41110</v>
      </c>
      <c r="H165" s="161">
        <v>1</v>
      </c>
      <c r="I165" s="161" t="s">
        <v>1345</v>
      </c>
      <c r="J165" s="161" t="s">
        <v>147</v>
      </c>
      <c r="K165" s="161" t="s">
        <v>1346</v>
      </c>
      <c r="L165" s="67"/>
      <c r="M165" s="67"/>
    </row>
    <row r="166" spans="1:13" ht="12.75" customHeight="1" x14ac:dyDescent="0.15">
      <c r="A166" s="161" t="s">
        <v>1231</v>
      </c>
      <c r="B166" s="161" t="s">
        <v>1250</v>
      </c>
      <c r="C166" s="161" t="s">
        <v>1251</v>
      </c>
      <c r="D166" s="161"/>
      <c r="E166" s="161" t="s">
        <v>34</v>
      </c>
      <c r="F166" s="176">
        <v>41109</v>
      </c>
      <c r="G166" s="176">
        <v>41112</v>
      </c>
      <c r="H166" s="161">
        <v>3</v>
      </c>
      <c r="I166" s="161" t="s">
        <v>1345</v>
      </c>
      <c r="J166" s="161" t="s">
        <v>147</v>
      </c>
      <c r="K166" s="161" t="s">
        <v>1346</v>
      </c>
      <c r="L166" s="67"/>
      <c r="M166" s="67"/>
    </row>
    <row r="167" spans="1:13" ht="12.75" customHeight="1" x14ac:dyDescent="0.15">
      <c r="A167" s="161" t="s">
        <v>1231</v>
      </c>
      <c r="B167" s="161" t="s">
        <v>1252</v>
      </c>
      <c r="C167" s="161" t="s">
        <v>1253</v>
      </c>
      <c r="D167" s="161"/>
      <c r="E167" s="161" t="s">
        <v>1344</v>
      </c>
      <c r="F167" s="176">
        <v>41107</v>
      </c>
      <c r="G167" s="176">
        <v>41108</v>
      </c>
      <c r="H167" s="161">
        <v>1</v>
      </c>
      <c r="I167" s="161" t="s">
        <v>33</v>
      </c>
      <c r="J167" s="161" t="s">
        <v>147</v>
      </c>
      <c r="K167" s="161" t="s">
        <v>24</v>
      </c>
      <c r="L167" s="67"/>
      <c r="M167" s="67"/>
    </row>
    <row r="168" spans="1:13" ht="12.75" customHeight="1" x14ac:dyDescent="0.15">
      <c r="A168" s="161" t="s">
        <v>1231</v>
      </c>
      <c r="B168" s="161" t="s">
        <v>1252</v>
      </c>
      <c r="C168" s="161" t="s">
        <v>1253</v>
      </c>
      <c r="D168" s="161"/>
      <c r="E168" s="161" t="s">
        <v>34</v>
      </c>
      <c r="F168" s="176">
        <v>41109</v>
      </c>
      <c r="G168" s="176">
        <v>41110</v>
      </c>
      <c r="H168" s="161">
        <v>1</v>
      </c>
      <c r="I168" s="161" t="s">
        <v>1345</v>
      </c>
      <c r="J168" s="161" t="s">
        <v>147</v>
      </c>
      <c r="K168" s="161" t="s">
        <v>1346</v>
      </c>
      <c r="L168" s="67"/>
      <c r="M168" s="67"/>
    </row>
    <row r="169" spans="1:13" ht="12.75" customHeight="1" x14ac:dyDescent="0.15">
      <c r="A169" s="161" t="s">
        <v>1231</v>
      </c>
      <c r="B169" s="161" t="s">
        <v>1252</v>
      </c>
      <c r="C169" s="161" t="s">
        <v>1253</v>
      </c>
      <c r="D169" s="161"/>
      <c r="E169" s="161" t="s">
        <v>1344</v>
      </c>
      <c r="F169" s="176">
        <v>41130</v>
      </c>
      <c r="G169" s="176">
        <v>41143</v>
      </c>
      <c r="H169" s="161">
        <v>13</v>
      </c>
      <c r="I169" s="161" t="s">
        <v>33</v>
      </c>
      <c r="J169" s="161" t="s">
        <v>147</v>
      </c>
      <c r="K169" s="161" t="s">
        <v>24</v>
      </c>
      <c r="L169" s="67"/>
      <c r="M169" s="67"/>
    </row>
    <row r="170" spans="1:13" ht="12.75" customHeight="1" x14ac:dyDescent="0.15">
      <c r="A170" s="161" t="s">
        <v>1231</v>
      </c>
      <c r="B170" s="161" t="s">
        <v>1254</v>
      </c>
      <c r="C170" s="161" t="s">
        <v>1255</v>
      </c>
      <c r="D170" s="161"/>
      <c r="E170" s="161" t="s">
        <v>34</v>
      </c>
      <c r="F170" s="176">
        <v>41109</v>
      </c>
      <c r="G170" s="176">
        <v>41110</v>
      </c>
      <c r="H170" s="161">
        <v>1</v>
      </c>
      <c r="I170" s="161" t="s">
        <v>1345</v>
      </c>
      <c r="J170" s="161" t="s">
        <v>147</v>
      </c>
      <c r="K170" s="161" t="s">
        <v>1346</v>
      </c>
      <c r="L170" s="67"/>
      <c r="M170" s="67"/>
    </row>
    <row r="171" spans="1:13" ht="12.75" customHeight="1" x14ac:dyDescent="0.15">
      <c r="A171" s="161" t="s">
        <v>1231</v>
      </c>
      <c r="B171" s="161" t="s">
        <v>1256</v>
      </c>
      <c r="C171" s="161" t="s">
        <v>1257</v>
      </c>
      <c r="D171" s="161"/>
      <c r="E171" s="161" t="s">
        <v>34</v>
      </c>
      <c r="F171" s="176">
        <v>41109</v>
      </c>
      <c r="G171" s="176">
        <v>41110</v>
      </c>
      <c r="H171" s="161">
        <v>1</v>
      </c>
      <c r="I171" s="161" t="s">
        <v>1345</v>
      </c>
      <c r="J171" s="161" t="s">
        <v>147</v>
      </c>
      <c r="K171" s="161" t="s">
        <v>1346</v>
      </c>
      <c r="L171" s="67"/>
      <c r="M171" s="67"/>
    </row>
    <row r="172" spans="1:13" ht="12.75" customHeight="1" x14ac:dyDescent="0.15">
      <c r="A172" s="161" t="s">
        <v>1231</v>
      </c>
      <c r="B172" s="161" t="s">
        <v>1258</v>
      </c>
      <c r="C172" s="161" t="s">
        <v>1259</v>
      </c>
      <c r="D172" s="161"/>
      <c r="E172" s="161" t="s">
        <v>34</v>
      </c>
      <c r="F172" s="176">
        <v>41109</v>
      </c>
      <c r="G172" s="176">
        <v>41112</v>
      </c>
      <c r="H172" s="161">
        <v>3</v>
      </c>
      <c r="I172" s="161" t="s">
        <v>1345</v>
      </c>
      <c r="J172" s="161" t="s">
        <v>147</v>
      </c>
      <c r="K172" s="161" t="s">
        <v>1346</v>
      </c>
      <c r="L172" s="67"/>
      <c r="M172" s="67"/>
    </row>
    <row r="173" spans="1:13" ht="12.75" customHeight="1" x14ac:dyDescent="0.15">
      <c r="A173" s="170" t="s">
        <v>1231</v>
      </c>
      <c r="B173" s="170" t="s">
        <v>1260</v>
      </c>
      <c r="C173" s="170" t="s">
        <v>1261</v>
      </c>
      <c r="D173" s="170"/>
      <c r="E173" s="170" t="s">
        <v>34</v>
      </c>
      <c r="F173" s="177">
        <v>41109</v>
      </c>
      <c r="G173" s="177">
        <v>41112</v>
      </c>
      <c r="H173" s="170">
        <v>3</v>
      </c>
      <c r="I173" s="170" t="s">
        <v>1345</v>
      </c>
      <c r="J173" s="170" t="s">
        <v>147</v>
      </c>
      <c r="K173" s="170" t="s">
        <v>1346</v>
      </c>
      <c r="L173" s="67"/>
      <c r="M173" s="67"/>
    </row>
    <row r="174" spans="1:13" ht="12.75" customHeight="1" x14ac:dyDescent="0.15">
      <c r="A174" s="31"/>
      <c r="B174" s="58">
        <f>SUM(IF(FREQUENCY(MATCH(B144:B173,B144:B173,0),MATCH(B144:B173,B144:B173,0))&gt;0,1))</f>
        <v>15</v>
      </c>
      <c r="C174" s="32"/>
      <c r="D174" s="32"/>
      <c r="E174" s="28">
        <f>COUNTA(E144:E173)</f>
        <v>30</v>
      </c>
      <c r="F174" s="28"/>
      <c r="G174" s="28"/>
      <c r="H174" s="28">
        <f>SUM(H144:H173)</f>
        <v>83</v>
      </c>
      <c r="I174" s="31"/>
      <c r="J174" s="31"/>
      <c r="K174" s="31"/>
      <c r="L174" s="31"/>
    </row>
    <row r="175" spans="1:13" ht="12.75" customHeight="1" x14ac:dyDescent="0.15">
      <c r="A175" s="31"/>
      <c r="B175" s="58"/>
      <c r="C175" s="32"/>
      <c r="D175" s="32"/>
      <c r="E175" s="28"/>
      <c r="F175" s="28"/>
      <c r="G175" s="28"/>
      <c r="H175" s="28"/>
      <c r="I175" s="31"/>
      <c r="J175" s="31"/>
      <c r="K175" s="31"/>
      <c r="L175" s="31"/>
    </row>
    <row r="176" spans="1:13" ht="12.75" customHeight="1" x14ac:dyDescent="0.15">
      <c r="A176" s="170" t="s">
        <v>146</v>
      </c>
      <c r="B176" s="170" t="s">
        <v>1273</v>
      </c>
      <c r="C176" s="170" t="s">
        <v>1274</v>
      </c>
      <c r="D176" s="170"/>
      <c r="E176" s="170" t="s">
        <v>1344</v>
      </c>
      <c r="F176" s="177">
        <v>41079</v>
      </c>
      <c r="G176" s="177">
        <v>41082</v>
      </c>
      <c r="H176" s="170">
        <v>3</v>
      </c>
      <c r="I176" s="170" t="s">
        <v>33</v>
      </c>
      <c r="J176" s="170" t="s">
        <v>147</v>
      </c>
      <c r="K176" s="170" t="s">
        <v>24</v>
      </c>
      <c r="L176" s="67"/>
    </row>
    <row r="177" spans="1:12" ht="12.75" customHeight="1" x14ac:dyDescent="0.15">
      <c r="A177" s="31"/>
      <c r="B177" s="58">
        <f>SUM(IF(FREQUENCY(MATCH(B176:B176,B176:B176,0),MATCH(B176:B176,B176:B176,0))&gt;0,1))</f>
        <v>1</v>
      </c>
      <c r="C177" s="32"/>
      <c r="D177" s="32"/>
      <c r="E177" s="28">
        <f>COUNTA(E176:E176)</f>
        <v>1</v>
      </c>
      <c r="F177" s="28"/>
      <c r="G177" s="28"/>
      <c r="H177" s="28">
        <f>SUM(H176:H176)</f>
        <v>3</v>
      </c>
      <c r="I177" s="31"/>
      <c r="J177" s="31"/>
      <c r="K177" s="31"/>
      <c r="L177" s="31"/>
    </row>
    <row r="178" spans="1:12" ht="12.75" customHeight="1" x14ac:dyDescent="0.15">
      <c r="A178" s="31"/>
      <c r="B178" s="58"/>
      <c r="C178" s="32"/>
      <c r="D178" s="32"/>
      <c r="E178" s="28"/>
      <c r="F178" s="28"/>
      <c r="G178" s="28"/>
      <c r="H178" s="28"/>
      <c r="I178" s="31"/>
      <c r="J178" s="31"/>
      <c r="K178" s="31"/>
      <c r="L178" s="31"/>
    </row>
    <row r="179" spans="1:12" ht="12.75" customHeight="1" x14ac:dyDescent="0.2">
      <c r="A179" s="31"/>
      <c r="C179" s="113" t="s">
        <v>1311</v>
      </c>
      <c r="D179" s="109"/>
      <c r="E179" s="110"/>
      <c r="F179" s="110"/>
      <c r="G179" s="28"/>
      <c r="H179" s="28"/>
      <c r="I179" s="31"/>
      <c r="J179" s="31"/>
      <c r="K179" s="31"/>
      <c r="L179" s="31"/>
    </row>
    <row r="180" spans="1:12" ht="12.75" customHeight="1" x14ac:dyDescent="0.2">
      <c r="A180" s="31"/>
      <c r="B180" s="111"/>
      <c r="C180" s="112" t="s">
        <v>129</v>
      </c>
      <c r="D180" s="93">
        <f>SUM(B4+B8+B11+B16+B29+B38+B44+B61+B64+B72+B75+B81+B90+B93+B99+B108+B111+B119+B124+B128+B131+B134+B142+B174+B177)</f>
        <v>77</v>
      </c>
      <c r="E180" s="110"/>
      <c r="F180" s="1"/>
      <c r="G180" s="28"/>
      <c r="H180" s="28"/>
      <c r="I180" s="31"/>
      <c r="J180" s="31"/>
      <c r="K180" s="31"/>
      <c r="L180" s="31"/>
    </row>
    <row r="181" spans="1:12" ht="12.75" customHeight="1" x14ac:dyDescent="0.2">
      <c r="A181" s="31"/>
      <c r="B181" s="111"/>
      <c r="C181" s="112" t="s">
        <v>130</v>
      </c>
      <c r="D181" s="93">
        <f>SUM(E4+E8+E11+E16+E29+E38+E44+E61+E64+E72+E75+E81+E90+E93+E99+E108+E111+E119+E124+E128+E131+E134+E142+E174+E177)</f>
        <v>127</v>
      </c>
      <c r="E181" s="110"/>
      <c r="F181" s="1"/>
      <c r="G181" s="28"/>
      <c r="H181" s="28"/>
      <c r="I181" s="31"/>
      <c r="J181" s="31"/>
      <c r="K181" s="31"/>
      <c r="L181" s="31"/>
    </row>
    <row r="182" spans="1:12" ht="12.75" customHeight="1" x14ac:dyDescent="0.2">
      <c r="A182" s="31"/>
      <c r="B182" s="111"/>
      <c r="C182" s="112" t="s">
        <v>131</v>
      </c>
      <c r="D182" s="92">
        <f>SUM(H4+H8+H11+H16+H29+H38+H44+H61+H64+H72+H75+H81+H90+H93+H99+H108+H111+H119+H124+H128+H131+H134+H142+H174+H177)</f>
        <v>324</v>
      </c>
      <c r="E182" s="110"/>
      <c r="F182" s="1"/>
      <c r="G182" s="28"/>
      <c r="H182" s="28"/>
      <c r="I182" s="31"/>
      <c r="J182" s="31"/>
      <c r="K182" s="31"/>
      <c r="L182" s="31"/>
    </row>
    <row r="183" spans="1:12" ht="12.75" customHeight="1" x14ac:dyDescent="0.2">
      <c r="A183" s="31"/>
      <c r="B183" s="111"/>
      <c r="C183" s="109"/>
      <c r="D183" s="110"/>
      <c r="E183" s="110"/>
      <c r="F183" s="1"/>
      <c r="G183" s="28"/>
      <c r="H183" s="28"/>
      <c r="I183" s="31"/>
      <c r="J183" s="31"/>
      <c r="K183" s="31"/>
      <c r="L183" s="31"/>
    </row>
    <row r="184" spans="1:12" ht="12.75" customHeight="1" x14ac:dyDescent="0.2">
      <c r="A184" s="31"/>
      <c r="B184" s="99"/>
      <c r="C184" s="113" t="s">
        <v>108</v>
      </c>
      <c r="D184" s="110"/>
      <c r="E184" s="110"/>
      <c r="F184" s="1"/>
      <c r="G184" s="28"/>
      <c r="H184" s="28"/>
      <c r="I184" s="31"/>
      <c r="J184" s="31"/>
      <c r="K184" s="31"/>
      <c r="L184" s="31"/>
    </row>
    <row r="185" spans="1:12" ht="12.75" customHeight="1" x14ac:dyDescent="0.2">
      <c r="A185" s="31"/>
      <c r="B185" s="111"/>
      <c r="C185" s="95"/>
      <c r="D185" s="104" t="s">
        <v>94</v>
      </c>
      <c r="E185" s="104" t="s">
        <v>95</v>
      </c>
      <c r="F185" s="1"/>
      <c r="G185" s="28"/>
      <c r="H185" s="28"/>
      <c r="I185" s="31"/>
      <c r="J185" s="31"/>
      <c r="K185" s="31"/>
      <c r="L185" s="31"/>
    </row>
    <row r="186" spans="1:12" ht="12.75" customHeight="1" x14ac:dyDescent="0.2">
      <c r="A186" s="77"/>
      <c r="B186" s="99"/>
      <c r="C186" s="114" t="s">
        <v>126</v>
      </c>
      <c r="D186" s="95"/>
      <c r="E186" s="95"/>
      <c r="F186" s="1"/>
      <c r="G186" s="29"/>
      <c r="H186" s="78"/>
      <c r="I186" s="67"/>
      <c r="J186" s="31"/>
      <c r="K186" s="51"/>
      <c r="L186" s="51"/>
    </row>
    <row r="187" spans="1:12" ht="12.75" customHeight="1" x14ac:dyDescent="0.15">
      <c r="A187" s="28"/>
      <c r="B187" s="106"/>
      <c r="C187" s="115" t="s">
        <v>92</v>
      </c>
      <c r="D187" s="116">
        <f>COUNTIF(I2:I177, "*ELEV_BACT*")</f>
        <v>112</v>
      </c>
      <c r="E187" s="107">
        <f>D187/D191</f>
        <v>0.88188976377952755</v>
      </c>
      <c r="F187" s="1"/>
      <c r="G187" s="31"/>
      <c r="H187" s="46"/>
      <c r="I187" s="67"/>
      <c r="J187" s="31"/>
      <c r="K187" s="31"/>
      <c r="L187" s="31"/>
    </row>
    <row r="188" spans="1:12" ht="12.75" customHeight="1" x14ac:dyDescent="0.15">
      <c r="A188" s="28"/>
      <c r="B188" s="106"/>
      <c r="C188" s="115" t="s">
        <v>1347</v>
      </c>
      <c r="D188" s="116">
        <f>COUNTIF(I2:I177, "*CHEM_OIL*")</f>
        <v>14</v>
      </c>
      <c r="E188" s="107">
        <f>D188/D191</f>
        <v>0.11023622047244094</v>
      </c>
      <c r="F188" s="1"/>
      <c r="G188" s="31"/>
      <c r="H188" s="46"/>
      <c r="I188" s="67"/>
      <c r="J188" s="31"/>
      <c r="K188" s="31"/>
      <c r="L188" s="31"/>
    </row>
    <row r="189" spans="1:12" ht="12.75" customHeight="1" x14ac:dyDescent="0.15">
      <c r="A189" s="28"/>
      <c r="B189" s="106"/>
      <c r="C189" s="115" t="s">
        <v>111</v>
      </c>
      <c r="D189" s="116">
        <f>COUNTIF(I2:I177, "*OTHER*")</f>
        <v>0</v>
      </c>
      <c r="E189" s="107">
        <f>D189/D191</f>
        <v>0</v>
      </c>
      <c r="F189" s="1"/>
      <c r="G189" s="31"/>
      <c r="H189" s="46"/>
      <c r="I189" s="67"/>
      <c r="J189" s="31"/>
      <c r="K189" s="31"/>
      <c r="L189" s="31"/>
    </row>
    <row r="190" spans="1:12" ht="12.75" customHeight="1" x14ac:dyDescent="0.15">
      <c r="A190" s="28"/>
      <c r="B190" s="106"/>
      <c r="C190" s="117" t="s">
        <v>93</v>
      </c>
      <c r="D190" s="118">
        <f>COUNTIF(I2:I177, "*RAINFALL*")</f>
        <v>1</v>
      </c>
      <c r="E190" s="108">
        <f>D190/D191</f>
        <v>7.874015748031496E-3</v>
      </c>
      <c r="F190" s="1"/>
      <c r="G190" s="31"/>
      <c r="H190" s="46"/>
      <c r="I190" s="67"/>
      <c r="J190" s="19"/>
      <c r="K190" s="19"/>
      <c r="L190" s="19"/>
    </row>
    <row r="191" spans="1:12" ht="12.75" customHeight="1" x14ac:dyDescent="0.2">
      <c r="B191" s="99"/>
      <c r="C191" s="119"/>
      <c r="D191" s="120">
        <f>SUM(D187:D190)</f>
        <v>127</v>
      </c>
      <c r="E191" s="107">
        <f>SUM(E187:E190)</f>
        <v>1</v>
      </c>
      <c r="F191" s="1"/>
      <c r="G191" s="31"/>
      <c r="I191" s="67"/>
      <c r="J191" s="31"/>
      <c r="K191" s="31"/>
      <c r="L191" s="31"/>
    </row>
    <row r="192" spans="1:12" ht="12.75" customHeight="1" x14ac:dyDescent="0.2">
      <c r="B192" s="99"/>
      <c r="C192" s="114" t="s">
        <v>127</v>
      </c>
      <c r="D192" s="95"/>
      <c r="E192" s="116"/>
      <c r="F192" s="1"/>
      <c r="H192" s="74"/>
      <c r="I192" s="67"/>
      <c r="J192" s="45"/>
      <c r="K192" s="83"/>
      <c r="L192" s="83"/>
    </row>
    <row r="193" spans="2:12" ht="12.75" customHeight="1" x14ac:dyDescent="0.2">
      <c r="B193" s="99"/>
      <c r="C193" s="115" t="s">
        <v>149</v>
      </c>
      <c r="D193" s="118">
        <f>COUNTIF(J2:J177, "*ECOLI*")</f>
        <v>127</v>
      </c>
      <c r="E193" s="108">
        <f>D193/D194</f>
        <v>1</v>
      </c>
      <c r="F193" s="1"/>
      <c r="H193" s="74"/>
      <c r="I193" s="67"/>
      <c r="J193" s="45"/>
      <c r="K193" s="83"/>
      <c r="L193" s="83"/>
    </row>
    <row r="194" spans="2:12" ht="12.75" customHeight="1" x14ac:dyDescent="0.2">
      <c r="B194" s="99"/>
      <c r="C194" s="119"/>
      <c r="D194" s="120">
        <f>SUM(D193:D193)</f>
        <v>127</v>
      </c>
      <c r="E194" s="107">
        <f>SUM(E193)</f>
        <v>1</v>
      </c>
      <c r="F194" s="1"/>
      <c r="I194" s="76"/>
      <c r="J194" s="31"/>
      <c r="K194" s="45"/>
      <c r="L194" s="45"/>
    </row>
    <row r="195" spans="2:12" ht="12.75" customHeight="1" x14ac:dyDescent="0.2">
      <c r="B195" s="99"/>
      <c r="C195" s="114" t="s">
        <v>128</v>
      </c>
      <c r="D195" s="95"/>
      <c r="E195" s="116"/>
      <c r="F195" s="1"/>
      <c r="I195" s="75"/>
      <c r="J195" s="45"/>
      <c r="K195" s="83"/>
      <c r="L195" s="83"/>
    </row>
    <row r="196" spans="2:12" ht="12.75" customHeight="1" x14ac:dyDescent="0.2">
      <c r="B196" s="99"/>
      <c r="C196" s="115" t="s">
        <v>1277</v>
      </c>
      <c r="D196" s="116">
        <f>COUNTIF(K2:K177, "*AGRICULTURAL*")</f>
        <v>0</v>
      </c>
      <c r="E196" s="107">
        <f>D196/D205</f>
        <v>0</v>
      </c>
      <c r="F196" s="1"/>
      <c r="I196" s="75"/>
      <c r="J196" s="45"/>
      <c r="K196" s="83"/>
      <c r="L196" s="83"/>
    </row>
    <row r="197" spans="2:12" ht="12.75" customHeight="1" x14ac:dyDescent="0.2">
      <c r="B197" s="99"/>
      <c r="C197" s="115" t="s">
        <v>150</v>
      </c>
      <c r="D197" s="116">
        <f>COUNTIF(K2:K177, "*CSO*")</f>
        <v>0</v>
      </c>
      <c r="E197" s="107">
        <f>D197/D205</f>
        <v>0</v>
      </c>
      <c r="F197" s="1"/>
      <c r="I197" s="75"/>
      <c r="J197" s="45"/>
      <c r="K197" s="83"/>
      <c r="L197" s="83"/>
    </row>
    <row r="198" spans="2:12" ht="12.75" customHeight="1" x14ac:dyDescent="0.2">
      <c r="B198" s="99"/>
      <c r="C198" s="115" t="s">
        <v>1278</v>
      </c>
      <c r="D198" s="116">
        <f>COUNTIF(K2:K177, "*SSO*")</f>
        <v>0</v>
      </c>
      <c r="E198" s="107">
        <f>D198/D205</f>
        <v>0</v>
      </c>
      <c r="F198" s="1"/>
      <c r="I198" s="75"/>
      <c r="J198" s="45"/>
      <c r="K198" s="83"/>
      <c r="L198" s="83"/>
    </row>
    <row r="199" spans="2:12" ht="12.75" customHeight="1" x14ac:dyDescent="0.2">
      <c r="B199" s="99"/>
      <c r="C199" s="115" t="s">
        <v>1279</v>
      </c>
      <c r="D199" s="116">
        <f>COUNTIF(K2:K177, "*RUNOFF*")</f>
        <v>6</v>
      </c>
      <c r="E199" s="107">
        <f>D199/D205</f>
        <v>4.7244094488188976E-2</v>
      </c>
      <c r="F199" s="1"/>
      <c r="I199" s="75"/>
      <c r="J199" s="45"/>
      <c r="K199" s="83"/>
      <c r="L199" s="83"/>
    </row>
    <row r="200" spans="2:12" ht="12.75" customHeight="1" x14ac:dyDescent="0.2">
      <c r="B200" s="99"/>
      <c r="C200" s="115" t="s">
        <v>109</v>
      </c>
      <c r="D200" s="116">
        <f>COUNTIF(K2:K177, "*STORM*")</f>
        <v>13</v>
      </c>
      <c r="E200" s="107">
        <f>D200/D205</f>
        <v>0.10236220472440945</v>
      </c>
      <c r="F200" s="1"/>
      <c r="I200" s="84"/>
      <c r="J200" s="85"/>
      <c r="K200" s="83"/>
      <c r="L200" s="83"/>
    </row>
    <row r="201" spans="2:12" ht="12.75" customHeight="1" x14ac:dyDescent="0.2">
      <c r="B201" s="99"/>
      <c r="C201" s="115" t="s">
        <v>1348</v>
      </c>
      <c r="D201" s="116">
        <f>COUNTIF(K2:K177, "*BOAT*")</f>
        <v>13</v>
      </c>
      <c r="E201" s="107">
        <f>D201/D205</f>
        <v>0.10236220472440945</v>
      </c>
      <c r="F201" s="1"/>
      <c r="I201" s="84"/>
      <c r="J201" s="85"/>
      <c r="K201" s="83"/>
      <c r="L201" s="83"/>
    </row>
    <row r="202" spans="2:12" ht="12.75" customHeight="1" x14ac:dyDescent="0.2">
      <c r="B202" s="99"/>
      <c r="C202" s="115" t="s">
        <v>110</v>
      </c>
      <c r="D202" s="116">
        <f>COUNTIF(K2:K177, "*WILDLIFE*")</f>
        <v>1</v>
      </c>
      <c r="E202" s="107">
        <f>D202/D205</f>
        <v>7.874015748031496E-3</v>
      </c>
      <c r="F202" s="1"/>
      <c r="I202" s="76"/>
      <c r="J202" s="31"/>
      <c r="K202" s="45"/>
      <c r="L202" s="45"/>
    </row>
    <row r="203" spans="2:12" ht="12.75" customHeight="1" x14ac:dyDescent="0.2">
      <c r="B203" s="99"/>
      <c r="C203" s="115" t="s">
        <v>111</v>
      </c>
      <c r="D203" s="116">
        <f>COUNTIF(K2:K177, "*OTHER*")</f>
        <v>5</v>
      </c>
      <c r="E203" s="107">
        <f>D203/D205</f>
        <v>3.937007874015748E-2</v>
      </c>
      <c r="F203" s="1"/>
      <c r="I203" s="67"/>
      <c r="J203" s="45"/>
      <c r="K203" s="83"/>
      <c r="L203" s="83"/>
    </row>
    <row r="204" spans="2:12" ht="12.75" customHeight="1" x14ac:dyDescent="0.2">
      <c r="B204" s="99"/>
      <c r="C204" s="115" t="s">
        <v>112</v>
      </c>
      <c r="D204" s="118">
        <f>COUNTIF(K2:K177, "*UNKNOWN*")</f>
        <v>89</v>
      </c>
      <c r="E204" s="108">
        <f>D204/D205</f>
        <v>0.70078740157480313</v>
      </c>
      <c r="F204" s="1"/>
      <c r="I204" s="67"/>
      <c r="J204" s="45"/>
      <c r="K204" s="83"/>
      <c r="L204" s="83"/>
    </row>
    <row r="205" spans="2:12" ht="12.75" customHeight="1" x14ac:dyDescent="0.2">
      <c r="B205" s="99"/>
      <c r="C205" s="99"/>
      <c r="D205" s="120">
        <f>SUM(D196:D204)</f>
        <v>127</v>
      </c>
      <c r="E205" s="107">
        <f>SUM(E196:E204)</f>
        <v>1</v>
      </c>
      <c r="F205" s="1"/>
      <c r="I205" s="67"/>
      <c r="J205" s="45"/>
      <c r="K205" s="83"/>
      <c r="L205" s="83"/>
    </row>
    <row r="206" spans="2:12" ht="12.75" customHeight="1" x14ac:dyDescent="0.15">
      <c r="I206" s="67"/>
      <c r="J206" s="45"/>
      <c r="K206" s="83"/>
      <c r="L206" s="83"/>
    </row>
    <row r="207" spans="2:12" ht="12.75" customHeight="1" x14ac:dyDescent="0.15">
      <c r="I207" s="67"/>
      <c r="J207" s="45"/>
      <c r="K207" s="83"/>
      <c r="L207" s="83"/>
    </row>
    <row r="208" spans="2:12" ht="12" customHeight="1" x14ac:dyDescent="0.15">
      <c r="I208" s="23"/>
      <c r="J208" s="85"/>
      <c r="K208" s="23"/>
      <c r="L208" s="23"/>
    </row>
  </sheetData>
  <sortState ref="I154:I161">
    <sortCondition ref="I154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Michigan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142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3.7109375" style="5" customWidth="1"/>
    <col min="2" max="2" width="9.140625" style="5"/>
    <col min="3" max="3" width="39.28515625" style="33" customWidth="1"/>
    <col min="4" max="4" width="0.7109375" style="33" customWidth="1"/>
    <col min="5" max="6" width="9.140625" style="6"/>
    <col min="7" max="7" width="0.5703125" style="6" customWidth="1"/>
    <col min="8" max="12" width="9.140625" style="6"/>
    <col min="13" max="15" width="9.140625" style="5"/>
    <col min="16" max="16" width="8.42578125" style="5" customWidth="1"/>
    <col min="17" max="16384" width="9.140625" style="5"/>
  </cols>
  <sheetData>
    <row r="1" spans="1:148" s="2" customFormat="1" ht="12" customHeight="1" x14ac:dyDescent="0.2">
      <c r="A1" s="9"/>
      <c r="B1" s="224" t="s">
        <v>26</v>
      </c>
      <c r="C1" s="225"/>
      <c r="D1" s="225"/>
      <c r="E1" s="225"/>
      <c r="F1" s="225"/>
      <c r="G1" s="30"/>
      <c r="H1" s="222" t="s">
        <v>25</v>
      </c>
      <c r="I1" s="223"/>
      <c r="J1" s="223"/>
      <c r="K1" s="223"/>
      <c r="L1" s="223"/>
    </row>
    <row r="2" spans="1:148" s="8" customFormat="1" ht="48" customHeight="1" x14ac:dyDescent="0.2">
      <c r="A2" s="4" t="s">
        <v>13</v>
      </c>
      <c r="B2" s="3" t="s">
        <v>14</v>
      </c>
      <c r="C2" s="3" t="s">
        <v>11</v>
      </c>
      <c r="D2" s="3"/>
      <c r="E2" s="3" t="s">
        <v>3</v>
      </c>
      <c r="F2" s="3" t="s">
        <v>19</v>
      </c>
      <c r="G2" s="30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61" t="s">
        <v>191</v>
      </c>
      <c r="B3" s="161" t="s">
        <v>194</v>
      </c>
      <c r="C3" s="161" t="s">
        <v>195</v>
      </c>
      <c r="D3" s="161"/>
      <c r="E3" s="161">
        <v>1</v>
      </c>
      <c r="F3" s="161">
        <v>2</v>
      </c>
      <c r="G3" s="161"/>
      <c r="H3" s="161"/>
      <c r="I3" s="161">
        <v>1</v>
      </c>
      <c r="J3" s="161"/>
      <c r="K3" s="161"/>
      <c r="L3" s="161"/>
    </row>
    <row r="4" spans="1:148" ht="12.75" customHeight="1" x14ac:dyDescent="0.2">
      <c r="A4" s="170" t="s">
        <v>191</v>
      </c>
      <c r="B4" s="170" t="s">
        <v>198</v>
      </c>
      <c r="C4" s="170" t="s">
        <v>199</v>
      </c>
      <c r="D4" s="170"/>
      <c r="E4" s="170">
        <v>1</v>
      </c>
      <c r="F4" s="170">
        <v>2</v>
      </c>
      <c r="G4" s="170"/>
      <c r="H4" s="170"/>
      <c r="I4" s="170">
        <v>1</v>
      </c>
      <c r="J4" s="170"/>
      <c r="K4" s="170"/>
      <c r="L4" s="170"/>
    </row>
    <row r="5" spans="1:148" ht="12.75" customHeight="1" x14ac:dyDescent="0.2">
      <c r="A5" s="31"/>
      <c r="B5" s="32">
        <f>COUNTA(B3:B4)</f>
        <v>2</v>
      </c>
      <c r="C5" s="32"/>
      <c r="D5" s="32"/>
      <c r="E5" s="44">
        <f>SUM(E3:E4)</f>
        <v>2</v>
      </c>
      <c r="F5" s="173">
        <f>SUM(F3:F4)</f>
        <v>4</v>
      </c>
      <c r="G5" s="44"/>
      <c r="H5" s="173">
        <f t="shared" ref="H5:L5" si="0">SUM(H3:H4)</f>
        <v>0</v>
      </c>
      <c r="I5" s="173">
        <f t="shared" si="0"/>
        <v>2</v>
      </c>
      <c r="J5" s="173">
        <f t="shared" si="0"/>
        <v>0</v>
      </c>
      <c r="K5" s="173">
        <f t="shared" si="0"/>
        <v>0</v>
      </c>
      <c r="L5" s="173">
        <f t="shared" si="0"/>
        <v>0</v>
      </c>
    </row>
    <row r="6" spans="1:148" ht="12.75" customHeight="1" x14ac:dyDescent="0.2">
      <c r="A6" s="31"/>
      <c r="B6" s="31"/>
      <c r="C6" s="31"/>
      <c r="D6" s="31"/>
      <c r="E6" s="35"/>
      <c r="F6" s="35"/>
      <c r="G6" s="35"/>
      <c r="H6" s="35"/>
      <c r="I6" s="35"/>
      <c r="J6" s="35"/>
      <c r="K6" s="35"/>
      <c r="L6" s="35"/>
    </row>
    <row r="7" spans="1:148" ht="12.75" customHeight="1" x14ac:dyDescent="0.2">
      <c r="A7" s="170" t="s">
        <v>202</v>
      </c>
      <c r="B7" s="170" t="s">
        <v>205</v>
      </c>
      <c r="C7" s="170" t="s">
        <v>206</v>
      </c>
      <c r="D7" s="170"/>
      <c r="E7" s="170">
        <v>2</v>
      </c>
      <c r="F7" s="170">
        <v>2</v>
      </c>
      <c r="G7" s="170"/>
      <c r="H7" s="170">
        <v>2</v>
      </c>
      <c r="I7" s="170"/>
      <c r="J7" s="170"/>
      <c r="K7" s="170"/>
      <c r="L7" s="170"/>
    </row>
    <row r="8" spans="1:148" ht="12.75" customHeight="1" x14ac:dyDescent="0.2">
      <c r="A8" s="31"/>
      <c r="B8" s="32">
        <f>COUNTA(B7:B7)</f>
        <v>1</v>
      </c>
      <c r="C8" s="32"/>
      <c r="D8" s="32"/>
      <c r="E8" s="28">
        <f>SUM(E7:E7)</f>
        <v>2</v>
      </c>
      <c r="F8" s="28">
        <f>SUM(F7:F7)</f>
        <v>2</v>
      </c>
      <c r="G8" s="35"/>
      <c r="H8" s="28">
        <f>SUM(H7:H7)</f>
        <v>2</v>
      </c>
      <c r="I8" s="28">
        <f>SUM(I7:I7)</f>
        <v>0</v>
      </c>
      <c r="J8" s="28">
        <f>SUM(J7:J7)</f>
        <v>0</v>
      </c>
      <c r="K8" s="28">
        <f>SUM(K7:K7)</f>
        <v>0</v>
      </c>
      <c r="L8" s="28">
        <f>SUM(L7:L7)</f>
        <v>0</v>
      </c>
    </row>
    <row r="9" spans="1:148" ht="12.75" customHeight="1" x14ac:dyDescent="0.2">
      <c r="A9" s="31"/>
      <c r="B9" s="32"/>
      <c r="C9" s="32"/>
      <c r="D9" s="32"/>
      <c r="E9" s="28"/>
      <c r="F9" s="28"/>
      <c r="G9" s="35"/>
      <c r="H9" s="28"/>
      <c r="I9" s="28"/>
      <c r="J9" s="28"/>
      <c r="K9" s="28"/>
      <c r="L9" s="28"/>
    </row>
    <row r="10" spans="1:148" ht="12.75" customHeight="1" x14ac:dyDescent="0.2">
      <c r="A10" s="170" t="s">
        <v>231</v>
      </c>
      <c r="B10" s="170" t="s">
        <v>240</v>
      </c>
      <c r="C10" s="170" t="s">
        <v>241</v>
      </c>
      <c r="D10" s="170"/>
      <c r="E10" s="170">
        <v>1</v>
      </c>
      <c r="F10" s="170">
        <v>1</v>
      </c>
      <c r="G10" s="170"/>
      <c r="H10" s="170">
        <v>1</v>
      </c>
      <c r="I10" s="170"/>
      <c r="J10" s="170"/>
      <c r="K10" s="170"/>
      <c r="L10" s="170"/>
    </row>
    <row r="11" spans="1:148" ht="12.75" customHeight="1" x14ac:dyDescent="0.2">
      <c r="A11" s="31"/>
      <c r="B11" s="32">
        <f>COUNTA(B10:B10)</f>
        <v>1</v>
      </c>
      <c r="C11" s="32"/>
      <c r="D11" s="32"/>
      <c r="E11" s="28">
        <f>SUM(E10:E10)</f>
        <v>1</v>
      </c>
      <c r="F11" s="28">
        <f>SUM(F10:F10)</f>
        <v>1</v>
      </c>
      <c r="G11" s="35"/>
      <c r="H11" s="28">
        <f>SUM(H10:H10)</f>
        <v>1</v>
      </c>
      <c r="I11" s="28">
        <f>SUM(I10:I10)</f>
        <v>0</v>
      </c>
      <c r="J11" s="28">
        <f>SUM(J10:J10)</f>
        <v>0</v>
      </c>
      <c r="K11" s="28">
        <f>SUM(K10:K10)</f>
        <v>0</v>
      </c>
      <c r="L11" s="28">
        <f>SUM(L10:L10)</f>
        <v>0</v>
      </c>
    </row>
    <row r="12" spans="1:148" ht="12.75" customHeight="1" x14ac:dyDescent="0.2">
      <c r="A12" s="31"/>
      <c r="B12" s="31"/>
      <c r="C12" s="31"/>
      <c r="D12" s="31"/>
      <c r="E12" s="35"/>
      <c r="F12" s="35"/>
      <c r="G12" s="35"/>
      <c r="H12" s="35"/>
      <c r="I12" s="35"/>
      <c r="J12" s="35"/>
      <c r="K12" s="35"/>
      <c r="L12" s="35"/>
    </row>
    <row r="13" spans="1:148" ht="12.75" customHeight="1" x14ac:dyDescent="0.2">
      <c r="A13" s="161" t="s">
        <v>264</v>
      </c>
      <c r="B13" s="161" t="s">
        <v>265</v>
      </c>
      <c r="C13" s="161" t="s">
        <v>266</v>
      </c>
      <c r="D13" s="161"/>
      <c r="E13" s="161">
        <v>1</v>
      </c>
      <c r="F13" s="161">
        <v>6</v>
      </c>
      <c r="G13" s="161"/>
      <c r="H13" s="161"/>
      <c r="I13" s="161"/>
      <c r="J13" s="161">
        <v>1</v>
      </c>
      <c r="K13" s="161"/>
      <c r="L13" s="161"/>
    </row>
    <row r="14" spans="1:148" ht="12.75" customHeight="1" x14ac:dyDescent="0.2">
      <c r="A14" s="161" t="s">
        <v>264</v>
      </c>
      <c r="B14" s="161" t="s">
        <v>278</v>
      </c>
      <c r="C14" s="161" t="s">
        <v>279</v>
      </c>
      <c r="D14" s="161"/>
      <c r="E14" s="161">
        <v>1</v>
      </c>
      <c r="F14" s="161">
        <v>6</v>
      </c>
      <c r="G14" s="161"/>
      <c r="H14" s="161"/>
      <c r="I14" s="161"/>
      <c r="J14" s="161">
        <v>1</v>
      </c>
      <c r="K14" s="161"/>
      <c r="L14" s="161"/>
    </row>
    <row r="15" spans="1:148" ht="12.75" customHeight="1" x14ac:dyDescent="0.2">
      <c r="A15" s="170" t="s">
        <v>264</v>
      </c>
      <c r="B15" s="170" t="s">
        <v>286</v>
      </c>
      <c r="C15" s="170" t="s">
        <v>287</v>
      </c>
      <c r="D15" s="170"/>
      <c r="E15" s="170">
        <v>1</v>
      </c>
      <c r="F15" s="170">
        <v>7</v>
      </c>
      <c r="G15" s="170"/>
      <c r="H15" s="170"/>
      <c r="I15" s="170"/>
      <c r="J15" s="170">
        <v>1</v>
      </c>
      <c r="K15" s="170"/>
      <c r="L15" s="170"/>
    </row>
    <row r="16" spans="1:148" ht="12.75" customHeight="1" x14ac:dyDescent="0.2">
      <c r="A16" s="31"/>
      <c r="B16" s="32">
        <f>COUNTA(B13:B15)</f>
        <v>3</v>
      </c>
      <c r="C16" s="32"/>
      <c r="D16" s="32"/>
      <c r="E16" s="28">
        <f>SUM(E13:E15)</f>
        <v>3</v>
      </c>
      <c r="F16" s="28">
        <f>SUM(F13:F15)</f>
        <v>19</v>
      </c>
      <c r="G16" s="35"/>
      <c r="H16" s="28">
        <f>SUM(H13:H15)</f>
        <v>0</v>
      </c>
      <c r="I16" s="28">
        <f>SUM(I13:I15)</f>
        <v>0</v>
      </c>
      <c r="J16" s="28">
        <f>SUM(J13:J15)</f>
        <v>3</v>
      </c>
      <c r="K16" s="28">
        <f>SUM(K13:K15)</f>
        <v>0</v>
      </c>
      <c r="L16" s="28">
        <f>SUM(L13:L15)</f>
        <v>0</v>
      </c>
    </row>
    <row r="17" spans="1:16" ht="12.75" customHeight="1" x14ac:dyDescent="0.2">
      <c r="A17" s="31"/>
      <c r="B17" s="32"/>
      <c r="C17" s="32"/>
      <c r="D17" s="32"/>
      <c r="E17" s="28"/>
      <c r="F17" s="28"/>
      <c r="G17" s="35"/>
      <c r="H17" s="28"/>
      <c r="I17" s="28"/>
      <c r="J17" s="28"/>
      <c r="K17" s="28"/>
      <c r="L17" s="28"/>
    </row>
    <row r="18" spans="1:16" ht="12.75" customHeight="1" x14ac:dyDescent="0.2">
      <c r="A18" s="161" t="s">
        <v>319</v>
      </c>
      <c r="B18" s="161" t="s">
        <v>322</v>
      </c>
      <c r="C18" s="161" t="s">
        <v>323</v>
      </c>
      <c r="D18" s="161"/>
      <c r="E18" s="161">
        <v>4</v>
      </c>
      <c r="F18" s="161">
        <v>4</v>
      </c>
      <c r="G18" s="161"/>
      <c r="H18" s="161">
        <v>4</v>
      </c>
      <c r="I18" s="161"/>
      <c r="J18" s="161"/>
      <c r="K18" s="161"/>
      <c r="L18" s="161"/>
    </row>
    <row r="19" spans="1:16" ht="12.75" customHeight="1" x14ac:dyDescent="0.2">
      <c r="A19" s="161" t="s">
        <v>319</v>
      </c>
      <c r="B19" s="161" t="s">
        <v>326</v>
      </c>
      <c r="C19" s="161" t="s">
        <v>327</v>
      </c>
      <c r="D19" s="161"/>
      <c r="E19" s="161">
        <v>2</v>
      </c>
      <c r="F19" s="161">
        <v>5</v>
      </c>
      <c r="G19" s="161"/>
      <c r="H19" s="161"/>
      <c r="I19" s="161">
        <v>1</v>
      </c>
      <c r="J19" s="161">
        <v>1</v>
      </c>
      <c r="K19" s="161"/>
      <c r="L19" s="161"/>
    </row>
    <row r="20" spans="1:16" ht="12.75" customHeight="1" x14ac:dyDescent="0.2">
      <c r="A20" s="161" t="s">
        <v>319</v>
      </c>
      <c r="B20" s="161" t="s">
        <v>328</v>
      </c>
      <c r="C20" s="161" t="s">
        <v>329</v>
      </c>
      <c r="D20" s="161"/>
      <c r="E20" s="161">
        <v>3</v>
      </c>
      <c r="F20" s="161">
        <v>3</v>
      </c>
      <c r="G20" s="161"/>
      <c r="H20" s="161">
        <v>3</v>
      </c>
      <c r="I20" s="161"/>
      <c r="J20" s="161"/>
      <c r="K20" s="161"/>
      <c r="L20" s="161"/>
    </row>
    <row r="21" spans="1:16" ht="12.75" customHeight="1" x14ac:dyDescent="0.2">
      <c r="A21" s="170" t="s">
        <v>319</v>
      </c>
      <c r="B21" s="170" t="s">
        <v>330</v>
      </c>
      <c r="C21" s="170" t="s">
        <v>331</v>
      </c>
      <c r="D21" s="170"/>
      <c r="E21" s="170">
        <v>2</v>
      </c>
      <c r="F21" s="170">
        <v>2</v>
      </c>
      <c r="G21" s="170"/>
      <c r="H21" s="170">
        <v>2</v>
      </c>
      <c r="I21" s="170"/>
      <c r="J21" s="170"/>
      <c r="K21" s="170"/>
      <c r="L21" s="170"/>
    </row>
    <row r="22" spans="1:16" ht="12.75" customHeight="1" x14ac:dyDescent="0.2">
      <c r="A22" s="31"/>
      <c r="B22" s="32">
        <f>COUNTA(B18:B21)</f>
        <v>4</v>
      </c>
      <c r="C22" s="32"/>
      <c r="D22" s="32"/>
      <c r="E22" s="28">
        <f>SUM(E18:E21)</f>
        <v>11</v>
      </c>
      <c r="F22" s="28">
        <f>SUM(F18:F21)</f>
        <v>14</v>
      </c>
      <c r="G22" s="35"/>
      <c r="H22" s="28">
        <f>SUM(H18:H21)</f>
        <v>9</v>
      </c>
      <c r="I22" s="28">
        <f>SUM(I18:I21)</f>
        <v>1</v>
      </c>
      <c r="J22" s="28">
        <f>SUM(J18:J21)</f>
        <v>1</v>
      </c>
      <c r="K22" s="28">
        <f>SUM(K18:K21)</f>
        <v>0</v>
      </c>
      <c r="L22" s="28">
        <f>SUM(L18:L21)</f>
        <v>0</v>
      </c>
      <c r="O22" s="67"/>
      <c r="P22" s="67"/>
    </row>
    <row r="23" spans="1:16" ht="12.75" customHeight="1" x14ac:dyDescent="0.2">
      <c r="A23" s="31"/>
      <c r="B23" s="32"/>
      <c r="C23" s="32"/>
      <c r="D23" s="32"/>
      <c r="E23" s="28"/>
      <c r="F23" s="28"/>
      <c r="G23" s="35"/>
      <c r="H23" s="28"/>
      <c r="I23" s="28"/>
      <c r="J23" s="28"/>
      <c r="K23" s="28"/>
      <c r="L23" s="28"/>
      <c r="O23" s="67"/>
      <c r="P23" s="67"/>
    </row>
    <row r="24" spans="1:16" ht="12.75" customHeight="1" x14ac:dyDescent="0.2">
      <c r="A24" s="161" t="s">
        <v>347</v>
      </c>
      <c r="B24" s="161" t="s">
        <v>348</v>
      </c>
      <c r="C24" s="161" t="s">
        <v>349</v>
      </c>
      <c r="D24" s="161"/>
      <c r="E24" s="161">
        <v>1</v>
      </c>
      <c r="F24" s="161">
        <v>1</v>
      </c>
      <c r="G24" s="161"/>
      <c r="H24" s="161">
        <v>1</v>
      </c>
      <c r="I24" s="161"/>
      <c r="J24" s="161"/>
      <c r="K24" s="161"/>
      <c r="L24" s="161"/>
      <c r="O24" s="67"/>
      <c r="P24" s="67"/>
    </row>
    <row r="25" spans="1:16" ht="12.75" customHeight="1" x14ac:dyDescent="0.2">
      <c r="A25" s="161" t="s">
        <v>347</v>
      </c>
      <c r="B25" s="161" t="s">
        <v>354</v>
      </c>
      <c r="C25" s="161" t="s">
        <v>355</v>
      </c>
      <c r="D25" s="161"/>
      <c r="E25" s="161">
        <v>2</v>
      </c>
      <c r="F25" s="161">
        <v>2</v>
      </c>
      <c r="G25" s="161"/>
      <c r="H25" s="161">
        <v>2</v>
      </c>
      <c r="I25" s="161"/>
      <c r="J25" s="161"/>
      <c r="K25" s="161"/>
      <c r="L25" s="161"/>
      <c r="O25" s="67"/>
      <c r="P25" s="67"/>
    </row>
    <row r="26" spans="1:16" ht="12.75" customHeight="1" x14ac:dyDescent="0.2">
      <c r="A26" s="161" t="s">
        <v>347</v>
      </c>
      <c r="B26" s="161" t="s">
        <v>364</v>
      </c>
      <c r="C26" s="161" t="s">
        <v>365</v>
      </c>
      <c r="D26" s="161"/>
      <c r="E26" s="161">
        <v>1</v>
      </c>
      <c r="F26" s="161">
        <v>2</v>
      </c>
      <c r="G26" s="161"/>
      <c r="H26" s="161"/>
      <c r="I26" s="161">
        <v>1</v>
      </c>
      <c r="J26" s="161"/>
      <c r="K26" s="161"/>
      <c r="L26" s="161"/>
      <c r="O26" s="67"/>
      <c r="P26" s="67"/>
    </row>
    <row r="27" spans="1:16" ht="12.75" customHeight="1" x14ac:dyDescent="0.2">
      <c r="A27" s="161" t="s">
        <v>347</v>
      </c>
      <c r="B27" s="161" t="s">
        <v>376</v>
      </c>
      <c r="C27" s="161" t="s">
        <v>377</v>
      </c>
      <c r="D27" s="161"/>
      <c r="E27" s="161">
        <v>2</v>
      </c>
      <c r="F27" s="161">
        <v>3</v>
      </c>
      <c r="G27" s="161"/>
      <c r="H27" s="161">
        <v>1</v>
      </c>
      <c r="I27" s="161">
        <v>1</v>
      </c>
      <c r="J27" s="161"/>
      <c r="K27" s="161"/>
      <c r="L27" s="161"/>
      <c r="O27" s="67"/>
      <c r="P27" s="67"/>
    </row>
    <row r="28" spans="1:16" ht="12.75" customHeight="1" x14ac:dyDescent="0.2">
      <c r="A28" s="170" t="s">
        <v>347</v>
      </c>
      <c r="B28" s="170" t="s">
        <v>384</v>
      </c>
      <c r="C28" s="170" t="s">
        <v>385</v>
      </c>
      <c r="D28" s="170"/>
      <c r="E28" s="170">
        <v>1</v>
      </c>
      <c r="F28" s="170">
        <v>2</v>
      </c>
      <c r="G28" s="170"/>
      <c r="H28" s="170"/>
      <c r="I28" s="170">
        <v>1</v>
      </c>
      <c r="J28" s="170"/>
      <c r="K28" s="170"/>
      <c r="L28" s="170"/>
      <c r="O28" s="67"/>
      <c r="P28" s="67"/>
    </row>
    <row r="29" spans="1:16" ht="12.75" customHeight="1" x14ac:dyDescent="0.2">
      <c r="A29" s="31"/>
      <c r="B29" s="32">
        <f>COUNTA(B24:B28)</f>
        <v>5</v>
      </c>
      <c r="C29" s="32"/>
      <c r="D29" s="32"/>
      <c r="E29" s="28">
        <f>SUM(E24:E28)</f>
        <v>7</v>
      </c>
      <c r="F29" s="28">
        <f>SUM(F24:F28)</f>
        <v>10</v>
      </c>
      <c r="G29" s="35"/>
      <c r="H29" s="28">
        <f>SUM(H24:H28)</f>
        <v>4</v>
      </c>
      <c r="I29" s="28">
        <f>SUM(I24:I28)</f>
        <v>3</v>
      </c>
      <c r="J29" s="28">
        <f>SUM(J24:J28)</f>
        <v>0</v>
      </c>
      <c r="K29" s="28">
        <f>SUM(K24:K28)</f>
        <v>0</v>
      </c>
      <c r="L29" s="28">
        <f>SUM(L24:L28)</f>
        <v>0</v>
      </c>
    </row>
    <row r="30" spans="1:16" ht="12.75" customHeight="1" x14ac:dyDescent="0.2">
      <c r="A30" s="31"/>
      <c r="B30" s="32"/>
      <c r="C30" s="32"/>
      <c r="D30" s="32"/>
      <c r="E30" s="28"/>
      <c r="F30" s="28"/>
      <c r="G30" s="35"/>
      <c r="H30" s="28"/>
      <c r="I30" s="28"/>
      <c r="J30" s="28"/>
      <c r="K30" s="28"/>
      <c r="L30" s="28"/>
    </row>
    <row r="31" spans="1:16" ht="12.75" customHeight="1" x14ac:dyDescent="0.2">
      <c r="A31" s="161" t="s">
        <v>390</v>
      </c>
      <c r="B31" s="161" t="s">
        <v>399</v>
      </c>
      <c r="C31" s="161" t="s">
        <v>400</v>
      </c>
      <c r="D31" s="161"/>
      <c r="E31" s="161">
        <v>2</v>
      </c>
      <c r="F31" s="161">
        <v>2</v>
      </c>
      <c r="G31" s="161"/>
      <c r="H31" s="161">
        <v>2</v>
      </c>
      <c r="I31" s="161"/>
      <c r="J31" s="161"/>
      <c r="K31" s="161"/>
      <c r="L31" s="161"/>
    </row>
    <row r="32" spans="1:16" ht="12.75" customHeight="1" x14ac:dyDescent="0.2">
      <c r="A32" s="170" t="s">
        <v>390</v>
      </c>
      <c r="B32" s="170" t="s">
        <v>420</v>
      </c>
      <c r="C32" s="170" t="s">
        <v>421</v>
      </c>
      <c r="D32" s="170"/>
      <c r="E32" s="170">
        <v>2</v>
      </c>
      <c r="F32" s="170">
        <v>4</v>
      </c>
      <c r="G32" s="170"/>
      <c r="H32" s="170"/>
      <c r="I32" s="170">
        <v>2</v>
      </c>
      <c r="J32" s="170"/>
      <c r="K32" s="170"/>
      <c r="L32" s="170"/>
    </row>
    <row r="33" spans="1:12" ht="12.75" customHeight="1" x14ac:dyDescent="0.2">
      <c r="A33" s="31"/>
      <c r="B33" s="32">
        <f>COUNTA(B31:B32)</f>
        <v>2</v>
      </c>
      <c r="C33" s="32"/>
      <c r="D33" s="32"/>
      <c r="E33" s="28">
        <f>SUM(E31:E32)</f>
        <v>4</v>
      </c>
      <c r="F33" s="28">
        <f>SUM(F31:F32)</f>
        <v>6</v>
      </c>
      <c r="G33" s="35"/>
      <c r="H33" s="28">
        <f>SUM(H31:H32)</f>
        <v>2</v>
      </c>
      <c r="I33" s="28">
        <f>SUM(I31:I32)</f>
        <v>2</v>
      </c>
      <c r="J33" s="28">
        <f>SUM(J31:J32)</f>
        <v>0</v>
      </c>
      <c r="K33" s="28">
        <f>SUM(K31:K32)</f>
        <v>0</v>
      </c>
      <c r="L33" s="28">
        <f>SUM(L31:L32)</f>
        <v>0</v>
      </c>
    </row>
    <row r="34" spans="1:12" ht="12.75" customHeight="1" x14ac:dyDescent="0.2">
      <c r="A34" s="31"/>
      <c r="B34" s="32"/>
      <c r="C34" s="32"/>
      <c r="D34" s="32"/>
      <c r="E34" s="28"/>
      <c r="F34" s="28"/>
      <c r="G34" s="35"/>
      <c r="H34" s="28"/>
      <c r="I34" s="28"/>
      <c r="J34" s="28"/>
      <c r="K34" s="28"/>
      <c r="L34" s="28"/>
    </row>
    <row r="35" spans="1:12" ht="12.75" customHeight="1" x14ac:dyDescent="0.2">
      <c r="A35" s="161" t="s">
        <v>455</v>
      </c>
      <c r="B35" s="161" t="s">
        <v>458</v>
      </c>
      <c r="C35" s="161" t="s">
        <v>459</v>
      </c>
      <c r="D35" s="161"/>
      <c r="E35" s="161">
        <v>1</v>
      </c>
      <c r="F35" s="161">
        <v>2</v>
      </c>
      <c r="G35" s="161"/>
      <c r="H35" s="161"/>
      <c r="I35" s="161">
        <v>1</v>
      </c>
      <c r="J35" s="161"/>
      <c r="K35" s="161"/>
      <c r="L35" s="161"/>
    </row>
    <row r="36" spans="1:12" ht="12.75" customHeight="1" x14ac:dyDescent="0.2">
      <c r="A36" s="161" t="s">
        <v>455</v>
      </c>
      <c r="B36" s="161" t="s">
        <v>462</v>
      </c>
      <c r="C36" s="161" t="s">
        <v>1285</v>
      </c>
      <c r="D36" s="161"/>
      <c r="E36" s="161">
        <v>1</v>
      </c>
      <c r="F36" s="161">
        <v>2</v>
      </c>
      <c r="G36" s="161"/>
      <c r="H36" s="161"/>
      <c r="I36" s="161">
        <v>1</v>
      </c>
      <c r="J36" s="161"/>
      <c r="K36" s="161"/>
      <c r="L36" s="161"/>
    </row>
    <row r="37" spans="1:12" ht="12.75" customHeight="1" x14ac:dyDescent="0.2">
      <c r="A37" s="161" t="s">
        <v>455</v>
      </c>
      <c r="B37" s="161" t="s">
        <v>464</v>
      </c>
      <c r="C37" s="161" t="s">
        <v>465</v>
      </c>
      <c r="D37" s="161"/>
      <c r="E37" s="161">
        <v>7</v>
      </c>
      <c r="F37" s="161">
        <v>19</v>
      </c>
      <c r="G37" s="161"/>
      <c r="H37" s="161">
        <v>2</v>
      </c>
      <c r="I37" s="161">
        <v>3</v>
      </c>
      <c r="J37" s="161">
        <v>2</v>
      </c>
      <c r="K37" s="161"/>
      <c r="L37" s="161"/>
    </row>
    <row r="38" spans="1:12" ht="12.75" customHeight="1" x14ac:dyDescent="0.2">
      <c r="A38" s="161" t="s">
        <v>455</v>
      </c>
      <c r="B38" s="161" t="s">
        <v>472</v>
      </c>
      <c r="C38" s="161" t="s">
        <v>473</v>
      </c>
      <c r="D38" s="161"/>
      <c r="E38" s="161">
        <v>1</v>
      </c>
      <c r="F38" s="161">
        <v>1</v>
      </c>
      <c r="G38" s="161"/>
      <c r="H38" s="161">
        <v>1</v>
      </c>
      <c r="I38" s="161"/>
      <c r="J38" s="161"/>
      <c r="K38" s="161"/>
      <c r="L38" s="161"/>
    </row>
    <row r="39" spans="1:12" ht="12.75" customHeight="1" x14ac:dyDescent="0.2">
      <c r="A39" s="161" t="s">
        <v>455</v>
      </c>
      <c r="B39" s="161" t="s">
        <v>474</v>
      </c>
      <c r="C39" s="161" t="s">
        <v>475</v>
      </c>
      <c r="D39" s="161"/>
      <c r="E39" s="161">
        <v>1</v>
      </c>
      <c r="F39" s="161">
        <v>1</v>
      </c>
      <c r="G39" s="161"/>
      <c r="H39" s="161">
        <v>1</v>
      </c>
      <c r="I39" s="161"/>
      <c r="J39" s="161"/>
      <c r="K39" s="161"/>
      <c r="L39" s="161"/>
    </row>
    <row r="40" spans="1:12" ht="12.75" customHeight="1" x14ac:dyDescent="0.2">
      <c r="A40" s="161" t="s">
        <v>455</v>
      </c>
      <c r="B40" s="161" t="s">
        <v>498</v>
      </c>
      <c r="C40" s="161" t="s">
        <v>499</v>
      </c>
      <c r="D40" s="161"/>
      <c r="E40" s="161">
        <v>3</v>
      </c>
      <c r="F40" s="161">
        <v>4</v>
      </c>
      <c r="G40" s="161"/>
      <c r="H40" s="161">
        <v>2</v>
      </c>
      <c r="I40" s="161">
        <v>1</v>
      </c>
      <c r="J40" s="161"/>
      <c r="K40" s="161"/>
      <c r="L40" s="161"/>
    </row>
    <row r="41" spans="1:12" ht="12.75" customHeight="1" x14ac:dyDescent="0.2">
      <c r="A41" s="170" t="s">
        <v>455</v>
      </c>
      <c r="B41" s="170" t="s">
        <v>500</v>
      </c>
      <c r="C41" s="170" t="s">
        <v>501</v>
      </c>
      <c r="D41" s="170"/>
      <c r="E41" s="170">
        <v>1</v>
      </c>
      <c r="F41" s="170">
        <v>2</v>
      </c>
      <c r="G41" s="170"/>
      <c r="H41" s="170"/>
      <c r="I41" s="170">
        <v>1</v>
      </c>
      <c r="J41" s="170"/>
      <c r="K41" s="170"/>
      <c r="L41" s="170"/>
    </row>
    <row r="42" spans="1:12" ht="12.75" customHeight="1" x14ac:dyDescent="0.2">
      <c r="A42" s="31"/>
      <c r="B42" s="32">
        <f>COUNTA(B35:B41)</f>
        <v>7</v>
      </c>
      <c r="C42" s="57"/>
      <c r="D42" s="57"/>
      <c r="E42" s="28">
        <f>SUM(E35:E41)</f>
        <v>15</v>
      </c>
      <c r="F42" s="28">
        <f>SUM(F35:F41)</f>
        <v>31</v>
      </c>
      <c r="G42" s="35"/>
      <c r="H42" s="28">
        <f>SUM(H35:H41)</f>
        <v>6</v>
      </c>
      <c r="I42" s="28">
        <f>SUM(I35:I41)</f>
        <v>7</v>
      </c>
      <c r="J42" s="28">
        <f>SUM(J35:J41)</f>
        <v>2</v>
      </c>
      <c r="K42" s="28">
        <f>SUM(K35:K41)</f>
        <v>0</v>
      </c>
      <c r="L42" s="28">
        <f>SUM(L35:L41)</f>
        <v>0</v>
      </c>
    </row>
    <row r="43" spans="1:12" ht="12.75" customHeight="1" x14ac:dyDescent="0.2">
      <c r="A43" s="31"/>
      <c r="B43" s="32"/>
      <c r="C43" s="57"/>
      <c r="D43" s="57"/>
      <c r="E43" s="28"/>
      <c r="F43" s="28"/>
      <c r="G43" s="35"/>
      <c r="H43" s="28"/>
      <c r="I43" s="28"/>
      <c r="J43" s="28"/>
      <c r="K43" s="28"/>
      <c r="L43" s="28"/>
    </row>
    <row r="44" spans="1:12" ht="12.75" customHeight="1" x14ac:dyDescent="0.2">
      <c r="A44" s="170" t="s">
        <v>562</v>
      </c>
      <c r="B44" s="170" t="s">
        <v>601</v>
      </c>
      <c r="C44" s="170" t="s">
        <v>602</v>
      </c>
      <c r="D44" s="170"/>
      <c r="E44" s="170">
        <v>1</v>
      </c>
      <c r="F44" s="170">
        <v>2</v>
      </c>
      <c r="G44" s="170"/>
      <c r="H44" s="170"/>
      <c r="I44" s="170">
        <v>1</v>
      </c>
      <c r="J44" s="170"/>
      <c r="K44" s="170"/>
      <c r="L44" s="170"/>
    </row>
    <row r="45" spans="1:12" ht="12.75" customHeight="1" x14ac:dyDescent="0.2">
      <c r="A45" s="31"/>
      <c r="B45" s="32">
        <f>COUNTA(B44:B44)</f>
        <v>1</v>
      </c>
      <c r="C45" s="32"/>
      <c r="D45" s="32"/>
      <c r="E45" s="28">
        <f>SUM(E44:E44)</f>
        <v>1</v>
      </c>
      <c r="F45" s="28">
        <f>SUM(F44:F44)</f>
        <v>2</v>
      </c>
      <c r="G45" s="35"/>
      <c r="H45" s="28">
        <f>SUM(H44:H44)</f>
        <v>0</v>
      </c>
      <c r="I45" s="28">
        <f>SUM(I44:I44)</f>
        <v>1</v>
      </c>
      <c r="J45" s="28">
        <f>SUM(J44:J44)</f>
        <v>0</v>
      </c>
      <c r="K45" s="28">
        <f>SUM(K44:K44)</f>
        <v>0</v>
      </c>
      <c r="L45" s="28">
        <f>SUM(L44:L44)</f>
        <v>0</v>
      </c>
    </row>
    <row r="46" spans="1:12" ht="12.75" customHeight="1" x14ac:dyDescent="0.2">
      <c r="A46" s="31"/>
      <c r="B46" s="32"/>
      <c r="C46" s="57"/>
      <c r="D46" s="57"/>
      <c r="E46" s="28"/>
      <c r="F46" s="28"/>
      <c r="G46" s="35"/>
      <c r="H46" s="28"/>
      <c r="I46" s="28"/>
      <c r="J46" s="28"/>
      <c r="K46" s="28"/>
      <c r="L46" s="28"/>
    </row>
    <row r="47" spans="1:12" ht="12.75" customHeight="1" x14ac:dyDescent="0.2">
      <c r="A47" s="161" t="s">
        <v>618</v>
      </c>
      <c r="B47" s="161" t="s">
        <v>625</v>
      </c>
      <c r="C47" s="161" t="s">
        <v>626</v>
      </c>
      <c r="D47" s="161"/>
      <c r="E47" s="161">
        <v>3</v>
      </c>
      <c r="F47" s="161">
        <v>4</v>
      </c>
      <c r="G47" s="161"/>
      <c r="H47" s="161">
        <v>2</v>
      </c>
      <c r="I47" s="161">
        <v>1</v>
      </c>
      <c r="J47" s="161"/>
      <c r="K47" s="161"/>
      <c r="L47" s="161"/>
    </row>
    <row r="48" spans="1:12" ht="12.75" customHeight="1" x14ac:dyDescent="0.2">
      <c r="A48" s="161" t="s">
        <v>618</v>
      </c>
      <c r="B48" s="161" t="s">
        <v>629</v>
      </c>
      <c r="C48" s="161" t="s">
        <v>630</v>
      </c>
      <c r="D48" s="161"/>
      <c r="E48" s="161">
        <v>1</v>
      </c>
      <c r="F48" s="161">
        <v>1</v>
      </c>
      <c r="G48" s="161"/>
      <c r="H48" s="161">
        <v>1</v>
      </c>
      <c r="I48" s="161"/>
      <c r="J48" s="161"/>
      <c r="K48" s="161"/>
      <c r="L48" s="161"/>
    </row>
    <row r="49" spans="1:12" ht="12.75" customHeight="1" x14ac:dyDescent="0.2">
      <c r="A49" s="161" t="s">
        <v>618</v>
      </c>
      <c r="B49" s="161" t="s">
        <v>637</v>
      </c>
      <c r="C49" s="161" t="s">
        <v>638</v>
      </c>
      <c r="D49" s="161"/>
      <c r="E49" s="161">
        <v>1</v>
      </c>
      <c r="F49" s="161">
        <v>1</v>
      </c>
      <c r="G49" s="161"/>
      <c r="H49" s="161">
        <v>1</v>
      </c>
      <c r="I49" s="161"/>
      <c r="J49" s="161"/>
      <c r="K49" s="161"/>
      <c r="L49" s="161"/>
    </row>
    <row r="50" spans="1:12" ht="12.75" customHeight="1" x14ac:dyDescent="0.2">
      <c r="A50" s="170" t="s">
        <v>618</v>
      </c>
      <c r="B50" s="170" t="s">
        <v>677</v>
      </c>
      <c r="C50" s="170" t="s">
        <v>678</v>
      </c>
      <c r="D50" s="170"/>
      <c r="E50" s="170">
        <v>1</v>
      </c>
      <c r="F50" s="170">
        <v>1</v>
      </c>
      <c r="G50" s="170"/>
      <c r="H50" s="170">
        <v>1</v>
      </c>
      <c r="I50" s="170"/>
      <c r="J50" s="170"/>
      <c r="K50" s="170"/>
      <c r="L50" s="170"/>
    </row>
    <row r="51" spans="1:12" ht="12.75" customHeight="1" x14ac:dyDescent="0.2">
      <c r="A51" s="31"/>
      <c r="B51" s="32">
        <f>COUNTA(B47:B50)</f>
        <v>4</v>
      </c>
      <c r="C51" s="57"/>
      <c r="D51" s="57"/>
      <c r="E51" s="28">
        <f>SUM(E47:E50)</f>
        <v>6</v>
      </c>
      <c r="F51" s="28">
        <f>SUM(F47:F50)</f>
        <v>7</v>
      </c>
      <c r="G51" s="35"/>
      <c r="H51" s="28">
        <f>SUM(H47:H50)</f>
        <v>5</v>
      </c>
      <c r="I51" s="28">
        <f>SUM(I47:I50)</f>
        <v>1</v>
      </c>
      <c r="J51" s="28">
        <f>SUM(J47:J50)</f>
        <v>0</v>
      </c>
      <c r="K51" s="28">
        <f>SUM(K47:K50)</f>
        <v>0</v>
      </c>
      <c r="L51" s="28">
        <f>SUM(L47:L50)</f>
        <v>0</v>
      </c>
    </row>
    <row r="52" spans="1:12" ht="12.75" customHeight="1" x14ac:dyDescent="0.2">
      <c r="A52" s="31"/>
      <c r="B52" s="32"/>
      <c r="C52" s="57"/>
      <c r="D52" s="57"/>
      <c r="E52" s="28"/>
      <c r="F52" s="28"/>
      <c r="G52" s="35"/>
      <c r="H52" s="28"/>
      <c r="I52" s="28"/>
      <c r="J52" s="28"/>
      <c r="K52" s="28"/>
      <c r="L52" s="28"/>
    </row>
    <row r="53" spans="1:12" ht="12.75" customHeight="1" x14ac:dyDescent="0.2">
      <c r="A53" s="170" t="s">
        <v>681</v>
      </c>
      <c r="B53" s="170" t="s">
        <v>682</v>
      </c>
      <c r="C53" s="170" t="s">
        <v>683</v>
      </c>
      <c r="D53" s="170"/>
      <c r="E53" s="170">
        <v>1</v>
      </c>
      <c r="F53" s="170">
        <v>2</v>
      </c>
      <c r="G53" s="170"/>
      <c r="H53" s="170"/>
      <c r="I53" s="170">
        <v>1</v>
      </c>
      <c r="J53" s="170"/>
      <c r="K53" s="170"/>
      <c r="L53" s="170"/>
    </row>
    <row r="54" spans="1:12" ht="12.75" customHeight="1" x14ac:dyDescent="0.2">
      <c r="A54" s="31"/>
      <c r="B54" s="32">
        <f>COUNTA(B53:B53)</f>
        <v>1</v>
      </c>
      <c r="C54" s="57"/>
      <c r="D54" s="57"/>
      <c r="E54" s="28">
        <f>SUM(E53:E53)</f>
        <v>1</v>
      </c>
      <c r="F54" s="28">
        <f>SUM(F53:F53)</f>
        <v>2</v>
      </c>
      <c r="G54" s="35"/>
      <c r="H54" s="28">
        <f>SUM(H53:H53)</f>
        <v>0</v>
      </c>
      <c r="I54" s="28">
        <f>SUM(I53:I53)</f>
        <v>1</v>
      </c>
      <c r="J54" s="28">
        <f>SUM(J53:J53)</f>
        <v>0</v>
      </c>
      <c r="K54" s="28">
        <f>SUM(K53:K53)</f>
        <v>0</v>
      </c>
      <c r="L54" s="28">
        <f>SUM(L53:L53)</f>
        <v>0</v>
      </c>
    </row>
    <row r="55" spans="1:12" ht="12.75" customHeight="1" x14ac:dyDescent="0.2">
      <c r="A55" s="31"/>
      <c r="B55" s="32"/>
      <c r="C55" s="57"/>
      <c r="D55" s="57"/>
      <c r="E55" s="28"/>
      <c r="F55" s="28"/>
      <c r="G55" s="35"/>
      <c r="H55" s="28"/>
      <c r="I55" s="28"/>
      <c r="J55" s="28"/>
      <c r="K55" s="28"/>
      <c r="L55" s="28"/>
    </row>
    <row r="56" spans="1:12" ht="12.75" customHeight="1" x14ac:dyDescent="0.2">
      <c r="A56" s="161" t="s">
        <v>712</v>
      </c>
      <c r="B56" s="161" t="s">
        <v>735</v>
      </c>
      <c r="C56" s="161" t="s">
        <v>736</v>
      </c>
      <c r="D56" s="161"/>
      <c r="E56" s="161">
        <v>1</v>
      </c>
      <c r="F56" s="161">
        <v>1</v>
      </c>
      <c r="G56" s="161"/>
      <c r="H56" s="161">
        <v>1</v>
      </c>
      <c r="I56" s="161"/>
      <c r="J56" s="161"/>
      <c r="K56" s="161"/>
      <c r="L56" s="161"/>
    </row>
    <row r="57" spans="1:12" ht="12.75" customHeight="1" x14ac:dyDescent="0.2">
      <c r="A57" s="161" t="s">
        <v>712</v>
      </c>
      <c r="B57" s="161" t="s">
        <v>739</v>
      </c>
      <c r="C57" s="161" t="s">
        <v>740</v>
      </c>
      <c r="D57" s="161"/>
      <c r="E57" s="161">
        <v>1</v>
      </c>
      <c r="F57" s="161">
        <v>1</v>
      </c>
      <c r="G57" s="161"/>
      <c r="H57" s="161">
        <v>1</v>
      </c>
      <c r="I57" s="161"/>
      <c r="J57" s="161"/>
      <c r="K57" s="161"/>
      <c r="L57" s="161"/>
    </row>
    <row r="58" spans="1:12" ht="12.75" customHeight="1" x14ac:dyDescent="0.2">
      <c r="A58" s="161" t="s">
        <v>712</v>
      </c>
      <c r="B58" s="161" t="s">
        <v>749</v>
      </c>
      <c r="C58" s="161" t="s">
        <v>750</v>
      </c>
      <c r="D58" s="161"/>
      <c r="E58" s="161">
        <v>1</v>
      </c>
      <c r="F58" s="161">
        <v>1</v>
      </c>
      <c r="G58" s="161"/>
      <c r="H58" s="161">
        <v>1</v>
      </c>
      <c r="I58" s="161"/>
      <c r="J58" s="161"/>
      <c r="K58" s="161"/>
      <c r="L58" s="161"/>
    </row>
    <row r="59" spans="1:12" ht="12.75" customHeight="1" x14ac:dyDescent="0.2">
      <c r="A59" s="170" t="s">
        <v>712</v>
      </c>
      <c r="B59" s="170" t="s">
        <v>756</v>
      </c>
      <c r="C59" s="170" t="s">
        <v>757</v>
      </c>
      <c r="D59" s="170"/>
      <c r="E59" s="170">
        <v>1</v>
      </c>
      <c r="F59" s="170">
        <v>1</v>
      </c>
      <c r="G59" s="170"/>
      <c r="H59" s="170">
        <v>1</v>
      </c>
      <c r="I59" s="170"/>
      <c r="J59" s="170"/>
      <c r="K59" s="170"/>
      <c r="L59" s="170"/>
    </row>
    <row r="60" spans="1:12" ht="12.75" customHeight="1" x14ac:dyDescent="0.2">
      <c r="A60" s="31"/>
      <c r="B60" s="32">
        <f>COUNTA(B56:B59)</f>
        <v>4</v>
      </c>
      <c r="C60" s="57"/>
      <c r="D60" s="57"/>
      <c r="E60" s="28">
        <f>SUM(E56:E59)</f>
        <v>4</v>
      </c>
      <c r="F60" s="28">
        <f>SUM(F56:F59)</f>
        <v>4</v>
      </c>
      <c r="G60" s="35"/>
      <c r="H60" s="28">
        <f>SUM(H56:H59)</f>
        <v>4</v>
      </c>
      <c r="I60" s="28">
        <f>SUM(I56:I59)</f>
        <v>0</v>
      </c>
      <c r="J60" s="28">
        <f>SUM(J56:J59)</f>
        <v>0</v>
      </c>
      <c r="K60" s="28">
        <f>SUM(K56:K59)</f>
        <v>0</v>
      </c>
      <c r="L60" s="28">
        <f>SUM(L56:L59)</f>
        <v>0</v>
      </c>
    </row>
    <row r="61" spans="1:12" ht="12.75" customHeight="1" x14ac:dyDescent="0.2">
      <c r="A61" s="31"/>
      <c r="B61" s="32"/>
      <c r="C61" s="57"/>
      <c r="D61" s="57"/>
      <c r="E61" s="28"/>
      <c r="F61" s="28"/>
      <c r="G61" s="35"/>
      <c r="H61" s="28"/>
      <c r="I61" s="28"/>
      <c r="J61" s="28"/>
      <c r="K61" s="28"/>
      <c r="L61" s="28"/>
    </row>
    <row r="62" spans="1:12" ht="12.75" customHeight="1" x14ac:dyDescent="0.2">
      <c r="A62" s="161" t="s">
        <v>760</v>
      </c>
      <c r="B62" s="161" t="s">
        <v>761</v>
      </c>
      <c r="C62" s="161" t="s">
        <v>762</v>
      </c>
      <c r="D62" s="161"/>
      <c r="E62" s="161">
        <v>1</v>
      </c>
      <c r="F62" s="161">
        <v>1</v>
      </c>
      <c r="G62" s="161"/>
      <c r="H62" s="161">
        <v>1</v>
      </c>
      <c r="I62" s="161"/>
      <c r="J62" s="161"/>
      <c r="K62" s="161"/>
      <c r="L62" s="161"/>
    </row>
    <row r="63" spans="1:12" ht="12.75" customHeight="1" x14ac:dyDescent="0.2">
      <c r="A63" s="161" t="s">
        <v>760</v>
      </c>
      <c r="B63" s="161" t="s">
        <v>768</v>
      </c>
      <c r="C63" s="161" t="s">
        <v>769</v>
      </c>
      <c r="D63" s="161"/>
      <c r="E63" s="161">
        <v>1</v>
      </c>
      <c r="F63" s="161">
        <v>1</v>
      </c>
      <c r="G63" s="161"/>
      <c r="H63" s="161">
        <v>1</v>
      </c>
      <c r="I63" s="161"/>
      <c r="J63" s="161"/>
      <c r="K63" s="161"/>
      <c r="L63" s="161"/>
    </row>
    <row r="64" spans="1:12" ht="12.75" customHeight="1" x14ac:dyDescent="0.2">
      <c r="A64" s="161" t="s">
        <v>760</v>
      </c>
      <c r="B64" s="161" t="s">
        <v>770</v>
      </c>
      <c r="C64" s="161" t="s">
        <v>1288</v>
      </c>
      <c r="D64" s="161"/>
      <c r="E64" s="161">
        <v>1</v>
      </c>
      <c r="F64" s="161">
        <v>1</v>
      </c>
      <c r="G64" s="161"/>
      <c r="H64" s="161">
        <v>1</v>
      </c>
      <c r="I64" s="161"/>
      <c r="J64" s="161"/>
      <c r="K64" s="161"/>
      <c r="L64" s="161"/>
    </row>
    <row r="65" spans="1:13" ht="12.75" customHeight="1" x14ac:dyDescent="0.2">
      <c r="A65" s="161" t="s">
        <v>760</v>
      </c>
      <c r="B65" s="161" t="s">
        <v>776</v>
      </c>
      <c r="C65" s="161" t="s">
        <v>777</v>
      </c>
      <c r="D65" s="161"/>
      <c r="E65" s="161">
        <v>1</v>
      </c>
      <c r="F65" s="161">
        <v>3</v>
      </c>
      <c r="G65" s="161"/>
      <c r="H65" s="161"/>
      <c r="I65" s="161"/>
      <c r="J65" s="161">
        <v>1</v>
      </c>
      <c r="K65" s="161"/>
      <c r="L65" s="161"/>
    </row>
    <row r="66" spans="1:13" ht="12.75" customHeight="1" x14ac:dyDescent="0.2">
      <c r="A66" s="161" t="s">
        <v>760</v>
      </c>
      <c r="B66" s="161" t="s">
        <v>778</v>
      </c>
      <c r="C66" s="161" t="s">
        <v>779</v>
      </c>
      <c r="D66" s="161"/>
      <c r="E66" s="161">
        <v>2</v>
      </c>
      <c r="F66" s="161">
        <v>2</v>
      </c>
      <c r="G66" s="161"/>
      <c r="H66" s="161">
        <v>2</v>
      </c>
      <c r="I66" s="161"/>
      <c r="J66" s="161"/>
      <c r="K66" s="161"/>
      <c r="L66" s="161"/>
    </row>
    <row r="67" spans="1:13" ht="12.75" customHeight="1" x14ac:dyDescent="0.2">
      <c r="A67" s="170" t="s">
        <v>760</v>
      </c>
      <c r="B67" s="170" t="s">
        <v>782</v>
      </c>
      <c r="C67" s="170" t="s">
        <v>783</v>
      </c>
      <c r="D67" s="170"/>
      <c r="E67" s="170">
        <v>1</v>
      </c>
      <c r="F67" s="170">
        <v>1</v>
      </c>
      <c r="G67" s="170"/>
      <c r="H67" s="170">
        <v>1</v>
      </c>
      <c r="I67" s="170"/>
      <c r="J67" s="170"/>
      <c r="K67" s="170"/>
      <c r="L67" s="170"/>
    </row>
    <row r="68" spans="1:13" ht="12.75" customHeight="1" x14ac:dyDescent="0.2">
      <c r="A68" s="31"/>
      <c r="B68" s="32">
        <f>COUNTA(B62:B67)</f>
        <v>6</v>
      </c>
      <c r="C68" s="57"/>
      <c r="D68" s="57"/>
      <c r="E68" s="28">
        <f>SUM(E62:E67)</f>
        <v>7</v>
      </c>
      <c r="F68" s="28">
        <f>SUM(F62:F67)</f>
        <v>9</v>
      </c>
      <c r="G68" s="35"/>
      <c r="H68" s="28">
        <f>SUM(H62:H67)</f>
        <v>6</v>
      </c>
      <c r="I68" s="28">
        <f>SUM(I62:I67)</f>
        <v>0</v>
      </c>
      <c r="J68" s="28">
        <f>SUM(J62:J67)</f>
        <v>1</v>
      </c>
      <c r="K68" s="28">
        <f>SUM(K62:K67)</f>
        <v>0</v>
      </c>
      <c r="L68" s="28">
        <f>SUM(L62:L67)</f>
        <v>0</v>
      </c>
    </row>
    <row r="69" spans="1:13" ht="12.75" customHeight="1" x14ac:dyDescent="0.2">
      <c r="A69" s="31"/>
      <c r="B69" s="32"/>
      <c r="C69" s="57"/>
      <c r="D69" s="57"/>
      <c r="E69" s="28"/>
      <c r="F69" s="28"/>
      <c r="G69" s="35"/>
      <c r="H69" s="28"/>
      <c r="I69" s="28"/>
      <c r="J69" s="28"/>
      <c r="K69" s="28"/>
      <c r="L69" s="28"/>
    </row>
    <row r="70" spans="1:13" ht="12.75" customHeight="1" x14ac:dyDescent="0.2">
      <c r="A70" s="170" t="s">
        <v>813</v>
      </c>
      <c r="B70" s="170" t="s">
        <v>824</v>
      </c>
      <c r="C70" s="170" t="s">
        <v>825</v>
      </c>
      <c r="D70" s="170"/>
      <c r="E70" s="170">
        <v>1</v>
      </c>
      <c r="F70" s="170">
        <v>1</v>
      </c>
      <c r="G70" s="170"/>
      <c r="H70" s="170">
        <v>1</v>
      </c>
      <c r="I70" s="170"/>
      <c r="J70" s="170"/>
      <c r="K70" s="170"/>
      <c r="L70" s="170"/>
    </row>
    <row r="71" spans="1:13" ht="12.75" customHeight="1" x14ac:dyDescent="0.2">
      <c r="A71" s="31"/>
      <c r="B71" s="32">
        <f>COUNTA(B70:B70)</f>
        <v>1</v>
      </c>
      <c r="C71" s="32"/>
      <c r="D71" s="32"/>
      <c r="E71" s="28">
        <f>SUM(E70:E70)</f>
        <v>1</v>
      </c>
      <c r="F71" s="28">
        <f>SUM(F70:F70)</f>
        <v>1</v>
      </c>
      <c r="G71" s="35"/>
      <c r="H71" s="28">
        <f>SUM(H70:H70)</f>
        <v>1</v>
      </c>
      <c r="I71" s="28">
        <f>SUM(I70:I70)</f>
        <v>0</v>
      </c>
      <c r="J71" s="28">
        <f>SUM(J70:J70)</f>
        <v>0</v>
      </c>
      <c r="K71" s="28">
        <f>SUM(K70:K70)</f>
        <v>0</v>
      </c>
      <c r="L71" s="28">
        <f>SUM(L70:L70)</f>
        <v>0</v>
      </c>
    </row>
    <row r="72" spans="1:13" ht="12.75" customHeight="1" x14ac:dyDescent="0.2">
      <c r="A72" s="31"/>
      <c r="B72" s="32"/>
      <c r="C72" s="57"/>
      <c r="D72" s="57"/>
      <c r="E72" s="28"/>
      <c r="F72" s="28"/>
      <c r="G72" s="35"/>
      <c r="H72" s="28"/>
      <c r="I72" s="28"/>
      <c r="J72" s="28"/>
      <c r="K72" s="28"/>
      <c r="L72" s="28"/>
    </row>
    <row r="73" spans="1:13" ht="12.75" customHeight="1" x14ac:dyDescent="0.2">
      <c r="A73" s="161" t="s">
        <v>916</v>
      </c>
      <c r="B73" s="161" t="s">
        <v>943</v>
      </c>
      <c r="C73" s="161" t="s">
        <v>944</v>
      </c>
      <c r="D73" s="161"/>
      <c r="E73" s="161">
        <v>1</v>
      </c>
      <c r="F73" s="161">
        <v>9</v>
      </c>
      <c r="G73" s="161"/>
      <c r="H73" s="161"/>
      <c r="I73" s="161"/>
      <c r="J73" s="161"/>
      <c r="K73" s="161">
        <v>1</v>
      </c>
      <c r="L73" s="161"/>
    </row>
    <row r="74" spans="1:13" ht="12.75" customHeight="1" x14ac:dyDescent="0.2">
      <c r="A74" s="161" t="s">
        <v>916</v>
      </c>
      <c r="B74" s="161" t="s">
        <v>980</v>
      </c>
      <c r="C74" s="161" t="s">
        <v>1289</v>
      </c>
      <c r="D74" s="161"/>
      <c r="E74" s="161">
        <v>1</v>
      </c>
      <c r="F74" s="161">
        <v>1</v>
      </c>
      <c r="G74" s="161"/>
      <c r="H74" s="161">
        <v>1</v>
      </c>
      <c r="I74" s="161"/>
      <c r="J74" s="161"/>
      <c r="K74" s="161"/>
      <c r="L74" s="161"/>
    </row>
    <row r="75" spans="1:13" ht="12.75" customHeight="1" x14ac:dyDescent="0.2">
      <c r="A75" s="170" t="s">
        <v>916</v>
      </c>
      <c r="B75" s="170" t="s">
        <v>973</v>
      </c>
      <c r="C75" s="170" t="s">
        <v>974</v>
      </c>
      <c r="D75" s="170"/>
      <c r="E75" s="170">
        <v>2</v>
      </c>
      <c r="F75" s="170">
        <v>3</v>
      </c>
      <c r="G75" s="170"/>
      <c r="H75" s="170">
        <v>1</v>
      </c>
      <c r="I75" s="170">
        <v>1</v>
      </c>
      <c r="J75" s="170"/>
      <c r="K75" s="170"/>
      <c r="L75" s="170"/>
    </row>
    <row r="76" spans="1:13" ht="12.75" customHeight="1" x14ac:dyDescent="0.2">
      <c r="A76" s="31"/>
      <c r="B76" s="32">
        <f>COUNTA(B73:B75)</f>
        <v>3</v>
      </c>
      <c r="C76" s="57"/>
      <c r="D76" s="57"/>
      <c r="E76" s="28">
        <f>SUM(E73:E75)</f>
        <v>4</v>
      </c>
      <c r="F76" s="28">
        <f>SUM(F73:F75)</f>
        <v>13</v>
      </c>
      <c r="G76" s="35"/>
      <c r="H76" s="28">
        <f>SUM(H73:H75)</f>
        <v>2</v>
      </c>
      <c r="I76" s="28">
        <f>SUM(I73:I75)</f>
        <v>1</v>
      </c>
      <c r="J76" s="28">
        <f>SUM(J73:J75)</f>
        <v>0</v>
      </c>
      <c r="K76" s="28">
        <f>SUM(K73:K75)</f>
        <v>1</v>
      </c>
      <c r="L76" s="28">
        <f>SUM(L73:L75)</f>
        <v>0</v>
      </c>
    </row>
    <row r="77" spans="1:13" ht="12.75" customHeight="1" x14ac:dyDescent="0.2">
      <c r="A77" s="31"/>
      <c r="B77" s="32"/>
      <c r="C77" s="57"/>
      <c r="D77" s="57"/>
      <c r="E77" s="28"/>
      <c r="F77" s="28"/>
      <c r="G77" s="35"/>
      <c r="H77" s="28"/>
      <c r="I77" s="28"/>
      <c r="J77" s="28"/>
      <c r="K77" s="28"/>
      <c r="L77" s="28"/>
    </row>
    <row r="78" spans="1:13" ht="12.75" customHeight="1" x14ac:dyDescent="0.2">
      <c r="A78" s="161" t="s">
        <v>981</v>
      </c>
      <c r="B78" s="161" t="s">
        <v>982</v>
      </c>
      <c r="C78" s="161" t="s">
        <v>1337</v>
      </c>
      <c r="D78" s="161"/>
      <c r="E78" s="161">
        <v>1</v>
      </c>
      <c r="F78" s="161">
        <v>1</v>
      </c>
      <c r="G78" s="161"/>
      <c r="H78" s="161">
        <v>1</v>
      </c>
      <c r="I78" s="161"/>
      <c r="J78" s="161"/>
      <c r="K78" s="161"/>
      <c r="L78" s="161"/>
    </row>
    <row r="79" spans="1:13" ht="12.75" customHeight="1" x14ac:dyDescent="0.2">
      <c r="A79" s="161" t="s">
        <v>981</v>
      </c>
      <c r="B79" s="161" t="s">
        <v>983</v>
      </c>
      <c r="C79" s="161" t="s">
        <v>984</v>
      </c>
      <c r="D79" s="161"/>
      <c r="E79" s="161">
        <v>3</v>
      </c>
      <c r="F79" s="161">
        <v>10</v>
      </c>
      <c r="G79" s="161"/>
      <c r="H79" s="161">
        <v>1</v>
      </c>
      <c r="I79" s="161"/>
      <c r="J79" s="161">
        <v>2</v>
      </c>
      <c r="K79" s="161"/>
      <c r="L79" s="161"/>
    </row>
    <row r="80" spans="1:13" ht="12.75" customHeight="1" x14ac:dyDescent="0.2">
      <c r="A80" s="170" t="s">
        <v>981</v>
      </c>
      <c r="B80" s="170" t="s">
        <v>985</v>
      </c>
      <c r="C80" s="170" t="s">
        <v>986</v>
      </c>
      <c r="D80" s="170"/>
      <c r="E80" s="170">
        <v>3</v>
      </c>
      <c r="F80" s="170">
        <v>6</v>
      </c>
      <c r="G80" s="170"/>
      <c r="H80" s="170">
        <v>2</v>
      </c>
      <c r="I80" s="170"/>
      <c r="J80" s="170">
        <v>1</v>
      </c>
      <c r="K80" s="170"/>
      <c r="L80" s="170"/>
      <c r="M80" s="147"/>
    </row>
    <row r="81" spans="1:12" ht="12.75" customHeight="1" x14ac:dyDescent="0.2">
      <c r="A81" s="31"/>
      <c r="B81" s="32">
        <f>COUNTA(B78:B80)</f>
        <v>3</v>
      </c>
      <c r="C81" s="57"/>
      <c r="D81" s="57"/>
      <c r="E81" s="28">
        <f>SUM(E78:E80)</f>
        <v>7</v>
      </c>
      <c r="F81" s="28">
        <f>SUM(F78:F80)</f>
        <v>17</v>
      </c>
      <c r="G81" s="35"/>
      <c r="H81" s="28">
        <f>SUM(H78:H80)</f>
        <v>4</v>
      </c>
      <c r="I81" s="28">
        <f>SUM(I78:I80)</f>
        <v>0</v>
      </c>
      <c r="J81" s="28">
        <f>SUM(J78:J80)</f>
        <v>3</v>
      </c>
      <c r="K81" s="28">
        <f>SUM(K78:K80)</f>
        <v>0</v>
      </c>
      <c r="L81" s="28">
        <f>SUM(L78:L80)</f>
        <v>0</v>
      </c>
    </row>
    <row r="82" spans="1:12" ht="12.75" customHeight="1" x14ac:dyDescent="0.2">
      <c r="A82" s="31"/>
      <c r="B82" s="32"/>
      <c r="C82" s="57"/>
      <c r="D82" s="57"/>
      <c r="E82" s="28"/>
      <c r="F82" s="28"/>
      <c r="G82" s="35"/>
      <c r="H82" s="28"/>
      <c r="I82" s="28"/>
      <c r="J82" s="28"/>
      <c r="K82" s="28"/>
      <c r="L82" s="28"/>
    </row>
    <row r="83" spans="1:12" ht="12.75" customHeight="1" x14ac:dyDescent="0.2">
      <c r="A83" s="170" t="s">
        <v>987</v>
      </c>
      <c r="B83" s="170" t="s">
        <v>992</v>
      </c>
      <c r="C83" s="170" t="s">
        <v>993</v>
      </c>
      <c r="D83" s="170"/>
      <c r="E83" s="170">
        <v>1</v>
      </c>
      <c r="F83" s="170">
        <v>1</v>
      </c>
      <c r="G83" s="170"/>
      <c r="H83" s="170">
        <v>1</v>
      </c>
      <c r="I83" s="170"/>
      <c r="J83" s="170"/>
      <c r="K83" s="170"/>
      <c r="L83" s="170"/>
    </row>
    <row r="84" spans="1:12" ht="12.75" customHeight="1" x14ac:dyDescent="0.2">
      <c r="A84" s="31"/>
      <c r="B84" s="32">
        <f>COUNTA(B83:B83)</f>
        <v>1</v>
      </c>
      <c r="C84" s="32"/>
      <c r="D84" s="32"/>
      <c r="E84" s="28">
        <f>SUM(E83:E83)</f>
        <v>1</v>
      </c>
      <c r="F84" s="28">
        <f>SUM(F83:F83)</f>
        <v>1</v>
      </c>
      <c r="G84" s="35"/>
      <c r="H84" s="28">
        <f>SUM(H83:H83)</f>
        <v>1</v>
      </c>
      <c r="I84" s="28">
        <f>SUM(I83:I83)</f>
        <v>0</v>
      </c>
      <c r="J84" s="28">
        <f>SUM(J83:J83)</f>
        <v>0</v>
      </c>
      <c r="K84" s="28">
        <f>SUM(K83:K83)</f>
        <v>0</v>
      </c>
      <c r="L84" s="28">
        <f>SUM(L83:L83)</f>
        <v>0</v>
      </c>
    </row>
    <row r="85" spans="1:12" ht="12.75" customHeight="1" x14ac:dyDescent="0.2">
      <c r="A85" s="31"/>
      <c r="B85" s="32"/>
      <c r="C85" s="32"/>
      <c r="D85" s="32"/>
      <c r="E85" s="28"/>
      <c r="F85" s="28"/>
      <c r="G85" s="35"/>
      <c r="H85" s="28"/>
      <c r="I85" s="28"/>
      <c r="J85" s="28"/>
      <c r="K85" s="28"/>
      <c r="L85" s="28"/>
    </row>
    <row r="86" spans="1:12" ht="12.75" customHeight="1" x14ac:dyDescent="0.2">
      <c r="A86" s="161" t="s">
        <v>1008</v>
      </c>
      <c r="B86" s="161" t="s">
        <v>1009</v>
      </c>
      <c r="C86" s="161" t="s">
        <v>1010</v>
      </c>
      <c r="D86" s="161"/>
      <c r="E86" s="161">
        <v>4</v>
      </c>
      <c r="F86" s="161">
        <v>16</v>
      </c>
      <c r="G86" s="161"/>
      <c r="H86" s="161">
        <v>2</v>
      </c>
      <c r="I86" s="161">
        <v>1</v>
      </c>
      <c r="J86" s="161"/>
      <c r="K86" s="161">
        <v>1</v>
      </c>
      <c r="L86" s="161"/>
    </row>
    <row r="87" spans="1:12" ht="12.75" customHeight="1" x14ac:dyDescent="0.2">
      <c r="A87" s="170" t="s">
        <v>1008</v>
      </c>
      <c r="B87" s="170" t="s">
        <v>1013</v>
      </c>
      <c r="C87" s="170" t="s">
        <v>1014</v>
      </c>
      <c r="D87" s="170"/>
      <c r="E87" s="170">
        <v>2</v>
      </c>
      <c r="F87" s="170">
        <v>2</v>
      </c>
      <c r="G87" s="170"/>
      <c r="H87" s="170">
        <v>2</v>
      </c>
      <c r="I87" s="170"/>
      <c r="J87" s="170"/>
      <c r="K87" s="170"/>
      <c r="L87" s="170"/>
    </row>
    <row r="88" spans="1:12" ht="12.75" customHeight="1" x14ac:dyDescent="0.2">
      <c r="A88" s="31"/>
      <c r="B88" s="32">
        <f>COUNTA(B86:B87)</f>
        <v>2</v>
      </c>
      <c r="C88" s="57"/>
      <c r="D88" s="57"/>
      <c r="E88" s="28">
        <f>SUM(E86:E87)</f>
        <v>6</v>
      </c>
      <c r="F88" s="28">
        <f>SUM(F86:F87)</f>
        <v>18</v>
      </c>
      <c r="G88" s="35"/>
      <c r="H88" s="28">
        <f>SUM(H86:H87)</f>
        <v>4</v>
      </c>
      <c r="I88" s="28">
        <f>SUM(I86:I87)</f>
        <v>1</v>
      </c>
      <c r="J88" s="28">
        <f>SUM(J86:J87)</f>
        <v>0</v>
      </c>
      <c r="K88" s="28">
        <f>SUM(K86:K87)</f>
        <v>1</v>
      </c>
      <c r="L88" s="28">
        <f>SUM(L86:L87)</f>
        <v>0</v>
      </c>
    </row>
    <row r="89" spans="1:12" ht="12.75" customHeight="1" x14ac:dyDescent="0.2">
      <c r="A89" s="31"/>
      <c r="B89" s="32"/>
      <c r="C89" s="57"/>
      <c r="D89" s="57"/>
      <c r="E89" s="28"/>
      <c r="F89" s="28"/>
      <c r="G89" s="35"/>
      <c r="H89" s="28"/>
      <c r="I89" s="28"/>
      <c r="J89" s="28"/>
      <c r="K89" s="28"/>
      <c r="L89" s="28"/>
    </row>
    <row r="90" spans="1:12" ht="12.75" customHeight="1" x14ac:dyDescent="0.2">
      <c r="A90" s="161" t="s">
        <v>1041</v>
      </c>
      <c r="B90" s="161" t="s">
        <v>1046</v>
      </c>
      <c r="C90" s="161" t="s">
        <v>1047</v>
      </c>
      <c r="D90" s="161"/>
      <c r="E90" s="161">
        <v>2</v>
      </c>
      <c r="F90" s="161">
        <v>10</v>
      </c>
      <c r="G90" s="161"/>
      <c r="H90" s="161"/>
      <c r="I90" s="161"/>
      <c r="J90" s="161">
        <v>2</v>
      </c>
      <c r="K90" s="161"/>
      <c r="L90" s="161"/>
    </row>
    <row r="91" spans="1:12" ht="12.75" customHeight="1" x14ac:dyDescent="0.2">
      <c r="A91" s="170" t="s">
        <v>1041</v>
      </c>
      <c r="B91" s="170" t="s">
        <v>1050</v>
      </c>
      <c r="C91" s="170" t="s">
        <v>1051</v>
      </c>
      <c r="D91" s="170"/>
      <c r="E91" s="170">
        <v>1</v>
      </c>
      <c r="F91" s="170">
        <v>3</v>
      </c>
      <c r="G91" s="170"/>
      <c r="H91" s="170"/>
      <c r="I91" s="170"/>
      <c r="J91" s="170">
        <v>1</v>
      </c>
      <c r="K91" s="170"/>
      <c r="L91" s="170"/>
    </row>
    <row r="92" spans="1:12" ht="12.75" customHeight="1" x14ac:dyDescent="0.2">
      <c r="A92" s="31"/>
      <c r="B92" s="32">
        <f>COUNTA(B90:B91)</f>
        <v>2</v>
      </c>
      <c r="C92" s="32"/>
      <c r="D92" s="32"/>
      <c r="E92" s="28">
        <f>SUM(E90:E91)</f>
        <v>3</v>
      </c>
      <c r="F92" s="28">
        <f>SUM(F90:F91)</f>
        <v>13</v>
      </c>
      <c r="G92" s="35"/>
      <c r="H92" s="28">
        <f>SUM(H90:H91)</f>
        <v>0</v>
      </c>
      <c r="I92" s="28">
        <f>SUM(I90:I91)</f>
        <v>0</v>
      </c>
      <c r="J92" s="28">
        <f>SUM(J90:J91)</f>
        <v>3</v>
      </c>
      <c r="K92" s="28">
        <f>SUM(K90:K91)</f>
        <v>0</v>
      </c>
      <c r="L92" s="28">
        <f>SUM(L90:L91)</f>
        <v>0</v>
      </c>
    </row>
    <row r="93" spans="1:12" ht="12.75" customHeight="1" x14ac:dyDescent="0.2">
      <c r="A93" s="31"/>
      <c r="B93" s="32"/>
      <c r="C93" s="57"/>
      <c r="D93" s="57"/>
      <c r="E93" s="28"/>
      <c r="F93" s="28"/>
      <c r="G93" s="35"/>
      <c r="H93" s="28"/>
      <c r="I93" s="28"/>
      <c r="J93" s="28"/>
      <c r="K93" s="28"/>
      <c r="L93" s="28"/>
    </row>
    <row r="94" spans="1:12" ht="12.75" customHeight="1" x14ac:dyDescent="0.2">
      <c r="A94" s="161" t="s">
        <v>1105</v>
      </c>
      <c r="B94" s="161" t="s">
        <v>1112</v>
      </c>
      <c r="C94" s="161" t="s">
        <v>1113</v>
      </c>
      <c r="D94" s="161"/>
      <c r="E94" s="161">
        <v>1</v>
      </c>
      <c r="F94" s="161">
        <v>2</v>
      </c>
      <c r="G94" s="161"/>
      <c r="H94" s="161"/>
      <c r="I94" s="161">
        <v>1</v>
      </c>
      <c r="J94" s="161"/>
      <c r="K94" s="161"/>
      <c r="L94" s="161"/>
    </row>
    <row r="95" spans="1:12" ht="12.75" customHeight="1" x14ac:dyDescent="0.2">
      <c r="A95" s="170" t="s">
        <v>1105</v>
      </c>
      <c r="B95" s="170" t="s">
        <v>1116</v>
      </c>
      <c r="C95" s="170" t="s">
        <v>1117</v>
      </c>
      <c r="D95" s="170"/>
      <c r="E95" s="170">
        <v>1</v>
      </c>
      <c r="F95" s="170">
        <v>2</v>
      </c>
      <c r="G95" s="170"/>
      <c r="H95" s="170"/>
      <c r="I95" s="170">
        <v>1</v>
      </c>
      <c r="J95" s="170"/>
      <c r="K95" s="170"/>
      <c r="L95" s="170"/>
    </row>
    <row r="96" spans="1:12" ht="12.75" customHeight="1" x14ac:dyDescent="0.2">
      <c r="A96" s="31"/>
      <c r="B96" s="32">
        <f>COUNTA(B94:B95)</f>
        <v>2</v>
      </c>
      <c r="C96" s="32"/>
      <c r="D96" s="32"/>
      <c r="E96" s="28">
        <f>SUM(E94:E95)</f>
        <v>2</v>
      </c>
      <c r="F96" s="28">
        <f>SUM(F94:F95)</f>
        <v>4</v>
      </c>
      <c r="G96" s="35"/>
      <c r="H96" s="28">
        <f>SUM(H94:H95)</f>
        <v>0</v>
      </c>
      <c r="I96" s="28">
        <f>SUM(I94:I95)</f>
        <v>2</v>
      </c>
      <c r="J96" s="28">
        <f>SUM(J94:J95)</f>
        <v>0</v>
      </c>
      <c r="K96" s="28">
        <f>SUM(K94:K95)</f>
        <v>0</v>
      </c>
      <c r="L96" s="28">
        <f>SUM(L94:L95)</f>
        <v>0</v>
      </c>
    </row>
    <row r="97" spans="1:12" ht="12.75" customHeight="1" x14ac:dyDescent="0.2">
      <c r="A97" s="31"/>
      <c r="B97" s="32"/>
      <c r="C97" s="57"/>
      <c r="D97" s="57"/>
      <c r="E97" s="28"/>
      <c r="F97" s="28"/>
      <c r="G97" s="35"/>
      <c r="H97" s="28"/>
      <c r="I97" s="28"/>
      <c r="J97" s="28"/>
      <c r="K97" s="28"/>
      <c r="L97" s="28"/>
    </row>
    <row r="98" spans="1:12" ht="12.75" customHeight="1" x14ac:dyDescent="0.2">
      <c r="A98" s="170" t="s">
        <v>1149</v>
      </c>
      <c r="B98" s="170" t="s">
        <v>1168</v>
      </c>
      <c r="C98" s="170" t="s">
        <v>1169</v>
      </c>
      <c r="D98" s="170"/>
      <c r="E98" s="170">
        <v>1</v>
      </c>
      <c r="F98" s="170">
        <v>1</v>
      </c>
      <c r="G98" s="170"/>
      <c r="H98" s="170">
        <v>1</v>
      </c>
      <c r="I98" s="170"/>
      <c r="J98" s="170"/>
      <c r="K98" s="170"/>
      <c r="L98" s="170"/>
    </row>
    <row r="99" spans="1:12" ht="12.75" customHeight="1" x14ac:dyDescent="0.2">
      <c r="A99" s="31"/>
      <c r="B99" s="32">
        <f>COUNTA(B98:B98)</f>
        <v>1</v>
      </c>
      <c r="C99" s="32"/>
      <c r="D99" s="32"/>
      <c r="E99" s="28">
        <f>SUM(E98:E98)</f>
        <v>1</v>
      </c>
      <c r="F99" s="28">
        <f>SUM(F98:F98)</f>
        <v>1</v>
      </c>
      <c r="G99" s="35"/>
      <c r="H99" s="28">
        <f>SUM(H98:H98)</f>
        <v>1</v>
      </c>
      <c r="I99" s="28">
        <f>SUM(I98:I98)</f>
        <v>0</v>
      </c>
      <c r="J99" s="28">
        <f>SUM(J98:J98)</f>
        <v>0</v>
      </c>
      <c r="K99" s="28">
        <f>SUM(K98:K98)</f>
        <v>0</v>
      </c>
      <c r="L99" s="28">
        <f>SUM(L98:L98)</f>
        <v>0</v>
      </c>
    </row>
    <row r="100" spans="1:12" ht="12.75" customHeight="1" x14ac:dyDescent="0.2">
      <c r="A100" s="31"/>
      <c r="B100" s="32"/>
      <c r="C100" s="57"/>
      <c r="D100" s="57"/>
      <c r="E100" s="28"/>
      <c r="F100" s="28"/>
      <c r="G100" s="35"/>
      <c r="H100" s="28"/>
      <c r="I100" s="28"/>
      <c r="J100" s="28"/>
      <c r="K100" s="28"/>
      <c r="L100" s="28"/>
    </row>
    <row r="101" spans="1:12" ht="12.75" customHeight="1" x14ac:dyDescent="0.2">
      <c r="A101" s="170" t="s">
        <v>1190</v>
      </c>
      <c r="B101" s="170" t="s">
        <v>1205</v>
      </c>
      <c r="C101" s="170" t="s">
        <v>1206</v>
      </c>
      <c r="D101" s="170"/>
      <c r="E101" s="170">
        <v>1</v>
      </c>
      <c r="F101" s="170">
        <v>5</v>
      </c>
      <c r="G101" s="170"/>
      <c r="H101" s="170"/>
      <c r="I101" s="170"/>
      <c r="J101" s="170">
        <v>1</v>
      </c>
      <c r="K101" s="170"/>
      <c r="L101" s="170"/>
    </row>
    <row r="102" spans="1:12" ht="12.75" customHeight="1" x14ac:dyDescent="0.2">
      <c r="A102" s="31"/>
      <c r="B102" s="32">
        <f>COUNTA(B101:B101)</f>
        <v>1</v>
      </c>
      <c r="C102" s="32"/>
      <c r="D102" s="32"/>
      <c r="E102" s="28">
        <f>SUM(E101:E101)</f>
        <v>1</v>
      </c>
      <c r="F102" s="28">
        <f>SUM(F101:F101)</f>
        <v>5</v>
      </c>
      <c r="G102" s="35"/>
      <c r="H102" s="28">
        <f>SUM(H101:H101)</f>
        <v>0</v>
      </c>
      <c r="I102" s="28">
        <f>SUM(I101:I101)</f>
        <v>0</v>
      </c>
      <c r="J102" s="28">
        <f>SUM(J101:J101)</f>
        <v>1</v>
      </c>
      <c r="K102" s="28">
        <f>SUM(K101:K101)</f>
        <v>0</v>
      </c>
      <c r="L102" s="28">
        <f>SUM(L101:L101)</f>
        <v>0</v>
      </c>
    </row>
    <row r="103" spans="1:12" ht="12.75" customHeight="1" x14ac:dyDescent="0.2">
      <c r="A103" s="31"/>
      <c r="B103" s="32"/>
      <c r="C103" s="32"/>
      <c r="D103" s="32"/>
      <c r="E103" s="28"/>
      <c r="F103" s="28"/>
      <c r="G103" s="35"/>
      <c r="H103" s="28"/>
      <c r="I103" s="28"/>
      <c r="J103" s="28"/>
      <c r="K103" s="28"/>
      <c r="L103" s="28"/>
    </row>
    <row r="104" spans="1:12" ht="12.75" customHeight="1" x14ac:dyDescent="0.2">
      <c r="A104" s="161" t="s">
        <v>1215</v>
      </c>
      <c r="B104" s="161" t="s">
        <v>1219</v>
      </c>
      <c r="C104" s="161" t="s">
        <v>1220</v>
      </c>
      <c r="D104" s="161"/>
      <c r="E104" s="161">
        <v>1</v>
      </c>
      <c r="F104" s="161">
        <v>9</v>
      </c>
      <c r="G104" s="161"/>
      <c r="H104" s="161"/>
      <c r="I104" s="161"/>
      <c r="J104" s="161"/>
      <c r="K104" s="161">
        <v>1</v>
      </c>
      <c r="L104" s="161"/>
    </row>
    <row r="105" spans="1:12" ht="12.75" customHeight="1" x14ac:dyDescent="0.2">
      <c r="A105" s="161" t="s">
        <v>1215</v>
      </c>
      <c r="B105" s="161" t="s">
        <v>1224</v>
      </c>
      <c r="C105" s="161" t="s">
        <v>1225</v>
      </c>
      <c r="D105" s="161"/>
      <c r="E105" s="161">
        <v>1</v>
      </c>
      <c r="F105" s="161">
        <v>9</v>
      </c>
      <c r="G105" s="161"/>
      <c r="H105" s="161"/>
      <c r="I105" s="161"/>
      <c r="J105" s="161"/>
      <c r="K105" s="161">
        <v>1</v>
      </c>
      <c r="L105" s="161"/>
    </row>
    <row r="106" spans="1:12" ht="12.75" customHeight="1" x14ac:dyDescent="0.2">
      <c r="A106" s="161" t="s">
        <v>1215</v>
      </c>
      <c r="B106" s="161" t="s">
        <v>1228</v>
      </c>
      <c r="C106" s="161" t="s">
        <v>1229</v>
      </c>
      <c r="D106" s="161"/>
      <c r="E106" s="161">
        <v>1</v>
      </c>
      <c r="F106" s="161">
        <v>9</v>
      </c>
      <c r="G106" s="161"/>
      <c r="H106" s="161"/>
      <c r="I106" s="161"/>
      <c r="J106" s="161"/>
      <c r="K106" s="161">
        <v>1</v>
      </c>
      <c r="L106" s="161"/>
    </row>
    <row r="107" spans="1:12" ht="12.75" customHeight="1" x14ac:dyDescent="0.2">
      <c r="A107" s="170" t="s">
        <v>1215</v>
      </c>
      <c r="B107" s="170" t="s">
        <v>1230</v>
      </c>
      <c r="C107" s="170" t="s">
        <v>1276</v>
      </c>
      <c r="D107" s="170"/>
      <c r="E107" s="170">
        <v>3</v>
      </c>
      <c r="F107" s="170">
        <v>27</v>
      </c>
      <c r="G107" s="170"/>
      <c r="H107" s="170"/>
      <c r="I107" s="170"/>
      <c r="J107" s="170">
        <v>1</v>
      </c>
      <c r="K107" s="170">
        <v>2</v>
      </c>
      <c r="L107" s="170"/>
    </row>
    <row r="108" spans="1:12" ht="12.75" customHeight="1" x14ac:dyDescent="0.2">
      <c r="A108" s="31"/>
      <c r="B108" s="32">
        <f>COUNTA(B104:B107)</f>
        <v>4</v>
      </c>
      <c r="C108" s="32"/>
      <c r="D108" s="32"/>
      <c r="E108" s="28">
        <f>SUM(E104:E107)</f>
        <v>6</v>
      </c>
      <c r="F108" s="28">
        <f>SUM(F104:F107)</f>
        <v>54</v>
      </c>
      <c r="G108" s="35"/>
      <c r="H108" s="28">
        <f>SUM(H104:H107)</f>
        <v>0</v>
      </c>
      <c r="I108" s="28">
        <f>SUM(I104:I107)</f>
        <v>0</v>
      </c>
      <c r="J108" s="28">
        <f>SUM(J104:J107)</f>
        <v>1</v>
      </c>
      <c r="K108" s="28">
        <f>SUM(K104:K107)</f>
        <v>5</v>
      </c>
      <c r="L108" s="28">
        <f>SUM(L104:L107)</f>
        <v>0</v>
      </c>
    </row>
    <row r="109" spans="1:12" ht="12.75" customHeight="1" x14ac:dyDescent="0.2">
      <c r="A109" s="31"/>
      <c r="B109" s="32"/>
      <c r="C109" s="32"/>
      <c r="D109" s="32"/>
      <c r="E109" s="28"/>
      <c r="F109" s="28"/>
      <c r="G109" s="35"/>
      <c r="H109" s="28"/>
      <c r="I109" s="28"/>
      <c r="J109" s="28"/>
      <c r="K109" s="28"/>
      <c r="L109" s="28"/>
    </row>
    <row r="110" spans="1:12" ht="12.75" customHeight="1" x14ac:dyDescent="0.2">
      <c r="A110" s="161" t="s">
        <v>1231</v>
      </c>
      <c r="B110" s="161" t="s">
        <v>1232</v>
      </c>
      <c r="C110" s="161" t="s">
        <v>1233</v>
      </c>
      <c r="D110" s="161"/>
      <c r="E110" s="161">
        <v>1</v>
      </c>
      <c r="F110" s="161">
        <v>1</v>
      </c>
      <c r="G110" s="161"/>
      <c r="H110" s="161">
        <v>1</v>
      </c>
      <c r="I110" s="161"/>
      <c r="J110" s="161"/>
      <c r="K110" s="161"/>
      <c r="L110" s="161"/>
    </row>
    <row r="111" spans="1:12" ht="12.75" customHeight="1" x14ac:dyDescent="0.2">
      <c r="A111" s="161" t="s">
        <v>1231</v>
      </c>
      <c r="B111" s="161" t="s">
        <v>1234</v>
      </c>
      <c r="C111" s="161" t="s">
        <v>1235</v>
      </c>
      <c r="D111" s="161"/>
      <c r="E111" s="161">
        <v>4</v>
      </c>
      <c r="F111" s="161">
        <v>15</v>
      </c>
      <c r="G111" s="161"/>
      <c r="H111" s="161"/>
      <c r="I111" s="161">
        <v>2</v>
      </c>
      <c r="J111" s="161">
        <v>2</v>
      </c>
      <c r="K111" s="161"/>
      <c r="L111" s="161"/>
    </row>
    <row r="112" spans="1:12" ht="12.75" customHeight="1" x14ac:dyDescent="0.2">
      <c r="A112" s="161" t="s">
        <v>1231</v>
      </c>
      <c r="B112" s="161" t="s">
        <v>1236</v>
      </c>
      <c r="C112" s="161" t="s">
        <v>1237</v>
      </c>
      <c r="D112" s="161"/>
      <c r="E112" s="161">
        <v>4</v>
      </c>
      <c r="F112" s="161">
        <v>5</v>
      </c>
      <c r="G112" s="161"/>
      <c r="H112" s="161">
        <v>3</v>
      </c>
      <c r="I112" s="161">
        <v>1</v>
      </c>
      <c r="J112" s="161"/>
      <c r="K112" s="161"/>
      <c r="L112" s="161"/>
    </row>
    <row r="113" spans="1:12" ht="12.75" customHeight="1" x14ac:dyDescent="0.2">
      <c r="A113" s="161" t="s">
        <v>1231</v>
      </c>
      <c r="B113" s="161" t="s">
        <v>1238</v>
      </c>
      <c r="C113" s="161" t="s">
        <v>1239</v>
      </c>
      <c r="D113" s="161"/>
      <c r="E113" s="161">
        <v>1</v>
      </c>
      <c r="F113" s="161">
        <v>3</v>
      </c>
      <c r="G113" s="161"/>
      <c r="H113" s="161"/>
      <c r="I113" s="161"/>
      <c r="J113" s="161">
        <v>1</v>
      </c>
      <c r="K113" s="161"/>
      <c r="L113" s="161"/>
    </row>
    <row r="114" spans="1:12" ht="12.75" customHeight="1" x14ac:dyDescent="0.2">
      <c r="A114" s="161" t="s">
        <v>1231</v>
      </c>
      <c r="B114" s="161" t="s">
        <v>1240</v>
      </c>
      <c r="C114" s="161" t="s">
        <v>1241</v>
      </c>
      <c r="D114" s="161"/>
      <c r="E114" s="161">
        <v>3</v>
      </c>
      <c r="F114" s="161">
        <v>24</v>
      </c>
      <c r="G114" s="161"/>
      <c r="H114" s="161">
        <v>2</v>
      </c>
      <c r="I114" s="161"/>
      <c r="J114" s="161"/>
      <c r="K114" s="161">
        <v>1</v>
      </c>
      <c r="L114" s="161"/>
    </row>
    <row r="115" spans="1:12" ht="12.75" customHeight="1" x14ac:dyDescent="0.2">
      <c r="A115" s="161" t="s">
        <v>1231</v>
      </c>
      <c r="B115" s="161" t="s">
        <v>1242</v>
      </c>
      <c r="C115" s="161" t="s">
        <v>1243</v>
      </c>
      <c r="D115" s="161"/>
      <c r="E115" s="161">
        <v>2</v>
      </c>
      <c r="F115" s="161">
        <v>2</v>
      </c>
      <c r="G115" s="161"/>
      <c r="H115" s="161">
        <v>2</v>
      </c>
      <c r="I115" s="161"/>
      <c r="J115" s="161"/>
      <c r="K115" s="161"/>
      <c r="L115" s="161"/>
    </row>
    <row r="116" spans="1:12" ht="12.75" customHeight="1" x14ac:dyDescent="0.2">
      <c r="A116" s="161" t="s">
        <v>1231</v>
      </c>
      <c r="B116" s="161" t="s">
        <v>1244</v>
      </c>
      <c r="C116" s="161" t="s">
        <v>1245</v>
      </c>
      <c r="D116" s="161"/>
      <c r="E116" s="161">
        <v>2</v>
      </c>
      <c r="F116" s="161">
        <v>2</v>
      </c>
      <c r="G116" s="161"/>
      <c r="H116" s="161">
        <v>2</v>
      </c>
      <c r="I116" s="161"/>
      <c r="J116" s="161"/>
      <c r="K116" s="161"/>
      <c r="L116" s="161"/>
    </row>
    <row r="117" spans="1:12" ht="12.75" customHeight="1" x14ac:dyDescent="0.2">
      <c r="A117" s="161" t="s">
        <v>1231</v>
      </c>
      <c r="B117" s="161" t="s">
        <v>1246</v>
      </c>
      <c r="C117" s="161" t="s">
        <v>1247</v>
      </c>
      <c r="D117" s="161"/>
      <c r="E117" s="161">
        <v>3</v>
      </c>
      <c r="F117" s="161">
        <v>3</v>
      </c>
      <c r="G117" s="161"/>
      <c r="H117" s="161">
        <v>3</v>
      </c>
      <c r="I117" s="161"/>
      <c r="J117" s="161"/>
      <c r="K117" s="161"/>
      <c r="L117" s="161"/>
    </row>
    <row r="118" spans="1:12" ht="12.75" customHeight="1" x14ac:dyDescent="0.2">
      <c r="A118" s="161" t="s">
        <v>1231</v>
      </c>
      <c r="B118" s="161" t="s">
        <v>1248</v>
      </c>
      <c r="C118" s="161" t="s">
        <v>1249</v>
      </c>
      <c r="D118" s="161"/>
      <c r="E118" s="161">
        <v>2</v>
      </c>
      <c r="F118" s="161">
        <v>2</v>
      </c>
      <c r="G118" s="161"/>
      <c r="H118" s="161">
        <v>2</v>
      </c>
      <c r="I118" s="161"/>
      <c r="J118" s="161"/>
      <c r="K118" s="161"/>
      <c r="L118" s="161"/>
    </row>
    <row r="119" spans="1:12" ht="12.75" customHeight="1" x14ac:dyDescent="0.2">
      <c r="A119" s="161" t="s">
        <v>1231</v>
      </c>
      <c r="B119" s="161" t="s">
        <v>1250</v>
      </c>
      <c r="C119" s="161" t="s">
        <v>1251</v>
      </c>
      <c r="D119" s="161"/>
      <c r="E119" s="161">
        <v>1</v>
      </c>
      <c r="F119" s="161">
        <v>3</v>
      </c>
      <c r="G119" s="161"/>
      <c r="H119" s="161"/>
      <c r="I119" s="161"/>
      <c r="J119" s="161">
        <v>1</v>
      </c>
      <c r="K119" s="161"/>
      <c r="L119" s="161"/>
    </row>
    <row r="120" spans="1:12" ht="12.75" customHeight="1" x14ac:dyDescent="0.2">
      <c r="A120" s="161" t="s">
        <v>1231</v>
      </c>
      <c r="B120" s="161" t="s">
        <v>1252</v>
      </c>
      <c r="C120" s="161" t="s">
        <v>1253</v>
      </c>
      <c r="D120" s="161"/>
      <c r="E120" s="161">
        <v>3</v>
      </c>
      <c r="F120" s="161">
        <v>15</v>
      </c>
      <c r="G120" s="161"/>
      <c r="H120" s="161">
        <v>2</v>
      </c>
      <c r="I120" s="161"/>
      <c r="J120" s="161"/>
      <c r="K120" s="161">
        <v>1</v>
      </c>
      <c r="L120" s="161"/>
    </row>
    <row r="121" spans="1:12" ht="12.75" customHeight="1" x14ac:dyDescent="0.2">
      <c r="A121" s="161" t="s">
        <v>1231</v>
      </c>
      <c r="B121" s="161" t="s">
        <v>1254</v>
      </c>
      <c r="C121" s="161" t="s">
        <v>1255</v>
      </c>
      <c r="D121" s="161"/>
      <c r="E121" s="161">
        <v>1</v>
      </c>
      <c r="F121" s="161">
        <v>1</v>
      </c>
      <c r="G121" s="161"/>
      <c r="H121" s="161">
        <v>1</v>
      </c>
      <c r="I121" s="161"/>
      <c r="J121" s="161"/>
      <c r="K121" s="161"/>
      <c r="L121" s="161"/>
    </row>
    <row r="122" spans="1:12" ht="12.75" customHeight="1" x14ac:dyDescent="0.2">
      <c r="A122" s="161" t="s">
        <v>1231</v>
      </c>
      <c r="B122" s="161" t="s">
        <v>1256</v>
      </c>
      <c r="C122" s="161" t="s">
        <v>1257</v>
      </c>
      <c r="D122" s="161"/>
      <c r="E122" s="161">
        <v>1</v>
      </c>
      <c r="F122" s="161">
        <v>1</v>
      </c>
      <c r="G122" s="161"/>
      <c r="H122" s="161">
        <v>1</v>
      </c>
      <c r="I122" s="161"/>
      <c r="J122" s="161"/>
      <c r="K122" s="161"/>
      <c r="L122" s="161"/>
    </row>
    <row r="123" spans="1:12" ht="12.75" customHeight="1" x14ac:dyDescent="0.2">
      <c r="A123" s="161" t="s">
        <v>1231</v>
      </c>
      <c r="B123" s="161" t="s">
        <v>1258</v>
      </c>
      <c r="C123" s="161" t="s">
        <v>1259</v>
      </c>
      <c r="D123" s="161"/>
      <c r="E123" s="161">
        <v>1</v>
      </c>
      <c r="F123" s="161">
        <v>3</v>
      </c>
      <c r="G123" s="161"/>
      <c r="H123" s="161"/>
      <c r="I123" s="161"/>
      <c r="J123" s="161">
        <v>1</v>
      </c>
      <c r="K123" s="161"/>
      <c r="L123" s="161"/>
    </row>
    <row r="124" spans="1:12" ht="12.75" customHeight="1" x14ac:dyDescent="0.2">
      <c r="A124" s="170" t="s">
        <v>1231</v>
      </c>
      <c r="B124" s="170" t="s">
        <v>1260</v>
      </c>
      <c r="C124" s="170" t="s">
        <v>1261</v>
      </c>
      <c r="D124" s="170"/>
      <c r="E124" s="170">
        <v>1</v>
      </c>
      <c r="F124" s="170">
        <v>3</v>
      </c>
      <c r="G124" s="170"/>
      <c r="H124" s="170"/>
      <c r="I124" s="170"/>
      <c r="J124" s="170">
        <v>1</v>
      </c>
      <c r="K124" s="170"/>
      <c r="L124" s="170"/>
    </row>
    <row r="125" spans="1:12" ht="12.75" customHeight="1" x14ac:dyDescent="0.2">
      <c r="A125" s="31"/>
      <c r="B125" s="32">
        <f>COUNTA(B110:B124)</f>
        <v>15</v>
      </c>
      <c r="C125" s="32"/>
      <c r="D125" s="32"/>
      <c r="E125" s="28">
        <f>SUM(E110:E124)</f>
        <v>30</v>
      </c>
      <c r="F125" s="28">
        <f>SUM(F110:F124)</f>
        <v>83</v>
      </c>
      <c r="G125" s="35"/>
      <c r="H125" s="28">
        <f>SUM(H110:H124)</f>
        <v>19</v>
      </c>
      <c r="I125" s="28">
        <f>SUM(I110:I124)</f>
        <v>3</v>
      </c>
      <c r="J125" s="28">
        <f>SUM(J110:J124)</f>
        <v>6</v>
      </c>
      <c r="K125" s="28">
        <f>SUM(K110:K124)</f>
        <v>2</v>
      </c>
      <c r="L125" s="28">
        <f>SUM(L110:L124)</f>
        <v>0</v>
      </c>
    </row>
    <row r="126" spans="1:12" ht="12.75" customHeight="1" x14ac:dyDescent="0.2">
      <c r="A126" s="31"/>
      <c r="B126" s="32"/>
      <c r="C126" s="32"/>
      <c r="D126" s="32"/>
      <c r="E126" s="28"/>
      <c r="F126" s="28"/>
      <c r="G126" s="35"/>
      <c r="H126" s="28"/>
      <c r="I126" s="28"/>
      <c r="J126" s="28"/>
      <c r="K126" s="28"/>
      <c r="L126" s="28"/>
    </row>
    <row r="127" spans="1:12" ht="12.75" customHeight="1" x14ac:dyDescent="0.2">
      <c r="A127" s="170" t="s">
        <v>146</v>
      </c>
      <c r="B127" s="170" t="s">
        <v>1273</v>
      </c>
      <c r="C127" s="170" t="s">
        <v>1274</v>
      </c>
      <c r="D127" s="170"/>
      <c r="E127" s="170">
        <v>1</v>
      </c>
      <c r="F127" s="170">
        <v>3</v>
      </c>
      <c r="G127" s="170"/>
      <c r="H127" s="170"/>
      <c r="I127" s="170"/>
      <c r="J127" s="170">
        <v>1</v>
      </c>
      <c r="K127" s="170"/>
      <c r="L127" s="170"/>
    </row>
    <row r="128" spans="1:12" ht="12.75" customHeight="1" x14ac:dyDescent="0.2">
      <c r="A128" s="31"/>
      <c r="B128" s="32">
        <f>COUNTA(B127:B127)</f>
        <v>1</v>
      </c>
      <c r="C128" s="32"/>
      <c r="D128" s="32"/>
      <c r="E128" s="28">
        <f>SUM(E127:E127)</f>
        <v>1</v>
      </c>
      <c r="F128" s="28">
        <f>SUM(F127:F127)</f>
        <v>3</v>
      </c>
      <c r="G128" s="35"/>
      <c r="H128" s="28">
        <f>SUM(H127:H127)</f>
        <v>0</v>
      </c>
      <c r="I128" s="28">
        <f>SUM(I127:I127)</f>
        <v>0</v>
      </c>
      <c r="J128" s="28">
        <f>SUM(J127:J127)</f>
        <v>1</v>
      </c>
      <c r="K128" s="28">
        <f>SUM(K127:K127)</f>
        <v>0</v>
      </c>
      <c r="L128" s="28">
        <f>SUM(L127:L127)</f>
        <v>0</v>
      </c>
    </row>
    <row r="129" spans="1:12" ht="12.75" customHeight="1" x14ac:dyDescent="0.2">
      <c r="A129" s="31"/>
      <c r="B129" s="32"/>
      <c r="C129" s="32"/>
      <c r="D129" s="32"/>
      <c r="E129" s="28"/>
      <c r="F129" s="28"/>
      <c r="G129" s="35"/>
      <c r="H129" s="28"/>
      <c r="I129" s="28"/>
      <c r="J129" s="28"/>
      <c r="K129" s="28"/>
      <c r="L129" s="28"/>
    </row>
    <row r="130" spans="1:12" ht="12.75" customHeight="1" x14ac:dyDescent="0.2">
      <c r="A130" s="31"/>
      <c r="B130" s="32"/>
      <c r="C130" s="32"/>
      <c r="D130" s="32"/>
      <c r="E130" s="28"/>
      <c r="F130" s="28"/>
      <c r="G130" s="35"/>
      <c r="H130" s="28"/>
      <c r="I130" s="28"/>
      <c r="J130" s="28"/>
      <c r="K130" s="28"/>
      <c r="L130" s="28"/>
    </row>
    <row r="131" spans="1:12" ht="12.75" customHeight="1" x14ac:dyDescent="0.2">
      <c r="C131" s="94" t="s">
        <v>1312</v>
      </c>
      <c r="D131" s="109"/>
      <c r="E131" s="110"/>
    </row>
    <row r="132" spans="1:12" ht="12.75" customHeight="1" x14ac:dyDescent="0.2">
      <c r="B132" s="111"/>
      <c r="C132" s="5"/>
      <c r="D132" s="112" t="s">
        <v>129</v>
      </c>
      <c r="E132" s="93">
        <f>B5+B8+B11+B16+B22+B29+B33+B42+B45+B51+B54+B60+B68+B71+B76+B81+B84+B88+B92+B96+B99+B102+B108+B125+B128</f>
        <v>77</v>
      </c>
    </row>
    <row r="133" spans="1:12" ht="12.75" customHeight="1" x14ac:dyDescent="0.2">
      <c r="B133" s="111"/>
      <c r="C133" s="5"/>
      <c r="D133" s="112" t="s">
        <v>106</v>
      </c>
      <c r="E133" s="93">
        <f>SUM(E5+E8+E11+E16+E22+E29+E33+E42+E45+E51+E54+E60+E68+E71+E76+E81+E84+E88+E92+E96+E99+E102+E108+E125+E128)</f>
        <v>127</v>
      </c>
    </row>
    <row r="134" spans="1:12" ht="12.75" customHeight="1" x14ac:dyDescent="0.2">
      <c r="B134" s="111"/>
      <c r="C134" s="5"/>
      <c r="D134" s="112" t="s">
        <v>107</v>
      </c>
      <c r="E134" s="92">
        <f>SUM(F5+F8+F11+F16+F22+F29+F33+F42+F45+F51+F54+F60+F68+F71+F76+F81+F84+F88+F92+F96+F99+F102+F108+F125+F128)</f>
        <v>324</v>
      </c>
    </row>
    <row r="135" spans="1:12" ht="12.75" customHeight="1" x14ac:dyDescent="0.2"/>
    <row r="136" spans="1:12" ht="12.75" customHeight="1" x14ac:dyDescent="0.2">
      <c r="C136" s="97" t="s">
        <v>137</v>
      </c>
      <c r="D136" s="97"/>
      <c r="E136" s="99"/>
      <c r="F136" s="99"/>
      <c r="G136" s="99"/>
      <c r="H136" s="104" t="s">
        <v>94</v>
      </c>
      <c r="I136" s="104" t="s">
        <v>105</v>
      </c>
    </row>
    <row r="137" spans="1:12" ht="12.75" customHeight="1" x14ac:dyDescent="0.2">
      <c r="C137" s="119"/>
      <c r="D137" s="119"/>
      <c r="E137" s="119"/>
      <c r="F137" s="102" t="s">
        <v>132</v>
      </c>
      <c r="H137" s="93">
        <f>SUM(H5+H8+H11+H16+H22+H29+H33+H42+H45+H51+H54+H60+H68+H71+H76+H81+H84+H88+H92+H96+H99+H102+H108+H125+H128)</f>
        <v>71</v>
      </c>
      <c r="I137" s="107">
        <f>H137/(H142)</f>
        <v>0.55905511811023623</v>
      </c>
    </row>
    <row r="138" spans="1:12" ht="12.75" customHeight="1" x14ac:dyDescent="0.2">
      <c r="C138" s="119"/>
      <c r="D138" s="119"/>
      <c r="E138" s="119"/>
      <c r="F138" s="102" t="s">
        <v>133</v>
      </c>
      <c r="H138" s="93">
        <f>SUM(I5+I8+I11+I19+I16+I22+I29+I33+I42+I45+I51+I54+I60+I68+I71+I76+I81+I84+I99+I92+I96+I102+I108+I125+I128)</f>
        <v>25</v>
      </c>
      <c r="I138" s="107">
        <f>H138/H142</f>
        <v>0.19685039370078741</v>
      </c>
    </row>
    <row r="139" spans="1:12" ht="12.75" customHeight="1" x14ac:dyDescent="0.2">
      <c r="C139" s="119"/>
      <c r="D139" s="119"/>
      <c r="E139" s="119"/>
      <c r="F139" s="102" t="s">
        <v>134</v>
      </c>
      <c r="H139" s="93">
        <f>SUM(J5+J8+J16+J22+J29+J33+J42+J45+J51+J60+J68+J76+J81+J84+J92+J96+J102+J108+J125+J128)</f>
        <v>22</v>
      </c>
      <c r="I139" s="107">
        <f>H139/H142</f>
        <v>0.17322834645669291</v>
      </c>
    </row>
    <row r="140" spans="1:12" ht="12.75" customHeight="1" x14ac:dyDescent="0.2">
      <c r="C140" s="119"/>
      <c r="D140" s="119"/>
      <c r="E140" s="119"/>
      <c r="F140" s="102" t="s">
        <v>135</v>
      </c>
      <c r="H140" s="93">
        <f>SUM(K5+K8+K11+K16+K22+K29+K33+K42+K45+K51+K54+K60+K68+K71+K76+K81+K84+K88+K92+K96+K102+K108+K125+K128)</f>
        <v>9</v>
      </c>
      <c r="I140" s="107">
        <f>H140/H142</f>
        <v>7.0866141732283464E-2</v>
      </c>
    </row>
    <row r="141" spans="1:12" ht="12.75" customHeight="1" x14ac:dyDescent="0.2">
      <c r="C141" s="119"/>
      <c r="D141" s="119"/>
      <c r="E141" s="119"/>
      <c r="F141" s="102" t="s">
        <v>136</v>
      </c>
      <c r="H141" s="118">
        <f>SUM(L5+L8+L11+L16+L22+L29+L33+L42+L45+L51+L54+L60+L68+L71+L76+L81+L84+L88+L92+L96+L99+L102+L108+L125+L128)</f>
        <v>0</v>
      </c>
      <c r="I141" s="108">
        <f>H141/H142</f>
        <v>0</v>
      </c>
    </row>
    <row r="142" spans="1:12" ht="12.75" customHeight="1" x14ac:dyDescent="0.2">
      <c r="C142" s="119"/>
      <c r="D142" s="119"/>
      <c r="E142" s="119"/>
      <c r="F142" s="119"/>
      <c r="G142" s="102"/>
      <c r="H142" s="116">
        <f>SUM(H137:H141)</f>
        <v>127</v>
      </c>
      <c r="I142" s="107">
        <f>SUM(I137:I141)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Michigan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2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6.42578125" style="6" customWidth="1"/>
    <col min="5" max="5" width="9.140625" style="54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0" customFormat="1" ht="12" customHeight="1" x14ac:dyDescent="0.2">
      <c r="B1" s="227" t="s">
        <v>27</v>
      </c>
      <c r="C1" s="227"/>
      <c r="D1" s="65"/>
      <c r="E1" s="66"/>
      <c r="F1" s="65"/>
      <c r="G1" s="226" t="s">
        <v>29</v>
      </c>
      <c r="H1" s="226"/>
      <c r="I1" s="226"/>
      <c r="J1" s="65"/>
      <c r="K1" s="227" t="s">
        <v>35</v>
      </c>
      <c r="L1" s="227"/>
    </row>
    <row r="2" spans="1:12" s="53" customFormat="1" ht="48.75" customHeight="1" x14ac:dyDescent="0.15">
      <c r="A2" s="19" t="s">
        <v>13</v>
      </c>
      <c r="B2" s="19" t="s">
        <v>14</v>
      </c>
      <c r="C2" s="19" t="s">
        <v>11</v>
      </c>
      <c r="D2" s="19" t="s">
        <v>69</v>
      </c>
      <c r="E2" s="152" t="s">
        <v>28</v>
      </c>
      <c r="F2" s="19"/>
      <c r="G2" s="19" t="s">
        <v>1313</v>
      </c>
      <c r="H2" s="19" t="s">
        <v>15</v>
      </c>
      <c r="I2" s="19" t="s">
        <v>16</v>
      </c>
      <c r="J2" s="19"/>
      <c r="K2" s="19" t="s">
        <v>17</v>
      </c>
      <c r="L2" s="19" t="s">
        <v>18</v>
      </c>
    </row>
    <row r="3" spans="1:12" s="30" customFormat="1" ht="12.75" customHeight="1" x14ac:dyDescent="0.15">
      <c r="A3" s="161" t="s">
        <v>152</v>
      </c>
      <c r="B3" s="161" t="s">
        <v>153</v>
      </c>
      <c r="C3" s="161" t="s">
        <v>154</v>
      </c>
      <c r="D3" s="161">
        <v>3</v>
      </c>
      <c r="E3" s="161">
        <v>152</v>
      </c>
      <c r="F3" s="19"/>
      <c r="G3" s="19"/>
      <c r="H3" s="19"/>
      <c r="I3" s="37">
        <f t="shared" ref="I3:I7" si="0">H3/E3</f>
        <v>0</v>
      </c>
      <c r="J3" s="59"/>
      <c r="K3" s="38">
        <f t="shared" ref="K3:K7" si="1">E3-H3</f>
        <v>152</v>
      </c>
      <c r="L3" s="37">
        <f t="shared" ref="L3:L7" si="2">K3/E3</f>
        <v>1</v>
      </c>
    </row>
    <row r="4" spans="1:12" s="30" customFormat="1" ht="12.75" customHeight="1" x14ac:dyDescent="0.15">
      <c r="A4" s="161" t="s">
        <v>152</v>
      </c>
      <c r="B4" s="161" t="s">
        <v>155</v>
      </c>
      <c r="C4" s="161" t="s">
        <v>156</v>
      </c>
      <c r="D4" s="161">
        <v>3</v>
      </c>
      <c r="E4" s="161">
        <v>152</v>
      </c>
      <c r="F4" s="19"/>
      <c r="G4" s="19"/>
      <c r="H4" s="19"/>
      <c r="I4" s="37">
        <f t="shared" si="0"/>
        <v>0</v>
      </c>
      <c r="J4" s="59"/>
      <c r="K4" s="38">
        <f t="shared" si="1"/>
        <v>152</v>
      </c>
      <c r="L4" s="37">
        <f t="shared" si="2"/>
        <v>1</v>
      </c>
    </row>
    <row r="5" spans="1:12" s="30" customFormat="1" ht="12.75" customHeight="1" x14ac:dyDescent="0.15">
      <c r="A5" s="161" t="s">
        <v>152</v>
      </c>
      <c r="B5" s="161" t="s">
        <v>159</v>
      </c>
      <c r="C5" s="161" t="s">
        <v>160</v>
      </c>
      <c r="D5" s="161">
        <v>1</v>
      </c>
      <c r="E5" s="161">
        <v>152</v>
      </c>
      <c r="F5" s="19"/>
      <c r="G5" s="19"/>
      <c r="H5" s="19"/>
      <c r="I5" s="37">
        <f t="shared" si="0"/>
        <v>0</v>
      </c>
      <c r="J5" s="59"/>
      <c r="K5" s="38">
        <f t="shared" si="1"/>
        <v>152</v>
      </c>
      <c r="L5" s="37">
        <f t="shared" si="2"/>
        <v>1</v>
      </c>
    </row>
    <row r="6" spans="1:12" s="30" customFormat="1" ht="12.75" customHeight="1" x14ac:dyDescent="0.15">
      <c r="A6" s="161" t="s">
        <v>152</v>
      </c>
      <c r="B6" s="161" t="s">
        <v>161</v>
      </c>
      <c r="C6" s="161" t="s">
        <v>162</v>
      </c>
      <c r="D6" s="161">
        <v>3</v>
      </c>
      <c r="E6" s="161">
        <v>152</v>
      </c>
      <c r="F6" s="19"/>
      <c r="G6" s="19"/>
      <c r="H6" s="19"/>
      <c r="I6" s="37">
        <f t="shared" si="0"/>
        <v>0</v>
      </c>
      <c r="J6" s="59"/>
      <c r="K6" s="38">
        <f t="shared" si="1"/>
        <v>152</v>
      </c>
      <c r="L6" s="37">
        <f t="shared" si="2"/>
        <v>1</v>
      </c>
    </row>
    <row r="7" spans="1:12" s="30" customFormat="1" ht="12.75" customHeight="1" x14ac:dyDescent="0.15">
      <c r="A7" s="170" t="s">
        <v>152</v>
      </c>
      <c r="B7" s="170" t="s">
        <v>164</v>
      </c>
      <c r="C7" s="170" t="s">
        <v>165</v>
      </c>
      <c r="D7" s="170">
        <v>3</v>
      </c>
      <c r="E7" s="34">
        <v>153</v>
      </c>
      <c r="F7" s="3"/>
      <c r="G7" s="3"/>
      <c r="H7" s="3"/>
      <c r="I7" s="40">
        <f t="shared" si="0"/>
        <v>0</v>
      </c>
      <c r="J7" s="61"/>
      <c r="K7" s="41">
        <f t="shared" si="1"/>
        <v>153</v>
      </c>
      <c r="L7" s="40">
        <f t="shared" si="2"/>
        <v>1</v>
      </c>
    </row>
    <row r="8" spans="1:12" x14ac:dyDescent="0.2">
      <c r="A8" s="51"/>
      <c r="B8" s="57">
        <f>COUNTA(B3:B7)</f>
        <v>5</v>
      </c>
      <c r="C8" s="51"/>
      <c r="E8" s="134">
        <f>SUM(E3:E7)</f>
        <v>761</v>
      </c>
      <c r="F8" s="42"/>
      <c r="G8" s="57">
        <f>COUNTA(G3:G7)</f>
        <v>0</v>
      </c>
      <c r="H8" s="134">
        <f>SUM(H3:H7)</f>
        <v>0</v>
      </c>
      <c r="I8" s="43">
        <f>H8/E8</f>
        <v>0</v>
      </c>
      <c r="J8" s="132"/>
      <c r="K8" s="134">
        <f>SUM(K3:K7)</f>
        <v>761</v>
      </c>
      <c r="L8" s="43">
        <f>K8/E8</f>
        <v>1</v>
      </c>
    </row>
    <row r="9" spans="1:12" x14ac:dyDescent="0.2">
      <c r="A9" s="51"/>
      <c r="B9" s="57"/>
      <c r="C9" s="51"/>
      <c r="E9" s="134"/>
      <c r="F9" s="42"/>
      <c r="G9" s="57"/>
      <c r="H9" s="134"/>
      <c r="I9" s="43"/>
      <c r="J9" s="148"/>
      <c r="K9" s="134"/>
      <c r="L9" s="43"/>
    </row>
    <row r="10" spans="1:12" x14ac:dyDescent="0.2">
      <c r="A10" s="161" t="s">
        <v>166</v>
      </c>
      <c r="B10" s="161" t="s">
        <v>167</v>
      </c>
      <c r="C10" s="161" t="s">
        <v>168</v>
      </c>
      <c r="D10" s="161">
        <v>3</v>
      </c>
      <c r="E10" s="161">
        <v>121</v>
      </c>
      <c r="F10" s="5"/>
      <c r="G10" s="13"/>
      <c r="H10" s="149"/>
      <c r="I10" s="37">
        <f t="shared" ref="I10:I12" si="3">H10/E10</f>
        <v>0</v>
      </c>
      <c r="J10" s="59"/>
      <c r="K10" s="38">
        <f t="shared" ref="K10:K12" si="4">E10-H10</f>
        <v>121</v>
      </c>
      <c r="L10" s="37">
        <f t="shared" ref="L10:L12" si="5">K10/E10</f>
        <v>1</v>
      </c>
    </row>
    <row r="11" spans="1:12" x14ac:dyDescent="0.2">
      <c r="A11" s="161" t="s">
        <v>166</v>
      </c>
      <c r="B11" s="161" t="s">
        <v>169</v>
      </c>
      <c r="C11" s="161" t="s">
        <v>170</v>
      </c>
      <c r="D11" s="161">
        <v>3</v>
      </c>
      <c r="E11" s="161">
        <v>121</v>
      </c>
      <c r="F11" s="5"/>
      <c r="G11" s="13"/>
      <c r="H11" s="175"/>
      <c r="I11" s="37"/>
      <c r="J11" s="59"/>
      <c r="K11" s="38"/>
      <c r="L11" s="37"/>
    </row>
    <row r="12" spans="1:12" x14ac:dyDescent="0.2">
      <c r="A12" s="170" t="s">
        <v>166</v>
      </c>
      <c r="B12" s="170" t="s">
        <v>177</v>
      </c>
      <c r="C12" s="170" t="s">
        <v>178</v>
      </c>
      <c r="D12" s="170">
        <v>3</v>
      </c>
      <c r="E12" s="170">
        <v>105</v>
      </c>
      <c r="F12" s="60"/>
      <c r="G12" s="62"/>
      <c r="H12" s="63"/>
      <c r="I12" s="40">
        <f t="shared" si="3"/>
        <v>0</v>
      </c>
      <c r="J12" s="61"/>
      <c r="K12" s="41">
        <f t="shared" si="4"/>
        <v>105</v>
      </c>
      <c r="L12" s="40">
        <f t="shared" si="5"/>
        <v>1</v>
      </c>
    </row>
    <row r="13" spans="1:12" x14ac:dyDescent="0.2">
      <c r="A13" s="51"/>
      <c r="B13" s="57">
        <f>COUNTA(B10:B12)</f>
        <v>3</v>
      </c>
      <c r="C13" s="51"/>
      <c r="E13" s="134">
        <f>SUM(E10:E12)</f>
        <v>347</v>
      </c>
      <c r="F13" s="42"/>
      <c r="G13" s="57">
        <f>COUNTA(G10:G12)</f>
        <v>0</v>
      </c>
      <c r="H13" s="134">
        <f>SUM(H10:H12)</f>
        <v>0</v>
      </c>
      <c r="I13" s="43">
        <f>H13/E13</f>
        <v>0</v>
      </c>
      <c r="J13" s="148"/>
      <c r="K13" s="49">
        <f>E13-H13</f>
        <v>347</v>
      </c>
      <c r="L13" s="43">
        <f>K13/E13</f>
        <v>1</v>
      </c>
    </row>
    <row r="14" spans="1:12" x14ac:dyDescent="0.2">
      <c r="A14" s="51"/>
      <c r="B14" s="57"/>
      <c r="C14" s="51"/>
      <c r="E14" s="134"/>
      <c r="F14" s="42"/>
      <c r="G14" s="57"/>
      <c r="H14" s="134"/>
      <c r="I14" s="43"/>
      <c r="J14" s="148"/>
      <c r="K14" s="134"/>
      <c r="L14" s="43"/>
    </row>
    <row r="15" spans="1:12" x14ac:dyDescent="0.2">
      <c r="A15" s="161" t="s">
        <v>191</v>
      </c>
      <c r="B15" s="161" t="s">
        <v>192</v>
      </c>
      <c r="C15" s="161" t="s">
        <v>193</v>
      </c>
      <c r="D15" s="161">
        <v>1</v>
      </c>
      <c r="E15" s="161">
        <v>125</v>
      </c>
      <c r="F15" s="5"/>
      <c r="G15" s="13"/>
      <c r="H15" s="133"/>
      <c r="I15" s="37">
        <f t="shared" ref="I15:I19" si="6">H15/E15</f>
        <v>0</v>
      </c>
      <c r="J15" s="59"/>
      <c r="K15" s="38">
        <f t="shared" ref="K15:K19" si="7">E15-H15</f>
        <v>125</v>
      </c>
      <c r="L15" s="37">
        <f t="shared" ref="L15:L19" si="8">K15/E15</f>
        <v>1</v>
      </c>
    </row>
    <row r="16" spans="1:12" x14ac:dyDescent="0.2">
      <c r="A16" s="161" t="s">
        <v>191</v>
      </c>
      <c r="B16" s="161" t="s">
        <v>194</v>
      </c>
      <c r="C16" s="161" t="s">
        <v>195</v>
      </c>
      <c r="D16" s="161">
        <v>1</v>
      </c>
      <c r="E16" s="161">
        <v>139</v>
      </c>
      <c r="F16" s="5"/>
      <c r="G16" s="161" t="s">
        <v>1292</v>
      </c>
      <c r="H16" s="161">
        <v>2</v>
      </c>
      <c r="I16" s="37">
        <f t="shared" ref="I16" si="9">H16/E16</f>
        <v>1.4388489208633094E-2</v>
      </c>
      <c r="J16" s="59"/>
      <c r="K16" s="38">
        <f t="shared" ref="K16" si="10">E16-H16</f>
        <v>137</v>
      </c>
      <c r="L16" s="37">
        <f t="shared" ref="L16" si="11">K16/E16</f>
        <v>0.98561151079136688</v>
      </c>
    </row>
    <row r="17" spans="1:12" x14ac:dyDescent="0.2">
      <c r="A17" s="161" t="s">
        <v>191</v>
      </c>
      <c r="B17" s="161" t="s">
        <v>196</v>
      </c>
      <c r="C17" s="161" t="s">
        <v>197</v>
      </c>
      <c r="D17" s="161">
        <v>1</v>
      </c>
      <c r="E17" s="161">
        <v>139</v>
      </c>
      <c r="F17" s="5"/>
      <c r="G17" s="36"/>
      <c r="H17" s="36"/>
      <c r="I17" s="37">
        <f t="shared" ref="I17" si="12">H17/E17</f>
        <v>0</v>
      </c>
      <c r="J17" s="59"/>
      <c r="K17" s="38">
        <f t="shared" ref="K17" si="13">E17-H17</f>
        <v>139</v>
      </c>
      <c r="L17" s="37">
        <f t="shared" ref="L17" si="14">K17/E17</f>
        <v>1</v>
      </c>
    </row>
    <row r="18" spans="1:12" x14ac:dyDescent="0.2">
      <c r="A18" s="161" t="s">
        <v>191</v>
      </c>
      <c r="B18" s="161" t="s">
        <v>198</v>
      </c>
      <c r="C18" s="161" t="s">
        <v>199</v>
      </c>
      <c r="D18" s="161">
        <v>3</v>
      </c>
      <c r="E18" s="161">
        <v>139</v>
      </c>
      <c r="F18" s="5"/>
      <c r="G18" s="161" t="s">
        <v>1292</v>
      </c>
      <c r="H18" s="161">
        <v>2</v>
      </c>
      <c r="I18" s="37">
        <f t="shared" si="6"/>
        <v>1.4388489208633094E-2</v>
      </c>
      <c r="J18" s="59"/>
      <c r="K18" s="38">
        <f t="shared" si="7"/>
        <v>137</v>
      </c>
      <c r="L18" s="37">
        <f t="shared" si="8"/>
        <v>0.98561151079136688</v>
      </c>
    </row>
    <row r="19" spans="1:12" x14ac:dyDescent="0.2">
      <c r="A19" s="170" t="s">
        <v>191</v>
      </c>
      <c r="B19" s="170" t="s">
        <v>200</v>
      </c>
      <c r="C19" s="170" t="s">
        <v>201</v>
      </c>
      <c r="D19" s="170">
        <v>1</v>
      </c>
      <c r="E19" s="170">
        <v>139</v>
      </c>
      <c r="F19" s="60"/>
      <c r="G19" s="62"/>
      <c r="H19" s="63"/>
      <c r="I19" s="40">
        <f t="shared" si="6"/>
        <v>0</v>
      </c>
      <c r="J19" s="61"/>
      <c r="K19" s="41">
        <f t="shared" si="7"/>
        <v>139</v>
      </c>
      <c r="L19" s="40">
        <f t="shared" si="8"/>
        <v>1</v>
      </c>
    </row>
    <row r="20" spans="1:12" x14ac:dyDescent="0.2">
      <c r="A20" s="51"/>
      <c r="B20" s="57">
        <f>COUNTA(B15:B19)</f>
        <v>5</v>
      </c>
      <c r="C20" s="51"/>
      <c r="E20" s="134">
        <f>SUM(E15:E19)</f>
        <v>681</v>
      </c>
      <c r="F20" s="42"/>
      <c r="G20" s="57">
        <f>COUNTA(G15:G19)</f>
        <v>2</v>
      </c>
      <c r="H20" s="134">
        <f>SUM(H15:H19)</f>
        <v>4</v>
      </c>
      <c r="I20" s="43">
        <f>H20/E20</f>
        <v>5.8737151248164461E-3</v>
      </c>
      <c r="J20" s="132"/>
      <c r="K20" s="49">
        <f>E20-H20</f>
        <v>677</v>
      </c>
      <c r="L20" s="43">
        <f>K20/E20</f>
        <v>0.99412628487518351</v>
      </c>
    </row>
    <row r="21" spans="1:12" ht="12.75" customHeight="1" x14ac:dyDescent="0.2">
      <c r="A21" s="51"/>
      <c r="B21" s="51"/>
      <c r="C21" s="51"/>
      <c r="H21" s="36"/>
      <c r="I21" s="36"/>
      <c r="J21" s="36"/>
      <c r="K21" s="36"/>
      <c r="L21" s="36"/>
    </row>
    <row r="22" spans="1:12" x14ac:dyDescent="0.2">
      <c r="A22" s="51" t="s">
        <v>202</v>
      </c>
      <c r="B22" s="140" t="s">
        <v>205</v>
      </c>
      <c r="C22" s="140" t="s">
        <v>206</v>
      </c>
      <c r="D22" s="141">
        <v>1</v>
      </c>
      <c r="E22" s="130">
        <v>91</v>
      </c>
      <c r="F22" s="5"/>
      <c r="G22" s="161" t="s">
        <v>1292</v>
      </c>
      <c r="H22" s="161">
        <v>2</v>
      </c>
      <c r="I22" s="37">
        <f t="shared" ref="I22" si="15">H22/E22</f>
        <v>2.197802197802198E-2</v>
      </c>
      <c r="J22" s="59"/>
      <c r="K22" s="38">
        <f t="shared" ref="K22" si="16">E22-H22</f>
        <v>89</v>
      </c>
      <c r="L22" s="37">
        <f t="shared" ref="L22" si="17">K22/E22</f>
        <v>0.97802197802197799</v>
      </c>
    </row>
    <row r="23" spans="1:12" x14ac:dyDescent="0.2">
      <c r="A23" s="51" t="s">
        <v>202</v>
      </c>
      <c r="B23" s="140" t="s">
        <v>211</v>
      </c>
      <c r="C23" s="140" t="s">
        <v>212</v>
      </c>
      <c r="D23" s="141">
        <v>1</v>
      </c>
      <c r="E23" s="130">
        <v>91</v>
      </c>
      <c r="F23" s="5"/>
      <c r="G23" s="13"/>
      <c r="H23" s="133"/>
      <c r="I23" s="37">
        <f t="shared" ref="I23:I26" si="18">H23/E23</f>
        <v>0</v>
      </c>
      <c r="J23" s="59"/>
      <c r="K23" s="38">
        <f t="shared" ref="K23:K26" si="19">E23-H23</f>
        <v>91</v>
      </c>
      <c r="L23" s="37">
        <f t="shared" ref="L23:L26" si="20">K23/E23</f>
        <v>1</v>
      </c>
    </row>
    <row r="24" spans="1:12" x14ac:dyDescent="0.2">
      <c r="A24" s="51" t="s">
        <v>202</v>
      </c>
      <c r="B24" s="140" t="s">
        <v>215</v>
      </c>
      <c r="C24" s="140" t="s">
        <v>216</v>
      </c>
      <c r="D24" s="141">
        <v>1</v>
      </c>
      <c r="E24" s="130">
        <v>91</v>
      </c>
      <c r="F24" s="5"/>
      <c r="G24" s="13"/>
      <c r="H24" s="133"/>
      <c r="I24" s="37">
        <f t="shared" si="18"/>
        <v>0</v>
      </c>
      <c r="J24" s="59"/>
      <c r="K24" s="38">
        <f t="shared" si="19"/>
        <v>91</v>
      </c>
      <c r="L24" s="37">
        <f t="shared" si="20"/>
        <v>1</v>
      </c>
    </row>
    <row r="25" spans="1:12" x14ac:dyDescent="0.2">
      <c r="A25" s="51" t="s">
        <v>202</v>
      </c>
      <c r="B25" s="140" t="s">
        <v>225</v>
      </c>
      <c r="C25" s="140" t="s">
        <v>226</v>
      </c>
      <c r="D25" s="141">
        <v>1</v>
      </c>
      <c r="E25" s="130">
        <v>91</v>
      </c>
      <c r="F25" s="5"/>
      <c r="G25" s="13"/>
      <c r="H25" s="133"/>
      <c r="I25" s="37">
        <f t="shared" si="18"/>
        <v>0</v>
      </c>
      <c r="J25" s="59"/>
      <c r="K25" s="38">
        <f t="shared" si="19"/>
        <v>91</v>
      </c>
      <c r="L25" s="37">
        <f t="shared" si="20"/>
        <v>1</v>
      </c>
    </row>
    <row r="26" spans="1:12" x14ac:dyDescent="0.2">
      <c r="A26" s="125" t="s">
        <v>202</v>
      </c>
      <c r="B26" s="142" t="s">
        <v>227</v>
      </c>
      <c r="C26" s="142" t="s">
        <v>228</v>
      </c>
      <c r="D26" s="143">
        <v>1</v>
      </c>
      <c r="E26" s="131">
        <v>91</v>
      </c>
      <c r="F26" s="60"/>
      <c r="G26" s="62"/>
      <c r="H26" s="63"/>
      <c r="I26" s="40">
        <f t="shared" si="18"/>
        <v>0</v>
      </c>
      <c r="J26" s="61"/>
      <c r="K26" s="41">
        <f t="shared" si="19"/>
        <v>91</v>
      </c>
      <c r="L26" s="40">
        <f t="shared" si="20"/>
        <v>1</v>
      </c>
    </row>
    <row r="27" spans="1:12" x14ac:dyDescent="0.2">
      <c r="A27" s="51"/>
      <c r="B27" s="57">
        <f>COUNTA(B22:B26)</f>
        <v>5</v>
      </c>
      <c r="C27" s="51"/>
      <c r="E27" s="134">
        <f>SUM(E22:E26)</f>
        <v>455</v>
      </c>
      <c r="F27" s="42"/>
      <c r="G27" s="57">
        <f>COUNTA(G22:G26)</f>
        <v>1</v>
      </c>
      <c r="H27" s="134">
        <f>SUM(H22:H26)</f>
        <v>2</v>
      </c>
      <c r="I27" s="43">
        <f>H27/E27</f>
        <v>4.3956043956043956E-3</v>
      </c>
      <c r="J27" s="132"/>
      <c r="K27" s="49">
        <f>E27-H27</f>
        <v>453</v>
      </c>
      <c r="L27" s="43">
        <f>K27/E27</f>
        <v>0.99560439560439562</v>
      </c>
    </row>
    <row r="28" spans="1:12" ht="8.25" customHeight="1" x14ac:dyDescent="0.2">
      <c r="A28" s="51"/>
      <c r="B28" s="57"/>
      <c r="C28" s="51"/>
      <c r="E28" s="134"/>
      <c r="F28" s="42"/>
      <c r="G28" s="57"/>
      <c r="H28" s="134"/>
      <c r="I28" s="43"/>
      <c r="J28" s="132"/>
      <c r="K28" s="49"/>
      <c r="L28" s="43"/>
    </row>
    <row r="29" spans="1:12" x14ac:dyDescent="0.2">
      <c r="A29" s="161" t="s">
        <v>231</v>
      </c>
      <c r="B29" s="161" t="s">
        <v>232</v>
      </c>
      <c r="C29" s="161" t="s">
        <v>233</v>
      </c>
      <c r="D29" s="161">
        <v>3</v>
      </c>
      <c r="E29" s="161">
        <v>105</v>
      </c>
      <c r="F29" s="5"/>
      <c r="G29" s="36"/>
      <c r="H29" s="36"/>
      <c r="I29" s="37">
        <f t="shared" ref="I29:I34" si="21">H29/E29</f>
        <v>0</v>
      </c>
      <c r="J29" s="59"/>
      <c r="K29" s="38">
        <f t="shared" ref="K29:K34" si="22">E29-H29</f>
        <v>105</v>
      </c>
      <c r="L29" s="37">
        <f t="shared" ref="L29:L34" si="23">K29/E29</f>
        <v>1</v>
      </c>
    </row>
    <row r="30" spans="1:12" x14ac:dyDescent="0.2">
      <c r="A30" s="161" t="s">
        <v>231</v>
      </c>
      <c r="B30" s="161" t="s">
        <v>234</v>
      </c>
      <c r="C30" s="161" t="s">
        <v>235</v>
      </c>
      <c r="D30" s="161">
        <v>1</v>
      </c>
      <c r="E30" s="161">
        <v>105</v>
      </c>
      <c r="F30" s="5"/>
      <c r="G30" s="36"/>
      <c r="H30" s="36"/>
      <c r="I30" s="37">
        <f t="shared" si="21"/>
        <v>0</v>
      </c>
      <c r="J30" s="59"/>
      <c r="K30" s="38">
        <f t="shared" ref="K30:K33" si="24">E30-H30</f>
        <v>105</v>
      </c>
      <c r="L30" s="37">
        <f t="shared" ref="L30:L33" si="25">K30/E30</f>
        <v>1</v>
      </c>
    </row>
    <row r="31" spans="1:12" x14ac:dyDescent="0.2">
      <c r="A31" s="161" t="s">
        <v>231</v>
      </c>
      <c r="B31" s="161" t="s">
        <v>238</v>
      </c>
      <c r="C31" s="161" t="s">
        <v>239</v>
      </c>
      <c r="D31" s="161">
        <v>1</v>
      </c>
      <c r="E31" s="161">
        <v>105</v>
      </c>
      <c r="F31" s="5"/>
      <c r="G31" s="36"/>
      <c r="H31" s="36"/>
      <c r="I31" s="37">
        <f t="shared" ref="I31:I32" si="26">H31/E31</f>
        <v>0</v>
      </c>
      <c r="J31" s="59"/>
      <c r="K31" s="38">
        <f t="shared" ref="K31:K32" si="27">E31-H31</f>
        <v>105</v>
      </c>
      <c r="L31" s="37">
        <f t="shared" ref="L31:L32" si="28">K31/E31</f>
        <v>1</v>
      </c>
    </row>
    <row r="32" spans="1:12" x14ac:dyDescent="0.2">
      <c r="A32" s="161" t="s">
        <v>231</v>
      </c>
      <c r="B32" s="161" t="s">
        <v>240</v>
      </c>
      <c r="C32" s="161" t="s">
        <v>241</v>
      </c>
      <c r="D32" s="161">
        <v>1</v>
      </c>
      <c r="E32" s="161">
        <v>105</v>
      </c>
      <c r="F32" s="5"/>
      <c r="G32" s="161" t="s">
        <v>1292</v>
      </c>
      <c r="H32" s="161">
        <v>1</v>
      </c>
      <c r="I32" s="37">
        <f t="shared" si="26"/>
        <v>9.5238095238095247E-3</v>
      </c>
      <c r="J32" s="59"/>
      <c r="K32" s="38">
        <f t="shared" si="27"/>
        <v>104</v>
      </c>
      <c r="L32" s="37">
        <f t="shared" si="28"/>
        <v>0.99047619047619051</v>
      </c>
    </row>
    <row r="33" spans="1:12" x14ac:dyDescent="0.2">
      <c r="A33" s="161" t="s">
        <v>231</v>
      </c>
      <c r="B33" s="161" t="s">
        <v>242</v>
      </c>
      <c r="C33" s="161" t="s">
        <v>243</v>
      </c>
      <c r="D33" s="161">
        <v>1</v>
      </c>
      <c r="E33" s="161">
        <v>105</v>
      </c>
      <c r="F33" s="5"/>
      <c r="G33" s="36"/>
      <c r="H33" s="36"/>
      <c r="I33" s="37">
        <f t="shared" si="21"/>
        <v>0</v>
      </c>
      <c r="J33" s="59"/>
      <c r="K33" s="38">
        <f t="shared" si="24"/>
        <v>105</v>
      </c>
      <c r="L33" s="37">
        <f t="shared" si="25"/>
        <v>1</v>
      </c>
    </row>
    <row r="34" spans="1:12" x14ac:dyDescent="0.2">
      <c r="A34" s="170" t="s">
        <v>231</v>
      </c>
      <c r="B34" s="170" t="s">
        <v>262</v>
      </c>
      <c r="C34" s="170" t="s">
        <v>263</v>
      </c>
      <c r="D34" s="170">
        <v>1</v>
      </c>
      <c r="E34" s="170">
        <v>105</v>
      </c>
      <c r="F34" s="60"/>
      <c r="G34" s="39"/>
      <c r="H34" s="39"/>
      <c r="I34" s="40">
        <f t="shared" si="21"/>
        <v>0</v>
      </c>
      <c r="J34" s="61"/>
      <c r="K34" s="41">
        <f t="shared" si="22"/>
        <v>105</v>
      </c>
      <c r="L34" s="40">
        <f t="shared" si="23"/>
        <v>1</v>
      </c>
    </row>
    <row r="35" spans="1:12" x14ac:dyDescent="0.2">
      <c r="A35" s="51"/>
      <c r="B35" s="57">
        <f>COUNTA(B29:B34)</f>
        <v>6</v>
      </c>
      <c r="C35" s="51"/>
      <c r="E35" s="134">
        <f>SUM(E29:E34)</f>
        <v>630</v>
      </c>
      <c r="F35" s="42"/>
      <c r="G35" s="57">
        <f>COUNTA(G29:G34)</f>
        <v>1</v>
      </c>
      <c r="H35" s="134">
        <f>SUM(H29:H34)</f>
        <v>1</v>
      </c>
      <c r="I35" s="43">
        <f>H35/E35</f>
        <v>1.5873015873015873E-3</v>
      </c>
      <c r="J35" s="132"/>
      <c r="K35" s="49">
        <f>E35-H35</f>
        <v>629</v>
      </c>
      <c r="L35" s="43">
        <f>K35/E35</f>
        <v>0.99841269841269842</v>
      </c>
    </row>
    <row r="36" spans="1:12" ht="8.25" customHeight="1" x14ac:dyDescent="0.2">
      <c r="A36" s="51"/>
      <c r="B36" s="57"/>
      <c r="C36" s="51"/>
      <c r="E36" s="134"/>
      <c r="F36" s="42"/>
      <c r="G36" s="57"/>
      <c r="H36" s="134"/>
      <c r="I36" s="43"/>
      <c r="J36" s="132"/>
      <c r="K36" s="49"/>
      <c r="L36" s="43"/>
    </row>
    <row r="37" spans="1:12" x14ac:dyDescent="0.2">
      <c r="A37" s="161" t="s">
        <v>264</v>
      </c>
      <c r="B37" s="161" t="s">
        <v>265</v>
      </c>
      <c r="C37" s="161" t="s">
        <v>266</v>
      </c>
      <c r="D37" s="161">
        <v>1</v>
      </c>
      <c r="E37" s="161">
        <v>120</v>
      </c>
      <c r="F37" s="5"/>
      <c r="G37" s="161" t="s">
        <v>1292</v>
      </c>
      <c r="H37" s="161">
        <v>6</v>
      </c>
      <c r="I37" s="37">
        <f t="shared" ref="I37:I39" si="29">H37/E37</f>
        <v>0.05</v>
      </c>
      <c r="J37" s="59"/>
      <c r="K37" s="38">
        <f t="shared" ref="K37:K39" si="30">E37-H37</f>
        <v>114</v>
      </c>
      <c r="L37" s="37">
        <f t="shared" ref="L37:L39" si="31">K37/E37</f>
        <v>0.95</v>
      </c>
    </row>
    <row r="38" spans="1:12" x14ac:dyDescent="0.2">
      <c r="A38" s="161" t="s">
        <v>264</v>
      </c>
      <c r="B38" s="161" t="s">
        <v>271</v>
      </c>
      <c r="C38" s="161" t="s">
        <v>272</v>
      </c>
      <c r="D38" s="161">
        <v>1</v>
      </c>
      <c r="E38" s="161">
        <v>120</v>
      </c>
      <c r="F38" s="5"/>
      <c r="G38" s="161" t="s">
        <v>1292</v>
      </c>
      <c r="H38" s="161">
        <v>6</v>
      </c>
      <c r="I38" s="37"/>
      <c r="J38" s="59"/>
      <c r="K38" s="38"/>
      <c r="L38" s="37"/>
    </row>
    <row r="39" spans="1:12" x14ac:dyDescent="0.2">
      <c r="A39" s="170" t="s">
        <v>264</v>
      </c>
      <c r="B39" s="170" t="s">
        <v>286</v>
      </c>
      <c r="C39" s="170" t="s">
        <v>287</v>
      </c>
      <c r="D39" s="170">
        <v>1</v>
      </c>
      <c r="E39" s="170">
        <v>152</v>
      </c>
      <c r="F39" s="60"/>
      <c r="G39" s="170" t="s">
        <v>1292</v>
      </c>
      <c r="H39" s="170">
        <v>7</v>
      </c>
      <c r="I39" s="40">
        <f t="shared" si="29"/>
        <v>4.6052631578947366E-2</v>
      </c>
      <c r="J39" s="61"/>
      <c r="K39" s="41">
        <f t="shared" si="30"/>
        <v>145</v>
      </c>
      <c r="L39" s="40">
        <f t="shared" si="31"/>
        <v>0.95394736842105265</v>
      </c>
    </row>
    <row r="40" spans="1:12" x14ac:dyDescent="0.2">
      <c r="A40" s="51"/>
      <c r="B40" s="57">
        <f>COUNTA(B37:B39)</f>
        <v>3</v>
      </c>
      <c r="C40" s="51"/>
      <c r="E40" s="134">
        <f>SUM(E37:E39)</f>
        <v>392</v>
      </c>
      <c r="F40" s="42"/>
      <c r="G40" s="57">
        <f>COUNTA(G37:G39)</f>
        <v>3</v>
      </c>
      <c r="H40" s="134">
        <f>SUM(H37:H39)</f>
        <v>19</v>
      </c>
      <c r="I40" s="43">
        <f>H40/E40</f>
        <v>4.8469387755102039E-2</v>
      </c>
      <c r="J40" s="132"/>
      <c r="K40" s="49">
        <f>E40-H40</f>
        <v>373</v>
      </c>
      <c r="L40" s="43">
        <f>K40/E40</f>
        <v>0.95153061224489799</v>
      </c>
    </row>
    <row r="41" spans="1:12" ht="8.25" customHeight="1" x14ac:dyDescent="0.2">
      <c r="A41" s="51"/>
      <c r="B41" s="57"/>
      <c r="C41" s="51"/>
      <c r="E41" s="134"/>
      <c r="F41" s="42"/>
      <c r="G41" s="57"/>
      <c r="H41" s="134"/>
      <c r="I41" s="43"/>
      <c r="J41" s="132"/>
      <c r="K41" s="49"/>
      <c r="L41" s="43"/>
    </row>
    <row r="42" spans="1:12" x14ac:dyDescent="0.2">
      <c r="A42" s="170" t="s">
        <v>294</v>
      </c>
      <c r="B42" s="170" t="s">
        <v>305</v>
      </c>
      <c r="C42" s="170" t="s">
        <v>306</v>
      </c>
      <c r="D42" s="170">
        <v>1</v>
      </c>
      <c r="E42" s="170">
        <v>91</v>
      </c>
      <c r="F42" s="60"/>
      <c r="G42" s="62"/>
      <c r="H42" s="63"/>
      <c r="I42" s="40">
        <f t="shared" ref="I42" si="32">H42/E42</f>
        <v>0</v>
      </c>
      <c r="J42" s="61"/>
      <c r="K42" s="41">
        <f t="shared" ref="K42" si="33">E42-H42</f>
        <v>91</v>
      </c>
      <c r="L42" s="40">
        <f t="shared" ref="L42" si="34">K42/E42</f>
        <v>1</v>
      </c>
    </row>
    <row r="43" spans="1:12" x14ac:dyDescent="0.2">
      <c r="A43" s="51"/>
      <c r="B43" s="57">
        <f>COUNTA(B42:B42)</f>
        <v>1</v>
      </c>
      <c r="C43" s="51"/>
      <c r="E43" s="134">
        <f>SUM(E42:E42)</f>
        <v>91</v>
      </c>
      <c r="F43" s="42"/>
      <c r="G43" s="57">
        <f>COUNTA(G42:G42)</f>
        <v>0</v>
      </c>
      <c r="H43" s="134">
        <f>SUM(H42:H42)</f>
        <v>0</v>
      </c>
      <c r="I43" s="43">
        <f>H43/E43</f>
        <v>0</v>
      </c>
      <c r="J43" s="132"/>
      <c r="K43" s="49">
        <f>E43-H43</f>
        <v>91</v>
      </c>
      <c r="L43" s="43">
        <f>K43/E43</f>
        <v>1</v>
      </c>
    </row>
    <row r="44" spans="1:12" ht="8.25" customHeight="1" x14ac:dyDescent="0.2">
      <c r="A44" s="51"/>
      <c r="B44" s="57"/>
      <c r="C44" s="51"/>
      <c r="E44" s="134"/>
      <c r="F44" s="42"/>
      <c r="G44" s="57"/>
      <c r="H44" s="134"/>
      <c r="I44" s="43"/>
      <c r="J44" s="132"/>
      <c r="K44" s="49"/>
      <c r="L44" s="43"/>
    </row>
    <row r="45" spans="1:12" x14ac:dyDescent="0.2">
      <c r="A45" s="161" t="s">
        <v>319</v>
      </c>
      <c r="B45" s="161" t="s">
        <v>320</v>
      </c>
      <c r="C45" s="161" t="s">
        <v>321</v>
      </c>
      <c r="D45" s="161">
        <v>1</v>
      </c>
      <c r="E45" s="161">
        <v>98</v>
      </c>
      <c r="F45" s="5"/>
      <c r="H45" s="36"/>
      <c r="I45" s="37">
        <f t="shared" ref="I45:I49" si="35">H45/E45</f>
        <v>0</v>
      </c>
      <c r="J45" s="59"/>
      <c r="K45" s="38">
        <f t="shared" ref="K45:K49" si="36">E45-H45</f>
        <v>98</v>
      </c>
      <c r="L45" s="37">
        <f t="shared" ref="L45:L49" si="37">K45/E45</f>
        <v>1</v>
      </c>
    </row>
    <row r="46" spans="1:12" x14ac:dyDescent="0.2">
      <c r="A46" s="161" t="s">
        <v>319</v>
      </c>
      <c r="B46" s="161" t="s">
        <v>322</v>
      </c>
      <c r="C46" s="161" t="s">
        <v>323</v>
      </c>
      <c r="D46" s="161">
        <v>1</v>
      </c>
      <c r="E46" s="161">
        <v>98</v>
      </c>
      <c r="F46" s="5"/>
      <c r="G46" s="161" t="s">
        <v>1292</v>
      </c>
      <c r="H46" s="161">
        <v>4</v>
      </c>
      <c r="I46" s="37">
        <f t="shared" si="35"/>
        <v>4.0816326530612242E-2</v>
      </c>
      <c r="J46" s="59"/>
      <c r="K46" s="38">
        <f t="shared" si="36"/>
        <v>94</v>
      </c>
      <c r="L46" s="37">
        <f t="shared" si="37"/>
        <v>0.95918367346938771</v>
      </c>
    </row>
    <row r="47" spans="1:12" x14ac:dyDescent="0.2">
      <c r="A47" s="161" t="s">
        <v>319</v>
      </c>
      <c r="B47" s="161" t="s">
        <v>326</v>
      </c>
      <c r="C47" s="161" t="s">
        <v>327</v>
      </c>
      <c r="D47" s="161">
        <v>1</v>
      </c>
      <c r="E47" s="161">
        <v>98</v>
      </c>
      <c r="F47" s="5"/>
      <c r="G47" s="161" t="s">
        <v>1292</v>
      </c>
      <c r="H47" s="161">
        <v>5</v>
      </c>
      <c r="I47" s="37">
        <f t="shared" si="35"/>
        <v>5.1020408163265307E-2</v>
      </c>
      <c r="J47" s="59"/>
      <c r="K47" s="38">
        <f t="shared" si="36"/>
        <v>93</v>
      </c>
      <c r="L47" s="37">
        <f t="shared" si="37"/>
        <v>0.94897959183673475</v>
      </c>
    </row>
    <row r="48" spans="1:12" x14ac:dyDescent="0.2">
      <c r="A48" s="161" t="s">
        <v>319</v>
      </c>
      <c r="B48" s="161" t="s">
        <v>328</v>
      </c>
      <c r="C48" s="161" t="s">
        <v>329</v>
      </c>
      <c r="D48" s="161">
        <v>1</v>
      </c>
      <c r="E48" s="161">
        <v>98</v>
      </c>
      <c r="F48" s="5"/>
      <c r="G48" s="161" t="s">
        <v>1292</v>
      </c>
      <c r="H48" s="161">
        <v>3</v>
      </c>
      <c r="I48" s="37">
        <f t="shared" si="35"/>
        <v>3.0612244897959183E-2</v>
      </c>
      <c r="J48" s="59"/>
      <c r="K48" s="38">
        <f t="shared" si="36"/>
        <v>95</v>
      </c>
      <c r="L48" s="37">
        <f t="shared" si="37"/>
        <v>0.96938775510204078</v>
      </c>
    </row>
    <row r="49" spans="1:12" x14ac:dyDescent="0.2">
      <c r="A49" s="170" t="s">
        <v>319</v>
      </c>
      <c r="B49" s="170" t="s">
        <v>330</v>
      </c>
      <c r="C49" s="170" t="s">
        <v>331</v>
      </c>
      <c r="D49" s="170">
        <v>1</v>
      </c>
      <c r="E49" s="170">
        <v>98</v>
      </c>
      <c r="F49" s="60"/>
      <c r="G49" s="170" t="s">
        <v>1292</v>
      </c>
      <c r="H49" s="170">
        <v>2</v>
      </c>
      <c r="I49" s="40">
        <f t="shared" si="35"/>
        <v>2.0408163265306121E-2</v>
      </c>
      <c r="J49" s="61"/>
      <c r="K49" s="41">
        <f t="shared" si="36"/>
        <v>96</v>
      </c>
      <c r="L49" s="40">
        <f t="shared" si="37"/>
        <v>0.97959183673469385</v>
      </c>
    </row>
    <row r="50" spans="1:12" x14ac:dyDescent="0.2">
      <c r="A50" s="51"/>
      <c r="B50" s="57">
        <f>COUNTA(B45:B49)</f>
        <v>5</v>
      </c>
      <c r="C50" s="51"/>
      <c r="E50" s="134">
        <f>SUM(E45:E49)</f>
        <v>490</v>
      </c>
      <c r="F50" s="42"/>
      <c r="G50" s="57">
        <f>COUNTA(G45:G49)</f>
        <v>4</v>
      </c>
      <c r="H50" s="134">
        <f>SUM(H45:H49)</f>
        <v>14</v>
      </c>
      <c r="I50" s="43">
        <f>H50/E50</f>
        <v>2.8571428571428571E-2</v>
      </c>
      <c r="J50" s="132"/>
      <c r="K50" s="49">
        <f>E50-H50</f>
        <v>476</v>
      </c>
      <c r="L50" s="43">
        <f>K50/E50</f>
        <v>0.97142857142857142</v>
      </c>
    </row>
    <row r="51" spans="1:12" ht="8.25" customHeight="1" x14ac:dyDescent="0.2">
      <c r="A51" s="51"/>
      <c r="B51" s="57"/>
      <c r="C51" s="51"/>
      <c r="E51" s="134"/>
      <c r="F51" s="42"/>
      <c r="G51" s="57"/>
      <c r="H51" s="134"/>
      <c r="I51" s="43"/>
      <c r="J51" s="132"/>
      <c r="K51" s="49"/>
      <c r="L51" s="43"/>
    </row>
    <row r="52" spans="1:12" x14ac:dyDescent="0.2">
      <c r="A52" s="161" t="s">
        <v>332</v>
      </c>
      <c r="B52" s="161" t="s">
        <v>339</v>
      </c>
      <c r="C52" s="161" t="s">
        <v>340</v>
      </c>
      <c r="D52" s="161">
        <v>1</v>
      </c>
      <c r="E52" s="161">
        <v>86</v>
      </c>
      <c r="F52" s="5"/>
      <c r="G52" s="13"/>
      <c r="H52" s="133"/>
      <c r="I52" s="37">
        <f t="shared" ref="I52" si="38">H52/E52</f>
        <v>0</v>
      </c>
      <c r="J52" s="59"/>
      <c r="K52" s="38">
        <f t="shared" ref="K52" si="39">E52-H52</f>
        <v>86</v>
      </c>
      <c r="L52" s="37">
        <f t="shared" ref="L52" si="40">K52/E52</f>
        <v>1</v>
      </c>
    </row>
    <row r="53" spans="1:12" x14ac:dyDescent="0.2">
      <c r="A53" s="51"/>
      <c r="B53" s="57">
        <f>COUNTA(B52:B52)</f>
        <v>1</v>
      </c>
      <c r="C53" s="51"/>
      <c r="E53" s="134">
        <f>SUM(E52:E52)</f>
        <v>86</v>
      </c>
      <c r="F53" s="42"/>
      <c r="G53" s="57">
        <f>COUNTA(G52:G52)</f>
        <v>0</v>
      </c>
      <c r="H53" s="134">
        <f>SUM(H52:H52)</f>
        <v>0</v>
      </c>
      <c r="I53" s="43">
        <f>H53/E53</f>
        <v>0</v>
      </c>
      <c r="J53" s="132"/>
      <c r="K53" s="49">
        <f>E53-H53</f>
        <v>86</v>
      </c>
      <c r="L53" s="43">
        <f>K53/E53</f>
        <v>1</v>
      </c>
    </row>
    <row r="54" spans="1:12" ht="8.25" customHeight="1" x14ac:dyDescent="0.2">
      <c r="A54" s="51"/>
      <c r="B54" s="57"/>
      <c r="C54" s="51"/>
      <c r="E54" s="134"/>
      <c r="F54" s="42"/>
      <c r="G54" s="57"/>
      <c r="H54" s="134"/>
      <c r="I54" s="43"/>
      <c r="J54" s="132"/>
      <c r="K54" s="49"/>
      <c r="L54" s="43"/>
    </row>
    <row r="55" spans="1:12" x14ac:dyDescent="0.2">
      <c r="A55" s="161" t="s">
        <v>347</v>
      </c>
      <c r="B55" s="161" t="s">
        <v>348</v>
      </c>
      <c r="C55" s="161" t="s">
        <v>349</v>
      </c>
      <c r="D55" s="161">
        <v>1</v>
      </c>
      <c r="E55" s="161">
        <v>98</v>
      </c>
      <c r="F55" s="5"/>
      <c r="G55" s="161" t="s">
        <v>1292</v>
      </c>
      <c r="H55" s="161">
        <v>1</v>
      </c>
      <c r="I55" s="37">
        <f t="shared" ref="I55:I68" si="41">H55/E55</f>
        <v>1.020408163265306E-2</v>
      </c>
      <c r="J55" s="59"/>
      <c r="K55" s="38">
        <f t="shared" ref="K55:K68" si="42">E55-H55</f>
        <v>97</v>
      </c>
      <c r="L55" s="37">
        <f t="shared" ref="L55:L68" si="43">K55/E55</f>
        <v>0.98979591836734693</v>
      </c>
    </row>
    <row r="56" spans="1:12" x14ac:dyDescent="0.2">
      <c r="A56" s="161" t="s">
        <v>347</v>
      </c>
      <c r="B56" s="161" t="s">
        <v>354</v>
      </c>
      <c r="C56" s="161" t="s">
        <v>355</v>
      </c>
      <c r="D56" s="161">
        <v>1</v>
      </c>
      <c r="E56" s="161">
        <v>98</v>
      </c>
      <c r="F56" s="5"/>
      <c r="G56" s="161" t="s">
        <v>1292</v>
      </c>
      <c r="H56" s="161">
        <v>2</v>
      </c>
      <c r="I56" s="37">
        <f t="shared" si="41"/>
        <v>2.0408163265306121E-2</v>
      </c>
      <c r="J56" s="59"/>
      <c r="K56" s="38">
        <f t="shared" si="42"/>
        <v>96</v>
      </c>
      <c r="L56" s="37">
        <f t="shared" si="43"/>
        <v>0.97959183673469385</v>
      </c>
    </row>
    <row r="57" spans="1:12" x14ac:dyDescent="0.2">
      <c r="A57" s="161" t="s">
        <v>347</v>
      </c>
      <c r="B57" s="161" t="s">
        <v>362</v>
      </c>
      <c r="C57" s="161" t="s">
        <v>363</v>
      </c>
      <c r="D57" s="161">
        <v>1</v>
      </c>
      <c r="E57" s="161">
        <v>98</v>
      </c>
      <c r="F57" s="5"/>
      <c r="G57" s="13"/>
      <c r="H57" s="36"/>
      <c r="I57" s="37">
        <f t="shared" si="41"/>
        <v>0</v>
      </c>
      <c r="J57" s="59"/>
      <c r="K57" s="38">
        <f t="shared" si="42"/>
        <v>98</v>
      </c>
      <c r="L57" s="37">
        <f t="shared" si="43"/>
        <v>1</v>
      </c>
    </row>
    <row r="58" spans="1:12" x14ac:dyDescent="0.2">
      <c r="A58" s="161" t="s">
        <v>347</v>
      </c>
      <c r="B58" s="161" t="s">
        <v>364</v>
      </c>
      <c r="C58" s="161" t="s">
        <v>365</v>
      </c>
      <c r="D58" s="161">
        <v>1</v>
      </c>
      <c r="E58" s="161">
        <v>99</v>
      </c>
      <c r="F58" s="5"/>
      <c r="G58" s="161" t="s">
        <v>1292</v>
      </c>
      <c r="H58" s="161">
        <v>2</v>
      </c>
      <c r="I58" s="37">
        <f t="shared" ref="I58:I65" si="44">H58/E58</f>
        <v>2.0202020202020204E-2</v>
      </c>
      <c r="J58" s="59"/>
      <c r="K58" s="38">
        <f t="shared" ref="K58:K65" si="45">E58-H58</f>
        <v>97</v>
      </c>
      <c r="L58" s="37">
        <f t="shared" ref="L58:L65" si="46">K58/E58</f>
        <v>0.97979797979797978</v>
      </c>
    </row>
    <row r="59" spans="1:12" x14ac:dyDescent="0.2">
      <c r="A59" s="161" t="s">
        <v>347</v>
      </c>
      <c r="B59" s="161" t="s">
        <v>366</v>
      </c>
      <c r="C59" s="161" t="s">
        <v>367</v>
      </c>
      <c r="D59" s="161">
        <v>1</v>
      </c>
      <c r="E59" s="161">
        <v>98</v>
      </c>
      <c r="F59" s="5"/>
      <c r="G59" s="13"/>
      <c r="H59" s="36"/>
      <c r="I59" s="37">
        <f t="shared" si="44"/>
        <v>0</v>
      </c>
      <c r="J59" s="59"/>
      <c r="K59" s="38">
        <f t="shared" si="45"/>
        <v>98</v>
      </c>
      <c r="L59" s="37">
        <f t="shared" si="46"/>
        <v>1</v>
      </c>
    </row>
    <row r="60" spans="1:12" x14ac:dyDescent="0.2">
      <c r="A60" s="161" t="s">
        <v>347</v>
      </c>
      <c r="B60" s="161" t="s">
        <v>368</v>
      </c>
      <c r="C60" s="161" t="s">
        <v>369</v>
      </c>
      <c r="D60" s="161">
        <v>1</v>
      </c>
      <c r="E60" s="161">
        <v>98</v>
      </c>
      <c r="F60" s="5"/>
      <c r="G60" s="36"/>
      <c r="H60" s="36"/>
      <c r="I60" s="37">
        <f t="shared" si="44"/>
        <v>0</v>
      </c>
      <c r="J60" s="59"/>
      <c r="K60" s="38">
        <f t="shared" si="45"/>
        <v>98</v>
      </c>
      <c r="L60" s="37">
        <f t="shared" si="46"/>
        <v>1</v>
      </c>
    </row>
    <row r="61" spans="1:12" x14ac:dyDescent="0.2">
      <c r="A61" s="161" t="s">
        <v>347</v>
      </c>
      <c r="B61" s="161" t="s">
        <v>370</v>
      </c>
      <c r="C61" s="161" t="s">
        <v>371</v>
      </c>
      <c r="D61" s="161">
        <v>1</v>
      </c>
      <c r="E61" s="161">
        <v>98</v>
      </c>
      <c r="F61" s="5"/>
      <c r="G61" s="13"/>
      <c r="H61" s="36"/>
      <c r="I61" s="37">
        <f t="shared" si="44"/>
        <v>0</v>
      </c>
      <c r="J61" s="59"/>
      <c r="K61" s="38">
        <f t="shared" si="45"/>
        <v>98</v>
      </c>
      <c r="L61" s="37">
        <f t="shared" si="46"/>
        <v>1</v>
      </c>
    </row>
    <row r="62" spans="1:12" x14ac:dyDescent="0.2">
      <c r="A62" s="161" t="s">
        <v>347</v>
      </c>
      <c r="B62" s="161" t="s">
        <v>372</v>
      </c>
      <c r="C62" s="161" t="s">
        <v>373</v>
      </c>
      <c r="D62" s="161">
        <v>1</v>
      </c>
      <c r="E62" s="161">
        <v>98</v>
      </c>
      <c r="F62" s="5"/>
      <c r="G62" s="13"/>
      <c r="H62" s="36"/>
      <c r="I62" s="37">
        <f t="shared" si="44"/>
        <v>0</v>
      </c>
      <c r="J62" s="59"/>
      <c r="K62" s="38">
        <f t="shared" si="45"/>
        <v>98</v>
      </c>
      <c r="L62" s="37">
        <f t="shared" si="46"/>
        <v>1</v>
      </c>
    </row>
    <row r="63" spans="1:12" x14ac:dyDescent="0.2">
      <c r="A63" s="161" t="s">
        <v>347</v>
      </c>
      <c r="B63" s="161" t="s">
        <v>376</v>
      </c>
      <c r="C63" s="161" t="s">
        <v>377</v>
      </c>
      <c r="D63" s="161">
        <v>1</v>
      </c>
      <c r="E63" s="161">
        <v>98</v>
      </c>
      <c r="F63" s="5"/>
      <c r="G63" s="161" t="s">
        <v>1292</v>
      </c>
      <c r="H63" s="161">
        <v>3</v>
      </c>
      <c r="I63" s="37">
        <f t="shared" si="44"/>
        <v>3.0612244897959183E-2</v>
      </c>
      <c r="J63" s="59"/>
      <c r="K63" s="38">
        <f t="shared" si="45"/>
        <v>95</v>
      </c>
      <c r="L63" s="37">
        <f t="shared" si="46"/>
        <v>0.96938775510204078</v>
      </c>
    </row>
    <row r="64" spans="1:12" x14ac:dyDescent="0.2">
      <c r="A64" s="161" t="s">
        <v>347</v>
      </c>
      <c r="B64" s="161" t="s">
        <v>378</v>
      </c>
      <c r="C64" s="161" t="s">
        <v>379</v>
      </c>
      <c r="D64" s="161">
        <v>1</v>
      </c>
      <c r="E64" s="161">
        <v>98</v>
      </c>
      <c r="F64" s="5"/>
      <c r="G64" s="13"/>
      <c r="H64" s="52"/>
      <c r="I64" s="37">
        <f t="shared" si="44"/>
        <v>0</v>
      </c>
      <c r="J64" s="59"/>
      <c r="K64" s="38">
        <f t="shared" si="45"/>
        <v>98</v>
      </c>
      <c r="L64" s="37">
        <f t="shared" si="46"/>
        <v>1</v>
      </c>
    </row>
    <row r="65" spans="1:12" x14ac:dyDescent="0.2">
      <c r="A65" s="161" t="s">
        <v>347</v>
      </c>
      <c r="B65" s="161" t="s">
        <v>380</v>
      </c>
      <c r="C65" s="161" t="s">
        <v>381</v>
      </c>
      <c r="D65" s="161">
        <v>1</v>
      </c>
      <c r="E65" s="161">
        <v>98</v>
      </c>
      <c r="F65" s="5"/>
      <c r="G65" s="13"/>
      <c r="H65" s="52"/>
      <c r="I65" s="37">
        <f t="shared" si="44"/>
        <v>0</v>
      </c>
      <c r="J65" s="59"/>
      <c r="K65" s="38">
        <f t="shared" si="45"/>
        <v>98</v>
      </c>
      <c r="L65" s="37">
        <f t="shared" si="46"/>
        <v>1</v>
      </c>
    </row>
    <row r="66" spans="1:12" x14ac:dyDescent="0.2">
      <c r="A66" s="161" t="s">
        <v>347</v>
      </c>
      <c r="B66" s="161" t="s">
        <v>382</v>
      </c>
      <c r="C66" s="161" t="s">
        <v>383</v>
      </c>
      <c r="D66" s="161">
        <v>1</v>
      </c>
      <c r="E66" s="161">
        <v>98</v>
      </c>
      <c r="F66" s="5"/>
      <c r="G66" s="36"/>
      <c r="H66" s="36"/>
      <c r="I66" s="37">
        <f t="shared" si="41"/>
        <v>0</v>
      </c>
      <c r="J66" s="59"/>
      <c r="K66" s="38">
        <f t="shared" si="42"/>
        <v>98</v>
      </c>
      <c r="L66" s="37">
        <f t="shared" si="43"/>
        <v>1</v>
      </c>
    </row>
    <row r="67" spans="1:12" x14ac:dyDescent="0.2">
      <c r="A67" s="161" t="s">
        <v>347</v>
      </c>
      <c r="B67" s="161" t="s">
        <v>384</v>
      </c>
      <c r="C67" s="161" t="s">
        <v>385</v>
      </c>
      <c r="D67" s="161">
        <v>1</v>
      </c>
      <c r="E67" s="161">
        <v>98</v>
      </c>
      <c r="F67" s="5"/>
      <c r="G67" s="161" t="s">
        <v>1292</v>
      </c>
      <c r="H67" s="161">
        <v>2</v>
      </c>
      <c r="I67" s="37">
        <f t="shared" si="41"/>
        <v>2.0408163265306121E-2</v>
      </c>
      <c r="J67" s="59"/>
      <c r="K67" s="38">
        <f t="shared" si="42"/>
        <v>96</v>
      </c>
      <c r="L67" s="37">
        <f t="shared" si="43"/>
        <v>0.97959183673469385</v>
      </c>
    </row>
    <row r="68" spans="1:12" x14ac:dyDescent="0.2">
      <c r="A68" s="170" t="s">
        <v>347</v>
      </c>
      <c r="B68" s="170" t="s">
        <v>388</v>
      </c>
      <c r="C68" s="170" t="s">
        <v>389</v>
      </c>
      <c r="D68" s="170">
        <v>1</v>
      </c>
      <c r="E68" s="170">
        <v>98</v>
      </c>
      <c r="F68" s="60"/>
      <c r="G68" s="62"/>
      <c r="H68" s="39"/>
      <c r="I68" s="40">
        <f t="shared" si="41"/>
        <v>0</v>
      </c>
      <c r="J68" s="61"/>
      <c r="K68" s="41">
        <f t="shared" si="42"/>
        <v>98</v>
      </c>
      <c r="L68" s="40">
        <f t="shared" si="43"/>
        <v>1</v>
      </c>
    </row>
    <row r="69" spans="1:12" x14ac:dyDescent="0.2">
      <c r="A69" s="51"/>
      <c r="B69" s="57">
        <f>COUNTA(B55:B68)</f>
        <v>14</v>
      </c>
      <c r="C69" s="51"/>
      <c r="E69" s="134">
        <f>SUM(E55:E68)</f>
        <v>1373</v>
      </c>
      <c r="F69" s="42"/>
      <c r="G69" s="57">
        <f>COUNTA(G55:G68)</f>
        <v>5</v>
      </c>
      <c r="H69" s="134">
        <f>SUM(H55:H68)</f>
        <v>10</v>
      </c>
      <c r="I69" s="43">
        <f>H69/E69</f>
        <v>7.2833211944646759E-3</v>
      </c>
      <c r="J69" s="132"/>
      <c r="K69" s="49">
        <f>E69-H69</f>
        <v>1363</v>
      </c>
      <c r="L69" s="43">
        <f>K69/E69</f>
        <v>0.99271667880553527</v>
      </c>
    </row>
    <row r="70" spans="1:12" ht="8.25" customHeight="1" x14ac:dyDescent="0.2">
      <c r="A70" s="51"/>
      <c r="B70" s="57"/>
      <c r="C70" s="51"/>
      <c r="E70" s="134"/>
      <c r="F70" s="42"/>
      <c r="G70" s="57"/>
      <c r="H70" s="134"/>
      <c r="I70" s="43"/>
      <c r="J70" s="132"/>
      <c r="K70" s="49"/>
      <c r="L70" s="43"/>
    </row>
    <row r="71" spans="1:12" x14ac:dyDescent="0.2">
      <c r="A71" s="161" t="s">
        <v>390</v>
      </c>
      <c r="B71" s="161" t="s">
        <v>395</v>
      </c>
      <c r="C71" s="161" t="s">
        <v>396</v>
      </c>
      <c r="D71" s="161">
        <v>1</v>
      </c>
      <c r="E71" s="161">
        <v>105</v>
      </c>
      <c r="F71" s="5"/>
      <c r="G71" s="36"/>
      <c r="H71" s="36"/>
      <c r="I71" s="37">
        <f t="shared" ref="I71:I72" si="47">H71/E71</f>
        <v>0</v>
      </c>
      <c r="J71" s="59"/>
      <c r="K71" s="38">
        <f t="shared" ref="K71:K72" si="48">E71-H71</f>
        <v>105</v>
      </c>
      <c r="L71" s="37">
        <f t="shared" ref="L71:L72" si="49">K71/E71</f>
        <v>1</v>
      </c>
    </row>
    <row r="72" spans="1:12" x14ac:dyDescent="0.2">
      <c r="A72" s="161" t="s">
        <v>390</v>
      </c>
      <c r="B72" s="161" t="s">
        <v>399</v>
      </c>
      <c r="C72" s="161" t="s">
        <v>400</v>
      </c>
      <c r="D72" s="161">
        <v>1</v>
      </c>
      <c r="E72" s="161">
        <v>105</v>
      </c>
      <c r="F72" s="5"/>
      <c r="G72" s="161" t="s">
        <v>1292</v>
      </c>
      <c r="H72" s="161">
        <v>2</v>
      </c>
      <c r="I72" s="37">
        <f t="shared" si="47"/>
        <v>1.9047619047619049E-2</v>
      </c>
      <c r="J72" s="59"/>
      <c r="K72" s="38">
        <f t="shared" si="48"/>
        <v>103</v>
      </c>
      <c r="L72" s="37">
        <f t="shared" si="49"/>
        <v>0.98095238095238091</v>
      </c>
    </row>
    <row r="73" spans="1:12" x14ac:dyDescent="0.2">
      <c r="A73" s="161" t="s">
        <v>390</v>
      </c>
      <c r="B73" s="161" t="s">
        <v>401</v>
      </c>
      <c r="C73" s="161" t="s">
        <v>402</v>
      </c>
      <c r="D73" s="161">
        <v>1</v>
      </c>
      <c r="E73" s="161">
        <v>105</v>
      </c>
      <c r="F73" s="5"/>
      <c r="G73" s="13"/>
      <c r="H73" s="133"/>
      <c r="I73" s="37">
        <f>H73/E72</f>
        <v>0</v>
      </c>
      <c r="J73" s="59"/>
      <c r="K73" s="38">
        <f>E72-H73</f>
        <v>105</v>
      </c>
      <c r="L73" s="37">
        <f>K73/E72</f>
        <v>1</v>
      </c>
    </row>
    <row r="74" spans="1:12" x14ac:dyDescent="0.2">
      <c r="A74" s="161" t="s">
        <v>390</v>
      </c>
      <c r="B74" s="161" t="s">
        <v>403</v>
      </c>
      <c r="C74" s="161" t="s">
        <v>404</v>
      </c>
      <c r="D74" s="161">
        <v>1</v>
      </c>
      <c r="E74" s="161">
        <v>105</v>
      </c>
      <c r="F74" s="5"/>
      <c r="G74" s="13"/>
      <c r="H74" s="178"/>
      <c r="I74" s="37">
        <f t="shared" ref="I74:I76" si="50">H74/E74</f>
        <v>0</v>
      </c>
      <c r="J74" s="59"/>
      <c r="K74" s="38">
        <f t="shared" ref="K74:K76" si="51">E74-H74</f>
        <v>105</v>
      </c>
      <c r="L74" s="37">
        <f t="shared" ref="L74:L76" si="52">K74/E74</f>
        <v>1</v>
      </c>
    </row>
    <row r="75" spans="1:12" x14ac:dyDescent="0.2">
      <c r="A75" s="161" t="s">
        <v>390</v>
      </c>
      <c r="B75" s="161" t="s">
        <v>405</v>
      </c>
      <c r="C75" s="161" t="s">
        <v>406</v>
      </c>
      <c r="D75" s="161">
        <v>1</v>
      </c>
      <c r="E75" s="161">
        <v>105</v>
      </c>
      <c r="F75" s="5"/>
      <c r="G75" s="13"/>
      <c r="H75" s="178"/>
      <c r="I75" s="37">
        <f t="shared" si="50"/>
        <v>0</v>
      </c>
      <c r="J75" s="59"/>
      <c r="K75" s="38">
        <f t="shared" si="51"/>
        <v>105</v>
      </c>
      <c r="L75" s="37">
        <f t="shared" si="52"/>
        <v>1</v>
      </c>
    </row>
    <row r="76" spans="1:12" x14ac:dyDescent="0.2">
      <c r="A76" s="161" t="s">
        <v>390</v>
      </c>
      <c r="B76" s="161" t="s">
        <v>407</v>
      </c>
      <c r="C76" s="161" t="s">
        <v>408</v>
      </c>
      <c r="D76" s="161">
        <v>2</v>
      </c>
      <c r="E76" s="161">
        <v>105</v>
      </c>
      <c r="F76" s="5"/>
      <c r="G76" s="13"/>
      <c r="H76" s="178"/>
      <c r="I76" s="37">
        <f t="shared" si="50"/>
        <v>0</v>
      </c>
      <c r="J76" s="59"/>
      <c r="K76" s="38">
        <f t="shared" si="51"/>
        <v>105</v>
      </c>
      <c r="L76" s="37">
        <f t="shared" si="52"/>
        <v>1</v>
      </c>
    </row>
    <row r="77" spans="1:12" x14ac:dyDescent="0.2">
      <c r="A77" s="161" t="s">
        <v>390</v>
      </c>
      <c r="B77" s="161" t="s">
        <v>411</v>
      </c>
      <c r="C77" s="161" t="s">
        <v>412</v>
      </c>
      <c r="D77" s="161">
        <v>1</v>
      </c>
      <c r="E77" s="161">
        <v>105</v>
      </c>
      <c r="F77" s="5"/>
      <c r="G77" s="13"/>
      <c r="H77" s="151"/>
      <c r="I77" s="37">
        <f>H77/E73</f>
        <v>0</v>
      </c>
      <c r="J77" s="59"/>
      <c r="K77" s="38">
        <f>E73-H77</f>
        <v>105</v>
      </c>
      <c r="L77" s="37">
        <f>K77/E73</f>
        <v>1</v>
      </c>
    </row>
    <row r="78" spans="1:12" x14ac:dyDescent="0.2">
      <c r="A78" s="161" t="s">
        <v>390</v>
      </c>
      <c r="B78" s="161" t="s">
        <v>415</v>
      </c>
      <c r="C78" s="161" t="s">
        <v>416</v>
      </c>
      <c r="D78" s="161">
        <v>1</v>
      </c>
      <c r="E78" s="161">
        <v>105</v>
      </c>
      <c r="F78" s="5"/>
      <c r="G78" s="13"/>
      <c r="H78" s="151"/>
      <c r="I78" s="37">
        <f t="shared" ref="I78" si="53">H78/E77</f>
        <v>0</v>
      </c>
      <c r="J78" s="59"/>
      <c r="K78" s="38">
        <f t="shared" ref="K78" si="54">E77-H78</f>
        <v>105</v>
      </c>
      <c r="L78" s="37">
        <f t="shared" ref="L78" si="55">K78/E77</f>
        <v>1</v>
      </c>
    </row>
    <row r="79" spans="1:12" x14ac:dyDescent="0.2">
      <c r="A79" s="161" t="s">
        <v>390</v>
      </c>
      <c r="B79" s="161" t="s">
        <v>419</v>
      </c>
      <c r="C79" s="161" t="s">
        <v>1281</v>
      </c>
      <c r="D79" s="161">
        <v>1</v>
      </c>
      <c r="E79" s="161">
        <v>105</v>
      </c>
      <c r="F79" s="5"/>
      <c r="G79" s="36"/>
      <c r="H79" s="36"/>
      <c r="I79" s="37">
        <f>H79/E78</f>
        <v>0</v>
      </c>
      <c r="J79" s="59"/>
      <c r="K79" s="38">
        <f>E78-H79</f>
        <v>105</v>
      </c>
      <c r="L79" s="37">
        <f>K79/E78</f>
        <v>1</v>
      </c>
    </row>
    <row r="80" spans="1:12" x14ac:dyDescent="0.2">
      <c r="A80" s="161" t="s">
        <v>390</v>
      </c>
      <c r="B80" s="161" t="s">
        <v>420</v>
      </c>
      <c r="C80" s="161" t="s">
        <v>421</v>
      </c>
      <c r="D80" s="161">
        <v>1</v>
      </c>
      <c r="E80" s="161">
        <v>105</v>
      </c>
      <c r="F80" s="5"/>
      <c r="G80" s="161" t="s">
        <v>1292</v>
      </c>
      <c r="H80" s="161">
        <v>4</v>
      </c>
      <c r="I80" s="37">
        <f t="shared" ref="I80" si="56">H80/E80</f>
        <v>3.8095238095238099E-2</v>
      </c>
      <c r="J80" s="59"/>
      <c r="K80" s="38">
        <f t="shared" ref="K80" si="57">E80-H80</f>
        <v>101</v>
      </c>
      <c r="L80" s="37">
        <f t="shared" ref="L80" si="58">K80/E80</f>
        <v>0.96190476190476193</v>
      </c>
    </row>
    <row r="81" spans="1:12" x14ac:dyDescent="0.2">
      <c r="A81" s="161" t="s">
        <v>390</v>
      </c>
      <c r="B81" s="161" t="s">
        <v>422</v>
      </c>
      <c r="C81" s="161" t="s">
        <v>423</v>
      </c>
      <c r="D81" s="161">
        <v>1</v>
      </c>
      <c r="E81" s="161">
        <v>105</v>
      </c>
      <c r="F81" s="5"/>
      <c r="G81" s="36"/>
      <c r="H81" s="36"/>
      <c r="I81" s="37">
        <f>H81/E80</f>
        <v>0</v>
      </c>
      <c r="J81" s="59"/>
      <c r="K81" s="38">
        <f>E80-H81</f>
        <v>105</v>
      </c>
      <c r="L81" s="37">
        <f>K81/E80</f>
        <v>1</v>
      </c>
    </row>
    <row r="82" spans="1:12" x14ac:dyDescent="0.2">
      <c r="A82" s="161" t="s">
        <v>390</v>
      </c>
      <c r="B82" s="161" t="s">
        <v>424</v>
      </c>
      <c r="C82" s="161" t="s">
        <v>425</v>
      </c>
      <c r="D82" s="161">
        <v>2</v>
      </c>
      <c r="E82" s="161">
        <v>105</v>
      </c>
      <c r="F82" s="5"/>
      <c r="G82" s="13"/>
      <c r="H82" s="36"/>
      <c r="I82" s="37">
        <f>H82/E81</f>
        <v>0</v>
      </c>
      <c r="J82" s="59"/>
      <c r="K82" s="38">
        <f>E81-H82</f>
        <v>105</v>
      </c>
      <c r="L82" s="37">
        <f>K82/E81</f>
        <v>1</v>
      </c>
    </row>
    <row r="83" spans="1:12" x14ac:dyDescent="0.2">
      <c r="A83" s="161" t="s">
        <v>390</v>
      </c>
      <c r="B83" s="161" t="s">
        <v>426</v>
      </c>
      <c r="C83" s="161" t="s">
        <v>427</v>
      </c>
      <c r="D83" s="161">
        <v>1</v>
      </c>
      <c r="E83" s="161">
        <v>105</v>
      </c>
      <c r="F83" s="5"/>
      <c r="G83" s="36"/>
      <c r="H83" s="36"/>
      <c r="I83" s="37">
        <f>H83/E82</f>
        <v>0</v>
      </c>
      <c r="J83" s="59"/>
      <c r="K83" s="38">
        <f>E82-H83</f>
        <v>105</v>
      </c>
      <c r="L83" s="37">
        <f>K83/E82</f>
        <v>1</v>
      </c>
    </row>
    <row r="84" spans="1:12" x14ac:dyDescent="0.2">
      <c r="A84" s="170" t="s">
        <v>390</v>
      </c>
      <c r="B84" s="170" t="s">
        <v>428</v>
      </c>
      <c r="C84" s="170" t="s">
        <v>429</v>
      </c>
      <c r="D84" s="170">
        <v>1</v>
      </c>
      <c r="E84" s="170">
        <v>105</v>
      </c>
      <c r="F84" s="60"/>
      <c r="G84" s="62"/>
      <c r="H84" s="39"/>
      <c r="I84" s="40">
        <f t="shared" ref="I84" si="59">H84/E84</f>
        <v>0</v>
      </c>
      <c r="J84" s="61"/>
      <c r="K84" s="41">
        <f t="shared" ref="K84" si="60">E84-H84</f>
        <v>105</v>
      </c>
      <c r="L84" s="40">
        <f t="shared" ref="L84" si="61">K84/E84</f>
        <v>1</v>
      </c>
    </row>
    <row r="85" spans="1:12" x14ac:dyDescent="0.2">
      <c r="A85" s="51"/>
      <c r="B85" s="57">
        <f>COUNTA(B71:B84)</f>
        <v>14</v>
      </c>
      <c r="C85" s="51"/>
      <c r="E85" s="134">
        <f>SUM(E71:E84)</f>
        <v>1470</v>
      </c>
      <c r="F85" s="42"/>
      <c r="G85" s="57">
        <f>COUNTA(G71:G84)</f>
        <v>2</v>
      </c>
      <c r="H85" s="134">
        <f>SUM(H71:H84)</f>
        <v>6</v>
      </c>
      <c r="I85" s="43">
        <f>H85/E85</f>
        <v>4.0816326530612249E-3</v>
      </c>
      <c r="J85" s="132"/>
      <c r="K85" s="49">
        <f>E85-H85</f>
        <v>1464</v>
      </c>
      <c r="L85" s="43">
        <f>K85/E85</f>
        <v>0.99591836734693873</v>
      </c>
    </row>
    <row r="86" spans="1:12" ht="8.25" customHeight="1" x14ac:dyDescent="0.2">
      <c r="A86" s="51"/>
      <c r="B86" s="57"/>
      <c r="C86" s="51"/>
      <c r="E86" s="134"/>
      <c r="F86" s="42"/>
      <c r="G86" s="57"/>
      <c r="H86" s="134"/>
      <c r="I86" s="43"/>
      <c r="J86" s="132"/>
      <c r="K86" s="49"/>
      <c r="L86" s="43"/>
    </row>
    <row r="87" spans="1:12" x14ac:dyDescent="0.2">
      <c r="A87" s="161" t="s">
        <v>430</v>
      </c>
      <c r="B87" s="161" t="s">
        <v>433</v>
      </c>
      <c r="C87" s="161" t="s">
        <v>434</v>
      </c>
      <c r="D87" s="161">
        <v>1</v>
      </c>
      <c r="E87" s="161">
        <v>91</v>
      </c>
      <c r="F87" s="5"/>
      <c r="G87" s="36"/>
      <c r="H87" s="36"/>
      <c r="I87" s="37">
        <f t="shared" ref="I87:I90" si="62">H87/E87</f>
        <v>0</v>
      </c>
      <c r="J87" s="59"/>
      <c r="K87" s="38">
        <f t="shared" ref="K87:K90" si="63">E87-H87</f>
        <v>91</v>
      </c>
      <c r="L87" s="37">
        <f t="shared" ref="L87:L90" si="64">K87/E87</f>
        <v>1</v>
      </c>
    </row>
    <row r="88" spans="1:12" x14ac:dyDescent="0.2">
      <c r="A88" s="161" t="s">
        <v>430</v>
      </c>
      <c r="B88" s="161" t="s">
        <v>435</v>
      </c>
      <c r="C88" s="161" t="s">
        <v>436</v>
      </c>
      <c r="D88" s="161">
        <v>1</v>
      </c>
      <c r="E88" s="161">
        <v>91</v>
      </c>
      <c r="F88" s="5"/>
      <c r="G88" s="13"/>
      <c r="H88" s="36"/>
      <c r="I88" s="37">
        <f t="shared" ref="I88" si="65">H88/E88</f>
        <v>0</v>
      </c>
      <c r="J88" s="59"/>
      <c r="K88" s="38">
        <f t="shared" ref="K88" si="66">E88-H88</f>
        <v>91</v>
      </c>
      <c r="L88" s="37">
        <f t="shared" ref="L88" si="67">K88/E88</f>
        <v>1</v>
      </c>
    </row>
    <row r="89" spans="1:12" x14ac:dyDescent="0.2">
      <c r="A89" s="161" t="s">
        <v>430</v>
      </c>
      <c r="B89" s="161" t="s">
        <v>443</v>
      </c>
      <c r="C89" s="161" t="s">
        <v>444</v>
      </c>
      <c r="D89" s="161">
        <v>1</v>
      </c>
      <c r="E89" s="161">
        <v>91</v>
      </c>
      <c r="F89" s="5"/>
      <c r="G89" s="36"/>
      <c r="H89" s="36"/>
      <c r="I89" s="37">
        <f t="shared" si="62"/>
        <v>0</v>
      </c>
      <c r="J89" s="59"/>
      <c r="K89" s="38">
        <f t="shared" si="63"/>
        <v>91</v>
      </c>
      <c r="L89" s="37">
        <f t="shared" si="64"/>
        <v>1</v>
      </c>
    </row>
    <row r="90" spans="1:12" x14ac:dyDescent="0.2">
      <c r="A90" s="170" t="s">
        <v>430</v>
      </c>
      <c r="B90" s="170" t="s">
        <v>453</v>
      </c>
      <c r="C90" s="170" t="s">
        <v>454</v>
      </c>
      <c r="D90" s="170">
        <v>1</v>
      </c>
      <c r="E90" s="170">
        <v>91</v>
      </c>
      <c r="F90" s="60"/>
      <c r="G90" s="39"/>
      <c r="H90" s="39"/>
      <c r="I90" s="40">
        <f t="shared" si="62"/>
        <v>0</v>
      </c>
      <c r="J90" s="61"/>
      <c r="K90" s="41">
        <f t="shared" si="63"/>
        <v>91</v>
      </c>
      <c r="L90" s="40">
        <f t="shared" si="64"/>
        <v>1</v>
      </c>
    </row>
    <row r="91" spans="1:12" x14ac:dyDescent="0.2">
      <c r="A91" s="51"/>
      <c r="B91" s="57">
        <f>COUNTA(B87:B90)</f>
        <v>4</v>
      </c>
      <c r="C91" s="51"/>
      <c r="E91" s="134">
        <f>SUM(E87:E90)</f>
        <v>364</v>
      </c>
      <c r="F91" s="42"/>
      <c r="G91" s="57">
        <f>COUNTA(G87:G90)</f>
        <v>0</v>
      </c>
      <c r="H91" s="134">
        <f>SUM(H87:H90)</f>
        <v>0</v>
      </c>
      <c r="I91" s="43">
        <f>H91/E91</f>
        <v>0</v>
      </c>
      <c r="J91" s="132"/>
      <c r="K91" s="49">
        <f>E91-H91</f>
        <v>364</v>
      </c>
      <c r="L91" s="43">
        <f>K91/E91</f>
        <v>1</v>
      </c>
    </row>
    <row r="92" spans="1:12" ht="8.25" customHeight="1" x14ac:dyDescent="0.2">
      <c r="A92" s="51"/>
      <c r="B92" s="57"/>
      <c r="C92" s="51"/>
      <c r="E92" s="134"/>
      <c r="F92" s="42"/>
      <c r="G92" s="57"/>
      <c r="H92" s="134"/>
      <c r="I92" s="43"/>
      <c r="J92" s="132"/>
      <c r="K92" s="49"/>
      <c r="L92" s="43"/>
    </row>
    <row r="93" spans="1:12" x14ac:dyDescent="0.2">
      <c r="A93" s="161" t="s">
        <v>455</v>
      </c>
      <c r="B93" s="161" t="s">
        <v>458</v>
      </c>
      <c r="C93" s="161" t="s">
        <v>459</v>
      </c>
      <c r="D93" s="161">
        <v>1</v>
      </c>
      <c r="E93" s="161">
        <v>152</v>
      </c>
      <c r="F93" s="5"/>
      <c r="G93" s="161" t="s">
        <v>1292</v>
      </c>
      <c r="H93" s="161">
        <v>2</v>
      </c>
      <c r="I93" s="37">
        <f t="shared" ref="I93:I102" si="68">H93/E93</f>
        <v>1.3157894736842105E-2</v>
      </c>
      <c r="J93" s="59"/>
      <c r="K93" s="38">
        <f t="shared" ref="K93:K102" si="69">E93-H93</f>
        <v>150</v>
      </c>
      <c r="L93" s="37">
        <f t="shared" ref="L93:L102" si="70">K93/E93</f>
        <v>0.98684210526315785</v>
      </c>
    </row>
    <row r="94" spans="1:12" x14ac:dyDescent="0.2">
      <c r="A94" s="161" t="s">
        <v>455</v>
      </c>
      <c r="B94" s="161" t="s">
        <v>462</v>
      </c>
      <c r="C94" s="161" t="s">
        <v>1285</v>
      </c>
      <c r="D94" s="161">
        <v>1</v>
      </c>
      <c r="E94" s="161">
        <v>152</v>
      </c>
      <c r="F94" s="5"/>
      <c r="G94" s="161" t="s">
        <v>1292</v>
      </c>
      <c r="H94" s="161">
        <v>2</v>
      </c>
      <c r="I94" s="37">
        <f t="shared" si="68"/>
        <v>1.3157894736842105E-2</v>
      </c>
      <c r="J94" s="59"/>
      <c r="K94" s="38">
        <f t="shared" si="69"/>
        <v>150</v>
      </c>
      <c r="L94" s="37">
        <f t="shared" si="70"/>
        <v>0.98684210526315785</v>
      </c>
    </row>
    <row r="95" spans="1:12" x14ac:dyDescent="0.2">
      <c r="A95" s="161" t="s">
        <v>455</v>
      </c>
      <c r="B95" s="161" t="s">
        <v>463</v>
      </c>
      <c r="C95" s="161" t="s">
        <v>1286</v>
      </c>
      <c r="D95" s="161">
        <v>3</v>
      </c>
      <c r="E95" s="161">
        <v>152</v>
      </c>
      <c r="F95" s="5"/>
      <c r="G95" s="36"/>
      <c r="H95" s="36"/>
      <c r="I95" s="37">
        <f t="shared" si="68"/>
        <v>0</v>
      </c>
      <c r="J95" s="59"/>
      <c r="K95" s="38">
        <f t="shared" si="69"/>
        <v>152</v>
      </c>
      <c r="L95" s="37">
        <f t="shared" si="70"/>
        <v>1</v>
      </c>
    </row>
    <row r="96" spans="1:12" x14ac:dyDescent="0.2">
      <c r="A96" s="161" t="s">
        <v>455</v>
      </c>
      <c r="B96" s="161" t="s">
        <v>464</v>
      </c>
      <c r="C96" s="161" t="s">
        <v>465</v>
      </c>
      <c r="D96" s="161">
        <v>1</v>
      </c>
      <c r="E96" s="161">
        <v>152</v>
      </c>
      <c r="F96" s="5"/>
      <c r="G96" s="161" t="s">
        <v>1292</v>
      </c>
      <c r="H96" s="161">
        <v>19</v>
      </c>
      <c r="I96" s="37">
        <f t="shared" si="68"/>
        <v>0.125</v>
      </c>
      <c r="J96" s="59"/>
      <c r="K96" s="38">
        <f t="shared" si="69"/>
        <v>133</v>
      </c>
      <c r="L96" s="37">
        <f t="shared" si="70"/>
        <v>0.875</v>
      </c>
    </row>
    <row r="97" spans="1:12" x14ac:dyDescent="0.2">
      <c r="A97" s="161" t="s">
        <v>455</v>
      </c>
      <c r="B97" s="161" t="s">
        <v>468</v>
      </c>
      <c r="C97" s="161" t="s">
        <v>469</v>
      </c>
      <c r="D97" s="161">
        <v>3</v>
      </c>
      <c r="E97" s="161">
        <v>152</v>
      </c>
      <c r="F97" s="5"/>
      <c r="G97" s="36"/>
      <c r="H97" s="36"/>
      <c r="I97" s="37">
        <f t="shared" si="68"/>
        <v>0</v>
      </c>
      <c r="J97" s="59"/>
      <c r="K97" s="38">
        <f t="shared" si="69"/>
        <v>152</v>
      </c>
      <c r="L97" s="37">
        <f t="shared" si="70"/>
        <v>1</v>
      </c>
    </row>
    <row r="98" spans="1:12" x14ac:dyDescent="0.2">
      <c r="A98" s="161" t="s">
        <v>455</v>
      </c>
      <c r="B98" s="161" t="s">
        <v>470</v>
      </c>
      <c r="C98" s="161" t="s">
        <v>471</v>
      </c>
      <c r="D98" s="161">
        <v>3</v>
      </c>
      <c r="E98" s="161">
        <v>152</v>
      </c>
      <c r="F98" s="5"/>
      <c r="G98" s="13"/>
      <c r="H98" s="36"/>
      <c r="I98" s="37">
        <f t="shared" si="68"/>
        <v>0</v>
      </c>
      <c r="J98" s="59"/>
      <c r="K98" s="38">
        <f t="shared" si="69"/>
        <v>152</v>
      </c>
      <c r="L98" s="37">
        <f t="shared" si="70"/>
        <v>1</v>
      </c>
    </row>
    <row r="99" spans="1:12" x14ac:dyDescent="0.2">
      <c r="A99" s="161" t="s">
        <v>455</v>
      </c>
      <c r="B99" s="161" t="s">
        <v>472</v>
      </c>
      <c r="C99" s="161" t="s">
        <v>473</v>
      </c>
      <c r="D99" s="161">
        <v>3</v>
      </c>
      <c r="E99" s="161">
        <v>152</v>
      </c>
      <c r="F99" s="5"/>
      <c r="G99" s="161" t="s">
        <v>1292</v>
      </c>
      <c r="H99" s="161">
        <v>1</v>
      </c>
      <c r="I99" s="37">
        <f t="shared" si="68"/>
        <v>6.5789473684210523E-3</v>
      </c>
      <c r="J99" s="59"/>
      <c r="K99" s="38">
        <f t="shared" si="69"/>
        <v>151</v>
      </c>
      <c r="L99" s="37">
        <f t="shared" si="70"/>
        <v>0.99342105263157898</v>
      </c>
    </row>
    <row r="100" spans="1:12" x14ac:dyDescent="0.2">
      <c r="A100" s="161" t="s">
        <v>455</v>
      </c>
      <c r="B100" s="161" t="s">
        <v>474</v>
      </c>
      <c r="C100" s="161" t="s">
        <v>475</v>
      </c>
      <c r="D100" s="161">
        <v>1</v>
      </c>
      <c r="E100" s="161">
        <v>152</v>
      </c>
      <c r="F100" s="5"/>
      <c r="G100" s="161" t="s">
        <v>1292</v>
      </c>
      <c r="H100" s="161">
        <v>1</v>
      </c>
      <c r="I100" s="37">
        <f t="shared" si="68"/>
        <v>6.5789473684210523E-3</v>
      </c>
      <c r="J100" s="59"/>
      <c r="K100" s="38">
        <f t="shared" si="69"/>
        <v>151</v>
      </c>
      <c r="L100" s="37">
        <f t="shared" si="70"/>
        <v>0.99342105263157898</v>
      </c>
    </row>
    <row r="101" spans="1:12" x14ac:dyDescent="0.2">
      <c r="A101" s="161" t="s">
        <v>455</v>
      </c>
      <c r="B101" s="161" t="s">
        <v>498</v>
      </c>
      <c r="C101" s="161" t="s">
        <v>499</v>
      </c>
      <c r="D101" s="161">
        <v>1</v>
      </c>
      <c r="E101" s="161">
        <v>121</v>
      </c>
      <c r="F101" s="5"/>
      <c r="G101" s="161" t="s">
        <v>1292</v>
      </c>
      <c r="H101" s="161">
        <v>4</v>
      </c>
      <c r="I101" s="37">
        <f t="shared" si="68"/>
        <v>3.3057851239669422E-2</v>
      </c>
      <c r="J101" s="59"/>
      <c r="K101" s="38">
        <f t="shared" si="69"/>
        <v>117</v>
      </c>
      <c r="L101" s="37">
        <f t="shared" si="70"/>
        <v>0.96694214876033058</v>
      </c>
    </row>
    <row r="102" spans="1:12" x14ac:dyDescent="0.2">
      <c r="A102" s="170" t="s">
        <v>455</v>
      </c>
      <c r="B102" s="170" t="s">
        <v>500</v>
      </c>
      <c r="C102" s="170" t="s">
        <v>501</v>
      </c>
      <c r="D102" s="170">
        <v>1</v>
      </c>
      <c r="E102" s="170">
        <v>152</v>
      </c>
      <c r="F102" s="60"/>
      <c r="G102" s="170" t="s">
        <v>1292</v>
      </c>
      <c r="H102" s="170">
        <v>2</v>
      </c>
      <c r="I102" s="40">
        <f t="shared" si="68"/>
        <v>1.3157894736842105E-2</v>
      </c>
      <c r="J102" s="61"/>
      <c r="K102" s="41">
        <f t="shared" si="69"/>
        <v>150</v>
      </c>
      <c r="L102" s="40">
        <f t="shared" si="70"/>
        <v>0.98684210526315785</v>
      </c>
    </row>
    <row r="103" spans="1:12" x14ac:dyDescent="0.2">
      <c r="A103" s="51"/>
      <c r="B103" s="57">
        <f>COUNTA(B93:B102)</f>
        <v>10</v>
      </c>
      <c r="C103" s="51"/>
      <c r="E103" s="134">
        <f>SUM(E93:E102)</f>
        <v>1489</v>
      </c>
      <c r="F103" s="42"/>
      <c r="G103" s="57">
        <f>COUNTA(G93:G102)</f>
        <v>7</v>
      </c>
      <c r="H103" s="134">
        <f>SUM(H93:H102)</f>
        <v>31</v>
      </c>
      <c r="I103" s="43">
        <f>H103/E103</f>
        <v>2.0819341840161182E-2</v>
      </c>
      <c r="J103" s="132"/>
      <c r="K103" s="49">
        <f>E103-H103</f>
        <v>1458</v>
      </c>
      <c r="L103" s="43">
        <f>K103/E103</f>
        <v>0.97918065815983879</v>
      </c>
    </row>
    <row r="104" spans="1:12" ht="12.75" customHeight="1" x14ac:dyDescent="0.2">
      <c r="A104" s="51"/>
      <c r="B104" s="57"/>
      <c r="C104" s="51"/>
      <c r="E104" s="134"/>
      <c r="F104" s="42"/>
      <c r="G104" s="57"/>
      <c r="H104" s="134"/>
      <c r="I104" s="43"/>
      <c r="J104" s="132"/>
      <c r="K104" s="49"/>
      <c r="L104" s="43"/>
    </row>
    <row r="105" spans="1:12" ht="12.75" customHeight="1" x14ac:dyDescent="0.2">
      <c r="A105" s="161" t="s">
        <v>506</v>
      </c>
      <c r="B105" s="161" t="s">
        <v>509</v>
      </c>
      <c r="C105" s="161" t="s">
        <v>510</v>
      </c>
      <c r="D105" s="161">
        <v>3</v>
      </c>
      <c r="E105" s="161">
        <v>93</v>
      </c>
      <c r="F105" s="5"/>
      <c r="G105" s="13"/>
      <c r="H105" s="151"/>
      <c r="I105" s="37">
        <f t="shared" ref="I105:I106" si="71">H105/E105</f>
        <v>0</v>
      </c>
      <c r="J105" s="59"/>
      <c r="K105" s="38">
        <f t="shared" ref="K105:K106" si="72">E105-H105</f>
        <v>93</v>
      </c>
      <c r="L105" s="37">
        <f t="shared" ref="L105:L106" si="73">K105/E105</f>
        <v>1</v>
      </c>
    </row>
    <row r="106" spans="1:12" ht="12.75" customHeight="1" x14ac:dyDescent="0.2">
      <c r="A106" s="170" t="s">
        <v>506</v>
      </c>
      <c r="B106" s="170" t="s">
        <v>515</v>
      </c>
      <c r="C106" s="170" t="s">
        <v>516</v>
      </c>
      <c r="D106" s="170">
        <v>3</v>
      </c>
      <c r="E106" s="170">
        <v>93</v>
      </c>
      <c r="F106" s="60"/>
      <c r="G106" s="62"/>
      <c r="H106" s="63"/>
      <c r="I106" s="40">
        <f t="shared" si="71"/>
        <v>0</v>
      </c>
      <c r="J106" s="61"/>
      <c r="K106" s="41">
        <f t="shared" si="72"/>
        <v>93</v>
      </c>
      <c r="L106" s="40">
        <f t="shared" si="73"/>
        <v>1</v>
      </c>
    </row>
    <row r="107" spans="1:12" ht="12.75" customHeight="1" x14ac:dyDescent="0.2">
      <c r="A107" s="51"/>
      <c r="B107" s="57">
        <f>COUNTA(B105:B106)</f>
        <v>2</v>
      </c>
      <c r="C107" s="51"/>
      <c r="E107" s="134">
        <f>SUM(E105:E106)</f>
        <v>186</v>
      </c>
      <c r="F107" s="42"/>
      <c r="G107" s="57">
        <f>COUNTA(G105:G106)</f>
        <v>0</v>
      </c>
      <c r="H107" s="134">
        <f>SUM(H105:H106)</f>
        <v>0</v>
      </c>
      <c r="I107" s="43">
        <f>H107/E107</f>
        <v>0</v>
      </c>
      <c r="J107" s="150"/>
      <c r="K107" s="49">
        <f>E107-H107</f>
        <v>186</v>
      </c>
      <c r="L107" s="43">
        <f>K107/E107</f>
        <v>1</v>
      </c>
    </row>
    <row r="108" spans="1:12" ht="12.75" customHeight="1" x14ac:dyDescent="0.2">
      <c r="A108" s="51"/>
      <c r="B108" s="57"/>
      <c r="C108" s="51"/>
      <c r="E108" s="134"/>
      <c r="F108" s="42"/>
      <c r="G108" s="57"/>
      <c r="H108" s="134"/>
      <c r="I108" s="43"/>
      <c r="J108" s="150"/>
      <c r="K108" s="49"/>
      <c r="L108" s="43"/>
    </row>
    <row r="109" spans="1:12" x14ac:dyDescent="0.2">
      <c r="A109" s="161" t="s">
        <v>562</v>
      </c>
      <c r="B109" s="161" t="s">
        <v>569</v>
      </c>
      <c r="C109" s="161" t="s">
        <v>570</v>
      </c>
      <c r="D109" s="161">
        <v>1</v>
      </c>
      <c r="E109" s="161">
        <v>105</v>
      </c>
      <c r="F109" s="5"/>
      <c r="G109" s="13"/>
      <c r="H109" s="36"/>
      <c r="I109" s="37">
        <f t="shared" ref="I109:I119" si="74">H109/E109</f>
        <v>0</v>
      </c>
      <c r="J109" s="59"/>
      <c r="K109" s="38">
        <f t="shared" ref="K109:K119" si="75">E109-H109</f>
        <v>105</v>
      </c>
      <c r="L109" s="37">
        <f t="shared" ref="L109:L119" si="76">K109/E109</f>
        <v>1</v>
      </c>
    </row>
    <row r="110" spans="1:12" x14ac:dyDescent="0.2">
      <c r="A110" s="161" t="s">
        <v>562</v>
      </c>
      <c r="B110" s="161" t="s">
        <v>573</v>
      </c>
      <c r="C110" s="161" t="s">
        <v>574</v>
      </c>
      <c r="D110" s="161">
        <v>1</v>
      </c>
      <c r="E110" s="161">
        <v>105</v>
      </c>
      <c r="F110" s="5"/>
      <c r="G110" s="13"/>
      <c r="H110" s="36"/>
      <c r="I110" s="37">
        <f t="shared" ref="I110:I117" si="77">H110/E110</f>
        <v>0</v>
      </c>
      <c r="J110" s="59"/>
      <c r="K110" s="38">
        <f t="shared" ref="K110:K117" si="78">E110-H110</f>
        <v>105</v>
      </c>
      <c r="L110" s="37">
        <f t="shared" ref="L110:L117" si="79">K110/E110</f>
        <v>1</v>
      </c>
    </row>
    <row r="111" spans="1:12" x14ac:dyDescent="0.2">
      <c r="A111" s="161" t="s">
        <v>562</v>
      </c>
      <c r="B111" s="161" t="s">
        <v>575</v>
      </c>
      <c r="C111" s="161" t="s">
        <v>576</v>
      </c>
      <c r="D111" s="161">
        <v>1</v>
      </c>
      <c r="E111" s="161">
        <v>105</v>
      </c>
      <c r="F111" s="5"/>
      <c r="G111" s="13"/>
      <c r="H111" s="36"/>
      <c r="I111" s="37">
        <f t="shared" si="77"/>
        <v>0</v>
      </c>
      <c r="J111" s="59"/>
      <c r="K111" s="38">
        <f t="shared" si="78"/>
        <v>105</v>
      </c>
      <c r="L111" s="37">
        <f t="shared" si="79"/>
        <v>1</v>
      </c>
    </row>
    <row r="112" spans="1:12" x14ac:dyDescent="0.2">
      <c r="A112" s="161" t="s">
        <v>562</v>
      </c>
      <c r="B112" s="161" t="s">
        <v>577</v>
      </c>
      <c r="C112" s="161" t="s">
        <v>578</v>
      </c>
      <c r="D112" s="161">
        <v>1</v>
      </c>
      <c r="E112" s="161">
        <v>105</v>
      </c>
      <c r="F112" s="5"/>
      <c r="G112" s="13"/>
      <c r="H112" s="36"/>
      <c r="I112" s="37">
        <f t="shared" si="77"/>
        <v>0</v>
      </c>
      <c r="J112" s="59"/>
      <c r="K112" s="38">
        <f t="shared" si="78"/>
        <v>105</v>
      </c>
      <c r="L112" s="37">
        <f t="shared" si="79"/>
        <v>1</v>
      </c>
    </row>
    <row r="113" spans="1:12" x14ac:dyDescent="0.2">
      <c r="A113" s="161" t="s">
        <v>562</v>
      </c>
      <c r="B113" s="161" t="s">
        <v>579</v>
      </c>
      <c r="C113" s="161" t="s">
        <v>580</v>
      </c>
      <c r="D113" s="161">
        <v>1</v>
      </c>
      <c r="E113" s="161">
        <v>105</v>
      </c>
      <c r="F113" s="5"/>
      <c r="G113" s="13"/>
      <c r="H113" s="36"/>
      <c r="I113" s="37">
        <f t="shared" si="77"/>
        <v>0</v>
      </c>
      <c r="J113" s="59"/>
      <c r="K113" s="38">
        <f t="shared" si="78"/>
        <v>105</v>
      </c>
      <c r="L113" s="37">
        <f t="shared" si="79"/>
        <v>1</v>
      </c>
    </row>
    <row r="114" spans="1:12" x14ac:dyDescent="0.2">
      <c r="A114" s="161" t="s">
        <v>562</v>
      </c>
      <c r="B114" s="161" t="s">
        <v>583</v>
      </c>
      <c r="C114" s="161" t="s">
        <v>584</v>
      </c>
      <c r="D114" s="161">
        <v>1</v>
      </c>
      <c r="E114" s="161">
        <v>105</v>
      </c>
      <c r="F114" s="5"/>
      <c r="G114" s="13"/>
      <c r="H114" s="36"/>
      <c r="I114" s="37">
        <f t="shared" si="77"/>
        <v>0</v>
      </c>
      <c r="J114" s="59"/>
      <c r="K114" s="38">
        <f t="shared" si="78"/>
        <v>105</v>
      </c>
      <c r="L114" s="37">
        <f t="shared" si="79"/>
        <v>1</v>
      </c>
    </row>
    <row r="115" spans="1:12" x14ac:dyDescent="0.2">
      <c r="A115" s="161" t="s">
        <v>562</v>
      </c>
      <c r="B115" s="161" t="s">
        <v>585</v>
      </c>
      <c r="C115" s="161" t="s">
        <v>586</v>
      </c>
      <c r="D115" s="161">
        <v>1</v>
      </c>
      <c r="E115" s="161">
        <v>105</v>
      </c>
      <c r="F115" s="5"/>
      <c r="G115" s="13"/>
      <c r="H115" s="36"/>
      <c r="I115" s="37">
        <f t="shared" si="77"/>
        <v>0</v>
      </c>
      <c r="J115" s="59"/>
      <c r="K115" s="38">
        <f t="shared" si="78"/>
        <v>105</v>
      </c>
      <c r="L115" s="37">
        <f t="shared" si="79"/>
        <v>1</v>
      </c>
    </row>
    <row r="116" spans="1:12" x14ac:dyDescent="0.2">
      <c r="A116" s="161" t="s">
        <v>562</v>
      </c>
      <c r="B116" s="161" t="s">
        <v>587</v>
      </c>
      <c r="C116" s="161" t="s">
        <v>588</v>
      </c>
      <c r="D116" s="161">
        <v>2</v>
      </c>
      <c r="E116" s="161">
        <v>105</v>
      </c>
      <c r="F116" s="5"/>
      <c r="G116" s="13"/>
      <c r="H116" s="36"/>
      <c r="I116" s="37">
        <f t="shared" si="77"/>
        <v>0</v>
      </c>
      <c r="J116" s="59"/>
      <c r="K116" s="38">
        <f t="shared" si="78"/>
        <v>105</v>
      </c>
      <c r="L116" s="37">
        <f t="shared" si="79"/>
        <v>1</v>
      </c>
    </row>
    <row r="117" spans="1:12" x14ac:dyDescent="0.2">
      <c r="A117" s="161" t="s">
        <v>562</v>
      </c>
      <c r="B117" s="161" t="s">
        <v>593</v>
      </c>
      <c r="C117" s="161" t="s">
        <v>594</v>
      </c>
      <c r="D117" s="161">
        <v>1</v>
      </c>
      <c r="E117" s="161">
        <v>105</v>
      </c>
      <c r="F117" s="5"/>
      <c r="G117" s="13"/>
      <c r="H117" s="36"/>
      <c r="I117" s="37">
        <f t="shared" si="77"/>
        <v>0</v>
      </c>
      <c r="J117" s="59"/>
      <c r="K117" s="38">
        <f t="shared" si="78"/>
        <v>105</v>
      </c>
      <c r="L117" s="37">
        <f t="shared" si="79"/>
        <v>1</v>
      </c>
    </row>
    <row r="118" spans="1:12" x14ac:dyDescent="0.2">
      <c r="A118" s="161" t="s">
        <v>562</v>
      </c>
      <c r="B118" s="161" t="s">
        <v>599</v>
      </c>
      <c r="C118" s="161" t="s">
        <v>600</v>
      </c>
      <c r="D118" s="161">
        <v>1</v>
      </c>
      <c r="E118" s="161">
        <v>105</v>
      </c>
      <c r="F118" s="5"/>
      <c r="G118" s="13"/>
      <c r="H118" s="36"/>
      <c r="I118" s="37">
        <f t="shared" si="74"/>
        <v>0</v>
      </c>
      <c r="J118" s="59"/>
      <c r="K118" s="38">
        <f t="shared" si="75"/>
        <v>105</v>
      </c>
      <c r="L118" s="37">
        <f t="shared" si="76"/>
        <v>1</v>
      </c>
    </row>
    <row r="119" spans="1:12" x14ac:dyDescent="0.2">
      <c r="A119" s="170" t="s">
        <v>562</v>
      </c>
      <c r="B119" s="170" t="s">
        <v>601</v>
      </c>
      <c r="C119" s="170" t="s">
        <v>602</v>
      </c>
      <c r="D119" s="170">
        <v>1</v>
      </c>
      <c r="E119" s="170">
        <v>105</v>
      </c>
      <c r="F119" s="60"/>
      <c r="G119" s="170" t="s">
        <v>1292</v>
      </c>
      <c r="H119" s="170">
        <v>2</v>
      </c>
      <c r="I119" s="40">
        <f t="shared" si="74"/>
        <v>1.9047619047619049E-2</v>
      </c>
      <c r="J119" s="61"/>
      <c r="K119" s="41">
        <f t="shared" si="75"/>
        <v>103</v>
      </c>
      <c r="L119" s="40">
        <f t="shared" si="76"/>
        <v>0.98095238095238091</v>
      </c>
    </row>
    <row r="120" spans="1:12" x14ac:dyDescent="0.2">
      <c r="A120" s="51"/>
      <c r="B120" s="57">
        <f>COUNTA(B109:B119)</f>
        <v>11</v>
      </c>
      <c r="C120" s="51"/>
      <c r="E120" s="134">
        <f>SUM(E109:E119)</f>
        <v>1155</v>
      </c>
      <c r="F120" s="42"/>
      <c r="G120" s="57">
        <f>COUNTA(G109:G119)</f>
        <v>1</v>
      </c>
      <c r="H120" s="134">
        <f>SUM(H109:H119)</f>
        <v>2</v>
      </c>
      <c r="I120" s="43">
        <f>H120/E120</f>
        <v>1.7316017316017316E-3</v>
      </c>
      <c r="J120" s="132"/>
      <c r="K120" s="49">
        <f>E120-H120</f>
        <v>1153</v>
      </c>
      <c r="L120" s="43">
        <f>K120/E120</f>
        <v>0.9982683982683983</v>
      </c>
    </row>
    <row r="121" spans="1:12" ht="8.25" customHeight="1" x14ac:dyDescent="0.2">
      <c r="A121" s="51"/>
      <c r="B121" s="57"/>
      <c r="C121" s="51"/>
      <c r="E121" s="134"/>
      <c r="F121" s="42"/>
      <c r="G121" s="57"/>
      <c r="H121" s="134"/>
      <c r="I121" s="43"/>
      <c r="J121" s="132"/>
      <c r="K121" s="49"/>
      <c r="L121" s="43"/>
    </row>
    <row r="122" spans="1:12" ht="18" x14ac:dyDescent="0.2">
      <c r="A122" s="51" t="s">
        <v>618</v>
      </c>
      <c r="B122" s="161" t="s">
        <v>625</v>
      </c>
      <c r="C122" s="161" t="s">
        <v>626</v>
      </c>
      <c r="D122" s="161">
        <v>3</v>
      </c>
      <c r="E122" s="161">
        <v>86</v>
      </c>
      <c r="F122" s="5"/>
      <c r="G122" s="161" t="s">
        <v>1292</v>
      </c>
      <c r="H122" s="161">
        <v>4</v>
      </c>
      <c r="I122" s="37">
        <f t="shared" ref="I122:I126" si="80">H122/E122</f>
        <v>4.6511627906976744E-2</v>
      </c>
      <c r="J122" s="59"/>
      <c r="K122" s="38">
        <f t="shared" ref="K122:K126" si="81">E122-H122</f>
        <v>82</v>
      </c>
      <c r="L122" s="37">
        <f t="shared" ref="L122:L126" si="82">K122/E122</f>
        <v>0.95348837209302328</v>
      </c>
    </row>
    <row r="123" spans="1:12" ht="18" x14ac:dyDescent="0.2">
      <c r="A123" s="51" t="s">
        <v>618</v>
      </c>
      <c r="B123" s="161" t="s">
        <v>629</v>
      </c>
      <c r="C123" s="161" t="s">
        <v>630</v>
      </c>
      <c r="D123" s="161">
        <v>1</v>
      </c>
      <c r="E123" s="161">
        <v>86</v>
      </c>
      <c r="F123" s="5"/>
      <c r="G123" s="161" t="s">
        <v>1292</v>
      </c>
      <c r="H123" s="161">
        <v>1</v>
      </c>
      <c r="I123" s="37">
        <f t="shared" si="80"/>
        <v>1.1627906976744186E-2</v>
      </c>
      <c r="J123" s="59"/>
      <c r="K123" s="38">
        <f t="shared" si="81"/>
        <v>85</v>
      </c>
      <c r="L123" s="37">
        <f t="shared" si="82"/>
        <v>0.98837209302325579</v>
      </c>
    </row>
    <row r="124" spans="1:12" ht="18" x14ac:dyDescent="0.2">
      <c r="A124" s="51" t="s">
        <v>618</v>
      </c>
      <c r="B124" s="161" t="s">
        <v>631</v>
      </c>
      <c r="C124" s="161" t="s">
        <v>632</v>
      </c>
      <c r="D124" s="161">
        <v>1</v>
      </c>
      <c r="E124" s="161">
        <v>86</v>
      </c>
      <c r="F124" s="5"/>
      <c r="G124" s="13"/>
      <c r="H124" s="36"/>
      <c r="I124" s="37">
        <f t="shared" si="80"/>
        <v>0</v>
      </c>
      <c r="J124" s="59"/>
      <c r="K124" s="38">
        <f t="shared" si="81"/>
        <v>86</v>
      </c>
      <c r="L124" s="37">
        <f t="shared" si="82"/>
        <v>1</v>
      </c>
    </row>
    <row r="125" spans="1:12" ht="18" x14ac:dyDescent="0.2">
      <c r="A125" s="51" t="s">
        <v>618</v>
      </c>
      <c r="B125" s="161" t="s">
        <v>637</v>
      </c>
      <c r="C125" s="161" t="s">
        <v>638</v>
      </c>
      <c r="D125" s="161">
        <v>1</v>
      </c>
      <c r="E125" s="161">
        <v>86</v>
      </c>
      <c r="F125" s="5"/>
      <c r="G125" s="161" t="s">
        <v>1292</v>
      </c>
      <c r="H125" s="161">
        <v>1</v>
      </c>
      <c r="I125" s="37">
        <f t="shared" si="80"/>
        <v>1.1627906976744186E-2</v>
      </c>
      <c r="J125" s="59"/>
      <c r="K125" s="38">
        <f t="shared" si="81"/>
        <v>85</v>
      </c>
      <c r="L125" s="37">
        <f t="shared" si="82"/>
        <v>0.98837209302325579</v>
      </c>
    </row>
    <row r="126" spans="1:12" ht="18" x14ac:dyDescent="0.2">
      <c r="A126" s="125" t="s">
        <v>618</v>
      </c>
      <c r="B126" s="170" t="s">
        <v>677</v>
      </c>
      <c r="C126" s="170" t="s">
        <v>678</v>
      </c>
      <c r="D126" s="170">
        <v>1</v>
      </c>
      <c r="E126" s="170">
        <v>86</v>
      </c>
      <c r="F126" s="60"/>
      <c r="G126" s="170" t="s">
        <v>1292</v>
      </c>
      <c r="H126" s="170">
        <v>1</v>
      </c>
      <c r="I126" s="40">
        <f t="shared" si="80"/>
        <v>1.1627906976744186E-2</v>
      </c>
      <c r="J126" s="61"/>
      <c r="K126" s="41">
        <f t="shared" si="81"/>
        <v>85</v>
      </c>
      <c r="L126" s="40">
        <f t="shared" si="82"/>
        <v>0.98837209302325579</v>
      </c>
    </row>
    <row r="127" spans="1:12" x14ac:dyDescent="0.2">
      <c r="A127" s="51"/>
      <c r="B127" s="57">
        <f>COUNTA(B122:B126)</f>
        <v>5</v>
      </c>
      <c r="C127" s="51"/>
      <c r="E127" s="134">
        <f>SUM(E122:E126)</f>
        <v>430</v>
      </c>
      <c r="F127" s="42"/>
      <c r="G127" s="57">
        <f>COUNTA(G122:G126)</f>
        <v>4</v>
      </c>
      <c r="H127" s="134">
        <f>SUM(H122:H126)</f>
        <v>7</v>
      </c>
      <c r="I127" s="43">
        <f>H127/E127</f>
        <v>1.627906976744186E-2</v>
      </c>
      <c r="J127" s="132"/>
      <c r="K127" s="49">
        <f>E127-H127</f>
        <v>423</v>
      </c>
      <c r="L127" s="43">
        <f>K127/E127</f>
        <v>0.98372093023255813</v>
      </c>
    </row>
    <row r="128" spans="1:12" x14ac:dyDescent="0.2">
      <c r="A128" s="51"/>
      <c r="B128" s="57"/>
      <c r="C128" s="51"/>
      <c r="E128" s="134"/>
      <c r="F128" s="42"/>
      <c r="G128" s="57"/>
      <c r="H128" s="134"/>
      <c r="I128" s="43"/>
      <c r="J128" s="132"/>
      <c r="K128" s="49"/>
      <c r="L128" s="43"/>
    </row>
    <row r="129" spans="1:12" x14ac:dyDescent="0.2">
      <c r="A129" s="161" t="s">
        <v>681</v>
      </c>
      <c r="B129" s="161" t="s">
        <v>682</v>
      </c>
      <c r="C129" s="161" t="s">
        <v>683</v>
      </c>
      <c r="D129" s="161">
        <v>1</v>
      </c>
      <c r="E129" s="161">
        <v>91</v>
      </c>
      <c r="F129" s="5"/>
      <c r="G129" s="161" t="s">
        <v>1292</v>
      </c>
      <c r="H129" s="161">
        <v>2</v>
      </c>
      <c r="I129" s="37">
        <f t="shared" ref="I129" si="83">H129/E129</f>
        <v>2.197802197802198E-2</v>
      </c>
      <c r="J129" s="59"/>
      <c r="K129" s="38">
        <f t="shared" ref="K129" si="84">E129-H129</f>
        <v>89</v>
      </c>
      <c r="L129" s="37">
        <f t="shared" ref="L129" si="85">K129/E129</f>
        <v>0.97802197802197799</v>
      </c>
    </row>
    <row r="130" spans="1:12" x14ac:dyDescent="0.2">
      <c r="A130" s="161" t="s">
        <v>681</v>
      </c>
      <c r="B130" s="161" t="s">
        <v>686</v>
      </c>
      <c r="C130" s="161" t="s">
        <v>687</v>
      </c>
      <c r="D130" s="161">
        <v>1</v>
      </c>
      <c r="E130" s="161">
        <v>91</v>
      </c>
      <c r="F130" s="5"/>
      <c r="G130" s="13"/>
      <c r="H130" s="36"/>
      <c r="I130" s="37">
        <f t="shared" ref="I130:I135" si="86">H130/E130</f>
        <v>0</v>
      </c>
      <c r="J130" s="59"/>
      <c r="K130" s="38">
        <f t="shared" ref="K130:K135" si="87">E130-H130</f>
        <v>91</v>
      </c>
      <c r="L130" s="37">
        <f t="shared" ref="L130:L135" si="88">K130/E130</f>
        <v>1</v>
      </c>
    </row>
    <row r="131" spans="1:12" x14ac:dyDescent="0.2">
      <c r="A131" s="161" t="s">
        <v>681</v>
      </c>
      <c r="B131" s="161" t="s">
        <v>688</v>
      </c>
      <c r="C131" s="161" t="s">
        <v>689</v>
      </c>
      <c r="D131" s="161">
        <v>1</v>
      </c>
      <c r="E131" s="161">
        <v>91</v>
      </c>
      <c r="F131" s="5"/>
      <c r="G131" s="13"/>
      <c r="H131" s="36"/>
      <c r="I131" s="37">
        <f t="shared" ref="I131" si="89">H131/E131</f>
        <v>0</v>
      </c>
      <c r="J131" s="59"/>
      <c r="K131" s="38">
        <f t="shared" ref="K131" si="90">E131-H131</f>
        <v>91</v>
      </c>
      <c r="L131" s="37">
        <f t="shared" ref="L131" si="91">K131/E131</f>
        <v>1</v>
      </c>
    </row>
    <row r="132" spans="1:12" x14ac:dyDescent="0.2">
      <c r="A132" s="161" t="s">
        <v>681</v>
      </c>
      <c r="B132" s="161" t="s">
        <v>690</v>
      </c>
      <c r="C132" s="161" t="s">
        <v>691</v>
      </c>
      <c r="D132" s="161">
        <v>1</v>
      </c>
      <c r="E132" s="161">
        <v>91</v>
      </c>
      <c r="F132" s="5"/>
      <c r="G132" s="36"/>
      <c r="H132" s="36"/>
      <c r="I132" s="37">
        <f t="shared" si="86"/>
        <v>0</v>
      </c>
      <c r="J132" s="59"/>
      <c r="K132" s="38">
        <f t="shared" si="87"/>
        <v>91</v>
      </c>
      <c r="L132" s="37">
        <f t="shared" si="88"/>
        <v>1</v>
      </c>
    </row>
    <row r="133" spans="1:12" x14ac:dyDescent="0.2">
      <c r="A133" s="161" t="s">
        <v>681</v>
      </c>
      <c r="B133" s="161" t="s">
        <v>694</v>
      </c>
      <c r="C133" s="161" t="s">
        <v>695</v>
      </c>
      <c r="D133" s="161">
        <v>1</v>
      </c>
      <c r="E133" s="161">
        <v>91</v>
      </c>
      <c r="F133" s="5"/>
      <c r="G133" s="13"/>
      <c r="H133" s="36"/>
      <c r="I133" s="37">
        <f t="shared" si="86"/>
        <v>0</v>
      </c>
      <c r="J133" s="59"/>
      <c r="K133" s="38">
        <f t="shared" si="87"/>
        <v>91</v>
      </c>
      <c r="L133" s="37">
        <f t="shared" si="88"/>
        <v>1</v>
      </c>
    </row>
    <row r="134" spans="1:12" x14ac:dyDescent="0.2">
      <c r="A134" s="161" t="s">
        <v>681</v>
      </c>
      <c r="B134" s="161" t="s">
        <v>696</v>
      </c>
      <c r="C134" s="161" t="s">
        <v>697</v>
      </c>
      <c r="D134" s="161">
        <v>1</v>
      </c>
      <c r="E134" s="161">
        <v>91</v>
      </c>
      <c r="F134" s="5"/>
      <c r="G134" s="36"/>
      <c r="H134" s="36"/>
      <c r="I134" s="37">
        <f t="shared" si="86"/>
        <v>0</v>
      </c>
      <c r="J134" s="59"/>
      <c r="K134" s="38">
        <f t="shared" si="87"/>
        <v>91</v>
      </c>
      <c r="L134" s="37">
        <f t="shared" si="88"/>
        <v>1</v>
      </c>
    </row>
    <row r="135" spans="1:12" x14ac:dyDescent="0.2">
      <c r="A135" s="170" t="s">
        <v>681</v>
      </c>
      <c r="B135" s="170" t="s">
        <v>708</v>
      </c>
      <c r="C135" s="170" t="s">
        <v>709</v>
      </c>
      <c r="D135" s="170">
        <v>1</v>
      </c>
      <c r="E135" s="170">
        <v>91</v>
      </c>
      <c r="F135" s="60"/>
      <c r="G135" s="39"/>
      <c r="H135" s="39"/>
      <c r="I135" s="40">
        <f t="shared" si="86"/>
        <v>0</v>
      </c>
      <c r="J135" s="61"/>
      <c r="K135" s="41">
        <f t="shared" si="87"/>
        <v>91</v>
      </c>
      <c r="L135" s="40">
        <f t="shared" si="88"/>
        <v>1</v>
      </c>
    </row>
    <row r="136" spans="1:12" x14ac:dyDescent="0.2">
      <c r="A136" s="51"/>
      <c r="B136" s="57">
        <f>COUNTA(B129:B135)</f>
        <v>7</v>
      </c>
      <c r="C136" s="51"/>
      <c r="E136" s="134">
        <f>SUM(E129:E135)</f>
        <v>637</v>
      </c>
      <c r="F136" s="42"/>
      <c r="G136" s="57">
        <f>COUNTA(G129:G135)</f>
        <v>1</v>
      </c>
      <c r="H136" s="134">
        <f>SUM(H129:H135)</f>
        <v>2</v>
      </c>
      <c r="I136" s="43">
        <f>H136/E136</f>
        <v>3.1397174254317113E-3</v>
      </c>
      <c r="J136" s="132"/>
      <c r="K136" s="49">
        <f>E136-H136</f>
        <v>635</v>
      </c>
      <c r="L136" s="43">
        <f>K136/E136</f>
        <v>0.99686028257456827</v>
      </c>
    </row>
    <row r="137" spans="1:12" x14ac:dyDescent="0.2">
      <c r="A137" s="51"/>
      <c r="B137" s="57"/>
      <c r="C137" s="51"/>
      <c r="E137" s="134"/>
      <c r="F137" s="42"/>
      <c r="G137" s="57"/>
      <c r="H137" s="134"/>
      <c r="I137" s="43"/>
      <c r="J137" s="132"/>
      <c r="K137" s="49"/>
      <c r="L137" s="43"/>
    </row>
    <row r="138" spans="1:12" x14ac:dyDescent="0.2">
      <c r="A138" s="161" t="s">
        <v>712</v>
      </c>
      <c r="B138" s="161" t="s">
        <v>713</v>
      </c>
      <c r="C138" s="161" t="s">
        <v>714</v>
      </c>
      <c r="D138" s="161">
        <v>1</v>
      </c>
      <c r="E138" s="161">
        <v>98</v>
      </c>
      <c r="F138" s="5"/>
      <c r="G138" s="13"/>
      <c r="H138" s="36"/>
      <c r="I138" s="37">
        <f t="shared" ref="I138" si="92">H138/E138</f>
        <v>0</v>
      </c>
      <c r="J138" s="59"/>
      <c r="K138" s="38">
        <f t="shared" ref="K138" si="93">E138-H138</f>
        <v>98</v>
      </c>
      <c r="L138" s="37">
        <f t="shared" ref="L138" si="94">K138/E138</f>
        <v>1</v>
      </c>
    </row>
    <row r="139" spans="1:12" x14ac:dyDescent="0.2">
      <c r="A139" s="161" t="s">
        <v>712</v>
      </c>
      <c r="B139" s="161" t="s">
        <v>715</v>
      </c>
      <c r="C139" s="161" t="s">
        <v>716</v>
      </c>
      <c r="D139" s="161">
        <v>1</v>
      </c>
      <c r="E139" s="161">
        <v>98</v>
      </c>
      <c r="F139" s="5"/>
      <c r="G139" s="36"/>
      <c r="H139" s="36"/>
      <c r="I139" s="37">
        <f t="shared" ref="I139:I150" si="95">H139/E139</f>
        <v>0</v>
      </c>
      <c r="J139" s="59"/>
      <c r="K139" s="38">
        <f t="shared" ref="K139:K150" si="96">E139-H139</f>
        <v>98</v>
      </c>
      <c r="L139" s="37">
        <f t="shared" ref="L139:L150" si="97">K139/E139</f>
        <v>1</v>
      </c>
    </row>
    <row r="140" spans="1:12" x14ac:dyDescent="0.2">
      <c r="A140" s="161" t="s">
        <v>712</v>
      </c>
      <c r="B140" s="161" t="s">
        <v>723</v>
      </c>
      <c r="C140" s="161" t="s">
        <v>724</v>
      </c>
      <c r="D140" s="161">
        <v>1</v>
      </c>
      <c r="E140" s="161">
        <v>98</v>
      </c>
      <c r="F140" s="5"/>
      <c r="G140" s="36"/>
      <c r="H140" s="36"/>
      <c r="I140" s="37">
        <f t="shared" si="95"/>
        <v>0</v>
      </c>
      <c r="J140" s="59"/>
      <c r="K140" s="38">
        <f t="shared" si="96"/>
        <v>98</v>
      </c>
      <c r="L140" s="37">
        <f t="shared" si="97"/>
        <v>1</v>
      </c>
    </row>
    <row r="141" spans="1:12" x14ac:dyDescent="0.2">
      <c r="A141" s="161" t="s">
        <v>712</v>
      </c>
      <c r="B141" s="161" t="s">
        <v>729</v>
      </c>
      <c r="C141" s="161" t="s">
        <v>730</v>
      </c>
      <c r="D141" s="161">
        <v>1</v>
      </c>
      <c r="E141" s="161">
        <v>98</v>
      </c>
      <c r="F141" s="5"/>
      <c r="G141" s="36"/>
      <c r="H141" s="36"/>
      <c r="I141" s="37">
        <f t="shared" si="95"/>
        <v>0</v>
      </c>
      <c r="J141" s="59"/>
      <c r="K141" s="38">
        <f t="shared" si="96"/>
        <v>98</v>
      </c>
      <c r="L141" s="37">
        <f t="shared" si="97"/>
        <v>1</v>
      </c>
    </row>
    <row r="142" spans="1:12" x14ac:dyDescent="0.2">
      <c r="A142" s="161" t="s">
        <v>712</v>
      </c>
      <c r="B142" s="161" t="s">
        <v>735</v>
      </c>
      <c r="C142" s="161" t="s">
        <v>736</v>
      </c>
      <c r="D142" s="161">
        <v>1</v>
      </c>
      <c r="E142" s="161">
        <v>98</v>
      </c>
      <c r="F142" s="5"/>
      <c r="G142" s="161" t="s">
        <v>1292</v>
      </c>
      <c r="H142" s="161">
        <v>1</v>
      </c>
      <c r="I142" s="37">
        <f t="shared" si="95"/>
        <v>1.020408163265306E-2</v>
      </c>
      <c r="J142" s="59"/>
      <c r="K142" s="38">
        <f t="shared" si="96"/>
        <v>97</v>
      </c>
      <c r="L142" s="37">
        <f t="shared" si="97"/>
        <v>0.98979591836734693</v>
      </c>
    </row>
    <row r="143" spans="1:12" x14ac:dyDescent="0.2">
      <c r="A143" s="161" t="s">
        <v>712</v>
      </c>
      <c r="B143" s="161" t="s">
        <v>739</v>
      </c>
      <c r="C143" s="161" t="s">
        <v>740</v>
      </c>
      <c r="D143" s="161">
        <v>1</v>
      </c>
      <c r="E143" s="161">
        <v>98</v>
      </c>
      <c r="F143" s="5"/>
      <c r="G143" s="161" t="s">
        <v>1292</v>
      </c>
      <c r="H143" s="161">
        <v>1</v>
      </c>
      <c r="I143" s="37">
        <f t="shared" si="95"/>
        <v>1.020408163265306E-2</v>
      </c>
      <c r="J143" s="59"/>
      <c r="K143" s="38">
        <f t="shared" si="96"/>
        <v>97</v>
      </c>
      <c r="L143" s="37">
        <f t="shared" si="97"/>
        <v>0.98979591836734693</v>
      </c>
    </row>
    <row r="144" spans="1:12" x14ac:dyDescent="0.2">
      <c r="A144" s="161" t="s">
        <v>712</v>
      </c>
      <c r="B144" s="161" t="s">
        <v>743</v>
      </c>
      <c r="C144" s="161" t="s">
        <v>744</v>
      </c>
      <c r="D144" s="161">
        <v>1</v>
      </c>
      <c r="E144" s="161">
        <v>98</v>
      </c>
      <c r="F144" s="5"/>
      <c r="G144" s="36"/>
      <c r="H144" s="36"/>
      <c r="I144" s="37">
        <f t="shared" si="95"/>
        <v>0</v>
      </c>
      <c r="J144" s="59"/>
      <c r="K144" s="38">
        <f t="shared" si="96"/>
        <v>98</v>
      </c>
      <c r="L144" s="37">
        <f t="shared" si="97"/>
        <v>1</v>
      </c>
    </row>
    <row r="145" spans="1:12" x14ac:dyDescent="0.2">
      <c r="A145" s="161" t="s">
        <v>712</v>
      </c>
      <c r="B145" s="161" t="s">
        <v>745</v>
      </c>
      <c r="C145" s="161" t="s">
        <v>746</v>
      </c>
      <c r="D145" s="161">
        <v>1</v>
      </c>
      <c r="E145" s="161">
        <v>98</v>
      </c>
      <c r="F145" s="5"/>
      <c r="G145" s="13"/>
      <c r="H145" s="36"/>
      <c r="I145" s="37">
        <f t="shared" si="95"/>
        <v>0</v>
      </c>
      <c r="J145" s="59"/>
      <c r="K145" s="38">
        <f t="shared" si="96"/>
        <v>98</v>
      </c>
      <c r="L145" s="37">
        <f t="shared" si="97"/>
        <v>1</v>
      </c>
    </row>
    <row r="146" spans="1:12" x14ac:dyDescent="0.2">
      <c r="A146" s="161" t="s">
        <v>712</v>
      </c>
      <c r="B146" s="161" t="s">
        <v>747</v>
      </c>
      <c r="C146" s="161" t="s">
        <v>748</v>
      </c>
      <c r="D146" s="161">
        <v>1</v>
      </c>
      <c r="E146" s="161">
        <v>98</v>
      </c>
      <c r="F146" s="5"/>
      <c r="G146" s="13"/>
      <c r="H146" s="36"/>
      <c r="I146" s="37">
        <f t="shared" si="95"/>
        <v>0</v>
      </c>
      <c r="J146" s="59"/>
      <c r="K146" s="38">
        <f t="shared" si="96"/>
        <v>98</v>
      </c>
      <c r="L146" s="37">
        <f t="shared" si="97"/>
        <v>1</v>
      </c>
    </row>
    <row r="147" spans="1:12" x14ac:dyDescent="0.2">
      <c r="A147" s="161" t="s">
        <v>712</v>
      </c>
      <c r="B147" s="161" t="s">
        <v>749</v>
      </c>
      <c r="C147" s="161" t="s">
        <v>750</v>
      </c>
      <c r="D147" s="161">
        <v>1</v>
      </c>
      <c r="E147" s="161">
        <v>98</v>
      </c>
      <c r="F147" s="5"/>
      <c r="G147" s="161" t="s">
        <v>1292</v>
      </c>
      <c r="H147" s="161">
        <v>1</v>
      </c>
      <c r="I147" s="37">
        <f t="shared" si="95"/>
        <v>1.020408163265306E-2</v>
      </c>
      <c r="J147" s="59"/>
      <c r="K147" s="38">
        <f t="shared" si="96"/>
        <v>97</v>
      </c>
      <c r="L147" s="37">
        <f t="shared" si="97"/>
        <v>0.98979591836734693</v>
      </c>
    </row>
    <row r="148" spans="1:12" x14ac:dyDescent="0.2">
      <c r="A148" s="161" t="s">
        <v>712</v>
      </c>
      <c r="B148" s="161" t="s">
        <v>751</v>
      </c>
      <c r="C148" s="161" t="s">
        <v>752</v>
      </c>
      <c r="D148" s="161">
        <v>1</v>
      </c>
      <c r="E148" s="161">
        <v>98</v>
      </c>
      <c r="F148" s="5"/>
      <c r="G148" s="13"/>
      <c r="H148" s="36"/>
      <c r="I148" s="37">
        <f t="shared" si="95"/>
        <v>0</v>
      </c>
      <c r="J148" s="59"/>
      <c r="K148" s="38">
        <f t="shared" si="96"/>
        <v>98</v>
      </c>
      <c r="L148" s="37">
        <f t="shared" si="97"/>
        <v>1</v>
      </c>
    </row>
    <row r="149" spans="1:12" x14ac:dyDescent="0.2">
      <c r="A149" s="161" t="s">
        <v>712</v>
      </c>
      <c r="B149" s="161" t="s">
        <v>755</v>
      </c>
      <c r="C149" s="161" t="s">
        <v>228</v>
      </c>
      <c r="D149" s="161">
        <v>1</v>
      </c>
      <c r="E149" s="161">
        <v>98</v>
      </c>
      <c r="F149" s="5"/>
      <c r="G149" s="36"/>
      <c r="H149" s="36"/>
      <c r="I149" s="37">
        <f t="shared" si="95"/>
        <v>0</v>
      </c>
      <c r="J149" s="59"/>
      <c r="K149" s="38">
        <f t="shared" si="96"/>
        <v>98</v>
      </c>
      <c r="L149" s="37">
        <f t="shared" si="97"/>
        <v>1</v>
      </c>
    </row>
    <row r="150" spans="1:12" x14ac:dyDescent="0.2">
      <c r="A150" s="170" t="s">
        <v>712</v>
      </c>
      <c r="B150" s="170" t="s">
        <v>756</v>
      </c>
      <c r="C150" s="170" t="s">
        <v>757</v>
      </c>
      <c r="D150" s="170">
        <v>3</v>
      </c>
      <c r="E150" s="170">
        <v>98</v>
      </c>
      <c r="F150" s="60"/>
      <c r="G150" s="170" t="s">
        <v>1292</v>
      </c>
      <c r="H150" s="170">
        <v>1</v>
      </c>
      <c r="I150" s="40">
        <f t="shared" si="95"/>
        <v>1.020408163265306E-2</v>
      </c>
      <c r="J150" s="61"/>
      <c r="K150" s="41">
        <f t="shared" si="96"/>
        <v>97</v>
      </c>
      <c r="L150" s="40">
        <f t="shared" si="97"/>
        <v>0.98979591836734693</v>
      </c>
    </row>
    <row r="151" spans="1:12" x14ac:dyDescent="0.2">
      <c r="A151" s="51"/>
      <c r="B151" s="57">
        <f>COUNTA(B138:B150)</f>
        <v>13</v>
      </c>
      <c r="C151" s="51"/>
      <c r="E151" s="134">
        <f>SUM(E138:E150)</f>
        <v>1274</v>
      </c>
      <c r="F151" s="42"/>
      <c r="G151" s="57">
        <f>COUNTA(G138:G150)</f>
        <v>4</v>
      </c>
      <c r="H151" s="134">
        <f>SUM(H138:H150)</f>
        <v>4</v>
      </c>
      <c r="I151" s="43">
        <f>H151/E151</f>
        <v>3.1397174254317113E-3</v>
      </c>
      <c r="J151" s="132"/>
      <c r="K151" s="49">
        <f>E151-H151</f>
        <v>1270</v>
      </c>
      <c r="L151" s="43">
        <f>K151/E151</f>
        <v>0.99686028257456827</v>
      </c>
    </row>
    <row r="152" spans="1:12" x14ac:dyDescent="0.2">
      <c r="A152" s="51"/>
      <c r="B152" s="57"/>
      <c r="C152" s="51"/>
      <c r="E152" s="134"/>
      <c r="F152" s="42"/>
      <c r="G152" s="57"/>
      <c r="H152" s="134"/>
      <c r="I152" s="43"/>
      <c r="J152" s="132"/>
      <c r="K152" s="49"/>
      <c r="L152" s="43"/>
    </row>
    <row r="153" spans="1:12" x14ac:dyDescent="0.2">
      <c r="A153" s="161" t="s">
        <v>760</v>
      </c>
      <c r="B153" s="161" t="s">
        <v>761</v>
      </c>
      <c r="C153" s="161" t="s">
        <v>762</v>
      </c>
      <c r="D153" s="161">
        <v>1</v>
      </c>
      <c r="E153" s="161">
        <v>152</v>
      </c>
      <c r="F153" s="5"/>
      <c r="G153" s="161" t="s">
        <v>1292</v>
      </c>
      <c r="H153" s="161">
        <v>1</v>
      </c>
      <c r="I153" s="37">
        <f t="shared" ref="I153:I163" si="98">H153/E153</f>
        <v>6.5789473684210523E-3</v>
      </c>
      <c r="J153" s="59"/>
      <c r="K153" s="38">
        <f t="shared" ref="K153:K163" si="99">E153-H153</f>
        <v>151</v>
      </c>
      <c r="L153" s="37">
        <f t="shared" ref="L153:L163" si="100">K153/E153</f>
        <v>0.99342105263157898</v>
      </c>
    </row>
    <row r="154" spans="1:12" x14ac:dyDescent="0.2">
      <c r="A154" s="161" t="s">
        <v>760</v>
      </c>
      <c r="B154" s="161" t="s">
        <v>765</v>
      </c>
      <c r="C154" s="161" t="s">
        <v>766</v>
      </c>
      <c r="D154" s="161">
        <v>1</v>
      </c>
      <c r="E154" s="161">
        <v>152</v>
      </c>
      <c r="F154" s="5"/>
      <c r="G154" s="13"/>
      <c r="H154" s="36"/>
      <c r="I154" s="37">
        <f t="shared" si="98"/>
        <v>0</v>
      </c>
      <c r="J154" s="59"/>
      <c r="K154" s="38">
        <f t="shared" si="99"/>
        <v>152</v>
      </c>
      <c r="L154" s="37">
        <f t="shared" si="100"/>
        <v>1</v>
      </c>
    </row>
    <row r="155" spans="1:12" x14ac:dyDescent="0.2">
      <c r="A155" s="161" t="s">
        <v>760</v>
      </c>
      <c r="B155" s="161" t="s">
        <v>767</v>
      </c>
      <c r="C155" s="161" t="s">
        <v>1287</v>
      </c>
      <c r="D155" s="161">
        <v>3</v>
      </c>
      <c r="E155" s="161">
        <v>152</v>
      </c>
      <c r="F155" s="5"/>
      <c r="G155" s="13"/>
      <c r="H155" s="36"/>
      <c r="I155" s="37">
        <f t="shared" si="98"/>
        <v>0</v>
      </c>
      <c r="J155" s="59"/>
      <c r="K155" s="38">
        <f t="shared" si="99"/>
        <v>152</v>
      </c>
      <c r="L155" s="37">
        <f t="shared" si="100"/>
        <v>1</v>
      </c>
    </row>
    <row r="156" spans="1:12" x14ac:dyDescent="0.2">
      <c r="A156" s="161" t="s">
        <v>760</v>
      </c>
      <c r="B156" s="161" t="s">
        <v>768</v>
      </c>
      <c r="C156" s="161" t="s">
        <v>769</v>
      </c>
      <c r="D156" s="161">
        <v>1</v>
      </c>
      <c r="E156" s="161">
        <v>152</v>
      </c>
      <c r="F156" s="5"/>
      <c r="G156" s="161" t="s">
        <v>1292</v>
      </c>
      <c r="H156" s="161">
        <v>1</v>
      </c>
      <c r="I156" s="37">
        <f t="shared" si="98"/>
        <v>6.5789473684210523E-3</v>
      </c>
      <c r="J156" s="59"/>
      <c r="K156" s="38">
        <f t="shared" si="99"/>
        <v>151</v>
      </c>
      <c r="L156" s="37">
        <f t="shared" si="100"/>
        <v>0.99342105263157898</v>
      </c>
    </row>
    <row r="157" spans="1:12" x14ac:dyDescent="0.2">
      <c r="A157" s="161" t="s">
        <v>760</v>
      </c>
      <c r="B157" s="161" t="s">
        <v>770</v>
      </c>
      <c r="C157" s="161" t="s">
        <v>1288</v>
      </c>
      <c r="D157" s="161">
        <v>3</v>
      </c>
      <c r="E157" s="161">
        <v>152</v>
      </c>
      <c r="F157" s="5"/>
      <c r="G157" s="161" t="s">
        <v>1292</v>
      </c>
      <c r="H157" s="161">
        <v>1</v>
      </c>
      <c r="I157" s="37">
        <f t="shared" si="98"/>
        <v>6.5789473684210523E-3</v>
      </c>
      <c r="J157" s="59"/>
      <c r="K157" s="38">
        <f t="shared" si="99"/>
        <v>151</v>
      </c>
      <c r="L157" s="37">
        <f t="shared" si="100"/>
        <v>0.99342105263157898</v>
      </c>
    </row>
    <row r="158" spans="1:12" x14ac:dyDescent="0.2">
      <c r="A158" s="161" t="s">
        <v>760</v>
      </c>
      <c r="B158" s="161" t="s">
        <v>771</v>
      </c>
      <c r="C158" s="161" t="s">
        <v>772</v>
      </c>
      <c r="D158" s="161">
        <v>3</v>
      </c>
      <c r="E158" s="161">
        <v>152</v>
      </c>
      <c r="F158" s="5"/>
      <c r="G158" s="13"/>
      <c r="H158" s="36"/>
      <c r="I158" s="37">
        <f t="shared" si="98"/>
        <v>0</v>
      </c>
      <c r="J158" s="59"/>
      <c r="K158" s="38">
        <f t="shared" si="99"/>
        <v>152</v>
      </c>
      <c r="L158" s="37">
        <f t="shared" si="100"/>
        <v>1</v>
      </c>
    </row>
    <row r="159" spans="1:12" x14ac:dyDescent="0.2">
      <c r="A159" s="161" t="s">
        <v>760</v>
      </c>
      <c r="B159" s="161" t="s">
        <v>773</v>
      </c>
      <c r="C159" s="161" t="s">
        <v>1282</v>
      </c>
      <c r="D159" s="161">
        <v>1</v>
      </c>
      <c r="E159" s="161">
        <v>152</v>
      </c>
      <c r="F159" s="5"/>
      <c r="G159" s="13"/>
      <c r="H159" s="36"/>
      <c r="I159" s="37">
        <f t="shared" si="98"/>
        <v>0</v>
      </c>
      <c r="J159" s="59"/>
      <c r="K159" s="38">
        <f t="shared" si="99"/>
        <v>152</v>
      </c>
      <c r="L159" s="37">
        <f t="shared" si="100"/>
        <v>1</v>
      </c>
    </row>
    <row r="160" spans="1:12" x14ac:dyDescent="0.2">
      <c r="A160" s="161" t="s">
        <v>760</v>
      </c>
      <c r="B160" s="161" t="s">
        <v>774</v>
      </c>
      <c r="C160" s="161" t="s">
        <v>775</v>
      </c>
      <c r="D160" s="161">
        <v>1</v>
      </c>
      <c r="E160" s="161">
        <v>152</v>
      </c>
      <c r="F160" s="5"/>
      <c r="G160" s="36"/>
      <c r="H160" s="36"/>
      <c r="I160" s="37">
        <f t="shared" si="98"/>
        <v>0</v>
      </c>
      <c r="J160" s="59"/>
      <c r="K160" s="38">
        <f t="shared" si="99"/>
        <v>152</v>
      </c>
      <c r="L160" s="37">
        <f t="shared" si="100"/>
        <v>1</v>
      </c>
    </row>
    <row r="161" spans="1:12" x14ac:dyDescent="0.2">
      <c r="A161" s="161" t="s">
        <v>760</v>
      </c>
      <c r="B161" s="161" t="s">
        <v>776</v>
      </c>
      <c r="C161" s="161" t="s">
        <v>777</v>
      </c>
      <c r="D161" s="161">
        <v>1</v>
      </c>
      <c r="E161" s="161">
        <v>152</v>
      </c>
      <c r="F161" s="5"/>
      <c r="G161" s="161" t="s">
        <v>1292</v>
      </c>
      <c r="H161" s="161">
        <v>3</v>
      </c>
      <c r="I161" s="37">
        <f t="shared" si="98"/>
        <v>1.9736842105263157E-2</v>
      </c>
      <c r="J161" s="59"/>
      <c r="K161" s="38">
        <f t="shared" si="99"/>
        <v>149</v>
      </c>
      <c r="L161" s="37">
        <f t="shared" si="100"/>
        <v>0.98026315789473684</v>
      </c>
    </row>
    <row r="162" spans="1:12" x14ac:dyDescent="0.2">
      <c r="A162" s="161" t="s">
        <v>760</v>
      </c>
      <c r="B162" s="161" t="s">
        <v>778</v>
      </c>
      <c r="C162" s="161" t="s">
        <v>779</v>
      </c>
      <c r="D162" s="161">
        <v>1</v>
      </c>
      <c r="E162" s="161">
        <v>152</v>
      </c>
      <c r="F162" s="5"/>
      <c r="G162" s="161" t="s">
        <v>1292</v>
      </c>
      <c r="H162" s="161">
        <v>2</v>
      </c>
      <c r="I162" s="37">
        <f t="shared" si="98"/>
        <v>1.3157894736842105E-2</v>
      </c>
      <c r="J162" s="59"/>
      <c r="K162" s="38">
        <f t="shared" si="99"/>
        <v>150</v>
      </c>
      <c r="L162" s="37">
        <f t="shared" si="100"/>
        <v>0.98684210526315785</v>
      </c>
    </row>
    <row r="163" spans="1:12" x14ac:dyDescent="0.2">
      <c r="A163" s="170" t="s">
        <v>760</v>
      </c>
      <c r="B163" s="170" t="s">
        <v>782</v>
      </c>
      <c r="C163" s="170" t="s">
        <v>783</v>
      </c>
      <c r="D163" s="170">
        <v>1</v>
      </c>
      <c r="E163" s="170">
        <v>152</v>
      </c>
      <c r="F163" s="60"/>
      <c r="G163" s="170" t="s">
        <v>1292</v>
      </c>
      <c r="H163" s="170">
        <v>1</v>
      </c>
      <c r="I163" s="40">
        <f t="shared" si="98"/>
        <v>6.5789473684210523E-3</v>
      </c>
      <c r="J163" s="61"/>
      <c r="K163" s="41">
        <f t="shared" si="99"/>
        <v>151</v>
      </c>
      <c r="L163" s="40">
        <f t="shared" si="100"/>
        <v>0.99342105263157898</v>
      </c>
    </row>
    <row r="164" spans="1:12" x14ac:dyDescent="0.2">
      <c r="A164" s="51"/>
      <c r="B164" s="57">
        <f>COUNTA(B153:B163)</f>
        <v>11</v>
      </c>
      <c r="C164" s="51"/>
      <c r="E164" s="134">
        <f>SUM(E153:E163)</f>
        <v>1672</v>
      </c>
      <c r="F164" s="42"/>
      <c r="G164" s="57">
        <f>COUNTA(G153:G163)</f>
        <v>6</v>
      </c>
      <c r="H164" s="134">
        <f>SUM(H153:H163)</f>
        <v>9</v>
      </c>
      <c r="I164" s="43">
        <f>H164/E164</f>
        <v>5.3827751196172252E-3</v>
      </c>
      <c r="J164" s="132"/>
      <c r="K164" s="49">
        <f>E164-H164</f>
        <v>1663</v>
      </c>
      <c r="L164" s="43">
        <f>K164/E164</f>
        <v>0.99461722488038273</v>
      </c>
    </row>
    <row r="165" spans="1:12" x14ac:dyDescent="0.2">
      <c r="A165" s="51"/>
      <c r="B165" s="57"/>
      <c r="C165" s="51"/>
      <c r="E165" s="134"/>
      <c r="F165" s="42"/>
      <c r="G165" s="57"/>
      <c r="H165" s="134"/>
      <c r="I165" s="43"/>
      <c r="J165" s="132"/>
      <c r="K165" s="49"/>
      <c r="L165" s="43"/>
    </row>
    <row r="166" spans="1:12" x14ac:dyDescent="0.2">
      <c r="A166" s="170" t="s">
        <v>784</v>
      </c>
      <c r="B166" s="170" t="s">
        <v>793</v>
      </c>
      <c r="C166" s="170" t="s">
        <v>794</v>
      </c>
      <c r="D166" s="170">
        <v>1</v>
      </c>
      <c r="E166" s="170">
        <v>91</v>
      </c>
      <c r="F166" s="60"/>
      <c r="G166" s="39"/>
      <c r="H166" s="39"/>
      <c r="I166" s="40">
        <f t="shared" ref="I166" si="101">H166/E166</f>
        <v>0</v>
      </c>
      <c r="J166" s="61"/>
      <c r="K166" s="41">
        <f t="shared" ref="K166" si="102">E166-H166</f>
        <v>91</v>
      </c>
      <c r="L166" s="40">
        <f t="shared" ref="L166" si="103">K166/E166</f>
        <v>1</v>
      </c>
    </row>
    <row r="167" spans="1:12" x14ac:dyDescent="0.2">
      <c r="A167" s="51"/>
      <c r="B167" s="57">
        <f>COUNTA(B166:B166)</f>
        <v>1</v>
      </c>
      <c r="C167" s="51"/>
      <c r="E167" s="134">
        <f>SUM(E166:E166)</f>
        <v>91</v>
      </c>
      <c r="F167" s="42"/>
      <c r="G167" s="57">
        <f>COUNTA(G166:G166)</f>
        <v>0</v>
      </c>
      <c r="H167" s="134">
        <f>SUM(H166:H166)</f>
        <v>0</v>
      </c>
      <c r="I167" s="43">
        <f>H167/E167</f>
        <v>0</v>
      </c>
      <c r="J167" s="132"/>
      <c r="K167" s="49">
        <f>E167-H167</f>
        <v>91</v>
      </c>
      <c r="L167" s="43">
        <f>K167/E167</f>
        <v>1</v>
      </c>
    </row>
    <row r="168" spans="1:12" x14ac:dyDescent="0.2">
      <c r="A168" s="51"/>
      <c r="B168" s="57"/>
      <c r="C168" s="51"/>
      <c r="E168" s="134"/>
      <c r="F168" s="42"/>
      <c r="G168" s="57"/>
      <c r="H168" s="134"/>
      <c r="I168" s="43"/>
      <c r="J168" s="132"/>
      <c r="K168" s="49"/>
      <c r="L168" s="43"/>
    </row>
    <row r="169" spans="1:12" x14ac:dyDescent="0.2">
      <c r="A169" s="161" t="s">
        <v>813</v>
      </c>
      <c r="B169" s="161" t="s">
        <v>824</v>
      </c>
      <c r="C169" s="161" t="s">
        <v>825</v>
      </c>
      <c r="D169" s="161">
        <v>3</v>
      </c>
      <c r="E169" s="161">
        <v>86</v>
      </c>
      <c r="F169" s="5"/>
      <c r="G169" s="161" t="s">
        <v>1292</v>
      </c>
      <c r="H169" s="161">
        <v>1</v>
      </c>
      <c r="I169" s="37">
        <f t="shared" ref="I169" si="104">H169/E169</f>
        <v>1.1627906976744186E-2</v>
      </c>
      <c r="J169" s="59"/>
      <c r="K169" s="38">
        <f t="shared" ref="K169" si="105">E169-H169</f>
        <v>85</v>
      </c>
      <c r="L169" s="37">
        <f t="shared" ref="L169" si="106">K169/E169</f>
        <v>0.98837209302325579</v>
      </c>
    </row>
    <row r="170" spans="1:12" x14ac:dyDescent="0.2">
      <c r="A170" s="161" t="s">
        <v>813</v>
      </c>
      <c r="B170" s="161" t="s">
        <v>826</v>
      </c>
      <c r="C170" s="161" t="s">
        <v>827</v>
      </c>
      <c r="D170" s="161">
        <v>1</v>
      </c>
      <c r="E170" s="161">
        <v>86</v>
      </c>
      <c r="F170" s="5"/>
      <c r="G170" s="13"/>
      <c r="H170" s="36"/>
      <c r="I170" s="37">
        <f t="shared" ref="I170:I175" si="107">H170/E170</f>
        <v>0</v>
      </c>
      <c r="J170" s="59"/>
      <c r="K170" s="38">
        <f t="shared" ref="K170:K175" si="108">E170-H170</f>
        <v>86</v>
      </c>
      <c r="L170" s="37">
        <f t="shared" ref="L170:L175" si="109">K170/E170</f>
        <v>1</v>
      </c>
    </row>
    <row r="171" spans="1:12" x14ac:dyDescent="0.2">
      <c r="A171" s="161" t="s">
        <v>813</v>
      </c>
      <c r="B171" s="161" t="s">
        <v>860</v>
      </c>
      <c r="C171" s="161" t="s">
        <v>861</v>
      </c>
      <c r="D171" s="161">
        <v>1</v>
      </c>
      <c r="E171" s="161">
        <v>86</v>
      </c>
      <c r="F171" s="5"/>
      <c r="G171" s="13"/>
      <c r="H171" s="36"/>
      <c r="I171" s="37">
        <f t="shared" si="107"/>
        <v>0</v>
      </c>
      <c r="J171" s="59"/>
      <c r="K171" s="38">
        <f t="shared" si="108"/>
        <v>86</v>
      </c>
      <c r="L171" s="37">
        <f t="shared" si="109"/>
        <v>1</v>
      </c>
    </row>
    <row r="172" spans="1:12" x14ac:dyDescent="0.2">
      <c r="A172" s="161" t="s">
        <v>813</v>
      </c>
      <c r="B172" s="161" t="s">
        <v>1280</v>
      </c>
      <c r="C172" s="161" t="s">
        <v>1333</v>
      </c>
      <c r="D172" s="161">
        <v>3</v>
      </c>
      <c r="E172" s="161">
        <v>91</v>
      </c>
      <c r="F172" s="5"/>
      <c r="G172" s="13"/>
      <c r="H172" s="36"/>
      <c r="I172" s="37">
        <f t="shared" ref="I172" si="110">H172/E172</f>
        <v>0</v>
      </c>
      <c r="J172" s="59"/>
      <c r="K172" s="38">
        <f t="shared" ref="K172" si="111">E172-H172</f>
        <v>91</v>
      </c>
      <c r="L172" s="37">
        <f t="shared" ref="L172" si="112">K172/E172</f>
        <v>1</v>
      </c>
    </row>
    <row r="173" spans="1:12" x14ac:dyDescent="0.2">
      <c r="A173" s="161" t="s">
        <v>813</v>
      </c>
      <c r="B173" s="161" t="s">
        <v>874</v>
      </c>
      <c r="C173" s="161" t="s">
        <v>875</v>
      </c>
      <c r="D173" s="161">
        <v>3</v>
      </c>
      <c r="E173" s="161">
        <v>86</v>
      </c>
      <c r="F173" s="5"/>
      <c r="G173" s="36"/>
      <c r="H173" s="36"/>
      <c r="I173" s="37">
        <f t="shared" si="107"/>
        <v>0</v>
      </c>
      <c r="J173" s="59"/>
      <c r="K173" s="38">
        <f t="shared" si="108"/>
        <v>86</v>
      </c>
      <c r="L173" s="37">
        <f t="shared" si="109"/>
        <v>1</v>
      </c>
    </row>
    <row r="174" spans="1:12" x14ac:dyDescent="0.2">
      <c r="A174" s="161" t="s">
        <v>813</v>
      </c>
      <c r="B174" s="161" t="s">
        <v>876</v>
      </c>
      <c r="C174" s="161" t="s">
        <v>877</v>
      </c>
      <c r="D174" s="161">
        <v>1</v>
      </c>
      <c r="E174" s="161">
        <v>86</v>
      </c>
      <c r="F174" s="5"/>
      <c r="G174" s="36"/>
      <c r="H174" s="36"/>
      <c r="I174" s="37">
        <f t="shared" ref="I174" si="113">H174/E174</f>
        <v>0</v>
      </c>
      <c r="J174" s="59"/>
      <c r="K174" s="38">
        <f t="shared" ref="K174" si="114">E174-H174</f>
        <v>86</v>
      </c>
      <c r="L174" s="37">
        <f t="shared" ref="L174" si="115">K174/E174</f>
        <v>1</v>
      </c>
    </row>
    <row r="175" spans="1:12" x14ac:dyDescent="0.2">
      <c r="A175" s="161" t="s">
        <v>813</v>
      </c>
      <c r="B175" s="161" t="s">
        <v>880</v>
      </c>
      <c r="C175" s="161" t="s">
        <v>881</v>
      </c>
      <c r="D175" s="161">
        <v>3</v>
      </c>
      <c r="E175" s="161">
        <v>86</v>
      </c>
      <c r="F175" s="5"/>
      <c r="G175" s="13"/>
      <c r="H175" s="36"/>
      <c r="I175" s="37">
        <f t="shared" si="107"/>
        <v>0</v>
      </c>
      <c r="J175" s="59"/>
      <c r="K175" s="38">
        <f t="shared" si="108"/>
        <v>86</v>
      </c>
      <c r="L175" s="37">
        <f t="shared" si="109"/>
        <v>1</v>
      </c>
    </row>
    <row r="176" spans="1:12" x14ac:dyDescent="0.2">
      <c r="A176" s="51"/>
      <c r="B176" s="57">
        <f>COUNTA(B169:B175)</f>
        <v>7</v>
      </c>
      <c r="C176" s="51"/>
      <c r="E176" s="134">
        <f>SUM(E169:E175)</f>
        <v>607</v>
      </c>
      <c r="F176" s="42"/>
      <c r="G176" s="57">
        <f>COUNTA(G169:G175)</f>
        <v>1</v>
      </c>
      <c r="H176" s="134">
        <f>SUM(H169:H175)</f>
        <v>1</v>
      </c>
      <c r="I176" s="43">
        <f>H176/E176</f>
        <v>1.6474464579901153E-3</v>
      </c>
      <c r="J176" s="132"/>
      <c r="K176" s="49">
        <f>E176-H176</f>
        <v>606</v>
      </c>
      <c r="L176" s="43">
        <f>K176/E176</f>
        <v>0.99835255354200991</v>
      </c>
    </row>
    <row r="177" spans="1:12" x14ac:dyDescent="0.2">
      <c r="A177" s="51"/>
      <c r="B177" s="57"/>
      <c r="C177" s="51"/>
      <c r="E177" s="134"/>
      <c r="F177" s="42"/>
      <c r="G177" s="57"/>
      <c r="H177" s="134"/>
      <c r="I177" s="43"/>
      <c r="J177" s="132"/>
      <c r="K177" s="49"/>
      <c r="L177" s="43"/>
    </row>
    <row r="178" spans="1:12" x14ac:dyDescent="0.2">
      <c r="A178" s="161" t="s">
        <v>916</v>
      </c>
      <c r="B178" s="161" t="s">
        <v>917</v>
      </c>
      <c r="C178" s="161" t="s">
        <v>918</v>
      </c>
      <c r="D178" s="161">
        <v>3</v>
      </c>
      <c r="E178" s="161">
        <v>124</v>
      </c>
      <c r="F178" s="5"/>
      <c r="G178" s="161" t="s">
        <v>1292</v>
      </c>
      <c r="H178" s="161">
        <v>9</v>
      </c>
      <c r="I178" s="37">
        <f t="shared" ref="I178" si="116">H178/E178</f>
        <v>7.2580645161290328E-2</v>
      </c>
      <c r="J178" s="59"/>
      <c r="K178" s="38">
        <f t="shared" ref="K178" si="117">E178-H178</f>
        <v>115</v>
      </c>
      <c r="L178" s="37">
        <f t="shared" ref="L178" si="118">K178/E178</f>
        <v>0.92741935483870963</v>
      </c>
    </row>
    <row r="179" spans="1:12" x14ac:dyDescent="0.2">
      <c r="A179" s="161" t="s">
        <v>916</v>
      </c>
      <c r="B179" s="161" t="s">
        <v>943</v>
      </c>
      <c r="C179" s="161" t="s">
        <v>944</v>
      </c>
      <c r="D179" s="161">
        <v>1</v>
      </c>
      <c r="E179" s="161">
        <v>121</v>
      </c>
      <c r="F179" s="5"/>
      <c r="G179" s="36"/>
      <c r="H179" s="36"/>
      <c r="I179" s="37">
        <f t="shared" ref="I179:I184" si="119">H179/E179</f>
        <v>0</v>
      </c>
      <c r="J179" s="59"/>
      <c r="K179" s="38">
        <f t="shared" ref="K179:K184" si="120">E179-H179</f>
        <v>121</v>
      </c>
      <c r="L179" s="37">
        <f t="shared" ref="L179:L184" si="121">K179/E179</f>
        <v>1</v>
      </c>
    </row>
    <row r="180" spans="1:12" x14ac:dyDescent="0.2">
      <c r="A180" s="161" t="s">
        <v>916</v>
      </c>
      <c r="B180" s="161" t="s">
        <v>980</v>
      </c>
      <c r="C180" s="161" t="s">
        <v>1289</v>
      </c>
      <c r="D180" s="161">
        <v>3</v>
      </c>
      <c r="E180" s="161">
        <v>121</v>
      </c>
      <c r="F180" s="5"/>
      <c r="G180" s="161" t="s">
        <v>1292</v>
      </c>
      <c r="H180" s="161">
        <v>1</v>
      </c>
      <c r="I180" s="37"/>
      <c r="J180" s="59"/>
      <c r="K180" s="38"/>
      <c r="L180" s="37"/>
    </row>
    <row r="181" spans="1:12" x14ac:dyDescent="0.2">
      <c r="A181" s="161" t="s">
        <v>916</v>
      </c>
      <c r="B181" s="161" t="s">
        <v>969</v>
      </c>
      <c r="C181" s="161" t="s">
        <v>970</v>
      </c>
      <c r="D181" s="161">
        <v>3</v>
      </c>
      <c r="E181" s="161">
        <v>121</v>
      </c>
      <c r="F181" s="5"/>
      <c r="G181" s="13"/>
      <c r="H181" s="36"/>
      <c r="I181" s="37">
        <f t="shared" si="119"/>
        <v>0</v>
      </c>
      <c r="J181" s="59"/>
      <c r="K181" s="38">
        <f t="shared" si="120"/>
        <v>121</v>
      </c>
      <c r="L181" s="37">
        <f t="shared" si="121"/>
        <v>1</v>
      </c>
    </row>
    <row r="182" spans="1:12" x14ac:dyDescent="0.2">
      <c r="A182" s="161" t="s">
        <v>916</v>
      </c>
      <c r="B182" s="161" t="s">
        <v>973</v>
      </c>
      <c r="C182" s="161" t="s">
        <v>974</v>
      </c>
      <c r="D182" s="161">
        <v>3</v>
      </c>
      <c r="E182" s="161">
        <v>121</v>
      </c>
      <c r="F182" s="5"/>
      <c r="G182" s="161" t="s">
        <v>1292</v>
      </c>
      <c r="H182" s="161">
        <v>3</v>
      </c>
      <c r="I182" s="37">
        <f t="shared" si="119"/>
        <v>2.4793388429752067E-2</v>
      </c>
      <c r="J182" s="59"/>
      <c r="K182" s="38">
        <f t="shared" si="120"/>
        <v>118</v>
      </c>
      <c r="L182" s="37">
        <f t="shared" si="121"/>
        <v>0.97520661157024791</v>
      </c>
    </row>
    <row r="183" spans="1:12" x14ac:dyDescent="0.2">
      <c r="A183" s="161" t="s">
        <v>916</v>
      </c>
      <c r="B183" s="161" t="s">
        <v>977</v>
      </c>
      <c r="C183" s="161" t="s">
        <v>978</v>
      </c>
      <c r="D183" s="161">
        <v>3</v>
      </c>
      <c r="E183" s="161">
        <v>121</v>
      </c>
      <c r="F183" s="5"/>
      <c r="G183" s="36"/>
      <c r="H183" s="36"/>
      <c r="I183" s="37">
        <f t="shared" si="119"/>
        <v>0</v>
      </c>
      <c r="J183" s="59"/>
      <c r="K183" s="38">
        <f t="shared" si="120"/>
        <v>121</v>
      </c>
      <c r="L183" s="37">
        <f t="shared" si="121"/>
        <v>1</v>
      </c>
    </row>
    <row r="184" spans="1:12" x14ac:dyDescent="0.2">
      <c r="A184" s="170" t="s">
        <v>916</v>
      </c>
      <c r="B184" s="170" t="s">
        <v>979</v>
      </c>
      <c r="C184" s="170" t="s">
        <v>1283</v>
      </c>
      <c r="D184" s="170">
        <v>1</v>
      </c>
      <c r="E184" s="170">
        <v>121</v>
      </c>
      <c r="F184" s="60"/>
      <c r="G184" s="62"/>
      <c r="H184" s="39"/>
      <c r="I184" s="40">
        <f t="shared" si="119"/>
        <v>0</v>
      </c>
      <c r="J184" s="61"/>
      <c r="K184" s="41">
        <f t="shared" si="120"/>
        <v>121</v>
      </c>
      <c r="L184" s="40">
        <f t="shared" si="121"/>
        <v>1</v>
      </c>
    </row>
    <row r="185" spans="1:12" x14ac:dyDescent="0.2">
      <c r="A185" s="51"/>
      <c r="B185" s="57">
        <f>COUNTA(B178:B184)</f>
        <v>7</v>
      </c>
      <c r="C185" s="51"/>
      <c r="E185" s="134">
        <f>SUM(E178:E184)</f>
        <v>850</v>
      </c>
      <c r="F185" s="42"/>
      <c r="G185" s="57">
        <f>COUNTA(G178:G184)</f>
        <v>3</v>
      </c>
      <c r="H185" s="134">
        <f>SUM(H178:H184)</f>
        <v>13</v>
      </c>
      <c r="I185" s="43">
        <f>H185/E185</f>
        <v>1.5294117647058824E-2</v>
      </c>
      <c r="J185" s="132"/>
      <c r="K185" s="49">
        <f>E185-H185</f>
        <v>837</v>
      </c>
      <c r="L185" s="43">
        <f>K185/E185</f>
        <v>0.98470588235294121</v>
      </c>
    </row>
    <row r="186" spans="1:12" x14ac:dyDescent="0.2">
      <c r="A186" s="51"/>
      <c r="B186" s="57"/>
      <c r="C186" s="51"/>
      <c r="E186" s="134"/>
      <c r="F186" s="42"/>
      <c r="G186" s="57"/>
      <c r="H186" s="134"/>
      <c r="I186" s="43"/>
      <c r="J186" s="132"/>
      <c r="K186" s="49"/>
      <c r="L186" s="43"/>
    </row>
    <row r="187" spans="1:12" x14ac:dyDescent="0.2">
      <c r="A187" s="161" t="s">
        <v>981</v>
      </c>
      <c r="B187" s="161" t="s">
        <v>982</v>
      </c>
      <c r="C187" s="161" t="s">
        <v>1337</v>
      </c>
      <c r="D187" s="161">
        <v>1</v>
      </c>
      <c r="E187" s="161">
        <v>98</v>
      </c>
      <c r="F187" s="5"/>
      <c r="G187" s="161" t="s">
        <v>1292</v>
      </c>
      <c r="H187" s="161">
        <v>1</v>
      </c>
      <c r="I187" s="37">
        <f t="shared" ref="I187:I189" si="122">H187/E187</f>
        <v>1.020408163265306E-2</v>
      </c>
      <c r="J187" s="59"/>
      <c r="K187" s="38">
        <f t="shared" ref="K187:K189" si="123">E187-H187</f>
        <v>97</v>
      </c>
      <c r="L187" s="37">
        <f t="shared" ref="L187:L189" si="124">K187/E187</f>
        <v>0.98979591836734693</v>
      </c>
    </row>
    <row r="188" spans="1:12" x14ac:dyDescent="0.2">
      <c r="A188" s="161" t="s">
        <v>981</v>
      </c>
      <c r="B188" s="161" t="s">
        <v>983</v>
      </c>
      <c r="C188" s="161" t="s">
        <v>984</v>
      </c>
      <c r="D188" s="161">
        <v>1</v>
      </c>
      <c r="E188" s="161">
        <v>98</v>
      </c>
      <c r="F188" s="5"/>
      <c r="G188" s="161" t="s">
        <v>1292</v>
      </c>
      <c r="H188" s="161">
        <v>10</v>
      </c>
      <c r="I188" s="37">
        <f t="shared" si="122"/>
        <v>0.10204081632653061</v>
      </c>
      <c r="J188" s="59"/>
      <c r="K188" s="38">
        <f t="shared" si="123"/>
        <v>88</v>
      </c>
      <c r="L188" s="37">
        <f t="shared" si="124"/>
        <v>0.89795918367346939</v>
      </c>
    </row>
    <row r="189" spans="1:12" x14ac:dyDescent="0.2">
      <c r="A189" s="170" t="s">
        <v>981</v>
      </c>
      <c r="B189" s="170" t="s">
        <v>985</v>
      </c>
      <c r="C189" s="170" t="s">
        <v>986</v>
      </c>
      <c r="D189" s="170">
        <v>1</v>
      </c>
      <c r="E189" s="170">
        <v>121</v>
      </c>
      <c r="F189" s="60"/>
      <c r="G189" s="170" t="s">
        <v>1292</v>
      </c>
      <c r="H189" s="170">
        <v>6</v>
      </c>
      <c r="I189" s="40">
        <f t="shared" si="122"/>
        <v>4.9586776859504134E-2</v>
      </c>
      <c r="J189" s="61"/>
      <c r="K189" s="41">
        <f t="shared" si="123"/>
        <v>115</v>
      </c>
      <c r="L189" s="40">
        <f t="shared" si="124"/>
        <v>0.95041322314049592</v>
      </c>
    </row>
    <row r="190" spans="1:12" x14ac:dyDescent="0.2">
      <c r="A190" s="51"/>
      <c r="B190" s="57">
        <f>COUNTA(B187:B189)</f>
        <v>3</v>
      </c>
      <c r="C190" s="51"/>
      <c r="E190" s="134">
        <f>SUM(E187:E189)</f>
        <v>317</v>
      </c>
      <c r="F190" s="42"/>
      <c r="G190" s="57">
        <f>COUNTA(G187:G189)</f>
        <v>3</v>
      </c>
      <c r="H190" s="134">
        <f>SUM(H187:H189)</f>
        <v>17</v>
      </c>
      <c r="I190" s="43">
        <f>H190/E190</f>
        <v>5.362776025236593E-2</v>
      </c>
      <c r="J190" s="132"/>
      <c r="K190" s="49">
        <f>E190-H190</f>
        <v>300</v>
      </c>
      <c r="L190" s="43">
        <f>K190/E190</f>
        <v>0.94637223974763407</v>
      </c>
    </row>
    <row r="191" spans="1:12" x14ac:dyDescent="0.2">
      <c r="A191" s="51"/>
      <c r="B191" s="57"/>
      <c r="C191" s="51"/>
      <c r="E191" s="134"/>
      <c r="F191" s="42"/>
      <c r="G191" s="57"/>
      <c r="H191" s="134"/>
      <c r="I191" s="43"/>
      <c r="J191" s="132"/>
      <c r="K191" s="49"/>
      <c r="L191" s="43"/>
    </row>
    <row r="192" spans="1:12" x14ac:dyDescent="0.2">
      <c r="A192" s="161" t="s">
        <v>987</v>
      </c>
      <c r="B192" s="161" t="s">
        <v>988</v>
      </c>
      <c r="C192" s="161" t="s">
        <v>989</v>
      </c>
      <c r="D192" s="161">
        <v>1</v>
      </c>
      <c r="E192" s="161">
        <v>98</v>
      </c>
      <c r="F192" s="5"/>
      <c r="G192" s="36"/>
      <c r="H192" s="36"/>
      <c r="I192" s="37">
        <f t="shared" ref="I192:I200" si="125">H192/E192</f>
        <v>0</v>
      </c>
      <c r="J192" s="59"/>
      <c r="K192" s="38">
        <f t="shared" ref="K192:K200" si="126">E192-H192</f>
        <v>98</v>
      </c>
      <c r="L192" s="37">
        <f t="shared" ref="L192:L200" si="127">K192/E192</f>
        <v>1</v>
      </c>
    </row>
    <row r="193" spans="1:12" x14ac:dyDescent="0.2">
      <c r="A193" s="161" t="s">
        <v>987</v>
      </c>
      <c r="B193" s="161" t="s">
        <v>990</v>
      </c>
      <c r="C193" s="161" t="s">
        <v>991</v>
      </c>
      <c r="D193" s="161">
        <v>1</v>
      </c>
      <c r="E193" s="161">
        <v>98</v>
      </c>
      <c r="F193" s="5"/>
      <c r="G193" s="36"/>
      <c r="H193" s="36"/>
      <c r="I193" s="37">
        <f t="shared" ref="I193:I195" si="128">H193/E193</f>
        <v>0</v>
      </c>
      <c r="J193" s="59"/>
      <c r="K193" s="38">
        <f t="shared" ref="K193:K195" si="129">E193-H193</f>
        <v>98</v>
      </c>
      <c r="L193" s="37">
        <f t="shared" ref="L193:L195" si="130">K193/E193</f>
        <v>1</v>
      </c>
    </row>
    <row r="194" spans="1:12" x14ac:dyDescent="0.2">
      <c r="A194" s="161" t="s">
        <v>987</v>
      </c>
      <c r="B194" s="161" t="s">
        <v>992</v>
      </c>
      <c r="C194" s="161" t="s">
        <v>993</v>
      </c>
      <c r="D194" s="161">
        <v>1</v>
      </c>
      <c r="E194" s="161">
        <v>98</v>
      </c>
      <c r="F194" s="5"/>
      <c r="G194" s="161" t="s">
        <v>1292</v>
      </c>
      <c r="H194" s="161">
        <v>1</v>
      </c>
      <c r="I194" s="37">
        <f t="shared" si="128"/>
        <v>1.020408163265306E-2</v>
      </c>
      <c r="J194" s="59"/>
      <c r="K194" s="38">
        <f t="shared" si="129"/>
        <v>97</v>
      </c>
      <c r="L194" s="37">
        <f t="shared" si="130"/>
        <v>0.98979591836734693</v>
      </c>
    </row>
    <row r="195" spans="1:12" x14ac:dyDescent="0.2">
      <c r="A195" s="161" t="s">
        <v>987</v>
      </c>
      <c r="B195" s="161" t="s">
        <v>994</v>
      </c>
      <c r="C195" s="161" t="s">
        <v>995</v>
      </c>
      <c r="D195" s="161">
        <v>1</v>
      </c>
      <c r="E195" s="161">
        <v>98</v>
      </c>
      <c r="F195" s="5"/>
      <c r="G195" s="36"/>
      <c r="H195" s="36"/>
      <c r="I195" s="37">
        <f t="shared" si="128"/>
        <v>0</v>
      </c>
      <c r="J195" s="59"/>
      <c r="K195" s="38">
        <f t="shared" si="129"/>
        <v>98</v>
      </c>
      <c r="L195" s="37">
        <f t="shared" si="130"/>
        <v>1</v>
      </c>
    </row>
    <row r="196" spans="1:12" x14ac:dyDescent="0.2">
      <c r="A196" s="161" t="s">
        <v>987</v>
      </c>
      <c r="B196" s="161" t="s">
        <v>996</v>
      </c>
      <c r="C196" s="161" t="s">
        <v>997</v>
      </c>
      <c r="D196" s="161">
        <v>1</v>
      </c>
      <c r="E196" s="161">
        <v>98</v>
      </c>
      <c r="F196" s="5"/>
      <c r="G196" s="13"/>
      <c r="H196" s="36"/>
      <c r="I196" s="37">
        <f t="shared" si="125"/>
        <v>0</v>
      </c>
      <c r="J196" s="59"/>
      <c r="K196" s="38">
        <f t="shared" si="126"/>
        <v>98</v>
      </c>
      <c r="L196" s="37">
        <f t="shared" si="127"/>
        <v>1</v>
      </c>
    </row>
    <row r="197" spans="1:12" x14ac:dyDescent="0.2">
      <c r="A197" s="161" t="s">
        <v>987</v>
      </c>
      <c r="B197" s="161" t="s">
        <v>998</v>
      </c>
      <c r="C197" s="161" t="s">
        <v>999</v>
      </c>
      <c r="D197" s="161">
        <v>1</v>
      </c>
      <c r="E197" s="161">
        <v>98</v>
      </c>
      <c r="F197" s="5"/>
      <c r="G197" s="36"/>
      <c r="H197" s="36"/>
      <c r="I197" s="37">
        <f t="shared" si="125"/>
        <v>0</v>
      </c>
      <c r="J197" s="59"/>
      <c r="K197" s="38">
        <f t="shared" si="126"/>
        <v>98</v>
      </c>
      <c r="L197" s="37">
        <f t="shared" si="127"/>
        <v>1</v>
      </c>
    </row>
    <row r="198" spans="1:12" x14ac:dyDescent="0.2">
      <c r="A198" s="161" t="s">
        <v>987</v>
      </c>
      <c r="B198" s="161" t="s">
        <v>1000</v>
      </c>
      <c r="C198" s="161" t="s">
        <v>1001</v>
      </c>
      <c r="D198" s="161">
        <v>1</v>
      </c>
      <c r="E198" s="161">
        <v>98</v>
      </c>
      <c r="F198" s="5"/>
      <c r="G198" s="13"/>
      <c r="H198" s="36"/>
      <c r="I198" s="37">
        <f t="shared" si="125"/>
        <v>0</v>
      </c>
      <c r="J198" s="59"/>
      <c r="K198" s="38">
        <f t="shared" si="126"/>
        <v>98</v>
      </c>
      <c r="L198" s="37">
        <f t="shared" si="127"/>
        <v>1</v>
      </c>
    </row>
    <row r="199" spans="1:12" x14ac:dyDescent="0.2">
      <c r="A199" s="161" t="s">
        <v>987</v>
      </c>
      <c r="B199" s="161" t="s">
        <v>1004</v>
      </c>
      <c r="C199" s="161" t="s">
        <v>1005</v>
      </c>
      <c r="D199" s="161">
        <v>3</v>
      </c>
      <c r="E199" s="161">
        <v>150</v>
      </c>
      <c r="F199" s="5"/>
      <c r="G199" s="36"/>
      <c r="H199" s="36"/>
      <c r="I199" s="37">
        <f t="shared" si="125"/>
        <v>0</v>
      </c>
      <c r="J199" s="59"/>
      <c r="K199" s="38">
        <f t="shared" si="126"/>
        <v>150</v>
      </c>
      <c r="L199" s="37">
        <f t="shared" si="127"/>
        <v>1</v>
      </c>
    </row>
    <row r="200" spans="1:12" x14ac:dyDescent="0.2">
      <c r="A200" s="170" t="s">
        <v>987</v>
      </c>
      <c r="B200" s="170" t="s">
        <v>1006</v>
      </c>
      <c r="C200" s="170" t="s">
        <v>1007</v>
      </c>
      <c r="D200" s="170">
        <v>1</v>
      </c>
      <c r="E200" s="170">
        <v>98</v>
      </c>
      <c r="F200" s="60"/>
      <c r="G200" s="39"/>
      <c r="H200" s="39"/>
      <c r="I200" s="40">
        <f t="shared" si="125"/>
        <v>0</v>
      </c>
      <c r="J200" s="61"/>
      <c r="K200" s="41">
        <f t="shared" si="126"/>
        <v>98</v>
      </c>
      <c r="L200" s="40">
        <f t="shared" si="127"/>
        <v>1</v>
      </c>
    </row>
    <row r="201" spans="1:12" x14ac:dyDescent="0.2">
      <c r="A201" s="51"/>
      <c r="B201" s="57">
        <f>COUNTA(B192:B200)</f>
        <v>9</v>
      </c>
      <c r="C201" s="51"/>
      <c r="E201" s="134">
        <f>SUM(E192:E200)</f>
        <v>934</v>
      </c>
      <c r="F201" s="42"/>
      <c r="G201" s="57">
        <f>COUNTA(G192:G200)</f>
        <v>1</v>
      </c>
      <c r="H201" s="134">
        <f>SUM(H192:H200)</f>
        <v>1</v>
      </c>
      <c r="I201" s="43">
        <f>H201/E201</f>
        <v>1.0706638115631692E-3</v>
      </c>
      <c r="J201" s="132"/>
      <c r="K201" s="49">
        <f>E201-H201</f>
        <v>933</v>
      </c>
      <c r="L201" s="43">
        <f>K201/E201</f>
        <v>0.99892933618843682</v>
      </c>
    </row>
    <row r="202" spans="1:12" x14ac:dyDescent="0.2">
      <c r="A202" s="51"/>
      <c r="B202" s="57"/>
      <c r="C202" s="51"/>
      <c r="E202" s="134"/>
      <c r="F202" s="42"/>
      <c r="G202" s="57"/>
      <c r="H202" s="134"/>
      <c r="I202" s="43"/>
      <c r="J202" s="132"/>
      <c r="K202" s="49"/>
      <c r="L202" s="43"/>
    </row>
    <row r="203" spans="1:12" x14ac:dyDescent="0.2">
      <c r="A203" s="161" t="s">
        <v>1008</v>
      </c>
      <c r="B203" s="161" t="s">
        <v>1009</v>
      </c>
      <c r="C203" s="161" t="s">
        <v>1010</v>
      </c>
      <c r="D203" s="161">
        <v>1</v>
      </c>
      <c r="E203" s="161">
        <v>92</v>
      </c>
      <c r="F203" s="5"/>
      <c r="G203" s="161" t="s">
        <v>1292</v>
      </c>
      <c r="H203" s="161">
        <v>16</v>
      </c>
      <c r="I203" s="37">
        <f t="shared" ref="I203:I205" si="131">H203/E203</f>
        <v>0.17391304347826086</v>
      </c>
      <c r="J203" s="59"/>
      <c r="K203" s="38">
        <f t="shared" ref="K203:K205" si="132">E203-H203</f>
        <v>76</v>
      </c>
      <c r="L203" s="37">
        <f t="shared" ref="L203:L205" si="133">K203/E203</f>
        <v>0.82608695652173914</v>
      </c>
    </row>
    <row r="204" spans="1:12" x14ac:dyDescent="0.2">
      <c r="A204" s="161" t="s">
        <v>1008</v>
      </c>
      <c r="B204" s="161" t="s">
        <v>1011</v>
      </c>
      <c r="C204" s="161" t="s">
        <v>1012</v>
      </c>
      <c r="D204" s="161">
        <v>1</v>
      </c>
      <c r="E204" s="161">
        <v>92</v>
      </c>
      <c r="F204" s="5"/>
      <c r="G204" s="13"/>
      <c r="H204" s="36"/>
      <c r="I204" s="37">
        <f t="shared" si="131"/>
        <v>0</v>
      </c>
      <c r="J204" s="59"/>
      <c r="K204" s="38">
        <f t="shared" si="132"/>
        <v>92</v>
      </c>
      <c r="L204" s="37">
        <f t="shared" si="133"/>
        <v>1</v>
      </c>
    </row>
    <row r="205" spans="1:12" x14ac:dyDescent="0.2">
      <c r="A205" s="161" t="s">
        <v>1008</v>
      </c>
      <c r="B205" s="161" t="s">
        <v>1013</v>
      </c>
      <c r="C205" s="161" t="s">
        <v>1014</v>
      </c>
      <c r="D205" s="161">
        <v>1</v>
      </c>
      <c r="E205" s="161">
        <v>92</v>
      </c>
      <c r="F205" s="5"/>
      <c r="G205" s="161" t="s">
        <v>1292</v>
      </c>
      <c r="H205" s="161">
        <v>2</v>
      </c>
      <c r="I205" s="37">
        <f t="shared" si="131"/>
        <v>2.1739130434782608E-2</v>
      </c>
      <c r="J205" s="59"/>
      <c r="K205" s="38">
        <f t="shared" si="132"/>
        <v>90</v>
      </c>
      <c r="L205" s="37">
        <f t="shared" si="133"/>
        <v>0.97826086956521741</v>
      </c>
    </row>
    <row r="206" spans="1:12" x14ac:dyDescent="0.2">
      <c r="A206" s="161" t="s">
        <v>1008</v>
      </c>
      <c r="B206" s="161" t="s">
        <v>1015</v>
      </c>
      <c r="C206" s="161" t="s">
        <v>1016</v>
      </c>
      <c r="D206" s="161">
        <v>1</v>
      </c>
      <c r="E206" s="161">
        <v>92</v>
      </c>
      <c r="F206" s="5"/>
      <c r="G206" s="36"/>
      <c r="H206" s="36"/>
      <c r="I206" s="37">
        <f t="shared" ref="I206" si="134">H206/E206</f>
        <v>0</v>
      </c>
      <c r="J206" s="59"/>
      <c r="K206" s="38">
        <f t="shared" ref="K206" si="135">E206-H206</f>
        <v>92</v>
      </c>
      <c r="L206" s="37">
        <f t="shared" ref="L206" si="136">K206/E206</f>
        <v>1</v>
      </c>
    </row>
    <row r="207" spans="1:12" x14ac:dyDescent="0.2">
      <c r="A207" s="170" t="s">
        <v>1008</v>
      </c>
      <c r="B207" s="170" t="s">
        <v>1017</v>
      </c>
      <c r="C207" s="170" t="s">
        <v>1290</v>
      </c>
      <c r="D207" s="170">
        <v>1</v>
      </c>
      <c r="E207" s="170">
        <v>92</v>
      </c>
      <c r="F207" s="60"/>
      <c r="G207" s="62"/>
      <c r="H207" s="39"/>
      <c r="I207" s="40">
        <f t="shared" ref="I207" si="137">H207/E207</f>
        <v>0</v>
      </c>
      <c r="J207" s="61"/>
      <c r="K207" s="41">
        <f t="shared" ref="K207" si="138">E207-H207</f>
        <v>92</v>
      </c>
      <c r="L207" s="40">
        <f t="shared" ref="L207" si="139">K207/E207</f>
        <v>1</v>
      </c>
    </row>
    <row r="208" spans="1:12" x14ac:dyDescent="0.2">
      <c r="A208" s="51"/>
      <c r="B208" s="57">
        <f>COUNTA(B203:B207)</f>
        <v>5</v>
      </c>
      <c r="C208" s="51"/>
      <c r="E208" s="134">
        <f>SUM(E203:E207)</f>
        <v>460</v>
      </c>
      <c r="F208" s="42"/>
      <c r="G208" s="57">
        <f>COUNTA(G203:G207)</f>
        <v>2</v>
      </c>
      <c r="H208" s="134">
        <f>SUM(H203:H207)</f>
        <v>18</v>
      </c>
      <c r="I208" s="43">
        <f>H208/E208</f>
        <v>3.9130434782608699E-2</v>
      </c>
      <c r="J208" s="132"/>
      <c r="K208" s="49">
        <f>E208-H208</f>
        <v>442</v>
      </c>
      <c r="L208" s="43">
        <f>K208/E208</f>
        <v>0.96086956521739131</v>
      </c>
    </row>
    <row r="209" spans="1:12" x14ac:dyDescent="0.2">
      <c r="A209" s="51"/>
      <c r="B209" s="57"/>
      <c r="C209" s="51"/>
      <c r="E209" s="134"/>
      <c r="F209" s="42"/>
      <c r="G209" s="57"/>
      <c r="H209" s="134"/>
      <c r="I209" s="43"/>
      <c r="J209" s="132"/>
      <c r="K209" s="49"/>
      <c r="L209" s="43"/>
    </row>
    <row r="210" spans="1:12" x14ac:dyDescent="0.2">
      <c r="A210" s="161" t="s">
        <v>1022</v>
      </c>
      <c r="B210" s="161" t="s">
        <v>1023</v>
      </c>
      <c r="C210" s="161" t="s">
        <v>1024</v>
      </c>
      <c r="D210" s="161">
        <v>1</v>
      </c>
      <c r="E210" s="161">
        <v>98</v>
      </c>
      <c r="F210" s="5"/>
      <c r="G210" s="36"/>
      <c r="H210" s="36"/>
      <c r="I210" s="37">
        <f t="shared" ref="I210:I216" si="140">H210/E210</f>
        <v>0</v>
      </c>
      <c r="J210" s="59"/>
      <c r="K210" s="38">
        <f t="shared" ref="K210:K216" si="141">E210-H210</f>
        <v>98</v>
      </c>
      <c r="L210" s="37">
        <f t="shared" ref="L210:L216" si="142">K210/E210</f>
        <v>1</v>
      </c>
    </row>
    <row r="211" spans="1:12" x14ac:dyDescent="0.2">
      <c r="A211" s="161" t="s">
        <v>1022</v>
      </c>
      <c r="B211" s="161" t="s">
        <v>1025</v>
      </c>
      <c r="C211" s="161" t="s">
        <v>1026</v>
      </c>
      <c r="D211" s="161">
        <v>1</v>
      </c>
      <c r="E211" s="161">
        <v>98</v>
      </c>
      <c r="F211" s="5"/>
      <c r="G211" s="13"/>
      <c r="H211" s="36"/>
      <c r="I211" s="37">
        <f t="shared" si="140"/>
        <v>0</v>
      </c>
      <c r="J211" s="59"/>
      <c r="K211" s="38">
        <f t="shared" si="141"/>
        <v>98</v>
      </c>
      <c r="L211" s="37">
        <f t="shared" si="142"/>
        <v>1</v>
      </c>
    </row>
    <row r="212" spans="1:12" x14ac:dyDescent="0.2">
      <c r="A212" s="161" t="s">
        <v>1022</v>
      </c>
      <c r="B212" s="161" t="s">
        <v>1027</v>
      </c>
      <c r="C212" s="161" t="s">
        <v>1338</v>
      </c>
      <c r="D212" s="161">
        <v>1</v>
      </c>
      <c r="E212" s="161">
        <v>98</v>
      </c>
      <c r="F212" s="5"/>
      <c r="G212" s="36"/>
      <c r="H212" s="36"/>
      <c r="I212" s="37">
        <f t="shared" si="140"/>
        <v>0</v>
      </c>
      <c r="J212" s="59"/>
      <c r="K212" s="38">
        <f t="shared" si="141"/>
        <v>98</v>
      </c>
      <c r="L212" s="37">
        <f t="shared" si="142"/>
        <v>1</v>
      </c>
    </row>
    <row r="213" spans="1:12" x14ac:dyDescent="0.2">
      <c r="A213" s="161" t="s">
        <v>1022</v>
      </c>
      <c r="B213" s="161" t="s">
        <v>1034</v>
      </c>
      <c r="C213" s="161" t="s">
        <v>1035</v>
      </c>
      <c r="D213" s="161">
        <v>1</v>
      </c>
      <c r="E213" s="161">
        <v>98</v>
      </c>
      <c r="F213" s="5"/>
      <c r="G213" s="36"/>
      <c r="H213" s="36"/>
      <c r="I213" s="37">
        <f t="shared" ref="I213" si="143">H213/E213</f>
        <v>0</v>
      </c>
      <c r="J213" s="59"/>
      <c r="K213" s="38">
        <f t="shared" ref="K213" si="144">E213-H213</f>
        <v>98</v>
      </c>
      <c r="L213" s="37">
        <f t="shared" ref="L213" si="145">K213/E213</f>
        <v>1</v>
      </c>
    </row>
    <row r="214" spans="1:12" x14ac:dyDescent="0.2">
      <c r="A214" s="161" t="s">
        <v>1022</v>
      </c>
      <c r="B214" s="161" t="s">
        <v>1036</v>
      </c>
      <c r="C214" s="161" t="s">
        <v>1037</v>
      </c>
      <c r="D214" s="161">
        <v>1</v>
      </c>
      <c r="E214" s="161">
        <v>98</v>
      </c>
      <c r="F214" s="5"/>
      <c r="G214" s="13"/>
      <c r="H214" s="36"/>
      <c r="I214" s="37">
        <f t="shared" si="140"/>
        <v>0</v>
      </c>
      <c r="J214" s="59"/>
      <c r="K214" s="38">
        <f t="shared" si="141"/>
        <v>98</v>
      </c>
      <c r="L214" s="37">
        <f t="shared" si="142"/>
        <v>1</v>
      </c>
    </row>
    <row r="215" spans="1:12" x14ac:dyDescent="0.2">
      <c r="A215" s="161" t="s">
        <v>1022</v>
      </c>
      <c r="B215" s="161" t="s">
        <v>1038</v>
      </c>
      <c r="C215" s="161" t="s">
        <v>1341</v>
      </c>
      <c r="D215" s="161">
        <v>1</v>
      </c>
      <c r="E215" s="161">
        <v>98</v>
      </c>
      <c r="F215" s="5"/>
      <c r="G215" s="36"/>
      <c r="H215" s="36"/>
      <c r="I215" s="37">
        <f t="shared" si="140"/>
        <v>0</v>
      </c>
      <c r="J215" s="59"/>
      <c r="K215" s="38">
        <f t="shared" si="141"/>
        <v>98</v>
      </c>
      <c r="L215" s="37">
        <f t="shared" si="142"/>
        <v>1</v>
      </c>
    </row>
    <row r="216" spans="1:12" x14ac:dyDescent="0.2">
      <c r="A216" s="170" t="s">
        <v>1022</v>
      </c>
      <c r="B216" s="170" t="s">
        <v>1039</v>
      </c>
      <c r="C216" s="170" t="s">
        <v>1040</v>
      </c>
      <c r="D216" s="170">
        <v>1</v>
      </c>
      <c r="E216" s="170">
        <v>98</v>
      </c>
      <c r="F216" s="60"/>
      <c r="G216" s="39"/>
      <c r="H216" s="39"/>
      <c r="I216" s="40">
        <f t="shared" si="140"/>
        <v>0</v>
      </c>
      <c r="J216" s="61"/>
      <c r="K216" s="41">
        <f t="shared" si="141"/>
        <v>98</v>
      </c>
      <c r="L216" s="40">
        <f t="shared" si="142"/>
        <v>1</v>
      </c>
    </row>
    <row r="217" spans="1:12" x14ac:dyDescent="0.2">
      <c r="A217" s="51"/>
      <c r="B217" s="57">
        <f>COUNTA(B210:B216)</f>
        <v>7</v>
      </c>
      <c r="C217" s="51"/>
      <c r="E217" s="134">
        <f>SUM(E210:E216)</f>
        <v>686</v>
      </c>
      <c r="F217" s="42"/>
      <c r="G217" s="57">
        <f>COUNTA(G210:G216)</f>
        <v>0</v>
      </c>
      <c r="H217" s="134">
        <f>SUM(H210:H216)</f>
        <v>0</v>
      </c>
      <c r="I217" s="43">
        <f>H217/E217</f>
        <v>0</v>
      </c>
      <c r="J217" s="132"/>
      <c r="K217" s="49">
        <f>E217-H217</f>
        <v>686</v>
      </c>
      <c r="L217" s="43">
        <f>K217/E217</f>
        <v>1</v>
      </c>
    </row>
    <row r="218" spans="1:12" x14ac:dyDescent="0.2">
      <c r="A218" s="51"/>
      <c r="B218" s="57"/>
      <c r="C218" s="51"/>
      <c r="E218" s="134"/>
      <c r="F218" s="42"/>
      <c r="G218" s="57"/>
      <c r="H218" s="134"/>
      <c r="I218" s="43"/>
      <c r="J218" s="132"/>
      <c r="K218" s="49"/>
      <c r="L218" s="43"/>
    </row>
    <row r="219" spans="1:12" x14ac:dyDescent="0.2">
      <c r="A219" s="161" t="s">
        <v>1041</v>
      </c>
      <c r="B219" s="161" t="s">
        <v>1046</v>
      </c>
      <c r="C219" s="161" t="s">
        <v>1047</v>
      </c>
      <c r="D219" s="161">
        <v>1</v>
      </c>
      <c r="E219" s="161">
        <v>93</v>
      </c>
      <c r="F219" s="5"/>
      <c r="G219" s="161" t="s">
        <v>1292</v>
      </c>
      <c r="H219" s="161">
        <v>10</v>
      </c>
      <c r="I219" s="37">
        <f t="shared" ref="I219:I220" si="146">H219/E219</f>
        <v>0.10752688172043011</v>
      </c>
      <c r="J219" s="59"/>
      <c r="K219" s="38">
        <f t="shared" ref="K219:K220" si="147">E219-H219</f>
        <v>83</v>
      </c>
      <c r="L219" s="37">
        <f t="shared" ref="L219:L220" si="148">K219/E219</f>
        <v>0.89247311827956988</v>
      </c>
    </row>
    <row r="220" spans="1:12" x14ac:dyDescent="0.2">
      <c r="A220" s="170" t="s">
        <v>1041</v>
      </c>
      <c r="B220" s="170" t="s">
        <v>1050</v>
      </c>
      <c r="C220" s="170" t="s">
        <v>1051</v>
      </c>
      <c r="D220" s="170">
        <v>1</v>
      </c>
      <c r="E220" s="170">
        <v>93</v>
      </c>
      <c r="F220" s="60"/>
      <c r="G220" s="170" t="s">
        <v>1292</v>
      </c>
      <c r="H220" s="170">
        <v>3</v>
      </c>
      <c r="I220" s="40">
        <f t="shared" si="146"/>
        <v>3.2258064516129031E-2</v>
      </c>
      <c r="J220" s="61"/>
      <c r="K220" s="41">
        <f t="shared" si="147"/>
        <v>90</v>
      </c>
      <c r="L220" s="40">
        <f t="shared" si="148"/>
        <v>0.967741935483871</v>
      </c>
    </row>
    <row r="221" spans="1:12" x14ac:dyDescent="0.2">
      <c r="A221" s="51"/>
      <c r="B221" s="57">
        <f>COUNTA(B219:B220)</f>
        <v>2</v>
      </c>
      <c r="C221" s="51"/>
      <c r="E221" s="134">
        <f>SUM(E219:E220)</f>
        <v>186</v>
      </c>
      <c r="F221" s="42"/>
      <c r="G221" s="57">
        <f>COUNTA(G219:G220)</f>
        <v>2</v>
      </c>
      <c r="H221" s="134">
        <f>SUM(H219:H220)</f>
        <v>13</v>
      </c>
      <c r="I221" s="43">
        <f>H221/E221</f>
        <v>6.9892473118279563E-2</v>
      </c>
      <c r="J221" s="132"/>
      <c r="K221" s="49">
        <f>E221-H221</f>
        <v>173</v>
      </c>
      <c r="L221" s="43">
        <f>K221/E221</f>
        <v>0.93010752688172038</v>
      </c>
    </row>
    <row r="222" spans="1:12" x14ac:dyDescent="0.2">
      <c r="A222" s="51"/>
      <c r="B222" s="57"/>
      <c r="C222" s="51"/>
      <c r="E222" s="134"/>
      <c r="F222" s="42"/>
      <c r="G222" s="57"/>
      <c r="H222" s="134"/>
      <c r="I222" s="43"/>
      <c r="J222" s="132"/>
      <c r="K222" s="49"/>
      <c r="L222" s="43"/>
    </row>
    <row r="223" spans="1:12" x14ac:dyDescent="0.2">
      <c r="A223" s="161" t="s">
        <v>145</v>
      </c>
      <c r="B223" s="161" t="s">
        <v>1058</v>
      </c>
      <c r="C223" s="161" t="s">
        <v>1059</v>
      </c>
      <c r="D223" s="161">
        <v>2</v>
      </c>
      <c r="E223" s="161">
        <v>102</v>
      </c>
      <c r="F223" s="5"/>
      <c r="G223" s="13"/>
      <c r="H223" s="36"/>
      <c r="I223" s="37">
        <f t="shared" ref="I223:I224" si="149">H223/E223</f>
        <v>0</v>
      </c>
      <c r="J223" s="59"/>
      <c r="K223" s="38">
        <f t="shared" ref="K223:K224" si="150">E223-H223</f>
        <v>102</v>
      </c>
      <c r="L223" s="37">
        <f t="shared" ref="L223:L224" si="151">K223/E223</f>
        <v>1</v>
      </c>
    </row>
    <row r="224" spans="1:12" x14ac:dyDescent="0.2">
      <c r="A224" s="170" t="s">
        <v>145</v>
      </c>
      <c r="B224" s="170" t="s">
        <v>1060</v>
      </c>
      <c r="C224" s="170" t="s">
        <v>1061</v>
      </c>
      <c r="D224" s="170">
        <v>2</v>
      </c>
      <c r="E224" s="170">
        <v>102</v>
      </c>
      <c r="F224" s="60"/>
      <c r="G224" s="62"/>
      <c r="H224" s="39"/>
      <c r="I224" s="40">
        <f t="shared" si="149"/>
        <v>0</v>
      </c>
      <c r="J224" s="61"/>
      <c r="K224" s="41">
        <f t="shared" si="150"/>
        <v>102</v>
      </c>
      <c r="L224" s="40">
        <f t="shared" si="151"/>
        <v>1</v>
      </c>
    </row>
    <row r="225" spans="1:12" x14ac:dyDescent="0.2">
      <c r="A225" s="51"/>
      <c r="B225" s="57">
        <f>COUNTA(B223:B224)</f>
        <v>2</v>
      </c>
      <c r="C225" s="51"/>
      <c r="E225" s="134">
        <f>SUM(E223:E224)</f>
        <v>204</v>
      </c>
      <c r="F225" s="42"/>
      <c r="G225" s="57">
        <f>COUNTA(G223:G224)</f>
        <v>0</v>
      </c>
      <c r="H225" s="134">
        <f>SUM(H223:H224)</f>
        <v>0</v>
      </c>
      <c r="I225" s="43">
        <f>H225/E225</f>
        <v>0</v>
      </c>
      <c r="J225" s="132"/>
      <c r="K225" s="49">
        <f>E225-H225</f>
        <v>204</v>
      </c>
      <c r="L225" s="43">
        <f>K225/E225</f>
        <v>1</v>
      </c>
    </row>
    <row r="226" spans="1:12" x14ac:dyDescent="0.2">
      <c r="A226" s="51"/>
      <c r="B226" s="57"/>
      <c r="C226" s="51"/>
      <c r="E226" s="134"/>
      <c r="F226" s="42"/>
      <c r="G226" s="57"/>
      <c r="H226" s="134"/>
      <c r="I226" s="43"/>
      <c r="J226" s="132"/>
      <c r="K226" s="49"/>
      <c r="L226" s="43"/>
    </row>
    <row r="227" spans="1:12" x14ac:dyDescent="0.2">
      <c r="A227" s="161" t="s">
        <v>1062</v>
      </c>
      <c r="B227" s="161" t="s">
        <v>1063</v>
      </c>
      <c r="C227" s="161" t="s">
        <v>1064</v>
      </c>
      <c r="D227" s="161">
        <v>1</v>
      </c>
      <c r="E227" s="161">
        <v>94</v>
      </c>
      <c r="F227" s="5"/>
      <c r="G227" s="36"/>
      <c r="H227" s="36"/>
      <c r="I227" s="37">
        <f t="shared" ref="I227:I239" si="152">H227/E227</f>
        <v>0</v>
      </c>
      <c r="J227" s="59"/>
      <c r="K227" s="38">
        <f t="shared" ref="K227:K239" si="153">E227-H227</f>
        <v>94</v>
      </c>
      <c r="L227" s="37">
        <f t="shared" ref="L227:L239" si="154">K227/E227</f>
        <v>1</v>
      </c>
    </row>
    <row r="228" spans="1:12" x14ac:dyDescent="0.2">
      <c r="A228" s="161" t="s">
        <v>1062</v>
      </c>
      <c r="B228" s="161" t="s">
        <v>1065</v>
      </c>
      <c r="C228" s="161" t="s">
        <v>1066</v>
      </c>
      <c r="D228" s="161">
        <v>1</v>
      </c>
      <c r="E228" s="161">
        <v>91</v>
      </c>
      <c r="F228" s="5"/>
      <c r="G228" s="36"/>
      <c r="H228" s="36"/>
      <c r="I228" s="37">
        <f t="shared" ref="I228:I234" si="155">H228/E228</f>
        <v>0</v>
      </c>
      <c r="J228" s="59"/>
      <c r="K228" s="38">
        <f t="shared" ref="K228:K234" si="156">E228-H228</f>
        <v>91</v>
      </c>
      <c r="L228" s="37">
        <f t="shared" ref="L228:L234" si="157">K228/E228</f>
        <v>1</v>
      </c>
    </row>
    <row r="229" spans="1:12" x14ac:dyDescent="0.2">
      <c r="A229" s="161" t="s">
        <v>1062</v>
      </c>
      <c r="B229" s="161" t="s">
        <v>1067</v>
      </c>
      <c r="C229" s="161" t="s">
        <v>1068</v>
      </c>
      <c r="D229" s="161">
        <v>1</v>
      </c>
      <c r="E229" s="161">
        <v>92</v>
      </c>
      <c r="F229" s="5"/>
      <c r="G229" s="36"/>
      <c r="H229" s="36"/>
      <c r="I229" s="37">
        <f t="shared" si="155"/>
        <v>0</v>
      </c>
      <c r="J229" s="59"/>
      <c r="K229" s="38">
        <f t="shared" si="156"/>
        <v>92</v>
      </c>
      <c r="L229" s="37">
        <f t="shared" si="157"/>
        <v>1</v>
      </c>
    </row>
    <row r="230" spans="1:12" x14ac:dyDescent="0.2">
      <c r="A230" s="161" t="s">
        <v>1062</v>
      </c>
      <c r="B230" s="161" t="s">
        <v>1069</v>
      </c>
      <c r="C230" s="161" t="s">
        <v>1070</v>
      </c>
      <c r="D230" s="161">
        <v>1</v>
      </c>
      <c r="E230" s="161">
        <v>92</v>
      </c>
      <c r="F230" s="5"/>
      <c r="G230" s="13"/>
      <c r="H230" s="36"/>
      <c r="I230" s="37">
        <f t="shared" si="155"/>
        <v>0</v>
      </c>
      <c r="J230" s="59"/>
      <c r="K230" s="38">
        <f t="shared" si="156"/>
        <v>92</v>
      </c>
      <c r="L230" s="37">
        <f t="shared" si="157"/>
        <v>1</v>
      </c>
    </row>
    <row r="231" spans="1:12" x14ac:dyDescent="0.2">
      <c r="A231" s="161" t="s">
        <v>1062</v>
      </c>
      <c r="B231" s="161" t="s">
        <v>1071</v>
      </c>
      <c r="C231" s="161" t="s">
        <v>1072</v>
      </c>
      <c r="D231" s="161">
        <v>1</v>
      </c>
      <c r="E231" s="161">
        <v>92</v>
      </c>
      <c r="F231" s="5"/>
      <c r="G231" s="36"/>
      <c r="H231" s="36"/>
      <c r="I231" s="37">
        <f t="shared" si="155"/>
        <v>0</v>
      </c>
      <c r="J231" s="59"/>
      <c r="K231" s="38">
        <f t="shared" si="156"/>
        <v>92</v>
      </c>
      <c r="L231" s="37">
        <f t="shared" si="157"/>
        <v>1</v>
      </c>
    </row>
    <row r="232" spans="1:12" x14ac:dyDescent="0.2">
      <c r="A232" s="161" t="s">
        <v>1062</v>
      </c>
      <c r="B232" s="161" t="s">
        <v>1073</v>
      </c>
      <c r="C232" s="161" t="s">
        <v>1074</v>
      </c>
      <c r="D232" s="161">
        <v>1</v>
      </c>
      <c r="E232" s="161">
        <v>92</v>
      </c>
      <c r="F232" s="5"/>
      <c r="G232" s="36"/>
      <c r="H232" s="36"/>
      <c r="I232" s="37">
        <f t="shared" ref="I232" si="158">H232/E232</f>
        <v>0</v>
      </c>
      <c r="J232" s="59"/>
      <c r="K232" s="38">
        <f t="shared" ref="K232" si="159">E232-H232</f>
        <v>92</v>
      </c>
      <c r="L232" s="37">
        <f t="shared" ref="L232" si="160">K232/E232</f>
        <v>1</v>
      </c>
    </row>
    <row r="233" spans="1:12" x14ac:dyDescent="0.2">
      <c r="A233" s="161" t="s">
        <v>1062</v>
      </c>
      <c r="B233" s="161" t="s">
        <v>1075</v>
      </c>
      <c r="C233" s="161" t="s">
        <v>1076</v>
      </c>
      <c r="D233" s="161">
        <v>1</v>
      </c>
      <c r="E233" s="161">
        <v>92</v>
      </c>
      <c r="F233" s="5"/>
      <c r="G233" s="13"/>
      <c r="H233" s="36"/>
      <c r="I233" s="37">
        <f t="shared" si="155"/>
        <v>0</v>
      </c>
      <c r="J233" s="59"/>
      <c r="K233" s="38">
        <f t="shared" si="156"/>
        <v>92</v>
      </c>
      <c r="L233" s="37">
        <f t="shared" si="157"/>
        <v>1</v>
      </c>
    </row>
    <row r="234" spans="1:12" x14ac:dyDescent="0.2">
      <c r="A234" s="161" t="s">
        <v>1062</v>
      </c>
      <c r="B234" s="161" t="s">
        <v>1077</v>
      </c>
      <c r="C234" s="161" t="s">
        <v>1342</v>
      </c>
      <c r="D234" s="161">
        <v>3</v>
      </c>
      <c r="E234" s="161">
        <v>92</v>
      </c>
      <c r="F234" s="5"/>
      <c r="G234" s="13"/>
      <c r="H234" s="36"/>
      <c r="I234" s="37">
        <f t="shared" si="155"/>
        <v>0</v>
      </c>
      <c r="J234" s="59"/>
      <c r="K234" s="38">
        <f t="shared" si="156"/>
        <v>92</v>
      </c>
      <c r="L234" s="37">
        <f t="shared" si="157"/>
        <v>1</v>
      </c>
    </row>
    <row r="235" spans="1:12" x14ac:dyDescent="0.2">
      <c r="A235" s="161" t="s">
        <v>1062</v>
      </c>
      <c r="B235" s="161" t="s">
        <v>1078</v>
      </c>
      <c r="C235" s="161" t="s">
        <v>1079</v>
      </c>
      <c r="D235" s="161">
        <v>1</v>
      </c>
      <c r="E235" s="161">
        <v>92</v>
      </c>
      <c r="F235" s="5"/>
      <c r="G235" s="13"/>
      <c r="H235" s="36"/>
      <c r="I235" s="37">
        <f t="shared" si="152"/>
        <v>0</v>
      </c>
      <c r="J235" s="59"/>
      <c r="K235" s="38">
        <f t="shared" si="153"/>
        <v>92</v>
      </c>
      <c r="L235" s="37">
        <f t="shared" si="154"/>
        <v>1</v>
      </c>
    </row>
    <row r="236" spans="1:12" x14ac:dyDescent="0.2">
      <c r="A236" s="161" t="s">
        <v>1062</v>
      </c>
      <c r="B236" s="161" t="s">
        <v>1080</v>
      </c>
      <c r="C236" s="161" t="s">
        <v>1081</v>
      </c>
      <c r="D236" s="161">
        <v>1</v>
      </c>
      <c r="E236" s="161">
        <v>94</v>
      </c>
      <c r="F236" s="5"/>
      <c r="G236" s="36"/>
      <c r="H236" s="36"/>
      <c r="I236" s="37">
        <f t="shared" si="152"/>
        <v>0</v>
      </c>
      <c r="J236" s="59"/>
      <c r="K236" s="38">
        <f t="shared" si="153"/>
        <v>94</v>
      </c>
      <c r="L236" s="37">
        <f t="shared" si="154"/>
        <v>1</v>
      </c>
    </row>
    <row r="237" spans="1:12" x14ac:dyDescent="0.2">
      <c r="A237" s="161" t="s">
        <v>1062</v>
      </c>
      <c r="B237" s="161" t="s">
        <v>1082</v>
      </c>
      <c r="C237" s="161" t="s">
        <v>1083</v>
      </c>
      <c r="D237" s="161">
        <v>1</v>
      </c>
      <c r="E237" s="161">
        <v>92</v>
      </c>
      <c r="F237" s="5"/>
      <c r="G237" s="13"/>
      <c r="H237" s="36"/>
      <c r="I237" s="37">
        <f t="shared" si="152"/>
        <v>0</v>
      </c>
      <c r="J237" s="59"/>
      <c r="K237" s="38">
        <f t="shared" si="153"/>
        <v>92</v>
      </c>
      <c r="L237" s="37">
        <f t="shared" si="154"/>
        <v>1</v>
      </c>
    </row>
    <row r="238" spans="1:12" x14ac:dyDescent="0.2">
      <c r="A238" s="161" t="s">
        <v>1062</v>
      </c>
      <c r="B238" s="161" t="s">
        <v>1084</v>
      </c>
      <c r="C238" s="161" t="s">
        <v>1085</v>
      </c>
      <c r="D238" s="161">
        <v>1</v>
      </c>
      <c r="E238" s="161">
        <v>92</v>
      </c>
      <c r="F238" s="5"/>
      <c r="G238" s="36"/>
      <c r="H238" s="36"/>
      <c r="I238" s="37">
        <f t="shared" si="152"/>
        <v>0</v>
      </c>
      <c r="J238" s="59"/>
      <c r="K238" s="38">
        <f t="shared" si="153"/>
        <v>92</v>
      </c>
      <c r="L238" s="37">
        <f t="shared" si="154"/>
        <v>1</v>
      </c>
    </row>
    <row r="239" spans="1:12" x14ac:dyDescent="0.2">
      <c r="A239" s="170" t="s">
        <v>1062</v>
      </c>
      <c r="B239" s="170" t="s">
        <v>1086</v>
      </c>
      <c r="C239" s="170" t="s">
        <v>1087</v>
      </c>
      <c r="D239" s="170">
        <v>1</v>
      </c>
      <c r="E239" s="170">
        <v>92</v>
      </c>
      <c r="F239" s="60"/>
      <c r="G239" s="39"/>
      <c r="H239" s="39"/>
      <c r="I239" s="40">
        <f t="shared" si="152"/>
        <v>0</v>
      </c>
      <c r="J239" s="61"/>
      <c r="K239" s="41">
        <f t="shared" si="153"/>
        <v>92</v>
      </c>
      <c r="L239" s="40">
        <f t="shared" si="154"/>
        <v>1</v>
      </c>
    </row>
    <row r="240" spans="1:12" x14ac:dyDescent="0.2">
      <c r="A240" s="51"/>
      <c r="B240" s="57">
        <f>COUNTA(B227:B239)</f>
        <v>13</v>
      </c>
      <c r="C240" s="51"/>
      <c r="E240" s="134">
        <f>SUM(E227:E239)</f>
        <v>1199</v>
      </c>
      <c r="F240" s="42"/>
      <c r="G240" s="57">
        <f>COUNTA(G227:G239)</f>
        <v>0</v>
      </c>
      <c r="H240" s="134">
        <f>SUM(H227:H239)</f>
        <v>0</v>
      </c>
      <c r="I240" s="43">
        <f>H240/E240</f>
        <v>0</v>
      </c>
      <c r="J240" s="132"/>
      <c r="K240" s="49">
        <f>E240-H240</f>
        <v>1199</v>
      </c>
      <c r="L240" s="43">
        <f>K240/E240</f>
        <v>1</v>
      </c>
    </row>
    <row r="241" spans="1:12" x14ac:dyDescent="0.2">
      <c r="A241" s="51"/>
      <c r="B241" s="57"/>
      <c r="C241" s="51"/>
      <c r="E241" s="134"/>
      <c r="F241" s="42"/>
      <c r="G241" s="57"/>
      <c r="H241" s="134"/>
      <c r="I241" s="43"/>
      <c r="J241" s="132"/>
      <c r="K241" s="49"/>
      <c r="L241" s="43"/>
    </row>
    <row r="242" spans="1:12" x14ac:dyDescent="0.2">
      <c r="A242" s="161" t="s">
        <v>1088</v>
      </c>
      <c r="B242" s="161" t="s">
        <v>1091</v>
      </c>
      <c r="C242" s="161" t="s">
        <v>1092</v>
      </c>
      <c r="D242" s="161">
        <v>1</v>
      </c>
      <c r="E242" s="161">
        <v>98</v>
      </c>
      <c r="F242" s="5"/>
      <c r="G242" s="13"/>
      <c r="H242" s="36"/>
      <c r="I242" s="37">
        <f t="shared" ref="I242:I246" si="161">H242/E242</f>
        <v>0</v>
      </c>
      <c r="J242" s="59"/>
      <c r="K242" s="38">
        <f t="shared" ref="K242:K246" si="162">E242-H242</f>
        <v>98</v>
      </c>
      <c r="L242" s="37">
        <f t="shared" ref="L242:L246" si="163">K242/E242</f>
        <v>1</v>
      </c>
    </row>
    <row r="243" spans="1:12" x14ac:dyDescent="0.2">
      <c r="A243" s="161" t="s">
        <v>1088</v>
      </c>
      <c r="B243" s="161" t="s">
        <v>1093</v>
      </c>
      <c r="C243" s="161" t="s">
        <v>1094</v>
      </c>
      <c r="D243" s="161">
        <v>1</v>
      </c>
      <c r="E243" s="161">
        <v>98</v>
      </c>
      <c r="F243" s="5"/>
      <c r="G243" s="13"/>
      <c r="H243" s="36"/>
      <c r="I243" s="37">
        <f t="shared" si="161"/>
        <v>0</v>
      </c>
      <c r="J243" s="59"/>
      <c r="K243" s="38">
        <f t="shared" si="162"/>
        <v>98</v>
      </c>
      <c r="L243" s="37">
        <f t="shared" si="163"/>
        <v>1</v>
      </c>
    </row>
    <row r="244" spans="1:12" x14ac:dyDescent="0.2">
      <c r="A244" s="161" t="s">
        <v>1088</v>
      </c>
      <c r="B244" s="161" t="s">
        <v>1095</v>
      </c>
      <c r="C244" s="161" t="s">
        <v>1096</v>
      </c>
      <c r="D244" s="161">
        <v>1</v>
      </c>
      <c r="E244" s="161">
        <v>98</v>
      </c>
      <c r="F244" s="5"/>
      <c r="G244" s="36"/>
      <c r="H244" s="36"/>
      <c r="I244" s="37">
        <f t="shared" si="161"/>
        <v>0</v>
      </c>
      <c r="J244" s="59"/>
      <c r="K244" s="38">
        <f t="shared" si="162"/>
        <v>98</v>
      </c>
      <c r="L244" s="37">
        <f t="shared" si="163"/>
        <v>1</v>
      </c>
    </row>
    <row r="245" spans="1:12" x14ac:dyDescent="0.2">
      <c r="A245" s="161" t="s">
        <v>1088</v>
      </c>
      <c r="B245" s="161" t="s">
        <v>1101</v>
      </c>
      <c r="C245" s="161" t="s">
        <v>1102</v>
      </c>
      <c r="D245" s="161">
        <v>1</v>
      </c>
      <c r="E245" s="161">
        <v>98</v>
      </c>
      <c r="F245" s="5"/>
      <c r="G245" s="36"/>
      <c r="H245" s="36"/>
      <c r="I245" s="37">
        <f t="shared" si="161"/>
        <v>0</v>
      </c>
      <c r="J245" s="59"/>
      <c r="K245" s="38">
        <f t="shared" si="162"/>
        <v>98</v>
      </c>
      <c r="L245" s="37">
        <f t="shared" si="163"/>
        <v>1</v>
      </c>
    </row>
    <row r="246" spans="1:12" x14ac:dyDescent="0.2">
      <c r="A246" s="170" t="s">
        <v>1088</v>
      </c>
      <c r="B246" s="170" t="s">
        <v>1103</v>
      </c>
      <c r="C246" s="170" t="s">
        <v>1104</v>
      </c>
      <c r="D246" s="170">
        <v>1</v>
      </c>
      <c r="E246" s="170">
        <v>98</v>
      </c>
      <c r="F246" s="60"/>
      <c r="G246" s="62"/>
      <c r="H246" s="39"/>
      <c r="I246" s="40">
        <f t="shared" si="161"/>
        <v>0</v>
      </c>
      <c r="J246" s="61"/>
      <c r="K246" s="41">
        <f t="shared" si="162"/>
        <v>98</v>
      </c>
      <c r="L246" s="40">
        <f t="shared" si="163"/>
        <v>1</v>
      </c>
    </row>
    <row r="247" spans="1:12" x14ac:dyDescent="0.2">
      <c r="A247" s="51"/>
      <c r="B247" s="57">
        <f>COUNTA(B242:B246)</f>
        <v>5</v>
      </c>
      <c r="C247" s="51"/>
      <c r="E247" s="134">
        <f>SUM(E242:E246)</f>
        <v>490</v>
      </c>
      <c r="F247" s="42"/>
      <c r="G247" s="57">
        <f>COUNTA(G242:G246)</f>
        <v>0</v>
      </c>
      <c r="H247" s="134">
        <f>SUM(H242:H246)</f>
        <v>0</v>
      </c>
      <c r="I247" s="43">
        <f>H247/E247</f>
        <v>0</v>
      </c>
      <c r="J247" s="132"/>
      <c r="K247" s="49">
        <f>E247-H247</f>
        <v>490</v>
      </c>
      <c r="L247" s="43">
        <f>K247/E247</f>
        <v>1</v>
      </c>
    </row>
    <row r="248" spans="1:12" x14ac:dyDescent="0.2">
      <c r="A248" s="51"/>
      <c r="B248" s="57"/>
      <c r="C248" s="51"/>
      <c r="E248" s="134"/>
      <c r="F248" s="42"/>
      <c r="G248" s="57"/>
      <c r="H248" s="134"/>
      <c r="I248" s="43"/>
      <c r="J248" s="132"/>
      <c r="K248" s="49"/>
      <c r="L248" s="43"/>
    </row>
    <row r="249" spans="1:12" x14ac:dyDescent="0.2">
      <c r="A249" s="161" t="s">
        <v>1105</v>
      </c>
      <c r="B249" s="161" t="s">
        <v>1112</v>
      </c>
      <c r="C249" s="161" t="s">
        <v>1113</v>
      </c>
      <c r="D249" s="161">
        <v>1</v>
      </c>
      <c r="E249" s="161">
        <v>91</v>
      </c>
      <c r="F249" s="5"/>
      <c r="G249" s="161" t="s">
        <v>1292</v>
      </c>
      <c r="H249" s="161">
        <v>2</v>
      </c>
      <c r="I249" s="37">
        <f t="shared" ref="I249:I250" si="164">H249/E249</f>
        <v>2.197802197802198E-2</v>
      </c>
      <c r="J249" s="59"/>
      <c r="K249" s="38">
        <f t="shared" ref="K249:K250" si="165">E249-H249</f>
        <v>89</v>
      </c>
      <c r="L249" s="37">
        <f t="shared" ref="L249:L250" si="166">K249/E249</f>
        <v>0.97802197802197799</v>
      </c>
    </row>
    <row r="250" spans="1:12" x14ac:dyDescent="0.2">
      <c r="A250" s="170" t="s">
        <v>1105</v>
      </c>
      <c r="B250" s="170" t="s">
        <v>1116</v>
      </c>
      <c r="C250" s="170" t="s">
        <v>1117</v>
      </c>
      <c r="D250" s="170">
        <v>1</v>
      </c>
      <c r="E250" s="170">
        <v>91</v>
      </c>
      <c r="F250" s="60"/>
      <c r="G250" s="170" t="s">
        <v>1292</v>
      </c>
      <c r="H250" s="170">
        <v>2</v>
      </c>
      <c r="I250" s="40">
        <f t="shared" si="164"/>
        <v>2.197802197802198E-2</v>
      </c>
      <c r="J250" s="61"/>
      <c r="K250" s="41">
        <f t="shared" si="165"/>
        <v>89</v>
      </c>
      <c r="L250" s="40">
        <f t="shared" si="166"/>
        <v>0.97802197802197799</v>
      </c>
    </row>
    <row r="251" spans="1:12" x14ac:dyDescent="0.2">
      <c r="A251" s="51"/>
      <c r="B251" s="57">
        <f>COUNTA(B249:B250)</f>
        <v>2</v>
      </c>
      <c r="C251" s="51"/>
      <c r="E251" s="134">
        <f>SUM(E249:E250)</f>
        <v>182</v>
      </c>
      <c r="F251" s="42"/>
      <c r="G251" s="57">
        <f>COUNTA(G249:G250)</f>
        <v>2</v>
      </c>
      <c r="H251" s="134">
        <f>SUM(H249:H250)</f>
        <v>4</v>
      </c>
      <c r="I251" s="43">
        <f>H251/E251</f>
        <v>2.197802197802198E-2</v>
      </c>
      <c r="J251" s="132"/>
      <c r="K251" s="49">
        <f>E251-H251</f>
        <v>178</v>
      </c>
      <c r="L251" s="43">
        <f>K251/E251</f>
        <v>0.97802197802197799</v>
      </c>
    </row>
    <row r="252" spans="1:12" x14ac:dyDescent="0.2">
      <c r="A252" s="51"/>
      <c r="B252" s="57"/>
      <c r="C252" s="51"/>
      <c r="E252" s="134"/>
      <c r="F252" s="42"/>
      <c r="G252" s="57"/>
      <c r="H252" s="134"/>
      <c r="I252" s="43"/>
      <c r="J252" s="132"/>
      <c r="K252" s="49"/>
      <c r="L252" s="43"/>
    </row>
    <row r="253" spans="1:12" x14ac:dyDescent="0.2">
      <c r="A253" s="161" t="s">
        <v>1126</v>
      </c>
      <c r="B253" s="161" t="s">
        <v>1127</v>
      </c>
      <c r="C253" s="161" t="s">
        <v>1128</v>
      </c>
      <c r="D253" s="161">
        <v>1</v>
      </c>
      <c r="E253" s="161">
        <v>152</v>
      </c>
      <c r="F253" s="5"/>
      <c r="G253" s="36"/>
      <c r="H253" s="36"/>
      <c r="I253" s="37">
        <f t="shared" ref="I253:I261" si="167">H253/E253</f>
        <v>0</v>
      </c>
      <c r="J253" s="59"/>
      <c r="K253" s="38">
        <f t="shared" ref="K253:K261" si="168">E253-H253</f>
        <v>152</v>
      </c>
      <c r="L253" s="37">
        <f t="shared" ref="L253:L261" si="169">K253/E253</f>
        <v>1</v>
      </c>
    </row>
    <row r="254" spans="1:12" x14ac:dyDescent="0.2">
      <c r="A254" s="161" t="s">
        <v>1126</v>
      </c>
      <c r="B254" s="161" t="s">
        <v>1129</v>
      </c>
      <c r="C254" s="161" t="s">
        <v>1130</v>
      </c>
      <c r="D254" s="161">
        <v>1</v>
      </c>
      <c r="E254" s="161">
        <v>152</v>
      </c>
      <c r="F254" s="5"/>
      <c r="G254" s="13"/>
      <c r="H254" s="36"/>
      <c r="I254" s="37">
        <f t="shared" si="167"/>
        <v>0</v>
      </c>
      <c r="J254" s="59"/>
      <c r="K254" s="38">
        <f t="shared" si="168"/>
        <v>152</v>
      </c>
      <c r="L254" s="37">
        <f t="shared" si="169"/>
        <v>1</v>
      </c>
    </row>
    <row r="255" spans="1:12" x14ac:dyDescent="0.2">
      <c r="A255" s="161" t="s">
        <v>1126</v>
      </c>
      <c r="B255" s="161" t="s">
        <v>1131</v>
      </c>
      <c r="C255" s="161" t="s">
        <v>1132</v>
      </c>
      <c r="D255" s="161">
        <v>1</v>
      </c>
      <c r="E255" s="161">
        <v>152</v>
      </c>
      <c r="F255" s="5"/>
      <c r="G255" s="13"/>
      <c r="H255" s="36"/>
      <c r="I255" s="37">
        <f t="shared" ref="I255:I257" si="170">H255/E255</f>
        <v>0</v>
      </c>
      <c r="J255" s="59"/>
      <c r="K255" s="38">
        <f t="shared" ref="K255:K257" si="171">E255-H255</f>
        <v>152</v>
      </c>
      <c r="L255" s="37">
        <f t="shared" ref="L255:L257" si="172">K255/E255</f>
        <v>1</v>
      </c>
    </row>
    <row r="256" spans="1:12" x14ac:dyDescent="0.2">
      <c r="A256" s="161" t="s">
        <v>1126</v>
      </c>
      <c r="B256" s="161" t="s">
        <v>1133</v>
      </c>
      <c r="C256" s="161" t="s">
        <v>1134</v>
      </c>
      <c r="D256" s="161">
        <v>1</v>
      </c>
      <c r="E256" s="161">
        <v>152</v>
      </c>
      <c r="F256" s="5"/>
      <c r="G256" s="13"/>
      <c r="H256" s="36"/>
      <c r="I256" s="37">
        <f t="shared" si="170"/>
        <v>0</v>
      </c>
      <c r="J256" s="59"/>
      <c r="K256" s="38">
        <f t="shared" si="171"/>
        <v>152</v>
      </c>
      <c r="L256" s="37">
        <f t="shared" si="172"/>
        <v>1</v>
      </c>
    </row>
    <row r="257" spans="1:12" x14ac:dyDescent="0.2">
      <c r="A257" s="161" t="s">
        <v>1126</v>
      </c>
      <c r="B257" s="161" t="s">
        <v>1135</v>
      </c>
      <c r="C257" s="161" t="s">
        <v>1136</v>
      </c>
      <c r="D257" s="161">
        <v>1</v>
      </c>
      <c r="E257" s="161">
        <v>152</v>
      </c>
      <c r="F257" s="5"/>
      <c r="G257" s="13"/>
      <c r="H257" s="36"/>
      <c r="I257" s="37">
        <f t="shared" si="170"/>
        <v>0</v>
      </c>
      <c r="J257" s="59"/>
      <c r="K257" s="38">
        <f t="shared" si="171"/>
        <v>152</v>
      </c>
      <c r="L257" s="37">
        <f t="shared" si="172"/>
        <v>1</v>
      </c>
    </row>
    <row r="258" spans="1:12" x14ac:dyDescent="0.2">
      <c r="A258" s="161" t="s">
        <v>1126</v>
      </c>
      <c r="B258" s="161" t="s">
        <v>1139</v>
      </c>
      <c r="C258" s="161" t="s">
        <v>1140</v>
      </c>
      <c r="D258" s="161">
        <v>1</v>
      </c>
      <c r="E258" s="161">
        <v>152</v>
      </c>
      <c r="F258" s="5"/>
      <c r="G258" s="36"/>
      <c r="H258" s="36"/>
      <c r="I258" s="37">
        <f t="shared" si="167"/>
        <v>0</v>
      </c>
      <c r="J258" s="59"/>
      <c r="K258" s="38">
        <f t="shared" si="168"/>
        <v>152</v>
      </c>
      <c r="L258" s="37">
        <f t="shared" si="169"/>
        <v>1</v>
      </c>
    </row>
    <row r="259" spans="1:12" x14ac:dyDescent="0.2">
      <c r="A259" s="161" t="s">
        <v>1126</v>
      </c>
      <c r="B259" s="161" t="s">
        <v>1143</v>
      </c>
      <c r="C259" s="161" t="s">
        <v>1144</v>
      </c>
      <c r="D259" s="161">
        <v>1</v>
      </c>
      <c r="E259" s="161">
        <v>152</v>
      </c>
      <c r="F259" s="5"/>
      <c r="G259" s="13"/>
      <c r="H259" s="36"/>
      <c r="I259" s="37">
        <f t="shared" si="167"/>
        <v>0</v>
      </c>
      <c r="J259" s="59"/>
      <c r="K259" s="38">
        <f t="shared" si="168"/>
        <v>152</v>
      </c>
      <c r="L259" s="37">
        <f t="shared" si="169"/>
        <v>1</v>
      </c>
    </row>
    <row r="260" spans="1:12" x14ac:dyDescent="0.2">
      <c r="A260" s="161" t="s">
        <v>1126</v>
      </c>
      <c r="B260" s="161" t="s">
        <v>1145</v>
      </c>
      <c r="C260" s="161" t="s">
        <v>1146</v>
      </c>
      <c r="D260" s="161">
        <v>1</v>
      </c>
      <c r="E260" s="161">
        <v>152</v>
      </c>
      <c r="F260" s="5"/>
      <c r="G260" s="36"/>
      <c r="H260" s="36"/>
      <c r="I260" s="37">
        <f t="shared" si="167"/>
        <v>0</v>
      </c>
      <c r="J260" s="59"/>
      <c r="K260" s="38">
        <f t="shared" si="168"/>
        <v>152</v>
      </c>
      <c r="L260" s="37">
        <f t="shared" si="169"/>
        <v>1</v>
      </c>
    </row>
    <row r="261" spans="1:12" x14ac:dyDescent="0.2">
      <c r="A261" s="170" t="s">
        <v>1126</v>
      </c>
      <c r="B261" s="170" t="s">
        <v>1147</v>
      </c>
      <c r="C261" s="170" t="s">
        <v>1148</v>
      </c>
      <c r="D261" s="170">
        <v>1</v>
      </c>
      <c r="E261" s="170">
        <v>152</v>
      </c>
      <c r="F261" s="60"/>
      <c r="G261" s="39"/>
      <c r="H261" s="39"/>
      <c r="I261" s="40">
        <f t="shared" si="167"/>
        <v>0</v>
      </c>
      <c r="J261" s="61"/>
      <c r="K261" s="41">
        <f t="shared" si="168"/>
        <v>152</v>
      </c>
      <c r="L261" s="40">
        <f t="shared" si="169"/>
        <v>1</v>
      </c>
    </row>
    <row r="262" spans="1:12" x14ac:dyDescent="0.2">
      <c r="A262" s="51"/>
      <c r="B262" s="57">
        <f>COUNTA(B253:B261)</f>
        <v>9</v>
      </c>
      <c r="C262" s="51"/>
      <c r="E262" s="134">
        <f>SUM(E253:E261)</f>
        <v>1368</v>
      </c>
      <c r="F262" s="42"/>
      <c r="G262" s="57">
        <f>COUNTA(G253:G261)</f>
        <v>0</v>
      </c>
      <c r="H262" s="134">
        <f>SUM(H253:H261)</f>
        <v>0</v>
      </c>
      <c r="I262" s="43">
        <f>H262/E262</f>
        <v>0</v>
      </c>
      <c r="J262" s="132"/>
      <c r="K262" s="49">
        <f>E262-H262</f>
        <v>1368</v>
      </c>
      <c r="L262" s="43">
        <f>K262/E262</f>
        <v>1</v>
      </c>
    </row>
    <row r="263" spans="1:12" x14ac:dyDescent="0.2">
      <c r="A263" s="51"/>
      <c r="B263" s="57"/>
      <c r="C263" s="51"/>
      <c r="E263" s="134"/>
      <c r="F263" s="42"/>
      <c r="G263" s="57"/>
      <c r="H263" s="134"/>
      <c r="I263" s="43"/>
      <c r="J263" s="132"/>
      <c r="K263" s="49"/>
      <c r="L263" s="43"/>
    </row>
    <row r="264" spans="1:12" x14ac:dyDescent="0.2">
      <c r="A264" s="161" t="s">
        <v>1149</v>
      </c>
      <c r="B264" s="161" t="s">
        <v>1168</v>
      </c>
      <c r="C264" s="161" t="s">
        <v>1169</v>
      </c>
      <c r="D264" s="161">
        <v>1</v>
      </c>
      <c r="E264" s="161">
        <v>91</v>
      </c>
      <c r="F264" s="5"/>
      <c r="G264" s="161" t="s">
        <v>1292</v>
      </c>
      <c r="H264" s="161">
        <v>1</v>
      </c>
      <c r="I264" s="37">
        <f t="shared" ref="I264" si="173">H264/E264</f>
        <v>1.098901098901099E-2</v>
      </c>
      <c r="J264" s="59"/>
      <c r="K264" s="38">
        <f t="shared" ref="K264" si="174">E264-H264</f>
        <v>90</v>
      </c>
      <c r="L264" s="37">
        <f t="shared" ref="L264" si="175">K264/E264</f>
        <v>0.98901098901098905</v>
      </c>
    </row>
    <row r="265" spans="1:12" x14ac:dyDescent="0.2">
      <c r="A265" s="170" t="s">
        <v>1149</v>
      </c>
      <c r="B265" s="170" t="s">
        <v>1178</v>
      </c>
      <c r="C265" s="170" t="s">
        <v>1179</v>
      </c>
      <c r="D265" s="170">
        <v>1</v>
      </c>
      <c r="E265" s="170">
        <v>91</v>
      </c>
      <c r="F265" s="60"/>
      <c r="G265" s="39"/>
      <c r="H265" s="39"/>
      <c r="I265" s="40">
        <f t="shared" ref="I265" si="176">H265/E265</f>
        <v>0</v>
      </c>
      <c r="J265" s="61"/>
      <c r="K265" s="41">
        <f t="shared" ref="K265" si="177">E265-H265</f>
        <v>91</v>
      </c>
      <c r="L265" s="40">
        <f t="shared" ref="L265" si="178">K265/E265</f>
        <v>1</v>
      </c>
    </row>
    <row r="266" spans="1:12" x14ac:dyDescent="0.2">
      <c r="A266" s="51"/>
      <c r="B266" s="57">
        <f>COUNTA(B264:B265)</f>
        <v>2</v>
      </c>
      <c r="C266" s="51"/>
      <c r="E266" s="134">
        <f>SUM(E264:E265)</f>
        <v>182</v>
      </c>
      <c r="F266" s="42"/>
      <c r="G266" s="57">
        <f>COUNTA(G264:G265)</f>
        <v>1</v>
      </c>
      <c r="H266" s="134">
        <f>SUM(H264:H265)</f>
        <v>1</v>
      </c>
      <c r="I266" s="43">
        <f>H266/E266</f>
        <v>5.4945054945054949E-3</v>
      </c>
      <c r="J266" s="132"/>
      <c r="K266" s="49">
        <f>E266-H266</f>
        <v>181</v>
      </c>
      <c r="L266" s="43">
        <f>K266/E266</f>
        <v>0.99450549450549453</v>
      </c>
    </row>
    <row r="267" spans="1:12" x14ac:dyDescent="0.2">
      <c r="A267" s="51"/>
      <c r="B267" s="57"/>
      <c r="C267" s="51"/>
      <c r="E267" s="134"/>
      <c r="F267" s="42"/>
      <c r="G267" s="57"/>
      <c r="H267" s="134"/>
      <c r="I267" s="43"/>
      <c r="J267" s="132"/>
      <c r="K267" s="49"/>
      <c r="L267" s="43"/>
    </row>
    <row r="268" spans="1:12" x14ac:dyDescent="0.2">
      <c r="A268" s="161" t="s">
        <v>1190</v>
      </c>
      <c r="B268" s="161" t="s">
        <v>1199</v>
      </c>
      <c r="C268" s="161" t="s">
        <v>1200</v>
      </c>
      <c r="D268" s="161">
        <v>1</v>
      </c>
      <c r="E268" s="161">
        <v>116</v>
      </c>
      <c r="F268" s="5"/>
      <c r="G268" s="13"/>
      <c r="H268" s="36"/>
      <c r="I268" s="37">
        <f t="shared" ref="I268:I272" si="179">H268/E268</f>
        <v>0</v>
      </c>
      <c r="J268" s="59"/>
      <c r="K268" s="38">
        <f t="shared" ref="K268:K272" si="180">E268-H268</f>
        <v>116</v>
      </c>
      <c r="L268" s="37">
        <f t="shared" ref="L268:L272" si="181">K268/E268</f>
        <v>1</v>
      </c>
    </row>
    <row r="269" spans="1:12" x14ac:dyDescent="0.2">
      <c r="A269" s="161" t="s">
        <v>1190</v>
      </c>
      <c r="B269" s="161" t="s">
        <v>1201</v>
      </c>
      <c r="C269" s="161" t="s">
        <v>1202</v>
      </c>
      <c r="D269" s="161">
        <v>3</v>
      </c>
      <c r="E269" s="161">
        <v>116</v>
      </c>
      <c r="F269" s="5"/>
      <c r="G269" s="13"/>
      <c r="H269" s="36"/>
      <c r="I269" s="37">
        <f t="shared" si="179"/>
        <v>0</v>
      </c>
      <c r="J269" s="59"/>
      <c r="K269" s="38">
        <f t="shared" si="180"/>
        <v>116</v>
      </c>
      <c r="L269" s="37">
        <f t="shared" si="181"/>
        <v>1</v>
      </c>
    </row>
    <row r="270" spans="1:12" x14ac:dyDescent="0.2">
      <c r="A270" s="161" t="s">
        <v>1190</v>
      </c>
      <c r="B270" s="161" t="s">
        <v>1205</v>
      </c>
      <c r="C270" s="161" t="s">
        <v>1206</v>
      </c>
      <c r="D270" s="161">
        <v>1</v>
      </c>
      <c r="E270" s="161">
        <v>116</v>
      </c>
      <c r="F270" s="5"/>
      <c r="G270" s="161" t="s">
        <v>1292</v>
      </c>
      <c r="H270" s="161">
        <v>5</v>
      </c>
      <c r="I270" s="37">
        <f t="shared" si="179"/>
        <v>4.3103448275862072E-2</v>
      </c>
      <c r="J270" s="59"/>
      <c r="K270" s="38">
        <f t="shared" si="180"/>
        <v>111</v>
      </c>
      <c r="L270" s="37">
        <f t="shared" si="181"/>
        <v>0.9568965517241379</v>
      </c>
    </row>
    <row r="271" spans="1:12" x14ac:dyDescent="0.2">
      <c r="A271" s="161" t="s">
        <v>1190</v>
      </c>
      <c r="B271" s="161" t="s">
        <v>1207</v>
      </c>
      <c r="C271" s="161" t="s">
        <v>1208</v>
      </c>
      <c r="D271" s="161">
        <v>1</v>
      </c>
      <c r="E271" s="161">
        <v>116</v>
      </c>
      <c r="F271" s="5"/>
      <c r="G271" s="13"/>
      <c r="H271" s="36"/>
      <c r="I271" s="37">
        <f t="shared" si="179"/>
        <v>0</v>
      </c>
      <c r="J271" s="59"/>
      <c r="K271" s="38">
        <f t="shared" si="180"/>
        <v>116</v>
      </c>
      <c r="L271" s="37">
        <f t="shared" si="181"/>
        <v>1</v>
      </c>
    </row>
    <row r="272" spans="1:12" x14ac:dyDescent="0.2">
      <c r="A272" s="170" t="s">
        <v>1190</v>
      </c>
      <c r="B272" s="170" t="s">
        <v>1209</v>
      </c>
      <c r="C272" s="170" t="s">
        <v>1210</v>
      </c>
      <c r="D272" s="170">
        <v>1</v>
      </c>
      <c r="E272" s="170">
        <v>116</v>
      </c>
      <c r="F272" s="60"/>
      <c r="G272" s="39"/>
      <c r="H272" s="39"/>
      <c r="I272" s="40">
        <f t="shared" si="179"/>
        <v>0</v>
      </c>
      <c r="J272" s="61"/>
      <c r="K272" s="41">
        <f t="shared" si="180"/>
        <v>116</v>
      </c>
      <c r="L272" s="40">
        <f t="shared" si="181"/>
        <v>1</v>
      </c>
    </row>
    <row r="273" spans="1:12" x14ac:dyDescent="0.2">
      <c r="A273" s="51"/>
      <c r="B273" s="57">
        <f>COUNTA(B268:B272)</f>
        <v>5</v>
      </c>
      <c r="C273" s="51"/>
      <c r="E273" s="134">
        <f>SUM(E268:E272)</f>
        <v>580</v>
      </c>
      <c r="F273" s="42"/>
      <c r="G273" s="57">
        <f>COUNTA(G268:G272)</f>
        <v>1</v>
      </c>
      <c r="H273" s="134">
        <f>SUM(H268:H272)</f>
        <v>5</v>
      </c>
      <c r="I273" s="43">
        <f>H273/E273</f>
        <v>8.6206896551724137E-3</v>
      </c>
      <c r="J273" s="132"/>
      <c r="K273" s="49">
        <f>E273-H273</f>
        <v>575</v>
      </c>
      <c r="L273" s="43">
        <f>K273/E273</f>
        <v>0.99137931034482762</v>
      </c>
    </row>
    <row r="274" spans="1:12" x14ac:dyDescent="0.2">
      <c r="A274" s="51"/>
      <c r="B274" s="57"/>
      <c r="C274" s="51"/>
      <c r="E274" s="134"/>
      <c r="F274" s="42"/>
      <c r="G274" s="57"/>
      <c r="H274" s="134"/>
      <c r="I274" s="43"/>
      <c r="J274" s="132"/>
      <c r="K274" s="49"/>
      <c r="L274" s="43"/>
    </row>
    <row r="275" spans="1:12" x14ac:dyDescent="0.2">
      <c r="A275" s="161" t="s">
        <v>1215</v>
      </c>
      <c r="B275" s="161" t="s">
        <v>1219</v>
      </c>
      <c r="C275" s="161" t="s">
        <v>1220</v>
      </c>
      <c r="D275" s="161">
        <v>3</v>
      </c>
      <c r="E275" s="161">
        <v>121</v>
      </c>
      <c r="F275" s="5"/>
      <c r="G275" s="161" t="s">
        <v>1292</v>
      </c>
      <c r="H275" s="161">
        <v>9</v>
      </c>
      <c r="I275" s="37">
        <f t="shared" ref="I275:I278" si="182">H275/E275</f>
        <v>7.43801652892562E-2</v>
      </c>
      <c r="J275" s="59"/>
      <c r="K275" s="38">
        <f t="shared" ref="K275:K278" si="183">E275-H275</f>
        <v>112</v>
      </c>
      <c r="L275" s="37">
        <f t="shared" ref="L275:L278" si="184">K275/E275</f>
        <v>0.92561983471074383</v>
      </c>
    </row>
    <row r="276" spans="1:12" x14ac:dyDescent="0.2">
      <c r="A276" s="161" t="s">
        <v>1215</v>
      </c>
      <c r="B276" s="161" t="s">
        <v>1224</v>
      </c>
      <c r="C276" s="161" t="s">
        <v>1225</v>
      </c>
      <c r="D276" s="161">
        <v>3</v>
      </c>
      <c r="E276" s="161">
        <v>121</v>
      </c>
      <c r="F276" s="5"/>
      <c r="G276" s="161" t="s">
        <v>1292</v>
      </c>
      <c r="H276" s="161">
        <v>9</v>
      </c>
      <c r="I276" s="37">
        <f t="shared" si="182"/>
        <v>7.43801652892562E-2</v>
      </c>
      <c r="J276" s="59"/>
      <c r="K276" s="38">
        <f t="shared" si="183"/>
        <v>112</v>
      </c>
      <c r="L276" s="37">
        <f t="shared" si="184"/>
        <v>0.92561983471074383</v>
      </c>
    </row>
    <row r="277" spans="1:12" x14ac:dyDescent="0.2">
      <c r="A277" s="161" t="s">
        <v>1215</v>
      </c>
      <c r="B277" s="161" t="s">
        <v>1228</v>
      </c>
      <c r="C277" s="161" t="s">
        <v>1229</v>
      </c>
      <c r="D277" s="161">
        <v>1</v>
      </c>
      <c r="E277" s="161">
        <v>121</v>
      </c>
      <c r="F277" s="5"/>
      <c r="G277" s="161" t="s">
        <v>1292</v>
      </c>
      <c r="H277" s="161">
        <v>9</v>
      </c>
      <c r="I277" s="37">
        <f t="shared" si="182"/>
        <v>7.43801652892562E-2</v>
      </c>
      <c r="J277" s="59"/>
      <c r="K277" s="38">
        <f t="shared" si="183"/>
        <v>112</v>
      </c>
      <c r="L277" s="37">
        <f t="shared" si="184"/>
        <v>0.92561983471074383</v>
      </c>
    </row>
    <row r="278" spans="1:12" x14ac:dyDescent="0.2">
      <c r="A278" s="170" t="s">
        <v>1215</v>
      </c>
      <c r="B278" s="170" t="s">
        <v>1230</v>
      </c>
      <c r="C278" s="170" t="s">
        <v>1276</v>
      </c>
      <c r="D278" s="170">
        <v>1</v>
      </c>
      <c r="E278" s="170">
        <v>121</v>
      </c>
      <c r="F278" s="60"/>
      <c r="G278" s="170" t="s">
        <v>1292</v>
      </c>
      <c r="H278" s="170">
        <v>27</v>
      </c>
      <c r="I278" s="40">
        <f t="shared" si="182"/>
        <v>0.2231404958677686</v>
      </c>
      <c r="J278" s="61"/>
      <c r="K278" s="41">
        <f t="shared" si="183"/>
        <v>94</v>
      </c>
      <c r="L278" s="40">
        <f t="shared" si="184"/>
        <v>0.77685950413223137</v>
      </c>
    </row>
    <row r="279" spans="1:12" x14ac:dyDescent="0.2">
      <c r="A279" s="51"/>
      <c r="B279" s="57">
        <f>COUNTA(B275:B278)</f>
        <v>4</v>
      </c>
      <c r="C279" s="51"/>
      <c r="E279" s="134">
        <f>SUM(E275:E278)</f>
        <v>484</v>
      </c>
      <c r="F279" s="42"/>
      <c r="G279" s="57">
        <f>COUNTA(G275:G278)</f>
        <v>4</v>
      </c>
      <c r="H279" s="134">
        <f>SUM(H275:H278)</f>
        <v>54</v>
      </c>
      <c r="I279" s="43">
        <f>H279/E279</f>
        <v>0.1115702479338843</v>
      </c>
      <c r="J279" s="132"/>
      <c r="K279" s="49">
        <f>E279-H279</f>
        <v>430</v>
      </c>
      <c r="L279" s="43">
        <f>K279/E279</f>
        <v>0.88842975206611574</v>
      </c>
    </row>
    <row r="280" spans="1:12" x14ac:dyDescent="0.2">
      <c r="A280" s="51"/>
      <c r="B280" s="57"/>
      <c r="C280" s="51"/>
      <c r="E280" s="134"/>
      <c r="F280" s="42"/>
      <c r="G280" s="57"/>
      <c r="H280" s="134"/>
      <c r="I280" s="43"/>
      <c r="J280" s="132"/>
      <c r="K280" s="49"/>
      <c r="L280" s="43"/>
    </row>
    <row r="281" spans="1:12" x14ac:dyDescent="0.2">
      <c r="A281" s="161" t="s">
        <v>1231</v>
      </c>
      <c r="B281" s="161" t="s">
        <v>1232</v>
      </c>
      <c r="C281" s="161" t="s">
        <v>1233</v>
      </c>
      <c r="D281" s="161">
        <v>1</v>
      </c>
      <c r="E281" s="161">
        <v>113</v>
      </c>
      <c r="F281" s="5"/>
      <c r="G281" s="161" t="s">
        <v>1292</v>
      </c>
      <c r="H281" s="161">
        <v>1</v>
      </c>
      <c r="I281" s="37">
        <f t="shared" ref="I281:I295" si="185">H281/E281</f>
        <v>8.8495575221238937E-3</v>
      </c>
      <c r="J281" s="59"/>
      <c r="K281" s="38">
        <f t="shared" ref="K281:K295" si="186">E281-H281</f>
        <v>112</v>
      </c>
      <c r="L281" s="37">
        <f t="shared" ref="L281:L295" si="187">K281/E281</f>
        <v>0.99115044247787609</v>
      </c>
    </row>
    <row r="282" spans="1:12" x14ac:dyDescent="0.2">
      <c r="A282" s="161" t="s">
        <v>1231</v>
      </c>
      <c r="B282" s="161" t="s">
        <v>1234</v>
      </c>
      <c r="C282" s="161" t="s">
        <v>1235</v>
      </c>
      <c r="D282" s="161">
        <v>1</v>
      </c>
      <c r="E282" s="161">
        <v>113</v>
      </c>
      <c r="F282" s="5"/>
      <c r="G282" s="161" t="s">
        <v>1292</v>
      </c>
      <c r="H282" s="161">
        <v>15</v>
      </c>
      <c r="I282" s="37">
        <f t="shared" si="185"/>
        <v>0.13274336283185842</v>
      </c>
      <c r="J282" s="59"/>
      <c r="K282" s="38">
        <f t="shared" si="186"/>
        <v>98</v>
      </c>
      <c r="L282" s="37">
        <f t="shared" si="187"/>
        <v>0.86725663716814161</v>
      </c>
    </row>
    <row r="283" spans="1:12" x14ac:dyDescent="0.2">
      <c r="A283" s="161" t="s">
        <v>1231</v>
      </c>
      <c r="B283" s="161" t="s">
        <v>1236</v>
      </c>
      <c r="C283" s="161" t="s">
        <v>1237</v>
      </c>
      <c r="D283" s="161">
        <v>1</v>
      </c>
      <c r="E283" s="161">
        <v>113</v>
      </c>
      <c r="F283" s="5"/>
      <c r="G283" s="161" t="s">
        <v>1292</v>
      </c>
      <c r="H283" s="161">
        <v>5</v>
      </c>
      <c r="I283" s="37">
        <f t="shared" si="185"/>
        <v>4.4247787610619468E-2</v>
      </c>
      <c r="J283" s="59"/>
      <c r="K283" s="38">
        <f t="shared" si="186"/>
        <v>108</v>
      </c>
      <c r="L283" s="37">
        <f t="shared" si="187"/>
        <v>0.95575221238938057</v>
      </c>
    </row>
    <row r="284" spans="1:12" x14ac:dyDescent="0.2">
      <c r="A284" s="161" t="s">
        <v>1231</v>
      </c>
      <c r="B284" s="161" t="s">
        <v>1238</v>
      </c>
      <c r="C284" s="161" t="s">
        <v>1239</v>
      </c>
      <c r="D284" s="161">
        <v>1</v>
      </c>
      <c r="E284" s="161">
        <v>113</v>
      </c>
      <c r="F284" s="5"/>
      <c r="G284" s="161" t="s">
        <v>1292</v>
      </c>
      <c r="H284" s="161">
        <v>3</v>
      </c>
      <c r="I284" s="37">
        <f t="shared" si="185"/>
        <v>2.6548672566371681E-2</v>
      </c>
      <c r="J284" s="59"/>
      <c r="K284" s="38">
        <f t="shared" si="186"/>
        <v>110</v>
      </c>
      <c r="L284" s="37">
        <f t="shared" si="187"/>
        <v>0.97345132743362828</v>
      </c>
    </row>
    <row r="285" spans="1:12" x14ac:dyDescent="0.2">
      <c r="A285" s="161" t="s">
        <v>1231</v>
      </c>
      <c r="B285" s="161" t="s">
        <v>1240</v>
      </c>
      <c r="C285" s="161" t="s">
        <v>1241</v>
      </c>
      <c r="D285" s="161">
        <v>1</v>
      </c>
      <c r="E285" s="161">
        <v>113</v>
      </c>
      <c r="F285" s="5"/>
      <c r="G285" s="161" t="s">
        <v>1292</v>
      </c>
      <c r="H285" s="161">
        <v>24</v>
      </c>
      <c r="I285" s="37">
        <f t="shared" si="185"/>
        <v>0.21238938053097345</v>
      </c>
      <c r="J285" s="59"/>
      <c r="K285" s="38">
        <f t="shared" si="186"/>
        <v>89</v>
      </c>
      <c r="L285" s="37">
        <f t="shared" si="187"/>
        <v>0.78761061946902655</v>
      </c>
    </row>
    <row r="286" spans="1:12" x14ac:dyDescent="0.2">
      <c r="A286" s="161" t="s">
        <v>1231</v>
      </c>
      <c r="B286" s="161" t="s">
        <v>1242</v>
      </c>
      <c r="C286" s="161" t="s">
        <v>1243</v>
      </c>
      <c r="D286" s="161">
        <v>1</v>
      </c>
      <c r="E286" s="161">
        <v>113</v>
      </c>
      <c r="F286" s="5"/>
      <c r="G286" s="161" t="s">
        <v>1292</v>
      </c>
      <c r="H286" s="161">
        <v>2</v>
      </c>
      <c r="I286" s="37">
        <f t="shared" si="185"/>
        <v>1.7699115044247787E-2</v>
      </c>
      <c r="J286" s="59"/>
      <c r="K286" s="38">
        <f t="shared" si="186"/>
        <v>111</v>
      </c>
      <c r="L286" s="37">
        <f t="shared" si="187"/>
        <v>0.98230088495575218</v>
      </c>
    </row>
    <row r="287" spans="1:12" x14ac:dyDescent="0.2">
      <c r="A287" s="161" t="s">
        <v>1231</v>
      </c>
      <c r="B287" s="161" t="s">
        <v>1244</v>
      </c>
      <c r="C287" s="161" t="s">
        <v>1245</v>
      </c>
      <c r="D287" s="161">
        <v>1</v>
      </c>
      <c r="E287" s="161">
        <v>113</v>
      </c>
      <c r="F287" s="5"/>
      <c r="G287" s="161" t="s">
        <v>1292</v>
      </c>
      <c r="H287" s="161">
        <v>2</v>
      </c>
      <c r="I287" s="37">
        <f t="shared" si="185"/>
        <v>1.7699115044247787E-2</v>
      </c>
      <c r="J287" s="59"/>
      <c r="K287" s="38">
        <f t="shared" si="186"/>
        <v>111</v>
      </c>
      <c r="L287" s="37">
        <f t="shared" si="187"/>
        <v>0.98230088495575218</v>
      </c>
    </row>
    <row r="288" spans="1:12" x14ac:dyDescent="0.2">
      <c r="A288" s="161" t="s">
        <v>1231</v>
      </c>
      <c r="B288" s="161" t="s">
        <v>1246</v>
      </c>
      <c r="C288" s="161" t="s">
        <v>1247</v>
      </c>
      <c r="D288" s="161">
        <v>1</v>
      </c>
      <c r="E288" s="161">
        <v>113</v>
      </c>
      <c r="F288" s="5"/>
      <c r="G288" s="161" t="s">
        <v>1292</v>
      </c>
      <c r="H288" s="161">
        <v>3</v>
      </c>
      <c r="I288" s="37">
        <f t="shared" si="185"/>
        <v>2.6548672566371681E-2</v>
      </c>
      <c r="J288" s="59"/>
      <c r="K288" s="38">
        <f t="shared" si="186"/>
        <v>110</v>
      </c>
      <c r="L288" s="37">
        <f t="shared" si="187"/>
        <v>0.97345132743362828</v>
      </c>
    </row>
    <row r="289" spans="1:12" x14ac:dyDescent="0.2">
      <c r="A289" s="161" t="s">
        <v>1231</v>
      </c>
      <c r="B289" s="161" t="s">
        <v>1248</v>
      </c>
      <c r="C289" s="161" t="s">
        <v>1249</v>
      </c>
      <c r="D289" s="161">
        <v>1</v>
      </c>
      <c r="E289" s="161">
        <v>113</v>
      </c>
      <c r="F289" s="5"/>
      <c r="G289" s="161" t="s">
        <v>1292</v>
      </c>
      <c r="H289" s="161">
        <v>2</v>
      </c>
      <c r="I289" s="37">
        <f t="shared" si="185"/>
        <v>1.7699115044247787E-2</v>
      </c>
      <c r="J289" s="59"/>
      <c r="K289" s="38">
        <f t="shared" si="186"/>
        <v>111</v>
      </c>
      <c r="L289" s="37">
        <f t="shared" si="187"/>
        <v>0.98230088495575218</v>
      </c>
    </row>
    <row r="290" spans="1:12" x14ac:dyDescent="0.2">
      <c r="A290" s="161" t="s">
        <v>1231</v>
      </c>
      <c r="B290" s="161" t="s">
        <v>1250</v>
      </c>
      <c r="C290" s="161" t="s">
        <v>1251</v>
      </c>
      <c r="D290" s="161">
        <v>1</v>
      </c>
      <c r="E290" s="161">
        <v>113</v>
      </c>
      <c r="F290" s="5"/>
      <c r="G290" s="161" t="s">
        <v>1292</v>
      </c>
      <c r="H290" s="161">
        <v>3</v>
      </c>
      <c r="I290" s="37">
        <f t="shared" si="185"/>
        <v>2.6548672566371681E-2</v>
      </c>
      <c r="J290" s="59"/>
      <c r="K290" s="38">
        <f t="shared" si="186"/>
        <v>110</v>
      </c>
      <c r="L290" s="37">
        <f t="shared" si="187"/>
        <v>0.97345132743362828</v>
      </c>
    </row>
    <row r="291" spans="1:12" x14ac:dyDescent="0.2">
      <c r="A291" s="161" t="s">
        <v>1231</v>
      </c>
      <c r="B291" s="161" t="s">
        <v>1252</v>
      </c>
      <c r="C291" s="161" t="s">
        <v>1253</v>
      </c>
      <c r="D291" s="161">
        <v>1</v>
      </c>
      <c r="E291" s="161">
        <v>113</v>
      </c>
      <c r="F291" s="5"/>
      <c r="G291" s="161" t="s">
        <v>1292</v>
      </c>
      <c r="H291" s="161">
        <v>15</v>
      </c>
      <c r="I291" s="37">
        <f t="shared" si="185"/>
        <v>0.13274336283185842</v>
      </c>
      <c r="J291" s="59"/>
      <c r="K291" s="38">
        <f t="shared" si="186"/>
        <v>98</v>
      </c>
      <c r="L291" s="37">
        <f t="shared" si="187"/>
        <v>0.86725663716814161</v>
      </c>
    </row>
    <row r="292" spans="1:12" x14ac:dyDescent="0.2">
      <c r="A292" s="161" t="s">
        <v>1231</v>
      </c>
      <c r="B292" s="161" t="s">
        <v>1254</v>
      </c>
      <c r="C292" s="161" t="s">
        <v>1255</v>
      </c>
      <c r="D292" s="161">
        <v>1</v>
      </c>
      <c r="E292" s="161">
        <v>113</v>
      </c>
      <c r="F292" s="5"/>
      <c r="G292" s="161" t="s">
        <v>1292</v>
      </c>
      <c r="H292" s="161">
        <v>1</v>
      </c>
      <c r="I292" s="37">
        <f t="shared" si="185"/>
        <v>8.8495575221238937E-3</v>
      </c>
      <c r="J292" s="59"/>
      <c r="K292" s="38">
        <f t="shared" si="186"/>
        <v>112</v>
      </c>
      <c r="L292" s="37">
        <f t="shared" si="187"/>
        <v>0.99115044247787609</v>
      </c>
    </row>
    <row r="293" spans="1:12" x14ac:dyDescent="0.2">
      <c r="A293" s="161" t="s">
        <v>1231</v>
      </c>
      <c r="B293" s="161" t="s">
        <v>1256</v>
      </c>
      <c r="C293" s="161" t="s">
        <v>1257</v>
      </c>
      <c r="D293" s="161">
        <v>1</v>
      </c>
      <c r="E293" s="161">
        <v>113</v>
      </c>
      <c r="F293" s="5"/>
      <c r="G293" s="161" t="s">
        <v>1292</v>
      </c>
      <c r="H293" s="161">
        <v>1</v>
      </c>
      <c r="I293" s="37">
        <f t="shared" si="185"/>
        <v>8.8495575221238937E-3</v>
      </c>
      <c r="J293" s="59"/>
      <c r="K293" s="38">
        <f t="shared" si="186"/>
        <v>112</v>
      </c>
      <c r="L293" s="37">
        <f t="shared" si="187"/>
        <v>0.99115044247787609</v>
      </c>
    </row>
    <row r="294" spans="1:12" x14ac:dyDescent="0.2">
      <c r="A294" s="161" t="s">
        <v>1231</v>
      </c>
      <c r="B294" s="161" t="s">
        <v>1258</v>
      </c>
      <c r="C294" s="161" t="s">
        <v>1259</v>
      </c>
      <c r="D294" s="161">
        <v>1</v>
      </c>
      <c r="E294" s="161">
        <v>113</v>
      </c>
      <c r="F294" s="5"/>
      <c r="G294" s="161" t="s">
        <v>1292</v>
      </c>
      <c r="H294" s="161">
        <v>3</v>
      </c>
      <c r="I294" s="37">
        <f t="shared" si="185"/>
        <v>2.6548672566371681E-2</v>
      </c>
      <c r="J294" s="59"/>
      <c r="K294" s="38">
        <f t="shared" si="186"/>
        <v>110</v>
      </c>
      <c r="L294" s="37">
        <f t="shared" si="187"/>
        <v>0.97345132743362828</v>
      </c>
    </row>
    <row r="295" spans="1:12" x14ac:dyDescent="0.2">
      <c r="A295" s="170" t="s">
        <v>1231</v>
      </c>
      <c r="B295" s="170" t="s">
        <v>1260</v>
      </c>
      <c r="C295" s="170" t="s">
        <v>1261</v>
      </c>
      <c r="D295" s="170">
        <v>1</v>
      </c>
      <c r="E295" s="170">
        <v>113</v>
      </c>
      <c r="F295" s="60"/>
      <c r="G295" s="170" t="s">
        <v>1292</v>
      </c>
      <c r="H295" s="170">
        <v>3</v>
      </c>
      <c r="I295" s="40">
        <f t="shared" si="185"/>
        <v>2.6548672566371681E-2</v>
      </c>
      <c r="J295" s="61"/>
      <c r="K295" s="41">
        <f t="shared" si="186"/>
        <v>110</v>
      </c>
      <c r="L295" s="40">
        <f t="shared" si="187"/>
        <v>0.97345132743362828</v>
      </c>
    </row>
    <row r="296" spans="1:12" x14ac:dyDescent="0.2">
      <c r="A296" s="51"/>
      <c r="B296" s="57">
        <f>COUNTA(B281:B295)</f>
        <v>15</v>
      </c>
      <c r="C296" s="51"/>
      <c r="E296" s="134">
        <f>SUM(E281:E295)</f>
        <v>1695</v>
      </c>
      <c r="F296" s="42"/>
      <c r="G296" s="57">
        <f>COUNTA(G281:G295)</f>
        <v>15</v>
      </c>
      <c r="H296" s="134">
        <f>SUM(H281:H295)</f>
        <v>83</v>
      </c>
      <c r="I296" s="43">
        <f>H296/E296</f>
        <v>4.8967551622418878E-2</v>
      </c>
      <c r="J296" s="132"/>
      <c r="K296" s="49">
        <f>E296-H296</f>
        <v>1612</v>
      </c>
      <c r="L296" s="43">
        <f>K296/E296</f>
        <v>0.95103244837758116</v>
      </c>
    </row>
    <row r="297" spans="1:12" x14ac:dyDescent="0.2">
      <c r="A297" s="51"/>
      <c r="B297" s="57"/>
      <c r="C297" s="51"/>
      <c r="E297" s="134"/>
      <c r="F297" s="42"/>
      <c r="G297" s="57"/>
      <c r="H297" s="134"/>
      <c r="I297" s="43"/>
      <c r="J297" s="132"/>
      <c r="K297" s="49"/>
      <c r="L297" s="43"/>
    </row>
    <row r="298" spans="1:12" x14ac:dyDescent="0.2">
      <c r="A298" s="161" t="s">
        <v>1262</v>
      </c>
      <c r="B298" s="161" t="s">
        <v>1263</v>
      </c>
      <c r="C298" s="161" t="s">
        <v>1264</v>
      </c>
      <c r="D298" s="161">
        <v>1</v>
      </c>
      <c r="E298" s="161">
        <v>91</v>
      </c>
      <c r="F298" s="5"/>
      <c r="G298" s="36"/>
      <c r="H298" s="36"/>
      <c r="I298" s="37">
        <f t="shared" ref="I298:I301" si="188">H298/E298</f>
        <v>0</v>
      </c>
      <c r="J298" s="59"/>
      <c r="K298" s="38">
        <f t="shared" ref="K298:K301" si="189">E298-H298</f>
        <v>91</v>
      </c>
      <c r="L298" s="37">
        <f t="shared" ref="L298:L301" si="190">K298/E298</f>
        <v>1</v>
      </c>
    </row>
    <row r="299" spans="1:12" x14ac:dyDescent="0.2">
      <c r="A299" s="161" t="s">
        <v>1262</v>
      </c>
      <c r="B299" s="161" t="s">
        <v>1265</v>
      </c>
      <c r="C299" s="161" t="s">
        <v>1266</v>
      </c>
      <c r="D299" s="161">
        <v>1</v>
      </c>
      <c r="E299" s="161">
        <v>91</v>
      </c>
      <c r="F299" s="5"/>
      <c r="G299" s="13"/>
      <c r="H299" s="36"/>
      <c r="I299" s="37">
        <f t="shared" si="188"/>
        <v>0</v>
      </c>
      <c r="J299" s="59"/>
      <c r="K299" s="38">
        <f t="shared" si="189"/>
        <v>91</v>
      </c>
      <c r="L299" s="37">
        <f t="shared" si="190"/>
        <v>1</v>
      </c>
    </row>
    <row r="300" spans="1:12" x14ac:dyDescent="0.2">
      <c r="A300" s="161" t="s">
        <v>1262</v>
      </c>
      <c r="B300" s="161" t="s">
        <v>1267</v>
      </c>
      <c r="C300" s="161" t="s">
        <v>1268</v>
      </c>
      <c r="D300" s="161">
        <v>1</v>
      </c>
      <c r="E300" s="161">
        <v>91</v>
      </c>
      <c r="F300" s="5"/>
      <c r="G300" s="13"/>
      <c r="H300" s="133"/>
      <c r="I300" s="37">
        <f t="shared" si="188"/>
        <v>0</v>
      </c>
      <c r="J300" s="59"/>
      <c r="K300" s="38">
        <f t="shared" si="189"/>
        <v>91</v>
      </c>
      <c r="L300" s="37">
        <f t="shared" si="190"/>
        <v>1</v>
      </c>
    </row>
    <row r="301" spans="1:12" x14ac:dyDescent="0.2">
      <c r="A301" s="170" t="s">
        <v>1262</v>
      </c>
      <c r="B301" s="170" t="s">
        <v>1269</v>
      </c>
      <c r="C301" s="170" t="s">
        <v>1270</v>
      </c>
      <c r="D301" s="170">
        <v>1</v>
      </c>
      <c r="E301" s="170">
        <v>91</v>
      </c>
      <c r="F301" s="60"/>
      <c r="G301" s="62"/>
      <c r="H301" s="63"/>
      <c r="I301" s="40">
        <f t="shared" si="188"/>
        <v>0</v>
      </c>
      <c r="J301" s="61"/>
      <c r="K301" s="41">
        <f t="shared" si="189"/>
        <v>91</v>
      </c>
      <c r="L301" s="40">
        <f t="shared" si="190"/>
        <v>1</v>
      </c>
    </row>
    <row r="302" spans="1:12" x14ac:dyDescent="0.2">
      <c r="A302" s="51"/>
      <c r="B302" s="57">
        <f>COUNTA(B298:B301)</f>
        <v>4</v>
      </c>
      <c r="C302" s="51"/>
      <c r="E302" s="134">
        <f>SUM(E298:E301)</f>
        <v>364</v>
      </c>
      <c r="F302" s="42"/>
      <c r="G302" s="57">
        <f>COUNTA(G298:G301)</f>
        <v>0</v>
      </c>
      <c r="H302" s="134">
        <f>SUM(H298:H301)</f>
        <v>0</v>
      </c>
      <c r="I302" s="43">
        <f>H302/E302</f>
        <v>0</v>
      </c>
      <c r="J302" s="132"/>
      <c r="K302" s="49">
        <f>E302-H302</f>
        <v>364</v>
      </c>
      <c r="L302" s="43">
        <f>K302/E302</f>
        <v>1</v>
      </c>
    </row>
    <row r="303" spans="1:12" x14ac:dyDescent="0.2">
      <c r="A303" s="51"/>
      <c r="B303" s="57"/>
      <c r="C303" s="51"/>
      <c r="E303" s="134"/>
      <c r="F303" s="42"/>
      <c r="G303" s="57"/>
      <c r="H303" s="134"/>
      <c r="I303" s="43"/>
      <c r="J303" s="132"/>
      <c r="K303" s="49"/>
      <c r="L303" s="43"/>
    </row>
    <row r="304" spans="1:12" x14ac:dyDescent="0.2">
      <c r="A304" s="161" t="s">
        <v>146</v>
      </c>
      <c r="B304" s="161" t="s">
        <v>1271</v>
      </c>
      <c r="C304" s="161" t="s">
        <v>1272</v>
      </c>
      <c r="D304" s="161">
        <v>1</v>
      </c>
      <c r="E304" s="161">
        <v>98</v>
      </c>
      <c r="F304" s="5"/>
      <c r="G304" s="36"/>
      <c r="H304" s="36"/>
      <c r="I304" s="37">
        <f t="shared" ref="I304:I305" si="191">H304/E304</f>
        <v>0</v>
      </c>
      <c r="J304" s="59"/>
      <c r="K304" s="38">
        <f t="shared" ref="K304:K305" si="192">E304-H304</f>
        <v>98</v>
      </c>
      <c r="L304" s="37">
        <f t="shared" ref="L304:L305" si="193">K304/E304</f>
        <v>1</v>
      </c>
    </row>
    <row r="305" spans="1:12" x14ac:dyDescent="0.2">
      <c r="A305" s="170" t="s">
        <v>146</v>
      </c>
      <c r="B305" s="170" t="s">
        <v>1273</v>
      </c>
      <c r="C305" s="170" t="s">
        <v>1274</v>
      </c>
      <c r="D305" s="170">
        <v>1</v>
      </c>
      <c r="E305" s="170">
        <v>111</v>
      </c>
      <c r="F305" s="60"/>
      <c r="G305" s="170" t="s">
        <v>1292</v>
      </c>
      <c r="H305" s="170">
        <v>3</v>
      </c>
      <c r="I305" s="40">
        <f t="shared" si="191"/>
        <v>2.7027027027027029E-2</v>
      </c>
      <c r="J305" s="61"/>
      <c r="K305" s="41">
        <f t="shared" si="192"/>
        <v>108</v>
      </c>
      <c r="L305" s="40">
        <f t="shared" si="193"/>
        <v>0.97297297297297303</v>
      </c>
    </row>
    <row r="306" spans="1:12" x14ac:dyDescent="0.2">
      <c r="A306" s="51"/>
      <c r="B306" s="57">
        <f>COUNTA(B304:B305)</f>
        <v>2</v>
      </c>
      <c r="C306" s="51"/>
      <c r="E306" s="134">
        <f>SUM(E304:E305)</f>
        <v>209</v>
      </c>
      <c r="F306" s="42"/>
      <c r="G306" s="57">
        <f>COUNTA(G304:G305)</f>
        <v>1</v>
      </c>
      <c r="H306" s="134">
        <f>SUM(H304:H305)</f>
        <v>3</v>
      </c>
      <c r="I306" s="43">
        <f>H306/E306</f>
        <v>1.4354066985645933E-2</v>
      </c>
      <c r="J306" s="132"/>
      <c r="K306" s="49">
        <f>E306-H306</f>
        <v>206</v>
      </c>
      <c r="L306" s="43">
        <f>K306/E306</f>
        <v>0.9856459330143541</v>
      </c>
    </row>
    <row r="307" spans="1:12" x14ac:dyDescent="0.2">
      <c r="A307" s="51"/>
      <c r="B307" s="57"/>
      <c r="C307" s="51"/>
      <c r="E307" s="134"/>
      <c r="F307" s="42"/>
      <c r="G307" s="57"/>
      <c r="H307" s="134"/>
      <c r="I307" s="43"/>
      <c r="J307" s="132"/>
      <c r="K307" s="49"/>
      <c r="L307" s="43"/>
    </row>
    <row r="308" spans="1:12" x14ac:dyDescent="0.2">
      <c r="C308" s="135" t="s">
        <v>1314</v>
      </c>
      <c r="D308" s="136"/>
      <c r="G308" s="36"/>
      <c r="H308" s="36"/>
    </row>
    <row r="309" spans="1:12" x14ac:dyDescent="0.2">
      <c r="B309" s="135"/>
      <c r="D309" s="112" t="s">
        <v>98</v>
      </c>
      <c r="E309" s="89">
        <f>SUM(B8+B13+B20+B27+B35+B40+B43+B50+B53+B69+B85+B91+B103+B107+B120+B127+B136+B151+B164+B167+B176+B185+B190+B201+B208+B217+B221+B225+B240+B247+B251+B262+B266+B273+B279+B296+B302+B306)</f>
        <v>229</v>
      </c>
      <c r="G309" s="36"/>
      <c r="H309" s="36"/>
    </row>
    <row r="310" spans="1:12" x14ac:dyDescent="0.2">
      <c r="B310" s="135"/>
      <c r="D310" s="112" t="s">
        <v>138</v>
      </c>
      <c r="E310" s="137">
        <f>SUM(E8+E13+E20+E27+E35+E40+E43+E50+E53+E69+E85+E91+E103+E107+E120+E127+E136+E151+E164+E167+E176+E185+E190+E201+E208+E217+E221+E225+E240+E247+E251+E262+E266+E273+E279+E296+E302+E306)</f>
        <v>25071</v>
      </c>
      <c r="G310" s="36"/>
      <c r="H310" s="36"/>
    </row>
    <row r="311" spans="1:12" x14ac:dyDescent="0.2">
      <c r="B311" s="138"/>
      <c r="D311" s="112" t="s">
        <v>129</v>
      </c>
      <c r="E311" s="89">
        <f>SUM(G8+G13+G20+G27+G35+G40+G43+G50+G53+G69+G85+G91+G103+G107+G120+G127+G136+G151+G164+G167+G176+G185+G190+G201+G208+G217+G221+G225+G240+G247+G251+G262+G266+G273+G279+G296+G302+G306)</f>
        <v>77</v>
      </c>
      <c r="G311" s="36"/>
      <c r="H311" s="36"/>
    </row>
    <row r="312" spans="1:12" x14ac:dyDescent="0.2">
      <c r="B312" s="138"/>
      <c r="D312" s="112" t="s">
        <v>139</v>
      </c>
      <c r="E312" s="137">
        <f>SUM(H8+H13+H20+H27+H35+H40+H43+H50+H53+H69+H85+H91+H103+H107+H120+H127+H136+H151+H164+H167+H176+H185+H190+H201+H208+H217+H221+H225+H240+H247+H251+H262+H266+H273+H279+H296+H302+H306)</f>
        <v>324</v>
      </c>
      <c r="G312" s="36"/>
      <c r="H312" s="36"/>
    </row>
    <row r="313" spans="1:12" x14ac:dyDescent="0.2">
      <c r="B313" s="138"/>
      <c r="D313" s="112" t="s">
        <v>140</v>
      </c>
      <c r="E313" s="139">
        <f>E312/E310</f>
        <v>1.2923297834151011E-2</v>
      </c>
      <c r="G313" s="36"/>
      <c r="H313" s="36"/>
    </row>
    <row r="314" spans="1:12" x14ac:dyDescent="0.2">
      <c r="D314" s="112" t="s">
        <v>141</v>
      </c>
      <c r="E314" s="137">
        <f>SUM(K8+K13+K20+K27+K35+K40+K43+K50+K53+K69+K85+K91+K103+K107+K120+K127+K136+K151+K164+K167+K176+K185+K190+K201+K208+K217+K221+K225+K240+K247+K251+K262+K266+K273+K279+K296+K302+K306)</f>
        <v>24747</v>
      </c>
      <c r="G314" s="36"/>
      <c r="H314" s="36"/>
    </row>
    <row r="315" spans="1:12" x14ac:dyDescent="0.2">
      <c r="D315" s="112" t="s">
        <v>142</v>
      </c>
      <c r="E315" s="139">
        <f>E314/E310</f>
        <v>0.98707670216584897</v>
      </c>
      <c r="G315" s="36"/>
      <c r="H315" s="36"/>
    </row>
    <row r="316" spans="1:12" x14ac:dyDescent="0.2">
      <c r="G316" s="36"/>
      <c r="H316" s="36"/>
    </row>
    <row r="317" spans="1:12" x14ac:dyDescent="0.2">
      <c r="G317" s="36"/>
      <c r="H317" s="36"/>
    </row>
    <row r="318" spans="1:12" x14ac:dyDescent="0.2">
      <c r="G318" s="36"/>
      <c r="H318" s="36"/>
    </row>
    <row r="319" spans="1:12" x14ac:dyDescent="0.2">
      <c r="G319" s="36"/>
      <c r="H319" s="36"/>
    </row>
    <row r="320" spans="1:12" x14ac:dyDescent="0.2">
      <c r="G320" s="36"/>
      <c r="H320" s="36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Michigan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2013-09-30T18:30:59Z</cp:lastPrinted>
  <dcterms:created xsi:type="dcterms:W3CDTF">2006-12-12T20:37:17Z</dcterms:created>
  <dcterms:modified xsi:type="dcterms:W3CDTF">2013-09-30T18:31:20Z</dcterms:modified>
</cp:coreProperties>
</file>