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75" yWindow="255" windowWidth="17145" windowHeight="6915"/>
  </bookViews>
  <sheets>
    <sheet name="Summary" sheetId="12" r:id="rId1"/>
    <sheet name="Attributes" sheetId="2" r:id="rId2"/>
    <sheet name="Monitoring" sheetId="10" r:id="rId3"/>
    <sheet name="Pollution Sources" sheetId="11" r:id="rId4"/>
    <sheet name="2012 Actions" sheetId="4" r:id="rId5"/>
    <sheet name="Action Durations" sheetId="9" r:id="rId6"/>
    <sheet name="Beach Days" sheetId="7" r:id="rId7"/>
  </sheets>
  <definedNames>
    <definedName name="_xlnm.Print_Area" localSheetId="4">'2012 Actions'!$A$1:$K$22</definedName>
    <definedName name="_xlnm.Print_Area" localSheetId="5">'Action Durations'!$A$1:$L$20</definedName>
    <definedName name="_xlnm.Print_Area" localSheetId="1">Attributes!$A$1:$K$22</definedName>
    <definedName name="_xlnm.Print_Area" localSheetId="6">'Beach Days'!$A$1:$L$28</definedName>
    <definedName name="_xlnm.Print_Area" localSheetId="2">Monitoring!$A$1:$H$23</definedName>
    <definedName name="_xlnm.Print_Area" localSheetId="3">'Pollution Sources'!$A$1:$S$40</definedName>
    <definedName name="_xlnm.Print_Titles" localSheetId="4">'2012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</definedNames>
  <calcPr calcId="145621"/>
</workbook>
</file>

<file path=xl/calcChain.xml><?xml version="1.0" encoding="utf-8"?>
<calcChain xmlns="http://schemas.openxmlformats.org/spreadsheetml/2006/main">
  <c r="F3" i="12" l="1"/>
  <c r="D3" i="12"/>
  <c r="C3" i="12"/>
  <c r="Q4" i="12" l="1"/>
  <c r="P4" i="12"/>
  <c r="O4" i="12"/>
  <c r="N4" i="12"/>
  <c r="M4" i="12"/>
  <c r="H4" i="12"/>
  <c r="S4" i="12"/>
  <c r="L4" i="12"/>
  <c r="F4" i="12"/>
  <c r="C4" i="12"/>
  <c r="E3" i="12" l="1"/>
  <c r="U3" i="12"/>
  <c r="I3" i="12"/>
  <c r="D4" i="12"/>
  <c r="J4" i="12" s="1"/>
  <c r="T4" i="12"/>
  <c r="U4" i="12" s="1"/>
  <c r="J3" i="12"/>
  <c r="E4" i="12" l="1"/>
  <c r="I4" i="12"/>
  <c r="L4" i="9"/>
  <c r="H17" i="9" s="1"/>
  <c r="K4" i="9"/>
  <c r="H16" i="9" s="1"/>
  <c r="J4" i="9"/>
  <c r="H15" i="9" s="1"/>
  <c r="I4" i="9"/>
  <c r="H14" i="9" s="1"/>
  <c r="H4" i="9"/>
  <c r="H13" i="9" s="1"/>
  <c r="F4" i="9"/>
  <c r="E10" i="9" s="1"/>
  <c r="E4" i="9"/>
  <c r="E9" i="9" s="1"/>
  <c r="B4" i="9"/>
  <c r="E8" i="9" s="1"/>
  <c r="H18" i="7"/>
  <c r="G18" i="7"/>
  <c r="E24" i="7" s="1"/>
  <c r="E18" i="7"/>
  <c r="E23" i="7" s="1"/>
  <c r="B18" i="7"/>
  <c r="E22" i="7" s="1"/>
  <c r="K17" i="7"/>
  <c r="L17" i="7" s="1"/>
  <c r="I17" i="7"/>
  <c r="K16" i="7"/>
  <c r="L16" i="7" s="1"/>
  <c r="I16" i="7"/>
  <c r="K15" i="7"/>
  <c r="L15" i="7" s="1"/>
  <c r="I15" i="7"/>
  <c r="K14" i="7"/>
  <c r="L14" i="7" s="1"/>
  <c r="I14" i="7"/>
  <c r="K13" i="7"/>
  <c r="L13" i="7" s="1"/>
  <c r="I13" i="7"/>
  <c r="K12" i="7"/>
  <c r="L12" i="7" s="1"/>
  <c r="I12" i="7"/>
  <c r="K11" i="7"/>
  <c r="L11" i="7" s="1"/>
  <c r="I11" i="7"/>
  <c r="K10" i="7"/>
  <c r="L10" i="7" s="1"/>
  <c r="I10" i="7"/>
  <c r="K9" i="7"/>
  <c r="L9" i="7" s="1"/>
  <c r="I9" i="7"/>
  <c r="K8" i="7"/>
  <c r="L8" i="7" s="1"/>
  <c r="I8" i="7"/>
  <c r="K7" i="7"/>
  <c r="L7" i="7" s="1"/>
  <c r="I7" i="7"/>
  <c r="K6" i="7"/>
  <c r="L6" i="7" s="1"/>
  <c r="I6" i="7"/>
  <c r="K5" i="7"/>
  <c r="L5" i="7" s="1"/>
  <c r="I5" i="7"/>
  <c r="K4" i="7"/>
  <c r="L4" i="7" s="1"/>
  <c r="I4" i="7"/>
  <c r="K3" i="7"/>
  <c r="L3" i="7" s="1"/>
  <c r="I3" i="7"/>
  <c r="E20" i="4"/>
  <c r="E17" i="4"/>
  <c r="E14" i="4"/>
  <c r="H3" i="4"/>
  <c r="E9" i="4" s="1"/>
  <c r="E3" i="4"/>
  <c r="E8" i="4" s="1"/>
  <c r="B3" i="4"/>
  <c r="E18" i="4" l="1"/>
  <c r="F17" i="4" s="1"/>
  <c r="F18" i="4" s="1"/>
  <c r="E15" i="4"/>
  <c r="F14" i="4" s="1"/>
  <c r="F15" i="4" s="1"/>
  <c r="E21" i="4"/>
  <c r="F20" i="4" s="1"/>
  <c r="F21" i="4" s="1"/>
  <c r="H18" i="9"/>
  <c r="I14" i="9" s="1"/>
  <c r="I18" i="7"/>
  <c r="K18" i="7"/>
  <c r="E25" i="7"/>
  <c r="E26" i="7" s="1"/>
  <c r="I17" i="10"/>
  <c r="E23" i="10" s="1"/>
  <c r="E17" i="10"/>
  <c r="E21" i="10" s="1"/>
  <c r="I16" i="9" l="1"/>
  <c r="I17" i="9"/>
  <c r="I15" i="9"/>
  <c r="I13" i="9"/>
  <c r="E27" i="7"/>
  <c r="E28" i="7" s="1"/>
  <c r="L18" i="7"/>
  <c r="F17" i="2"/>
  <c r="D22" i="2" s="1"/>
  <c r="I18" i="9" l="1"/>
  <c r="E36" i="10"/>
  <c r="E35" i="10"/>
  <c r="E34" i="10"/>
  <c r="E33" i="10"/>
  <c r="E32" i="10"/>
  <c r="E31" i="10"/>
  <c r="E30" i="10"/>
  <c r="E29" i="10"/>
  <c r="E28" i="10"/>
  <c r="E27" i="10"/>
  <c r="E26" i="10"/>
  <c r="S18" i="11" l="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B18" i="11"/>
  <c r="B17" i="10"/>
  <c r="B17" i="2"/>
  <c r="H24" i="11" l="1"/>
  <c r="H23" i="11"/>
  <c r="D21" i="2"/>
  <c r="H22" i="11" l="1"/>
  <c r="E20" i="10" l="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E22" i="10" l="1"/>
  <c r="F35" i="10"/>
  <c r="F33" i="10"/>
  <c r="F32" i="10"/>
  <c r="F26" i="10"/>
  <c r="F36" i="10"/>
  <c r="F27" i="10"/>
  <c r="F28" i="10"/>
  <c r="F29" i="10"/>
  <c r="F31" i="10"/>
  <c r="F30" i="10"/>
  <c r="F34" i="10"/>
  <c r="H40" i="11"/>
  <c r="I29" i="11" s="1"/>
  <c r="I35" i="11" l="1"/>
  <c r="I36" i="11"/>
  <c r="I38" i="11"/>
  <c r="I30" i="11"/>
  <c r="I31" i="11"/>
  <c r="I37" i="11"/>
  <c r="I33" i="11"/>
  <c r="I27" i="11"/>
  <c r="I34" i="11"/>
  <c r="I28" i="11"/>
  <c r="I39" i="11"/>
  <c r="I32" i="11"/>
  <c r="I40" i="11" l="1"/>
</calcChain>
</file>

<file path=xl/sharedStrings.xml><?xml version="1.0" encoding="utf-8"?>
<sst xmlns="http://schemas.openxmlformats.org/spreadsheetml/2006/main" count="449" uniqueCount="198">
  <si>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</si>
  <si>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</si>
  <si>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</si>
  <si>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</si>
  <si>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</si>
  <si>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</si>
  <si>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Beach Name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</si>
  <si>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</si>
  <si>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</si>
  <si>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</si>
  <si>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</si>
  <si>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</si>
  <si>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</si>
  <si>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</si>
  <si>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</si>
  <si>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</si>
  <si>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</si>
  <si>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</si>
  <si>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</si>
  <si>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</si>
  <si>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</si>
  <si>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</si>
  <si>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</si>
  <si>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</si>
  <si>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</si>
  <si>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Not Under an Action</t>
  </si>
  <si>
    <t>MONITORED BEACHES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</si>
  <si>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</si>
  <si>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</si>
  <si>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</si>
  <si>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</si>
  <si>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</si>
  <si>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</si>
  <si>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</si>
  <si>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</si>
  <si>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</si>
  <si>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</si>
  <si>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</si>
  <si>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</si>
  <si>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</si>
  <si>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</si>
  <si>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</si>
  <si>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</si>
  <si>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</si>
  <si>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</si>
  <si>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</si>
  <si>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</si>
  <si>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</si>
  <si>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</si>
  <si>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</si>
  <si>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</si>
  <si>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</si>
  <si>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</si>
  <si>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</si>
  <si>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</si>
  <si>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ENTERO:</t>
  </si>
  <si>
    <t>Totals</t>
  </si>
  <si>
    <t>Percentages</t>
  </si>
  <si>
    <t>No.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</si>
  <si>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</si>
  <si>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</si>
  <si>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</si>
  <si>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</si>
  <si>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</si>
  <si>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</si>
  <si>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</si>
  <si>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</si>
  <si>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</si>
  <si>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</si>
  <si>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</si>
  <si>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</si>
  <si>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</si>
  <si>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</si>
  <si>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</si>
  <si>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</si>
  <si>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</si>
  <si>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</si>
  <si>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</si>
  <si>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</si>
  <si>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</si>
  <si>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</si>
  <si>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</si>
  <si>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</si>
  <si>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</si>
  <si>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</si>
  <si>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</si>
  <si>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</si>
  <si>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</si>
  <si>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</si>
  <si>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</si>
  <si>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</si>
  <si>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</si>
  <si>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</si>
  <si>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</si>
  <si>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</si>
  <si>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</si>
  <si>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</si>
  <si>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</si>
  <si>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</si>
  <si>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</si>
  <si>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</si>
  <si>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</si>
  <si>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SUSSEX</t>
  </si>
  <si>
    <t>DE096533</t>
  </si>
  <si>
    <t>Atlantic Beach Near Gordons Pond</t>
  </si>
  <si>
    <t>DE237526</t>
  </si>
  <si>
    <t>Bethany Beach</t>
  </si>
  <si>
    <t>DE578127</t>
  </si>
  <si>
    <t>Cape Henlopen Beach</t>
  </si>
  <si>
    <t>DE842777</t>
  </si>
  <si>
    <t>Delaware/Maryland Line Beach</t>
  </si>
  <si>
    <t>Dewey Beach-Swedes Street</t>
  </si>
  <si>
    <t>DE481609</t>
  </si>
  <si>
    <t>Fenwick Island State Park Beach</t>
  </si>
  <si>
    <t>DE772723</t>
  </si>
  <si>
    <t>Lewes Beach North</t>
  </si>
  <si>
    <t>DE772724</t>
  </si>
  <si>
    <t>Lewes Beach South</t>
  </si>
  <si>
    <t>DE486372</t>
  </si>
  <si>
    <t>North Indian River Inlet Beach</t>
  </si>
  <si>
    <t>DE133780</t>
  </si>
  <si>
    <t>Rehoboth-Queen St Beach</t>
  </si>
  <si>
    <t>DE133781</t>
  </si>
  <si>
    <t>Rehoboth-Rehoboth Ave Beach</t>
  </si>
  <si>
    <t>DE133779</t>
  </si>
  <si>
    <t>Rehoboth-Virginia Ave Beach</t>
  </si>
  <si>
    <t>DE177694</t>
  </si>
  <si>
    <t>South Bethany Beach</t>
  </si>
  <si>
    <t>DE002369</t>
  </si>
  <si>
    <t>South Indian River Inlet Beach</t>
  </si>
  <si>
    <t>DE874305</t>
  </si>
  <si>
    <t>Tower Road-Ocean Beach</t>
  </si>
  <si>
    <t>No</t>
  </si>
  <si>
    <t>Beach length (MI)</t>
  </si>
  <si>
    <t>UNKNOWN:</t>
  </si>
  <si>
    <t>Beach monitored?</t>
  </si>
  <si>
    <t>Swim season length (days)</t>
  </si>
  <si>
    <t>Swim season monitoring frequency (per week)</t>
  </si>
  <si>
    <t>Off season monitoring frequency (per week)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</si>
  <si>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</si>
  <si>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</si>
  <si>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</si>
  <si>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</si>
  <si>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</si>
  <si>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</si>
  <si>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</si>
  <si>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</si>
  <si>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</si>
  <si>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</si>
  <si>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four times a week</t>
  </si>
  <si>
    <t>Monitored five times a week</t>
  </si>
  <si>
    <t>Monitored seven times a week</t>
  </si>
  <si>
    <t>DE770315</t>
  </si>
  <si>
    <t>Total length of BEACH Act beaches (miles):</t>
  </si>
  <si>
    <t>Beach length (MI) 2012 Data</t>
  </si>
  <si>
    <t>Beach length (MI) 2011 Data</t>
  </si>
  <si>
    <t>Contamination Advisory</t>
  </si>
  <si>
    <t>ELEV_BACT</t>
  </si>
  <si>
    <t>ENTERO</t>
  </si>
  <si>
    <t>UNKNOWN</t>
  </si>
  <si>
    <t>2012 ACTIONS SUMMARY</t>
  </si>
  <si>
    <t>Beach action in 2012?</t>
  </si>
  <si>
    <t>2012 BEACH DAYS SUMMARY</t>
  </si>
  <si>
    <t>2012 ACTIONS DURATION SUMMARY</t>
  </si>
  <si>
    <t>-</t>
  </si>
  <si>
    <t>BEACH Act Beaches</t>
  </si>
  <si>
    <t>Actions During Swim Season</t>
  </si>
  <si>
    <t>Actions Sorted by Duration</t>
  </si>
  <si>
    <t>Swim Season Beach Days</t>
  </si>
  <si>
    <t>No. of BEACH Act beaches</t>
  </si>
  <si>
    <t>No. of monitored beaches</t>
  </si>
  <si>
    <t>Percent of beaches monitored</t>
  </si>
  <si>
    <t>No. of monitored beaches with actions</t>
  </si>
  <si>
    <t>No. of monitored beaches without actions</t>
  </si>
  <si>
    <t>Percent of monitored beaches affected by a beach action</t>
  </si>
  <si>
    <t>Total no. of beach actions</t>
  </si>
  <si>
    <t>No. of beach days (monitored beaches)</t>
  </si>
  <si>
    <t>No. of days under a beach action (monitored beaches)</t>
  </si>
  <si>
    <t>Definitions</t>
  </si>
  <si>
    <t xml:space="preserve">BEACH Act Beaches: 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</si>
  <si>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</si>
  <si>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</si>
  <si>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 xml:space="preserve">Monitored beaches: </t>
  </si>
  <si>
    <t>Beaches that are monitored at regular intervals. See "Monitoring" tab for monitoring frequency information.</t>
  </si>
  <si>
    <t xml:space="preserve">Tier 1 beaches: 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</si>
  <si>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</si>
  <si>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</si>
  <si>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 actions: </t>
  </si>
  <si>
    <t>for action information.</t>
  </si>
  <si>
    <t xml:space="preserve">Action duration: 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</si>
  <si>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</si>
  <si>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</si>
  <si>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 xml:space="preserve">Swim season: </t>
  </si>
  <si>
    <t>States indicate to EPA the period of time they consider to be the swim (or recreational) season for each beach. See "Monitoring" tab for swim season lengths.</t>
  </si>
  <si>
    <t xml:space="preserve">Beach days: </t>
  </si>
  <si>
    <t>The number of days in the swim season. See "Beach Days" tab for the number of beach days under an action.</t>
  </si>
  <si>
    <t xml:space="preserve">Beach-specific advisories or closings issued by the reporting state or local governments. An action is recorded for a beach even if only a portion of the beach is affected. See "2012 Actions" tab </t>
  </si>
  <si>
    <t>Total length of monitored beaches (Mi)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</si>
</sst>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[$-409]m/d/yy\ h:mm\ AM/PM;@"/>
    <numFmt numFmtId="166" formatCode="0.000000"/>
    <numFmt numFmtId="167" formatCode="[$-409]mmmm\ d\,\ yyyy;@"/>
  </numFmts>
  <fonts count="23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7"/>
      <color rgb="FF000000"/>
      <name val="Arial"/>
      <family val="2"/>
    </font>
    <font>
      <sz val="7"/>
      <color indexed="8"/>
      <name val="Arial"/>
      <family val="2"/>
    </font>
    <font>
      <b/>
      <sz val="14"/>
      <name val="Arial"/>
      <family val="2"/>
    </font>
    <font>
      <sz val="7"/>
      <name val="Calibri"/>
      <family val="2"/>
      <scheme val="minor"/>
    </font>
    <font>
      <b/>
      <i/>
      <sz val="7"/>
      <name val="Arial"/>
      <family val="2"/>
    </font>
    <font>
      <sz val="8"/>
      <color rgb="FF15151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3" fontId="4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3" fontId="4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10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 wrapText="1"/>
    </xf>
    <xf numFmtId="1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/>
    <xf numFmtId="0" fontId="15" fillId="0" borderId="0" xfId="0" applyFont="1"/>
    <xf numFmtId="0" fontId="15" fillId="0" borderId="0" xfId="0" applyFont="1" applyBorder="1"/>
    <xf numFmtId="0" fontId="14" fillId="0" borderId="0" xfId="0" applyFont="1" applyFill="1" applyBorder="1" applyAlignment="1">
      <alignment horizontal="right" vertical="center"/>
    </xf>
    <xf numFmtId="0" fontId="14" fillId="0" borderId="0" xfId="0" quotePrefix="1" applyFont="1" applyFill="1" applyBorder="1" applyAlignment="1">
      <alignment horizontal="right"/>
    </xf>
    <xf numFmtId="0" fontId="15" fillId="0" borderId="3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right"/>
    </xf>
    <xf numFmtId="164" fontId="14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/>
    </xf>
    <xf numFmtId="164" fontId="14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4" fillId="0" borderId="0" xfId="0" quotePrefix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" fontId="14" fillId="0" borderId="0" xfId="0" applyNumberFormat="1" applyFont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4" fontId="1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7" fillId="2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/>
    </xf>
    <xf numFmtId="166" fontId="20" fillId="0" borderId="0" xfId="0" applyNumberFormat="1" applyFont="1" applyFill="1" applyAlignment="1">
      <alignment horizontal="center" vertical="center"/>
    </xf>
    <xf numFmtId="4" fontId="4" fillId="0" borderId="0" xfId="0" quotePrefix="1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166" fontId="20" fillId="0" borderId="1" xfId="0" applyNumberFormat="1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/>
    <xf numFmtId="2" fontId="5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7" fontId="10" fillId="0" borderId="3" xfId="0" applyNumberFormat="1" applyFont="1" applyBorder="1" applyAlignment="1">
      <alignment horizontal="center" vertical="center"/>
    </xf>
    <xf numFmtId="0" fontId="5" fillId="0" borderId="0" xfId="0" applyFont="1" applyFill="1"/>
    <xf numFmtId="0" fontId="4" fillId="0" borderId="1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wrapText="1"/>
    </xf>
    <xf numFmtId="1" fontId="5" fillId="0" borderId="3" xfId="0" applyNumberFormat="1" applyFont="1" applyBorder="1" applyAlignment="1">
      <alignment horizontal="center" wrapText="1"/>
    </xf>
    <xf numFmtId="164" fontId="5" fillId="0" borderId="3" xfId="0" applyNumberFormat="1" applyFont="1" applyFill="1" applyBorder="1" applyAlignment="1">
      <alignment horizontal="center"/>
    </xf>
    <xf numFmtId="4" fontId="5" fillId="0" borderId="3" xfId="0" applyNumberFormat="1" applyFont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1" fontId="5" fillId="0" borderId="3" xfId="0" quotePrefix="1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3" fontId="0" fillId="0" borderId="0" xfId="0" applyNumberFormat="1" applyFill="1"/>
    <xf numFmtId="0" fontId="13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2" fillId="0" borderId="0" xfId="0" applyFont="1"/>
    <xf numFmtId="0" fontId="2" fillId="0" borderId="0" xfId="0" applyFont="1" applyFill="1"/>
    <xf numFmtId="0" fontId="6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14" fontId="7" fillId="2" borderId="0" xfId="0" applyNumberFormat="1" applyFont="1" applyFill="1" applyBorder="1" applyAlignment="1">
      <alignment horizontal="center"/>
    </xf>
    <xf numFmtId="14" fontId="7" fillId="2" borderId="0" xfId="0" applyNumberFormat="1" applyFont="1" applyFill="1" applyBorder="1" applyAlignment="1">
      <alignment horizontal="center" wrapText="1"/>
    </xf>
    <xf numFmtId="1" fontId="5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workbookViewId="0">
      <selection activeCell="Q13" sqref="Q13"/>
    </sheetView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21" width="9.140625" style="5"/>
  </cols>
  <sheetData>
    <row r="1" spans="1:21" x14ac:dyDescent="0.2">
      <c r="A1" s="134"/>
      <c r="B1" s="134"/>
      <c r="C1" s="157" t="s">
        <v>165</v>
      </c>
      <c r="D1" s="158"/>
      <c r="E1" s="158"/>
      <c r="F1" s="159"/>
      <c r="G1" s="124"/>
      <c r="H1" s="157" t="s">
        <v>166</v>
      </c>
      <c r="I1" s="157"/>
      <c r="J1" s="157"/>
      <c r="K1" s="124"/>
      <c r="L1" s="157" t="s">
        <v>167</v>
      </c>
      <c r="M1" s="159"/>
      <c r="N1" s="159"/>
      <c r="O1" s="159"/>
      <c r="P1" s="159"/>
      <c r="Q1" s="159"/>
      <c r="R1" s="124"/>
      <c r="S1" s="157" t="s">
        <v>168</v>
      </c>
      <c r="T1" s="159"/>
      <c r="U1" s="159"/>
    </row>
    <row r="2" spans="1:21" ht="81.75" x14ac:dyDescent="0.2">
      <c r="A2" s="4" t="s">
        <v>7</v>
      </c>
      <c r="B2" s="4"/>
      <c r="C2" s="3" t="s">
        <v>169</v>
      </c>
      <c r="D2" s="3" t="s">
        <v>170</v>
      </c>
      <c r="E2" s="3" t="s">
        <v>171</v>
      </c>
      <c r="F2" s="3" t="s">
        <v>197</v>
      </c>
      <c r="G2" s="3"/>
      <c r="H2" s="3" t="s">
        <v>172</v>
      </c>
      <c r="I2" s="3" t="s">
        <v>173</v>
      </c>
      <c r="J2" s="3" t="s">
        <v>174</v>
      </c>
      <c r="K2" s="3"/>
      <c r="L2" s="135" t="s">
        <v>175</v>
      </c>
      <c r="M2" s="3" t="s">
        <v>1</v>
      </c>
      <c r="N2" s="3" t="s">
        <v>2</v>
      </c>
      <c r="O2" s="3" t="s">
        <v>3</v>
      </c>
      <c r="P2" s="3" t="s">
        <v>4</v>
      </c>
      <c r="Q2" s="3" t="s">
        <v>5</v>
      </c>
      <c r="R2" s="3"/>
      <c r="S2" s="135" t="s">
        <v>176</v>
      </c>
      <c r="T2" s="11" t="s">
        <v>177</v>
      </c>
      <c r="U2" s="3" t="s">
        <v>10</v>
      </c>
    </row>
    <row r="3" spans="1:21" x14ac:dyDescent="0.2">
      <c r="A3" s="136" t="s">
        <v>102</v>
      </c>
      <c r="B3" s="137"/>
      <c r="C3" s="169">
        <f>Monitoring!$E$20</f>
        <v>15</v>
      </c>
      <c r="D3" s="138">
        <f>Monitoring!E21</f>
        <v>15</v>
      </c>
      <c r="E3" s="139">
        <f>D3/C3</f>
        <v>1</v>
      </c>
      <c r="F3" s="140">
        <f>Monitoring!E23</f>
        <v>14.189999999999998</v>
      </c>
      <c r="G3" s="141"/>
      <c r="H3" s="142">
        <v>1</v>
      </c>
      <c r="I3" s="142">
        <f>D3-H3</f>
        <v>14</v>
      </c>
      <c r="J3" s="139">
        <f>H3/D3</f>
        <v>6.6666666666666666E-2</v>
      </c>
      <c r="K3" s="141"/>
      <c r="L3" s="143">
        <v>1</v>
      </c>
      <c r="M3" s="144">
        <v>1</v>
      </c>
      <c r="N3" s="144">
        <v>0</v>
      </c>
      <c r="O3" s="144">
        <v>0</v>
      </c>
      <c r="P3" s="144">
        <v>0</v>
      </c>
      <c r="Q3" s="144">
        <v>0</v>
      </c>
      <c r="R3" s="141"/>
      <c r="S3" s="145">
        <v>1890</v>
      </c>
      <c r="T3" s="145">
        <v>1</v>
      </c>
      <c r="U3" s="139">
        <f>T3/S3</f>
        <v>5.2910052910052914E-4</v>
      </c>
    </row>
    <row r="4" spans="1:21" x14ac:dyDescent="0.2">
      <c r="C4" s="146">
        <f>SUM(C3:C3)</f>
        <v>15</v>
      </c>
      <c r="D4" s="146">
        <f>SUM(D3:D3)</f>
        <v>15</v>
      </c>
      <c r="E4" s="147">
        <f>D4/C4</f>
        <v>1</v>
      </c>
      <c r="F4" s="146">
        <f>SUM(F3:F3)</f>
        <v>14.189999999999998</v>
      </c>
      <c r="G4" s="146"/>
      <c r="H4" s="146">
        <f>SUM(H3:H3)</f>
        <v>1</v>
      </c>
      <c r="I4" s="148">
        <f>D4-H4</f>
        <v>14</v>
      </c>
      <c r="J4" s="147">
        <f>H4/D4</f>
        <v>6.6666666666666666E-2</v>
      </c>
      <c r="K4" s="146"/>
      <c r="L4" s="146">
        <f t="shared" ref="L4:Q4" si="0">SUM(L3:L3)</f>
        <v>1</v>
      </c>
      <c r="M4" s="146">
        <f t="shared" si="0"/>
        <v>1</v>
      </c>
      <c r="N4" s="146">
        <f t="shared" si="0"/>
        <v>0</v>
      </c>
      <c r="O4" s="146">
        <f t="shared" si="0"/>
        <v>0</v>
      </c>
      <c r="P4" s="146">
        <f t="shared" si="0"/>
        <v>0</v>
      </c>
      <c r="Q4" s="146">
        <f t="shared" si="0"/>
        <v>0</v>
      </c>
      <c r="R4" s="146"/>
      <c r="S4" s="149">
        <f>SUM(S3:S3)</f>
        <v>1890</v>
      </c>
      <c r="T4" s="149">
        <f>SUM(T3:T3)</f>
        <v>1</v>
      </c>
      <c r="U4" s="150">
        <f>T4/S4</f>
        <v>5.2910052910052914E-4</v>
      </c>
    </row>
    <row r="5" spans="1:21" x14ac:dyDescent="0.2">
      <c r="C5" s="146"/>
      <c r="D5" s="146"/>
      <c r="E5" s="147"/>
      <c r="F5" s="149"/>
      <c r="G5" s="146"/>
      <c r="H5" s="146"/>
      <c r="I5" s="148"/>
      <c r="J5" s="147"/>
      <c r="K5" s="146"/>
      <c r="L5" s="146"/>
      <c r="M5" s="146"/>
      <c r="N5" s="146"/>
      <c r="O5" s="146"/>
      <c r="P5" s="146"/>
      <c r="Q5" s="146"/>
      <c r="R5" s="146"/>
      <c r="S5" s="149"/>
      <c r="T5" s="149"/>
      <c r="U5" s="150"/>
    </row>
    <row r="6" spans="1:21" x14ac:dyDescent="0.2">
      <c r="T6" s="151"/>
    </row>
    <row r="7" spans="1:21" x14ac:dyDescent="0.2">
      <c r="A7" s="152" t="s">
        <v>178</v>
      </c>
      <c r="T7" s="151"/>
    </row>
    <row r="8" spans="1:21" x14ac:dyDescent="0.2">
      <c r="C8" s="153" t="s">
        <v>179</v>
      </c>
      <c r="D8" s="154" t="s">
        <v>180</v>
      </c>
    </row>
    <row r="9" spans="1:21" x14ac:dyDescent="0.2">
      <c r="C9" s="153"/>
      <c r="D9" s="154" t="s">
        <v>181</v>
      </c>
    </row>
    <row r="10" spans="1:21" x14ac:dyDescent="0.2">
      <c r="C10" s="153" t="s">
        <v>182</v>
      </c>
      <c r="D10" s="155" t="s">
        <v>183</v>
      </c>
    </row>
    <row r="11" spans="1:21" x14ac:dyDescent="0.2">
      <c r="C11" s="153" t="s">
        <v>184</v>
      </c>
      <c r="D11" s="154" t="s">
        <v>185</v>
      </c>
    </row>
    <row r="12" spans="1:21" x14ac:dyDescent="0.2">
      <c r="C12" s="153"/>
      <c r="D12" s="154" t="s">
        <v>186</v>
      </c>
    </row>
    <row r="13" spans="1:21" x14ac:dyDescent="0.2">
      <c r="C13" s="153" t="s">
        <v>187</v>
      </c>
      <c r="D13" s="155" t="s">
        <v>196</v>
      </c>
    </row>
    <row r="14" spans="1:21" x14ac:dyDescent="0.2">
      <c r="C14" s="153"/>
      <c r="D14" s="155" t="s">
        <v>188</v>
      </c>
    </row>
    <row r="15" spans="1:21" x14ac:dyDescent="0.2">
      <c r="C15" s="153" t="s">
        <v>189</v>
      </c>
      <c r="D15" s="155" t="s">
        <v>190</v>
      </c>
    </row>
    <row r="16" spans="1:21" x14ac:dyDescent="0.2">
      <c r="C16" s="156"/>
      <c r="D16" s="155" t="s">
        <v>191</v>
      </c>
    </row>
    <row r="17" spans="3:4" x14ac:dyDescent="0.2">
      <c r="C17" s="153" t="s">
        <v>192</v>
      </c>
      <c r="D17" s="155" t="s">
        <v>193</v>
      </c>
    </row>
    <row r="18" spans="3:4" x14ac:dyDescent="0.2">
      <c r="C18" s="153" t="s">
        <v>194</v>
      </c>
      <c r="D18" s="155" t="s">
        <v>195</v>
      </c>
    </row>
  </sheetData>
  <mergeCells count="4">
    <mergeCell ref="C1:F1"/>
    <mergeCell ref="H1:J1"/>
    <mergeCell ref="L1:Q1"/>
    <mergeCell ref="S1:U1"/>
  </mergeCells>
  <printOptions horizontalCentered="1" gridLines="1"/>
  <pageMargins left="0.5" right="0.5" top="1.5" bottom="0.5" header="0.5" footer="0.5"/>
  <pageSetup scale="80" orientation="landscape" r:id="rId1"/>
  <headerFooter>
    <oddHeader>&amp;C&amp;"Arial,Bold"&amp;14 2012 Swimming Season
Delaware Summary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2"/>
  <sheetViews>
    <sheetView zoomScaleNormal="100" workbookViewId="0">
      <selection activeCell="C46" sqref="C46"/>
    </sheetView>
  </sheetViews>
  <sheetFormatPr defaultRowHeight="12.75" x14ac:dyDescent="0.2"/>
  <cols>
    <col min="1" max="1" width="12.5703125" style="20" customWidth="1"/>
    <col min="2" max="2" width="7.7109375" style="20" customWidth="1"/>
    <col min="3" max="3" width="33" style="20" customWidth="1"/>
    <col min="4" max="4" width="12.5703125" style="20" customWidth="1"/>
    <col min="5" max="5" width="8.28515625" style="38" customWidth="1"/>
    <col min="6" max="7" width="9.140625" style="16"/>
    <col min="8" max="11" width="9.7109375" style="20" customWidth="1"/>
    <col min="13" max="16384" width="9.140625" style="16"/>
  </cols>
  <sheetData>
    <row r="1" spans="1:11" ht="33.75" customHeight="1" x14ac:dyDescent="0.2">
      <c r="A1" s="17" t="s">
        <v>7</v>
      </c>
      <c r="B1" s="17" t="s">
        <v>8</v>
      </c>
      <c r="C1" s="17" t="s">
        <v>29</v>
      </c>
      <c r="D1" s="17" t="s">
        <v>30</v>
      </c>
      <c r="E1" s="3" t="s">
        <v>31</v>
      </c>
      <c r="F1" s="56" t="s">
        <v>155</v>
      </c>
      <c r="G1" s="56" t="s">
        <v>154</v>
      </c>
      <c r="H1" s="17" t="s">
        <v>32</v>
      </c>
      <c r="I1" s="17" t="s">
        <v>33</v>
      </c>
      <c r="J1" s="17" t="s">
        <v>34</v>
      </c>
      <c r="K1" s="17" t="s">
        <v>35</v>
      </c>
    </row>
    <row r="2" spans="1:11" ht="12.75" customHeight="1" x14ac:dyDescent="0.2">
      <c r="A2" s="24" t="s">
        <v>102</v>
      </c>
      <c r="B2" s="24" t="s">
        <v>103</v>
      </c>
      <c r="C2" s="24" t="s">
        <v>104</v>
      </c>
      <c r="D2" s="104" t="s">
        <v>24</v>
      </c>
      <c r="E2" s="108">
        <v>1</v>
      </c>
      <c r="F2" s="116">
        <v>1.1299999999999999</v>
      </c>
      <c r="G2" s="129">
        <v>1</v>
      </c>
      <c r="H2" s="117">
        <v>38.754458</v>
      </c>
      <c r="I2" s="117">
        <v>-75.081164000000001</v>
      </c>
      <c r="J2" s="117">
        <v>38.738191999999998</v>
      </c>
      <c r="K2" s="117">
        <v>-75.079228000000001</v>
      </c>
    </row>
    <row r="3" spans="1:11" ht="12.75" customHeight="1" x14ac:dyDescent="0.2">
      <c r="A3" s="24" t="s">
        <v>102</v>
      </c>
      <c r="B3" s="24" t="s">
        <v>105</v>
      </c>
      <c r="C3" s="24" t="s">
        <v>106</v>
      </c>
      <c r="D3" s="104" t="s">
        <v>24</v>
      </c>
      <c r="E3" s="108">
        <v>1</v>
      </c>
      <c r="F3" s="116">
        <v>0.98</v>
      </c>
      <c r="G3" s="129">
        <v>1.5</v>
      </c>
      <c r="H3" s="117">
        <v>38.545960999999998</v>
      </c>
      <c r="I3" s="117">
        <v>-75.054675000000003</v>
      </c>
      <c r="J3" s="117">
        <v>38.531747000000003</v>
      </c>
      <c r="K3" s="117">
        <v>-75.053431000000003</v>
      </c>
    </row>
    <row r="4" spans="1:11" ht="12.75" customHeight="1" x14ac:dyDescent="0.2">
      <c r="A4" s="24" t="s">
        <v>102</v>
      </c>
      <c r="B4" s="24" t="s">
        <v>107</v>
      </c>
      <c r="C4" s="24" t="s">
        <v>108</v>
      </c>
      <c r="D4" s="104" t="s">
        <v>24</v>
      </c>
      <c r="E4" s="108">
        <v>1</v>
      </c>
      <c r="F4" s="116">
        <v>2.1</v>
      </c>
      <c r="G4" s="129">
        <v>1</v>
      </c>
      <c r="H4" s="117">
        <v>38.796989000000004</v>
      </c>
      <c r="I4" s="117">
        <v>-75.089124999999996</v>
      </c>
      <c r="J4" s="117">
        <v>38.767361000000001</v>
      </c>
      <c r="K4" s="117">
        <v>-75.082192000000006</v>
      </c>
    </row>
    <row r="5" spans="1:11" ht="12.75" customHeight="1" x14ac:dyDescent="0.2">
      <c r="A5" s="24" t="s">
        <v>102</v>
      </c>
      <c r="B5" s="24" t="s">
        <v>109</v>
      </c>
      <c r="C5" s="24" t="s">
        <v>110</v>
      </c>
      <c r="D5" s="104" t="s">
        <v>24</v>
      </c>
      <c r="E5" s="108">
        <v>1</v>
      </c>
      <c r="F5" s="116">
        <v>1.1200000000000001</v>
      </c>
      <c r="G5" s="129">
        <v>2</v>
      </c>
      <c r="H5" s="117">
        <v>38.467461</v>
      </c>
      <c r="I5" s="117">
        <v>-75.049093999999997</v>
      </c>
      <c r="J5" s="117">
        <v>38.451228</v>
      </c>
      <c r="K5" s="117">
        <v>-75.049235999999993</v>
      </c>
    </row>
    <row r="6" spans="1:11" ht="12.75" customHeight="1" x14ac:dyDescent="0.2">
      <c r="A6" s="24" t="s">
        <v>102</v>
      </c>
      <c r="B6" s="24" t="s">
        <v>152</v>
      </c>
      <c r="C6" s="24" t="s">
        <v>111</v>
      </c>
      <c r="D6" s="104" t="s">
        <v>24</v>
      </c>
      <c r="E6" s="108">
        <v>1</v>
      </c>
      <c r="F6" s="116">
        <v>0.63</v>
      </c>
      <c r="G6" s="129">
        <v>1</v>
      </c>
      <c r="H6" s="117">
        <v>38.703764</v>
      </c>
      <c r="I6" s="117">
        <v>-75.073410999999993</v>
      </c>
      <c r="J6" s="117">
        <v>38.694763999999999</v>
      </c>
      <c r="K6" s="117">
        <v>-75.071792000000002</v>
      </c>
    </row>
    <row r="7" spans="1:11" ht="12.75" customHeight="1" x14ac:dyDescent="0.2">
      <c r="A7" s="24" t="s">
        <v>102</v>
      </c>
      <c r="B7" s="24" t="s">
        <v>112</v>
      </c>
      <c r="C7" s="24" t="s">
        <v>113</v>
      </c>
      <c r="D7" s="104" t="s">
        <v>24</v>
      </c>
      <c r="E7" s="108">
        <v>1</v>
      </c>
      <c r="F7" s="116">
        <v>2.8</v>
      </c>
      <c r="G7" s="129">
        <v>2</v>
      </c>
      <c r="H7" s="117">
        <v>38.508042000000003</v>
      </c>
      <c r="I7" s="117">
        <v>-75.051850000000002</v>
      </c>
      <c r="J7" s="117">
        <v>38.467461</v>
      </c>
      <c r="K7" s="117">
        <v>-75.049093999999997</v>
      </c>
    </row>
    <row r="8" spans="1:11" ht="12.75" customHeight="1" x14ac:dyDescent="0.2">
      <c r="A8" s="24" t="s">
        <v>102</v>
      </c>
      <c r="B8" s="24" t="s">
        <v>114</v>
      </c>
      <c r="C8" s="24" t="s">
        <v>115</v>
      </c>
      <c r="D8" s="104" t="s">
        <v>24</v>
      </c>
      <c r="E8" s="108">
        <v>2</v>
      </c>
      <c r="F8" s="116">
        <v>0.2</v>
      </c>
      <c r="G8" s="129">
        <v>1</v>
      </c>
      <c r="H8" s="117">
        <v>38.782474999999998</v>
      </c>
      <c r="I8" s="117">
        <v>-75.132368999999997</v>
      </c>
      <c r="J8" s="117">
        <v>38.782328</v>
      </c>
      <c r="K8" s="117">
        <v>-75.128572000000005</v>
      </c>
    </row>
    <row r="9" spans="1:11" ht="12.75" customHeight="1" x14ac:dyDescent="0.2">
      <c r="A9" s="24" t="s">
        <v>102</v>
      </c>
      <c r="B9" s="24" t="s">
        <v>116</v>
      </c>
      <c r="C9" s="24" t="s">
        <v>117</v>
      </c>
      <c r="D9" s="104" t="s">
        <v>24</v>
      </c>
      <c r="E9" s="108">
        <v>2</v>
      </c>
      <c r="F9" s="116">
        <v>0.1</v>
      </c>
      <c r="G9" s="129">
        <v>1</v>
      </c>
      <c r="H9" s="117">
        <v>38.782328</v>
      </c>
      <c r="I9" s="117">
        <v>-75.128572000000005</v>
      </c>
      <c r="J9" s="117">
        <v>38.782369000000003</v>
      </c>
      <c r="K9" s="117">
        <v>-75.126731000000007</v>
      </c>
    </row>
    <row r="10" spans="1:11" ht="12.75" customHeight="1" x14ac:dyDescent="0.2">
      <c r="A10" s="24" t="s">
        <v>102</v>
      </c>
      <c r="B10" s="24" t="s">
        <v>118</v>
      </c>
      <c r="C10" s="24" t="s">
        <v>119</v>
      </c>
      <c r="D10" s="104" t="s">
        <v>24</v>
      </c>
      <c r="E10" s="108">
        <v>1</v>
      </c>
      <c r="F10" s="116">
        <v>2.3199999999999998</v>
      </c>
      <c r="G10" s="129">
        <v>0.5</v>
      </c>
      <c r="H10" s="117">
        <v>38.642446999999997</v>
      </c>
      <c r="I10" s="117">
        <v>-75.065128000000001</v>
      </c>
      <c r="J10" s="117">
        <v>38.608922</v>
      </c>
      <c r="K10" s="117">
        <v>-75.062172000000004</v>
      </c>
    </row>
    <row r="11" spans="1:11" ht="12.75" customHeight="1" x14ac:dyDescent="0.2">
      <c r="A11" s="24" t="s">
        <v>102</v>
      </c>
      <c r="B11" s="24" t="s">
        <v>120</v>
      </c>
      <c r="C11" s="24" t="s">
        <v>121</v>
      </c>
      <c r="D11" s="104" t="s">
        <v>24</v>
      </c>
      <c r="E11" s="108">
        <v>1</v>
      </c>
      <c r="F11" s="116">
        <v>0.26</v>
      </c>
      <c r="G11" s="129">
        <v>1</v>
      </c>
      <c r="H11" s="117">
        <v>38.711193999999999</v>
      </c>
      <c r="I11" s="117">
        <v>-75.074405999999996</v>
      </c>
      <c r="J11" s="117">
        <v>38.707450000000001</v>
      </c>
      <c r="K11" s="117">
        <v>-75.073919000000004</v>
      </c>
    </row>
    <row r="12" spans="1:11" ht="12.75" customHeight="1" x14ac:dyDescent="0.2">
      <c r="A12" s="24" t="s">
        <v>102</v>
      </c>
      <c r="B12" s="24" t="s">
        <v>122</v>
      </c>
      <c r="C12" s="24" t="s">
        <v>123</v>
      </c>
      <c r="D12" s="104" t="s">
        <v>24</v>
      </c>
      <c r="E12" s="108">
        <v>1</v>
      </c>
      <c r="F12" s="116">
        <v>0.45</v>
      </c>
      <c r="G12" s="129">
        <v>1</v>
      </c>
      <c r="H12" s="117">
        <v>38.717680999999999</v>
      </c>
      <c r="I12" s="117">
        <v>-75.075430999999995</v>
      </c>
      <c r="J12" s="117">
        <v>38.711193999999999</v>
      </c>
      <c r="K12" s="117">
        <v>-75.074405999999996</v>
      </c>
    </row>
    <row r="13" spans="1:11" ht="12.75" customHeight="1" x14ac:dyDescent="0.2">
      <c r="A13" s="24" t="s">
        <v>102</v>
      </c>
      <c r="B13" s="24" t="s">
        <v>124</v>
      </c>
      <c r="C13" s="24" t="s">
        <v>125</v>
      </c>
      <c r="D13" s="104" t="s">
        <v>24</v>
      </c>
      <c r="E13" s="108">
        <v>1</v>
      </c>
      <c r="F13" s="116">
        <v>0.43</v>
      </c>
      <c r="G13" s="129">
        <v>1</v>
      </c>
      <c r="H13" s="117">
        <v>38.723880999999999</v>
      </c>
      <c r="I13" s="117">
        <v>-75.076588999999998</v>
      </c>
      <c r="J13" s="117">
        <v>38.717680999999999</v>
      </c>
      <c r="K13" s="117">
        <v>-75.075430999999995</v>
      </c>
    </row>
    <row r="14" spans="1:11" ht="12.75" customHeight="1" x14ac:dyDescent="0.2">
      <c r="A14" s="24" t="s">
        <v>102</v>
      </c>
      <c r="B14" s="24" t="s">
        <v>126</v>
      </c>
      <c r="C14" s="24" t="s">
        <v>127</v>
      </c>
      <c r="D14" s="104" t="s">
        <v>24</v>
      </c>
      <c r="E14" s="108">
        <v>1</v>
      </c>
      <c r="F14" s="116">
        <v>0.83</v>
      </c>
      <c r="G14" s="129">
        <v>1</v>
      </c>
      <c r="H14" s="117">
        <v>38.520007999999997</v>
      </c>
      <c r="I14" s="117">
        <v>-75.052367000000004</v>
      </c>
      <c r="J14" s="117">
        <v>38.508042000000003</v>
      </c>
      <c r="K14" s="117">
        <v>-75.051850000000002</v>
      </c>
    </row>
    <row r="15" spans="1:11" ht="12.75" customHeight="1" x14ac:dyDescent="0.2">
      <c r="A15" s="24" t="s">
        <v>102</v>
      </c>
      <c r="B15" s="24" t="s">
        <v>128</v>
      </c>
      <c r="C15" s="24" t="s">
        <v>129</v>
      </c>
      <c r="D15" s="104" t="s">
        <v>24</v>
      </c>
      <c r="E15" s="108">
        <v>1</v>
      </c>
      <c r="F15" s="116">
        <v>0.28999999999999998</v>
      </c>
      <c r="G15" s="129">
        <v>0.25</v>
      </c>
      <c r="H15" s="117">
        <v>38.607669000000001</v>
      </c>
      <c r="I15" s="117">
        <v>-75.059944000000002</v>
      </c>
      <c r="J15" s="117">
        <v>38.603532999999999</v>
      </c>
      <c r="K15" s="117">
        <v>-75.060299999999998</v>
      </c>
    </row>
    <row r="16" spans="1:11" ht="12.75" customHeight="1" x14ac:dyDescent="0.2">
      <c r="A16" s="101" t="s">
        <v>102</v>
      </c>
      <c r="B16" s="101" t="s">
        <v>130</v>
      </c>
      <c r="C16" s="101" t="s">
        <v>131</v>
      </c>
      <c r="D16" s="106" t="s">
        <v>24</v>
      </c>
      <c r="E16" s="130">
        <v>1</v>
      </c>
      <c r="F16" s="119">
        <v>0.55000000000000004</v>
      </c>
      <c r="G16" s="131">
        <v>3</v>
      </c>
      <c r="H16" s="120">
        <v>38.681424999999997</v>
      </c>
      <c r="I16" s="120">
        <v>-75.069292000000004</v>
      </c>
      <c r="J16" s="120">
        <v>38.673481000000002</v>
      </c>
      <c r="K16" s="120">
        <v>-75.068228000000005</v>
      </c>
    </row>
    <row r="17" spans="1:11" ht="12.75" customHeight="1" x14ac:dyDescent="0.2">
      <c r="A17" s="24"/>
      <c r="B17" s="25">
        <f>COUNTA(B2:B16)</f>
        <v>15</v>
      </c>
      <c r="C17" s="24"/>
      <c r="D17" s="24"/>
      <c r="E17" s="55"/>
      <c r="F17" s="118">
        <f>SUM(F2:F16)</f>
        <v>14.189999999999998</v>
      </c>
      <c r="G17" s="118"/>
      <c r="H17" s="24"/>
      <c r="I17" s="24"/>
      <c r="J17" s="24"/>
      <c r="K17" s="24"/>
    </row>
    <row r="18" spans="1:11" ht="12.75" customHeight="1" x14ac:dyDescent="0.2">
      <c r="A18" s="24"/>
      <c r="B18" s="25"/>
      <c r="C18" s="24"/>
      <c r="D18" s="24"/>
      <c r="E18" s="55"/>
      <c r="F18" s="100"/>
      <c r="G18" s="100"/>
      <c r="H18" s="24"/>
      <c r="I18" s="24"/>
      <c r="J18" s="24"/>
      <c r="K18" s="24"/>
    </row>
    <row r="19" spans="1:11" ht="12.75" customHeight="1" x14ac:dyDescent="0.2">
      <c r="A19" s="24"/>
      <c r="B19" s="24"/>
      <c r="C19" s="24"/>
      <c r="D19" s="24"/>
      <c r="E19" s="55"/>
      <c r="F19" s="37"/>
      <c r="G19" s="37"/>
      <c r="H19" s="24"/>
      <c r="I19" s="24"/>
      <c r="J19" s="24"/>
      <c r="K19" s="24"/>
    </row>
    <row r="20" spans="1:11" ht="12.75" customHeight="1" x14ac:dyDescent="0.2">
      <c r="A20" s="24"/>
      <c r="C20" s="75" t="s">
        <v>59</v>
      </c>
      <c r="D20" s="76"/>
      <c r="E20" s="77"/>
      <c r="H20" s="24"/>
      <c r="I20" s="24"/>
      <c r="J20" s="24"/>
      <c r="K20" s="24"/>
    </row>
    <row r="21" spans="1:11" s="2" customFormat="1" ht="12.75" customHeight="1" x14ac:dyDescent="0.15">
      <c r="C21" s="71" t="s">
        <v>58</v>
      </c>
      <c r="D21" s="72">
        <f>SUM(B17)</f>
        <v>15</v>
      </c>
      <c r="E21" s="77"/>
      <c r="H21" s="38"/>
      <c r="I21" s="38"/>
      <c r="J21" s="38"/>
      <c r="K21" s="38"/>
    </row>
    <row r="22" spans="1:11" ht="12.75" customHeight="1" x14ac:dyDescent="0.2">
      <c r="A22" s="35"/>
      <c r="B22" s="35"/>
      <c r="C22" s="83" t="s">
        <v>153</v>
      </c>
      <c r="D22" s="125">
        <f>SUM(F17)</f>
        <v>14.189999999999998</v>
      </c>
      <c r="E22" s="74"/>
      <c r="F22" s="62"/>
      <c r="G22" s="62"/>
      <c r="H22" s="34"/>
      <c r="I22" s="34"/>
      <c r="J22" s="34"/>
      <c r="K22" s="3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Delaware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37"/>
  <sheetViews>
    <sheetView workbookViewId="0"/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4" width="7.7109375" style="5" customWidth="1"/>
    <col min="5" max="5" width="9.85546875" style="5" customWidth="1"/>
    <col min="6" max="8" width="9.28515625" style="5" customWidth="1"/>
    <col min="9" max="9" width="9.140625" style="16"/>
    <col min="10" max="10" width="5.140625" style="16" customWidth="1"/>
    <col min="11" max="16384" width="9.140625" style="5"/>
  </cols>
  <sheetData>
    <row r="1" spans="1:10" s="2" customFormat="1" ht="54" customHeight="1" x14ac:dyDescent="0.15">
      <c r="A1" s="17" t="s">
        <v>7</v>
      </c>
      <c r="B1" s="17" t="s">
        <v>8</v>
      </c>
      <c r="C1" s="17" t="s">
        <v>28</v>
      </c>
      <c r="D1" s="3" t="s">
        <v>31</v>
      </c>
      <c r="E1" s="3" t="s">
        <v>135</v>
      </c>
      <c r="F1" s="3" t="s">
        <v>136</v>
      </c>
      <c r="G1" s="3" t="s">
        <v>137</v>
      </c>
      <c r="H1" s="3" t="s">
        <v>138</v>
      </c>
      <c r="I1" s="56" t="s">
        <v>133</v>
      </c>
      <c r="J1" s="56"/>
    </row>
    <row r="2" spans="1:10" ht="12.75" customHeight="1" x14ac:dyDescent="0.2">
      <c r="A2" s="24" t="s">
        <v>102</v>
      </c>
      <c r="B2" s="24" t="s">
        <v>103</v>
      </c>
      <c r="C2" s="24" t="s">
        <v>104</v>
      </c>
      <c r="D2" s="39">
        <v>1</v>
      </c>
      <c r="E2" s="104" t="s">
        <v>23</v>
      </c>
      <c r="F2" s="104">
        <v>126</v>
      </c>
      <c r="G2" s="39">
        <v>1</v>
      </c>
      <c r="H2" s="39">
        <v>0</v>
      </c>
      <c r="I2" s="116">
        <v>1.1299999999999999</v>
      </c>
      <c r="J2" s="116"/>
    </row>
    <row r="3" spans="1:10" ht="12.75" customHeight="1" x14ac:dyDescent="0.2">
      <c r="A3" s="24" t="s">
        <v>102</v>
      </c>
      <c r="B3" s="24" t="s">
        <v>105</v>
      </c>
      <c r="C3" s="24" t="s">
        <v>106</v>
      </c>
      <c r="D3" s="39">
        <v>1</v>
      </c>
      <c r="E3" s="104" t="s">
        <v>23</v>
      </c>
      <c r="F3" s="104">
        <v>126</v>
      </c>
      <c r="G3" s="39">
        <v>2</v>
      </c>
      <c r="H3" s="39">
        <v>0</v>
      </c>
      <c r="I3" s="116">
        <v>0.98</v>
      </c>
      <c r="J3" s="116"/>
    </row>
    <row r="4" spans="1:10" ht="12.75" customHeight="1" x14ac:dyDescent="0.2">
      <c r="A4" s="24" t="s">
        <v>102</v>
      </c>
      <c r="B4" s="24" t="s">
        <v>107</v>
      </c>
      <c r="C4" s="24" t="s">
        <v>108</v>
      </c>
      <c r="D4" s="39">
        <v>1</v>
      </c>
      <c r="E4" s="104" t="s">
        <v>23</v>
      </c>
      <c r="F4" s="104">
        <v>126</v>
      </c>
      <c r="G4" s="39">
        <v>2</v>
      </c>
      <c r="H4" s="39">
        <v>0</v>
      </c>
      <c r="I4" s="116">
        <v>2.1</v>
      </c>
      <c r="J4" s="116"/>
    </row>
    <row r="5" spans="1:10" ht="12.75" customHeight="1" x14ac:dyDescent="0.2">
      <c r="A5" s="24" t="s">
        <v>102</v>
      </c>
      <c r="B5" s="24" t="s">
        <v>109</v>
      </c>
      <c r="C5" s="24" t="s">
        <v>110</v>
      </c>
      <c r="D5" s="39">
        <v>1</v>
      </c>
      <c r="E5" s="104" t="s">
        <v>23</v>
      </c>
      <c r="F5" s="104">
        <v>126</v>
      </c>
      <c r="G5" s="39">
        <v>2</v>
      </c>
      <c r="H5" s="39">
        <v>0</v>
      </c>
      <c r="I5" s="116">
        <v>1.1200000000000001</v>
      </c>
      <c r="J5" s="116"/>
    </row>
    <row r="6" spans="1:10" ht="12.75" customHeight="1" x14ac:dyDescent="0.2">
      <c r="A6" s="24" t="s">
        <v>102</v>
      </c>
      <c r="B6" s="24" t="s">
        <v>152</v>
      </c>
      <c r="C6" s="24" t="s">
        <v>111</v>
      </c>
      <c r="D6" s="39">
        <v>1</v>
      </c>
      <c r="E6" s="104" t="s">
        <v>23</v>
      </c>
      <c r="F6" s="104">
        <v>126</v>
      </c>
      <c r="G6" s="39">
        <v>1</v>
      </c>
      <c r="H6" s="39">
        <v>0</v>
      </c>
      <c r="I6" s="116">
        <v>0.63</v>
      </c>
      <c r="J6" s="116"/>
    </row>
    <row r="7" spans="1:10" ht="12.75" customHeight="1" x14ac:dyDescent="0.2">
      <c r="A7" s="24" t="s">
        <v>102</v>
      </c>
      <c r="B7" s="24" t="s">
        <v>112</v>
      </c>
      <c r="C7" s="24" t="s">
        <v>113</v>
      </c>
      <c r="D7" s="39">
        <v>1</v>
      </c>
      <c r="E7" s="104" t="s">
        <v>23</v>
      </c>
      <c r="F7" s="104">
        <v>126</v>
      </c>
      <c r="G7" s="39">
        <v>1</v>
      </c>
      <c r="H7" s="39">
        <v>0</v>
      </c>
      <c r="I7" s="116">
        <v>2.8</v>
      </c>
      <c r="J7" s="116"/>
    </row>
    <row r="8" spans="1:10" ht="12.75" customHeight="1" x14ac:dyDescent="0.2">
      <c r="A8" s="24" t="s">
        <v>102</v>
      </c>
      <c r="B8" s="24" t="s">
        <v>114</v>
      </c>
      <c r="C8" s="24" t="s">
        <v>115</v>
      </c>
      <c r="D8" s="39">
        <v>2</v>
      </c>
      <c r="E8" s="104" t="s">
        <v>23</v>
      </c>
      <c r="F8" s="104">
        <v>126</v>
      </c>
      <c r="G8" s="39">
        <v>1</v>
      </c>
      <c r="H8" s="39">
        <v>0</v>
      </c>
      <c r="I8" s="116">
        <v>0.2</v>
      </c>
      <c r="J8" s="116"/>
    </row>
    <row r="9" spans="1:10" ht="12.75" customHeight="1" x14ac:dyDescent="0.2">
      <c r="A9" s="24" t="s">
        <v>102</v>
      </c>
      <c r="B9" s="24" t="s">
        <v>116</v>
      </c>
      <c r="C9" s="24" t="s">
        <v>117</v>
      </c>
      <c r="D9" s="39">
        <v>2</v>
      </c>
      <c r="E9" s="104" t="s">
        <v>23</v>
      </c>
      <c r="F9" s="104">
        <v>126</v>
      </c>
      <c r="G9" s="39">
        <v>1</v>
      </c>
      <c r="H9" s="39">
        <v>0</v>
      </c>
      <c r="I9" s="116">
        <v>0.1</v>
      </c>
      <c r="J9" s="116"/>
    </row>
    <row r="10" spans="1:10" ht="12.75" customHeight="1" x14ac:dyDescent="0.2">
      <c r="A10" s="24" t="s">
        <v>102</v>
      </c>
      <c r="B10" s="24" t="s">
        <v>118</v>
      </c>
      <c r="C10" s="24" t="s">
        <v>119</v>
      </c>
      <c r="D10" s="23">
        <v>2</v>
      </c>
      <c r="E10" s="23" t="s">
        <v>23</v>
      </c>
      <c r="F10" s="23">
        <v>126</v>
      </c>
      <c r="G10" s="23">
        <v>1</v>
      </c>
      <c r="H10" s="23">
        <v>0</v>
      </c>
      <c r="I10" s="116">
        <v>2.3199999999999998</v>
      </c>
      <c r="J10" s="116"/>
    </row>
    <row r="11" spans="1:10" ht="12.75" customHeight="1" x14ac:dyDescent="0.2">
      <c r="A11" s="24" t="s">
        <v>102</v>
      </c>
      <c r="B11" s="24" t="s">
        <v>120</v>
      </c>
      <c r="C11" s="24" t="s">
        <v>121</v>
      </c>
      <c r="D11" s="39">
        <v>1</v>
      </c>
      <c r="E11" s="104" t="s">
        <v>23</v>
      </c>
      <c r="F11" s="104">
        <v>126</v>
      </c>
      <c r="G11" s="39">
        <v>1</v>
      </c>
      <c r="H11" s="39">
        <v>0</v>
      </c>
      <c r="I11" s="116">
        <v>0.26</v>
      </c>
      <c r="J11" s="116"/>
    </row>
    <row r="12" spans="1:10" ht="12.75" customHeight="1" x14ac:dyDescent="0.2">
      <c r="A12" s="24" t="s">
        <v>102</v>
      </c>
      <c r="B12" s="24" t="s">
        <v>122</v>
      </c>
      <c r="C12" s="24" t="s">
        <v>123</v>
      </c>
      <c r="D12" s="39">
        <v>1</v>
      </c>
      <c r="E12" s="104" t="s">
        <v>23</v>
      </c>
      <c r="F12" s="104">
        <v>126</v>
      </c>
      <c r="G12" s="39">
        <v>2</v>
      </c>
      <c r="H12" s="39">
        <v>0</v>
      </c>
      <c r="I12" s="116">
        <v>0.45</v>
      </c>
      <c r="J12" s="116"/>
    </row>
    <row r="13" spans="1:10" ht="12.75" customHeight="1" x14ac:dyDescent="0.2">
      <c r="A13" s="24" t="s">
        <v>102</v>
      </c>
      <c r="B13" s="24" t="s">
        <v>124</v>
      </c>
      <c r="C13" s="24" t="s">
        <v>125</v>
      </c>
      <c r="D13" s="39">
        <v>1</v>
      </c>
      <c r="E13" s="104" t="s">
        <v>23</v>
      </c>
      <c r="F13" s="104">
        <v>126</v>
      </c>
      <c r="G13" s="39">
        <v>1</v>
      </c>
      <c r="H13" s="39">
        <v>0</v>
      </c>
      <c r="I13" s="116">
        <v>0.43</v>
      </c>
      <c r="J13" s="116"/>
    </row>
    <row r="14" spans="1:10" ht="12.75" customHeight="1" x14ac:dyDescent="0.2">
      <c r="A14" s="24" t="s">
        <v>102</v>
      </c>
      <c r="B14" s="24" t="s">
        <v>126</v>
      </c>
      <c r="C14" s="24" t="s">
        <v>127</v>
      </c>
      <c r="D14" s="39">
        <v>1</v>
      </c>
      <c r="E14" s="104" t="s">
        <v>23</v>
      </c>
      <c r="F14" s="104">
        <v>126</v>
      </c>
      <c r="G14" s="39">
        <v>1</v>
      </c>
      <c r="H14" s="39">
        <v>0</v>
      </c>
      <c r="I14" s="116">
        <v>0.83</v>
      </c>
      <c r="J14" s="116"/>
    </row>
    <row r="15" spans="1:10" ht="12.75" customHeight="1" x14ac:dyDescent="0.2">
      <c r="A15" s="24" t="s">
        <v>102</v>
      </c>
      <c r="B15" s="24" t="s">
        <v>128</v>
      </c>
      <c r="C15" s="24" t="s">
        <v>129</v>
      </c>
      <c r="D15" s="39">
        <v>1</v>
      </c>
      <c r="E15" s="104" t="s">
        <v>23</v>
      </c>
      <c r="F15" s="104">
        <v>126</v>
      </c>
      <c r="G15" s="39">
        <v>1</v>
      </c>
      <c r="H15" s="39">
        <v>0</v>
      </c>
      <c r="I15" s="116">
        <v>0.28999999999999998</v>
      </c>
      <c r="J15" s="116"/>
    </row>
    <row r="16" spans="1:10" ht="12.75" customHeight="1" x14ac:dyDescent="0.2">
      <c r="A16" s="101" t="s">
        <v>102</v>
      </c>
      <c r="B16" s="101" t="s">
        <v>130</v>
      </c>
      <c r="C16" s="101" t="s">
        <v>131</v>
      </c>
      <c r="D16" s="102">
        <v>1</v>
      </c>
      <c r="E16" s="106" t="s">
        <v>23</v>
      </c>
      <c r="F16" s="106">
        <v>126</v>
      </c>
      <c r="G16" s="102">
        <v>1</v>
      </c>
      <c r="H16" s="102">
        <v>0</v>
      </c>
      <c r="I16" s="119">
        <v>0.55000000000000004</v>
      </c>
      <c r="J16" s="128"/>
    </row>
    <row r="17" spans="1:10" ht="12.75" customHeight="1" x14ac:dyDescent="0.2">
      <c r="A17" s="23"/>
      <c r="B17" s="43">
        <f>COUNTA(B2:B16)</f>
        <v>15</v>
      </c>
      <c r="C17" s="12"/>
      <c r="D17" s="12"/>
      <c r="E17" s="12">
        <f>COUNTIF(E2:E16, "Yes")</f>
        <v>15</v>
      </c>
      <c r="F17" s="12"/>
      <c r="G17" s="12"/>
      <c r="H17" s="21"/>
      <c r="I17" s="118">
        <f>SUM(I2:I16)</f>
        <v>14.189999999999998</v>
      </c>
      <c r="J17" s="118"/>
    </row>
    <row r="18" spans="1:10" x14ac:dyDescent="0.2">
      <c r="A18" s="22"/>
      <c r="B18" s="21"/>
      <c r="C18" s="21"/>
      <c r="D18" s="21"/>
      <c r="E18" s="21"/>
      <c r="F18" s="22"/>
      <c r="G18" s="21"/>
      <c r="H18" s="21"/>
      <c r="I18" s="37"/>
      <c r="J18" s="37"/>
    </row>
    <row r="19" spans="1:10" x14ac:dyDescent="0.2">
      <c r="A19" s="50"/>
      <c r="B19" s="50"/>
      <c r="C19" s="69"/>
      <c r="D19" s="93" t="s">
        <v>62</v>
      </c>
      <c r="E19" s="69"/>
      <c r="F19" s="70"/>
      <c r="G19" s="50"/>
      <c r="H19" s="50"/>
    </row>
    <row r="20" spans="1:10" x14ac:dyDescent="0.2">
      <c r="A20" s="50"/>
      <c r="B20" s="50"/>
      <c r="C20" s="71"/>
      <c r="D20" s="83" t="s">
        <v>58</v>
      </c>
      <c r="E20" s="72">
        <f>SUM(B17)</f>
        <v>15</v>
      </c>
      <c r="G20" s="50"/>
      <c r="H20" s="50"/>
      <c r="I20" s="2"/>
      <c r="J20" s="2"/>
    </row>
    <row r="21" spans="1:10" x14ac:dyDescent="0.2">
      <c r="C21" s="71"/>
      <c r="D21" s="83" t="s">
        <v>60</v>
      </c>
      <c r="E21" s="72">
        <f>E17</f>
        <v>15</v>
      </c>
      <c r="I21" s="62"/>
      <c r="J21" s="62"/>
    </row>
    <row r="22" spans="1:10" x14ac:dyDescent="0.2">
      <c r="C22" s="83"/>
      <c r="D22" s="83" t="s">
        <v>100</v>
      </c>
      <c r="E22" s="99">
        <f>E21/E20</f>
        <v>1</v>
      </c>
    </row>
    <row r="23" spans="1:10" x14ac:dyDescent="0.2">
      <c r="C23" s="71"/>
      <c r="D23" s="83" t="s">
        <v>61</v>
      </c>
      <c r="E23" s="121">
        <f>I17</f>
        <v>14.189999999999998</v>
      </c>
    </row>
    <row r="25" spans="1:10" x14ac:dyDescent="0.2">
      <c r="D25" s="93" t="s">
        <v>139</v>
      </c>
      <c r="E25" s="111" t="s">
        <v>140</v>
      </c>
      <c r="F25" s="111" t="s">
        <v>66</v>
      </c>
    </row>
    <row r="26" spans="1:10" x14ac:dyDescent="0.2">
      <c r="D26" s="83" t="s">
        <v>141</v>
      </c>
      <c r="E26" s="112">
        <f>COUNTIF(G2:G16, "0.25")</f>
        <v>0</v>
      </c>
      <c r="F26" s="113">
        <f>E26/E21</f>
        <v>0</v>
      </c>
    </row>
    <row r="27" spans="1:10" x14ac:dyDescent="0.2">
      <c r="D27" s="83" t="s">
        <v>142</v>
      </c>
      <c r="E27" s="112">
        <f>COUNTIF(G2:G16, "0.5")</f>
        <v>0</v>
      </c>
      <c r="F27" s="113">
        <f>E27/E21</f>
        <v>0</v>
      </c>
    </row>
    <row r="28" spans="1:10" x14ac:dyDescent="0.2">
      <c r="D28" s="83" t="s">
        <v>143</v>
      </c>
      <c r="E28" s="112">
        <f>COUNTIF(G2:G16, "1")</f>
        <v>11</v>
      </c>
      <c r="F28" s="113">
        <f>E28/E21</f>
        <v>0.73333333333333328</v>
      </c>
    </row>
    <row r="29" spans="1:10" x14ac:dyDescent="0.2">
      <c r="D29" s="83" t="s">
        <v>144</v>
      </c>
      <c r="E29" s="112">
        <f>COUNTIF(G2:G16, "1.25")</f>
        <v>0</v>
      </c>
      <c r="F29" s="113">
        <f>E29/E21</f>
        <v>0</v>
      </c>
    </row>
    <row r="30" spans="1:10" x14ac:dyDescent="0.2">
      <c r="D30" s="83" t="s">
        <v>145</v>
      </c>
      <c r="E30" s="112">
        <f>COUNTIF(G2:G16, "1.50")</f>
        <v>0</v>
      </c>
      <c r="F30" s="113">
        <f>E30/E21</f>
        <v>0</v>
      </c>
    </row>
    <row r="31" spans="1:10" x14ac:dyDescent="0.2">
      <c r="D31" s="83" t="s">
        <v>146</v>
      </c>
      <c r="E31" s="112">
        <f>COUNTIF(G2:G16, "2")</f>
        <v>4</v>
      </c>
      <c r="F31" s="113">
        <f>E31/E21</f>
        <v>0.26666666666666666</v>
      </c>
    </row>
    <row r="32" spans="1:10" x14ac:dyDescent="0.2">
      <c r="D32" s="83" t="s">
        <v>147</v>
      </c>
      <c r="E32" s="112">
        <f>COUNTIF(G2:G16, "2.5")</f>
        <v>0</v>
      </c>
      <c r="F32" s="113">
        <f>E32/E21</f>
        <v>0</v>
      </c>
    </row>
    <row r="33" spans="4:6" x14ac:dyDescent="0.2">
      <c r="D33" s="83" t="s">
        <v>148</v>
      </c>
      <c r="E33" s="112">
        <f>COUNTIF(G2:G16, "3")</f>
        <v>0</v>
      </c>
      <c r="F33" s="113">
        <f>E33/E21</f>
        <v>0</v>
      </c>
    </row>
    <row r="34" spans="4:6" x14ac:dyDescent="0.2">
      <c r="D34" s="83" t="s">
        <v>149</v>
      </c>
      <c r="E34" s="112">
        <f>COUNTIF(G2:G16, "4")</f>
        <v>0</v>
      </c>
      <c r="F34" s="113">
        <f>E34/E21</f>
        <v>0</v>
      </c>
    </row>
    <row r="35" spans="4:6" x14ac:dyDescent="0.2">
      <c r="D35" s="83" t="s">
        <v>150</v>
      </c>
      <c r="E35" s="112">
        <f>COUNTIF(G2:G16, "5")</f>
        <v>0</v>
      </c>
      <c r="F35" s="113">
        <f>E35/E21</f>
        <v>0</v>
      </c>
    </row>
    <row r="36" spans="4:6" x14ac:dyDescent="0.2">
      <c r="D36" s="83" t="s">
        <v>151</v>
      </c>
      <c r="E36" s="112">
        <f>COUNTIF(G2:G16, "7")</f>
        <v>0</v>
      </c>
      <c r="F36" s="113">
        <f>E36/E21</f>
        <v>0</v>
      </c>
    </row>
    <row r="37" spans="4:6" x14ac:dyDescent="0.2">
      <c r="D37" s="26"/>
      <c r="F37" s="112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2012 Swimming Season
Delaware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40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140625" customWidth="1"/>
    <col min="2" max="2" width="7.28515625" customWidth="1"/>
    <col min="3" max="3" width="24.140625" customWidth="1"/>
    <col min="4" max="4" width="6.28515625" customWidth="1"/>
    <col min="5" max="6" width="7.7109375" customWidth="1"/>
    <col min="7" max="8" width="8" customWidth="1"/>
    <col min="9" max="9" width="8.85546875" customWidth="1"/>
    <col min="10" max="19" width="8" customWidth="1"/>
  </cols>
  <sheetData>
    <row r="1" spans="1:34" x14ac:dyDescent="0.2">
      <c r="A1" s="42"/>
      <c r="B1" s="160" t="s">
        <v>26</v>
      </c>
      <c r="C1" s="160"/>
      <c r="D1" s="115"/>
      <c r="E1" s="42"/>
      <c r="F1" s="42"/>
      <c r="G1" s="161" t="s">
        <v>101</v>
      </c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34" s="16" customFormat="1" ht="39" customHeight="1" x14ac:dyDescent="0.15">
      <c r="A2" s="17" t="s">
        <v>7</v>
      </c>
      <c r="B2" s="17" t="s">
        <v>8</v>
      </c>
      <c r="C2" s="17" t="s">
        <v>28</v>
      </c>
      <c r="D2" s="3" t="s">
        <v>31</v>
      </c>
      <c r="E2" s="17" t="s">
        <v>36</v>
      </c>
      <c r="F2" s="17" t="s">
        <v>37</v>
      </c>
      <c r="G2" s="17" t="s">
        <v>38</v>
      </c>
      <c r="H2" s="17" t="s">
        <v>39</v>
      </c>
      <c r="I2" s="3" t="s">
        <v>40</v>
      </c>
      <c r="J2" s="17" t="s">
        <v>41</v>
      </c>
      <c r="K2" s="17" t="s">
        <v>16</v>
      </c>
      <c r="L2" s="17" t="s">
        <v>14</v>
      </c>
      <c r="M2" s="17" t="s">
        <v>15</v>
      </c>
      <c r="N2" s="17" t="s">
        <v>17</v>
      </c>
      <c r="O2" s="17" t="s">
        <v>42</v>
      </c>
      <c r="P2" s="17" t="s">
        <v>43</v>
      </c>
      <c r="Q2" s="17" t="s">
        <v>44</v>
      </c>
      <c r="R2" s="17" t="s">
        <v>45</v>
      </c>
      <c r="S2" s="17" t="s">
        <v>46</v>
      </c>
    </row>
    <row r="3" spans="1:34" x14ac:dyDescent="0.2">
      <c r="A3" s="24" t="s">
        <v>102</v>
      </c>
      <c r="B3" s="24" t="s">
        <v>103</v>
      </c>
      <c r="C3" s="24" t="s">
        <v>104</v>
      </c>
      <c r="D3" s="39">
        <v>1</v>
      </c>
      <c r="E3" s="39" t="s">
        <v>23</v>
      </c>
      <c r="F3" s="39" t="s">
        <v>132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22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</row>
    <row r="4" spans="1:34" x14ac:dyDescent="0.2">
      <c r="A4" s="39" t="s">
        <v>102</v>
      </c>
      <c r="B4" s="24" t="s">
        <v>105</v>
      </c>
      <c r="C4" s="24" t="s">
        <v>106</v>
      </c>
      <c r="D4" s="39">
        <v>1</v>
      </c>
      <c r="E4" s="39" t="s">
        <v>23</v>
      </c>
      <c r="F4" s="39" t="s">
        <v>132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22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5" spans="1:34" x14ac:dyDescent="0.2">
      <c r="A5" s="105" t="s">
        <v>102</v>
      </c>
      <c r="B5" s="24" t="s">
        <v>107</v>
      </c>
      <c r="C5" s="24" t="s">
        <v>108</v>
      </c>
      <c r="D5" s="39">
        <v>1</v>
      </c>
      <c r="E5" s="39" t="s">
        <v>23</v>
      </c>
      <c r="F5" s="39" t="s">
        <v>132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22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</row>
    <row r="6" spans="1:34" x14ac:dyDescent="0.2">
      <c r="A6" s="39" t="s">
        <v>102</v>
      </c>
      <c r="B6" s="24" t="s">
        <v>109</v>
      </c>
      <c r="C6" s="24" t="s">
        <v>110</v>
      </c>
      <c r="D6" s="39">
        <v>1</v>
      </c>
      <c r="E6" s="39" t="s">
        <v>23</v>
      </c>
      <c r="F6" s="39" t="s">
        <v>132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22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</row>
    <row r="7" spans="1:34" x14ac:dyDescent="0.2">
      <c r="A7" s="39" t="s">
        <v>102</v>
      </c>
      <c r="B7" s="24" t="s">
        <v>152</v>
      </c>
      <c r="C7" s="24" t="s">
        <v>111</v>
      </c>
      <c r="D7" s="39">
        <v>1</v>
      </c>
      <c r="E7" s="39" t="s">
        <v>23</v>
      </c>
      <c r="F7" s="39" t="s">
        <v>132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22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</row>
    <row r="8" spans="1:34" x14ac:dyDescent="0.2">
      <c r="A8" s="39" t="s">
        <v>102</v>
      </c>
      <c r="B8" s="24" t="s">
        <v>112</v>
      </c>
      <c r="C8" s="24" t="s">
        <v>113</v>
      </c>
      <c r="D8" s="39">
        <v>1</v>
      </c>
      <c r="E8" s="39" t="s">
        <v>23</v>
      </c>
      <c r="F8" s="39" t="s">
        <v>132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22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</row>
    <row r="9" spans="1:34" ht="12.75" customHeight="1" x14ac:dyDescent="0.2">
      <c r="A9" s="39" t="s">
        <v>102</v>
      </c>
      <c r="B9" s="24" t="s">
        <v>114</v>
      </c>
      <c r="C9" s="24" t="s">
        <v>115</v>
      </c>
      <c r="D9" s="39">
        <v>2</v>
      </c>
      <c r="E9" s="39" t="s">
        <v>23</v>
      </c>
      <c r="F9" s="39" t="s">
        <v>132</v>
      </c>
      <c r="G9" s="39"/>
      <c r="H9" s="39"/>
      <c r="I9" s="103"/>
      <c r="J9" s="39"/>
      <c r="K9" s="39"/>
      <c r="L9" s="39"/>
      <c r="M9" s="39"/>
      <c r="N9" s="39"/>
      <c r="O9" s="39"/>
      <c r="P9" s="39"/>
      <c r="Q9" s="39"/>
      <c r="R9" s="39"/>
      <c r="S9" s="39"/>
      <c r="T9" s="22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</row>
    <row r="10" spans="1:34" x14ac:dyDescent="0.2">
      <c r="A10" s="39" t="s">
        <v>102</v>
      </c>
      <c r="B10" s="24" t="s">
        <v>116</v>
      </c>
      <c r="C10" s="24" t="s">
        <v>117</v>
      </c>
      <c r="D10" s="39">
        <v>2</v>
      </c>
      <c r="E10" s="39" t="s">
        <v>23</v>
      </c>
      <c r="F10" s="39" t="s">
        <v>132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22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4" x14ac:dyDescent="0.2">
      <c r="A11" s="39" t="s">
        <v>102</v>
      </c>
      <c r="B11" s="24" t="s">
        <v>118</v>
      </c>
      <c r="C11" s="24" t="s">
        <v>119</v>
      </c>
      <c r="D11" s="23">
        <v>2</v>
      </c>
      <c r="E11" s="39" t="s">
        <v>23</v>
      </c>
      <c r="F11" s="39" t="s">
        <v>132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22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</row>
    <row r="12" spans="1:34" x14ac:dyDescent="0.2">
      <c r="A12" s="39" t="s">
        <v>102</v>
      </c>
      <c r="B12" s="24" t="s">
        <v>120</v>
      </c>
      <c r="C12" s="24" t="s">
        <v>121</v>
      </c>
      <c r="D12" s="39">
        <v>1</v>
      </c>
      <c r="E12" s="39" t="s">
        <v>23</v>
      </c>
      <c r="F12" s="39" t="s">
        <v>132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22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</row>
    <row r="13" spans="1:34" x14ac:dyDescent="0.2">
      <c r="A13" s="39" t="s">
        <v>102</v>
      </c>
      <c r="B13" s="24" t="s">
        <v>122</v>
      </c>
      <c r="C13" s="24" t="s">
        <v>123</v>
      </c>
      <c r="D13" s="39">
        <v>1</v>
      </c>
      <c r="E13" s="39" t="s">
        <v>23</v>
      </c>
      <c r="F13" s="39" t="s">
        <v>23</v>
      </c>
      <c r="G13" s="39"/>
      <c r="H13" s="39" t="s">
        <v>23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22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</row>
    <row r="14" spans="1:34" x14ac:dyDescent="0.2">
      <c r="A14" s="105" t="s">
        <v>102</v>
      </c>
      <c r="B14" s="24" t="s">
        <v>124</v>
      </c>
      <c r="C14" s="24" t="s">
        <v>125</v>
      </c>
      <c r="D14" s="39">
        <v>1</v>
      </c>
      <c r="E14" s="39" t="s">
        <v>23</v>
      </c>
      <c r="F14" s="39" t="s">
        <v>132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22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</row>
    <row r="15" spans="1:34" x14ac:dyDescent="0.2">
      <c r="A15" s="39" t="s">
        <v>102</v>
      </c>
      <c r="B15" s="24" t="s">
        <v>126</v>
      </c>
      <c r="C15" s="24" t="s">
        <v>127</v>
      </c>
      <c r="D15" s="39">
        <v>1</v>
      </c>
      <c r="E15" s="39" t="s">
        <v>23</v>
      </c>
      <c r="F15" s="39" t="s">
        <v>132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22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</row>
    <row r="16" spans="1:34" x14ac:dyDescent="0.2">
      <c r="A16" s="39" t="s">
        <v>102</v>
      </c>
      <c r="B16" s="24" t="s">
        <v>128</v>
      </c>
      <c r="C16" s="24" t="s">
        <v>129</v>
      </c>
      <c r="D16" s="39">
        <v>1</v>
      </c>
      <c r="E16" s="39" t="s">
        <v>23</v>
      </c>
      <c r="F16" s="39" t="s">
        <v>132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22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</row>
    <row r="17" spans="1:34" x14ac:dyDescent="0.2">
      <c r="A17" s="122" t="s">
        <v>102</v>
      </c>
      <c r="B17" s="101" t="s">
        <v>130</v>
      </c>
      <c r="C17" s="101" t="s">
        <v>131</v>
      </c>
      <c r="D17" s="102">
        <v>1</v>
      </c>
      <c r="E17" s="102" t="s">
        <v>23</v>
      </c>
      <c r="F17" s="102" t="s">
        <v>132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22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</row>
    <row r="18" spans="1:34" x14ac:dyDescent="0.2">
      <c r="A18" s="24"/>
      <c r="B18" s="25">
        <f>COUNTA(B3:B17)</f>
        <v>15</v>
      </c>
      <c r="C18" s="42"/>
      <c r="D18" s="114"/>
      <c r="E18" s="25">
        <f t="shared" ref="E18:S18" si="0">COUNTIF(E3:E17,"Yes")</f>
        <v>15</v>
      </c>
      <c r="F18" s="25">
        <f t="shared" si="0"/>
        <v>1</v>
      </c>
      <c r="G18" s="25">
        <f t="shared" si="0"/>
        <v>0</v>
      </c>
      <c r="H18" s="25">
        <f t="shared" si="0"/>
        <v>1</v>
      </c>
      <c r="I18" s="25">
        <f t="shared" si="0"/>
        <v>0</v>
      </c>
      <c r="J18" s="25">
        <f t="shared" si="0"/>
        <v>0</v>
      </c>
      <c r="K18" s="25">
        <f t="shared" si="0"/>
        <v>0</v>
      </c>
      <c r="L18" s="25">
        <f t="shared" si="0"/>
        <v>0</v>
      </c>
      <c r="M18" s="25">
        <f t="shared" si="0"/>
        <v>0</v>
      </c>
      <c r="N18" s="25">
        <f t="shared" si="0"/>
        <v>0</v>
      </c>
      <c r="O18" s="25">
        <f t="shared" si="0"/>
        <v>0</v>
      </c>
      <c r="P18" s="25">
        <f t="shared" si="0"/>
        <v>0</v>
      </c>
      <c r="Q18" s="25">
        <f t="shared" si="0"/>
        <v>0</v>
      </c>
      <c r="R18" s="25">
        <f t="shared" si="0"/>
        <v>0</v>
      </c>
      <c r="S18" s="25">
        <f t="shared" si="0"/>
        <v>0</v>
      </c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</row>
    <row r="19" spans="1:34" x14ac:dyDescent="0.2">
      <c r="A19" s="35"/>
      <c r="B19" s="35"/>
      <c r="C19" s="63"/>
      <c r="D19" s="63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34" x14ac:dyDescent="0.2">
      <c r="A20" s="36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34" x14ac:dyDescent="0.2">
      <c r="A21" s="36"/>
      <c r="C21" s="78" t="s">
        <v>27</v>
      </c>
      <c r="D21" s="78"/>
      <c r="E21" s="79"/>
      <c r="F21" s="79"/>
      <c r="G21" s="79"/>
      <c r="H21" s="79"/>
      <c r="I21" s="79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34" x14ac:dyDescent="0.2">
      <c r="A22" s="36"/>
      <c r="B22" s="68"/>
      <c r="C22" s="80"/>
      <c r="D22" s="80"/>
      <c r="E22" s="81"/>
      <c r="F22" s="82"/>
      <c r="G22" s="83" t="s">
        <v>60</v>
      </c>
      <c r="H22" s="74">
        <f>SUM(B18)</f>
        <v>15</v>
      </c>
      <c r="I22" s="79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1:34" x14ac:dyDescent="0.2">
      <c r="B23" s="67"/>
      <c r="C23" s="80"/>
      <c r="D23" s="80"/>
      <c r="E23" s="81"/>
      <c r="F23" s="81"/>
      <c r="G23" s="84" t="s">
        <v>63</v>
      </c>
      <c r="H23" s="74">
        <f>SUM(E18)</f>
        <v>15</v>
      </c>
      <c r="I23" s="80"/>
    </row>
    <row r="24" spans="1:34" x14ac:dyDescent="0.2">
      <c r="B24" s="67"/>
      <c r="C24" s="80"/>
      <c r="D24" s="80"/>
      <c r="E24" s="81"/>
      <c r="F24" s="81"/>
      <c r="G24" s="84" t="s">
        <v>64</v>
      </c>
      <c r="H24" s="74">
        <f>SUM(F18)</f>
        <v>1</v>
      </c>
      <c r="I24" s="80"/>
    </row>
    <row r="25" spans="1:34" x14ac:dyDescent="0.2">
      <c r="B25" s="67"/>
      <c r="C25" s="80"/>
      <c r="D25" s="80"/>
      <c r="E25" s="80"/>
      <c r="F25" s="80"/>
      <c r="G25" s="80"/>
      <c r="H25" s="80"/>
      <c r="I25" s="80"/>
    </row>
    <row r="26" spans="1:34" x14ac:dyDescent="0.2">
      <c r="B26" s="67"/>
      <c r="C26" s="78" t="s">
        <v>65</v>
      </c>
      <c r="D26" s="78"/>
      <c r="E26" s="80"/>
      <c r="F26" s="80"/>
      <c r="G26" s="80"/>
      <c r="H26" s="85" t="s">
        <v>56</v>
      </c>
      <c r="I26" s="85" t="s">
        <v>66</v>
      </c>
    </row>
    <row r="27" spans="1:34" x14ac:dyDescent="0.2">
      <c r="B27" s="67"/>
      <c r="C27" s="80"/>
      <c r="D27" s="80"/>
      <c r="E27" s="80"/>
      <c r="F27" s="80"/>
      <c r="G27" s="86" t="s">
        <v>70</v>
      </c>
      <c r="H27" s="74">
        <f>SUM(G18)</f>
        <v>0</v>
      </c>
      <c r="I27" s="87">
        <f>H27/(H40)</f>
        <v>0</v>
      </c>
    </row>
    <row r="28" spans="1:34" x14ac:dyDescent="0.2">
      <c r="B28" s="67"/>
      <c r="C28" s="80"/>
      <c r="D28" s="80"/>
      <c r="E28" s="80"/>
      <c r="F28" s="80"/>
      <c r="G28" s="86" t="s">
        <v>71</v>
      </c>
      <c r="H28" s="74">
        <f>SUM(H18)</f>
        <v>1</v>
      </c>
      <c r="I28" s="87">
        <f>H28/H40</f>
        <v>1</v>
      </c>
    </row>
    <row r="29" spans="1:34" x14ac:dyDescent="0.2">
      <c r="B29" s="67"/>
      <c r="C29" s="80"/>
      <c r="D29" s="80"/>
      <c r="E29" s="80"/>
      <c r="F29" s="80"/>
      <c r="G29" s="86" t="s">
        <v>72</v>
      </c>
      <c r="H29" s="74">
        <f>SUM(I18)</f>
        <v>0</v>
      </c>
      <c r="I29" s="87">
        <f>H29/H40</f>
        <v>0</v>
      </c>
    </row>
    <row r="30" spans="1:34" x14ac:dyDescent="0.2">
      <c r="B30" s="67"/>
      <c r="C30" s="80"/>
      <c r="D30" s="80"/>
      <c r="E30" s="80"/>
      <c r="F30" s="80"/>
      <c r="G30" s="86" t="s">
        <v>73</v>
      </c>
      <c r="H30" s="74">
        <f>SUM(J18)</f>
        <v>0</v>
      </c>
      <c r="I30" s="87">
        <f>H30/H40</f>
        <v>0</v>
      </c>
    </row>
    <row r="31" spans="1:34" x14ac:dyDescent="0.2">
      <c r="B31" s="67"/>
      <c r="C31" s="80"/>
      <c r="D31" s="80"/>
      <c r="E31" s="80"/>
      <c r="F31" s="80"/>
      <c r="G31" s="86" t="s">
        <v>74</v>
      </c>
      <c r="H31" s="74">
        <f>SUM(K18)</f>
        <v>0</v>
      </c>
      <c r="I31" s="87">
        <f>H31/H40</f>
        <v>0</v>
      </c>
    </row>
    <row r="32" spans="1:34" x14ac:dyDescent="0.2">
      <c r="B32" s="67"/>
      <c r="C32" s="80"/>
      <c r="D32" s="80"/>
      <c r="E32" s="80"/>
      <c r="F32" s="80"/>
      <c r="G32" s="86" t="s">
        <v>75</v>
      </c>
      <c r="H32" s="74">
        <f>SUM(L18)</f>
        <v>0</v>
      </c>
      <c r="I32" s="87">
        <f>H32/H40</f>
        <v>0</v>
      </c>
    </row>
    <row r="33" spans="2:9" x14ac:dyDescent="0.2">
      <c r="B33" s="67"/>
      <c r="C33" s="80"/>
      <c r="D33" s="80"/>
      <c r="E33" s="80"/>
      <c r="F33" s="80"/>
      <c r="G33" s="86" t="s">
        <v>76</v>
      </c>
      <c r="H33" s="74">
        <f>SUM(M18)</f>
        <v>0</v>
      </c>
      <c r="I33" s="87">
        <f>H33/H40</f>
        <v>0</v>
      </c>
    </row>
    <row r="34" spans="2:9" x14ac:dyDescent="0.2">
      <c r="B34" s="67"/>
      <c r="C34" s="80"/>
      <c r="D34" s="80"/>
      <c r="E34" s="80"/>
      <c r="F34" s="80"/>
      <c r="G34" s="86" t="s">
        <v>77</v>
      </c>
      <c r="H34" s="74">
        <f>SUM(N18)</f>
        <v>0</v>
      </c>
      <c r="I34" s="87">
        <f>H34/H40</f>
        <v>0</v>
      </c>
    </row>
    <row r="35" spans="2:9" x14ac:dyDescent="0.2">
      <c r="B35" s="67"/>
      <c r="C35" s="80"/>
      <c r="D35" s="80"/>
      <c r="E35" s="80"/>
      <c r="F35" s="80"/>
      <c r="G35" s="86" t="s">
        <v>78</v>
      </c>
      <c r="H35" s="74">
        <f>SUM(O18)</f>
        <v>0</v>
      </c>
      <c r="I35" s="87">
        <f>H35/H40</f>
        <v>0</v>
      </c>
    </row>
    <row r="36" spans="2:9" x14ac:dyDescent="0.2">
      <c r="B36" s="67"/>
      <c r="C36" s="80"/>
      <c r="D36" s="80"/>
      <c r="E36" s="80"/>
      <c r="F36" s="80"/>
      <c r="G36" s="86" t="s">
        <v>79</v>
      </c>
      <c r="H36" s="74">
        <f>SUM(P18)</f>
        <v>0</v>
      </c>
      <c r="I36" s="87">
        <f>H36/H40</f>
        <v>0</v>
      </c>
    </row>
    <row r="37" spans="2:9" x14ac:dyDescent="0.2">
      <c r="B37" s="67"/>
      <c r="C37" s="80"/>
      <c r="D37" s="80"/>
      <c r="E37" s="80"/>
      <c r="F37" s="80"/>
      <c r="G37" s="86" t="s">
        <v>80</v>
      </c>
      <c r="H37" s="74">
        <f>SUM(Q18)</f>
        <v>0</v>
      </c>
      <c r="I37" s="87">
        <f>H37/H40</f>
        <v>0</v>
      </c>
    </row>
    <row r="38" spans="2:9" x14ac:dyDescent="0.2">
      <c r="B38" s="67"/>
      <c r="C38" s="80"/>
      <c r="D38" s="80"/>
      <c r="E38" s="80"/>
      <c r="F38" s="80"/>
      <c r="G38" s="86" t="s">
        <v>81</v>
      </c>
      <c r="H38" s="74">
        <f>SUM(R18)</f>
        <v>0</v>
      </c>
      <c r="I38" s="87">
        <f>H38/H40</f>
        <v>0</v>
      </c>
    </row>
    <row r="39" spans="2:9" x14ac:dyDescent="0.2">
      <c r="B39" s="67"/>
      <c r="C39" s="80"/>
      <c r="D39" s="80"/>
      <c r="E39" s="80"/>
      <c r="F39" s="80"/>
      <c r="G39" s="86" t="s">
        <v>82</v>
      </c>
      <c r="H39" s="96">
        <f>SUM(S18)</f>
        <v>0</v>
      </c>
      <c r="I39" s="89">
        <f>H39/H40</f>
        <v>0</v>
      </c>
    </row>
    <row r="40" spans="2:9" x14ac:dyDescent="0.2">
      <c r="B40" s="67"/>
      <c r="C40" s="80"/>
      <c r="D40" s="80"/>
      <c r="E40" s="80"/>
      <c r="F40" s="80"/>
      <c r="G40" s="86"/>
      <c r="H40" s="95">
        <f>SUM(H27:H39)</f>
        <v>1</v>
      </c>
      <c r="I40" s="88">
        <f>SUM(I27:I39)</f>
        <v>1</v>
      </c>
    </row>
  </sheetData>
  <mergeCells count="2">
    <mergeCell ref="B1:C1"/>
    <mergeCell ref="G1:S1"/>
  </mergeCells>
  <phoneticPr fontId="3" type="noConversion"/>
  <printOptions gridLines="1"/>
  <pageMargins left="0.5" right="0.5" top="1.5" bottom="0.75" header="0.5" footer="0.5"/>
  <pageSetup scale="75" orientation="landscape" r:id="rId1"/>
  <headerFooter alignWithMargins="0">
    <oddHeader>&amp;C&amp;"Arial,Bold"&amp;16 2012 Swimming Season
Possible Pollution Sources for Monitored Delaware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25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13" customWidth="1"/>
    <col min="4" max="4" width="7.7109375" style="13" customWidth="1"/>
    <col min="5" max="5" width="16.7109375" style="1" customWidth="1"/>
    <col min="6" max="7" width="13" style="14" customWidth="1"/>
    <col min="8" max="8" width="9.28515625" style="15" customWidth="1"/>
    <col min="9" max="11" width="12.28515625" style="1" customWidth="1"/>
    <col min="12" max="16384" width="9.140625" style="1"/>
  </cols>
  <sheetData>
    <row r="1" spans="1:11" ht="37.5" customHeight="1" x14ac:dyDescent="0.15">
      <c r="A1" s="17" t="s">
        <v>7</v>
      </c>
      <c r="B1" s="17" t="s">
        <v>8</v>
      </c>
      <c r="C1" s="17" t="s">
        <v>28</v>
      </c>
      <c r="D1" s="3" t="s">
        <v>31</v>
      </c>
      <c r="E1" s="17" t="s">
        <v>47</v>
      </c>
      <c r="F1" s="18" t="s">
        <v>48</v>
      </c>
      <c r="G1" s="18" t="s">
        <v>49</v>
      </c>
      <c r="H1" s="19" t="s">
        <v>50</v>
      </c>
      <c r="I1" s="17" t="s">
        <v>51</v>
      </c>
      <c r="J1" s="17" t="s">
        <v>52</v>
      </c>
      <c r="K1" s="17" t="s">
        <v>53</v>
      </c>
    </row>
    <row r="2" spans="1:11" ht="12.75" customHeight="1" x14ac:dyDescent="0.15">
      <c r="A2" s="132" t="s">
        <v>102</v>
      </c>
      <c r="B2" s="132" t="s">
        <v>122</v>
      </c>
      <c r="C2" s="132" t="s">
        <v>123</v>
      </c>
      <c r="D2" s="132"/>
      <c r="E2" s="132" t="s">
        <v>156</v>
      </c>
      <c r="F2" s="133">
        <v>41130</v>
      </c>
      <c r="G2" s="133">
        <v>41131</v>
      </c>
      <c r="H2" s="132">
        <v>1</v>
      </c>
      <c r="I2" s="132" t="s">
        <v>157</v>
      </c>
      <c r="J2" s="132" t="s">
        <v>158</v>
      </c>
      <c r="K2" s="132" t="s">
        <v>159</v>
      </c>
    </row>
    <row r="3" spans="1:11" ht="12.75" customHeight="1" x14ac:dyDescent="0.15">
      <c r="A3" s="24"/>
      <c r="B3" s="44">
        <f>SUM(IF(FREQUENCY(MATCH(B2:B2,B2:B2,0),MATCH(B2:B2,B2:B2,0))&gt;0,1))</f>
        <v>1</v>
      </c>
      <c r="C3" s="44"/>
      <c r="D3" s="44"/>
      <c r="E3" s="21">
        <f>COUNTA(E2:E2)</f>
        <v>1</v>
      </c>
      <c r="F3" s="21"/>
      <c r="G3" s="21"/>
      <c r="H3" s="21">
        <f>SUM(H2:H2)</f>
        <v>1</v>
      </c>
      <c r="I3" s="24"/>
      <c r="J3" s="24"/>
      <c r="K3" s="24"/>
    </row>
    <row r="4" spans="1:11" ht="12.75" customHeight="1" x14ac:dyDescent="0.15">
      <c r="A4" s="24"/>
      <c r="B4" s="44"/>
      <c r="C4" s="25"/>
      <c r="D4" s="25"/>
      <c r="E4" s="21"/>
      <c r="F4" s="21"/>
      <c r="G4" s="21"/>
      <c r="H4" s="21"/>
      <c r="I4" s="24"/>
      <c r="J4" s="24"/>
      <c r="K4" s="24"/>
    </row>
    <row r="5" spans="1:11" ht="12.75" customHeight="1" x14ac:dyDescent="0.15">
      <c r="A5" s="24"/>
      <c r="B5" s="44"/>
      <c r="C5" s="25"/>
      <c r="D5" s="25"/>
      <c r="E5" s="21"/>
      <c r="F5" s="21"/>
      <c r="G5" s="21"/>
      <c r="H5" s="21"/>
      <c r="I5" s="24"/>
      <c r="J5" s="24"/>
      <c r="K5" s="24"/>
    </row>
    <row r="6" spans="1:11" ht="12.75" customHeight="1" x14ac:dyDescent="0.2">
      <c r="A6" s="24"/>
      <c r="C6" s="109"/>
      <c r="D6" s="93" t="s">
        <v>160</v>
      </c>
      <c r="E6" s="90"/>
      <c r="F6" s="90"/>
      <c r="G6" s="21"/>
      <c r="H6" s="21"/>
      <c r="I6" s="24"/>
      <c r="J6" s="24"/>
      <c r="K6" s="24"/>
    </row>
    <row r="7" spans="1:11" ht="12.75" customHeight="1" x14ac:dyDescent="0.2">
      <c r="A7" s="24"/>
      <c r="B7" s="91"/>
      <c r="C7" s="1"/>
      <c r="D7" s="92" t="s">
        <v>86</v>
      </c>
      <c r="E7" s="74">
        <v>0</v>
      </c>
      <c r="F7" s="90"/>
      <c r="G7" s="21"/>
      <c r="H7" s="21"/>
      <c r="I7" s="24"/>
      <c r="J7" s="24"/>
      <c r="K7" s="24"/>
    </row>
    <row r="8" spans="1:11" ht="12.75" customHeight="1" x14ac:dyDescent="0.2">
      <c r="A8" s="24"/>
      <c r="B8" s="91"/>
      <c r="C8" s="1"/>
      <c r="D8" s="92" t="s">
        <v>87</v>
      </c>
      <c r="E8" s="74">
        <f>SUM(E3)</f>
        <v>1</v>
      </c>
      <c r="F8" s="90"/>
      <c r="G8" s="21"/>
      <c r="H8" s="21"/>
      <c r="I8" s="24"/>
      <c r="J8" s="24"/>
      <c r="K8" s="24"/>
    </row>
    <row r="9" spans="1:11" ht="12.75" customHeight="1" x14ac:dyDescent="0.2">
      <c r="A9" s="24"/>
      <c r="B9" s="91"/>
      <c r="C9" s="1"/>
      <c r="D9" s="92" t="s">
        <v>88</v>
      </c>
      <c r="E9" s="73">
        <f>SUM(H3)</f>
        <v>1</v>
      </c>
      <c r="F9" s="90"/>
      <c r="G9" s="21"/>
      <c r="H9" s="21"/>
      <c r="I9" s="24"/>
      <c r="J9" s="24"/>
      <c r="K9" s="24"/>
    </row>
    <row r="10" spans="1:11" ht="12.75" customHeight="1" x14ac:dyDescent="0.2">
      <c r="A10" s="24"/>
      <c r="B10" s="91"/>
      <c r="C10" s="109"/>
      <c r="D10" s="109"/>
      <c r="E10" s="90"/>
      <c r="F10" s="90"/>
      <c r="G10" s="21"/>
      <c r="H10" s="21"/>
      <c r="I10" s="24"/>
      <c r="J10" s="24"/>
      <c r="K10" s="24"/>
    </row>
    <row r="11" spans="1:11" ht="12.75" customHeight="1" x14ac:dyDescent="0.2">
      <c r="A11" s="24"/>
      <c r="B11" s="80"/>
      <c r="C11" s="1"/>
      <c r="D11" s="93" t="s">
        <v>69</v>
      </c>
      <c r="E11" s="90"/>
      <c r="F11" s="90"/>
      <c r="G11" s="21"/>
      <c r="H11" s="21"/>
      <c r="I11" s="24"/>
      <c r="J11" s="24"/>
      <c r="K11" s="24"/>
    </row>
    <row r="12" spans="1:11" ht="12.75" customHeight="1" x14ac:dyDescent="0.2">
      <c r="A12" s="24"/>
      <c r="B12" s="91"/>
      <c r="C12" s="74"/>
      <c r="D12" s="74"/>
      <c r="E12" s="85" t="s">
        <v>56</v>
      </c>
      <c r="F12" s="85" t="s">
        <v>57</v>
      </c>
      <c r="G12" s="21"/>
      <c r="H12" s="21"/>
      <c r="I12" s="24"/>
      <c r="J12" s="24"/>
      <c r="K12" s="24"/>
    </row>
    <row r="13" spans="1:11" ht="12.75" customHeight="1" x14ac:dyDescent="0.2">
      <c r="A13" s="60"/>
      <c r="B13" s="80"/>
      <c r="C13" s="1"/>
      <c r="D13" s="94" t="s">
        <v>83</v>
      </c>
      <c r="E13" s="76"/>
      <c r="F13" s="76"/>
      <c r="G13" s="22"/>
      <c r="H13" s="61"/>
      <c r="I13" s="24"/>
      <c r="J13" s="24"/>
      <c r="K13" s="39"/>
    </row>
    <row r="14" spans="1:11" ht="12.75" customHeight="1" x14ac:dyDescent="0.2">
      <c r="A14" s="60"/>
      <c r="B14" s="80"/>
      <c r="C14" s="1"/>
      <c r="D14" s="110" t="s">
        <v>54</v>
      </c>
      <c r="E14" s="96">
        <f>COUNTIF(I2:I2, "*ELEV_BACT*")</f>
        <v>1</v>
      </c>
      <c r="F14" s="89">
        <f>E14/E15</f>
        <v>1</v>
      </c>
      <c r="G14" s="22"/>
      <c r="H14" s="61"/>
      <c r="I14" s="24"/>
      <c r="J14" s="24"/>
      <c r="K14" s="39"/>
    </row>
    <row r="15" spans="1:11" ht="12.75" customHeight="1" x14ac:dyDescent="0.2">
      <c r="B15" s="80"/>
      <c r="C15" s="1"/>
      <c r="D15" s="97"/>
      <c r="E15" s="98">
        <f>SUM(E14:E14)</f>
        <v>1</v>
      </c>
      <c r="F15" s="87">
        <f>SUM(F14:F14)</f>
        <v>1</v>
      </c>
      <c r="G15" s="24"/>
      <c r="I15" s="59"/>
      <c r="J15" s="24"/>
      <c r="K15" s="24"/>
    </row>
    <row r="16" spans="1:11" ht="12.75" customHeight="1" x14ac:dyDescent="0.2">
      <c r="B16" s="80"/>
      <c r="C16" s="1"/>
      <c r="D16" s="94" t="s">
        <v>84</v>
      </c>
      <c r="E16" s="76"/>
      <c r="F16" s="95"/>
      <c r="H16" s="57"/>
      <c r="I16" s="58"/>
      <c r="J16" s="34"/>
      <c r="K16" s="64"/>
    </row>
    <row r="17" spans="2:12" ht="12.75" customHeight="1" x14ac:dyDescent="0.2">
      <c r="B17" s="80"/>
      <c r="C17" s="1"/>
      <c r="D17" s="110" t="s">
        <v>55</v>
      </c>
      <c r="E17" s="96">
        <f>COUNTIF(J2:J4, "*ENTERO*")</f>
        <v>1</v>
      </c>
      <c r="F17" s="89">
        <f>E17/E18</f>
        <v>1</v>
      </c>
      <c r="I17" s="65"/>
      <c r="J17" s="34"/>
      <c r="K17" s="64"/>
    </row>
    <row r="18" spans="2:12" ht="12.75" customHeight="1" x14ac:dyDescent="0.2">
      <c r="B18" s="80"/>
      <c r="C18" s="1"/>
      <c r="D18" s="97"/>
      <c r="E18" s="98">
        <f>SUM(E17:E17)</f>
        <v>1</v>
      </c>
      <c r="F18" s="87">
        <f>SUM(F17:F17)</f>
        <v>1</v>
      </c>
      <c r="I18" s="59"/>
      <c r="J18" s="24"/>
      <c r="K18" s="34"/>
      <c r="L18" s="53"/>
    </row>
    <row r="19" spans="2:12" ht="12.75" customHeight="1" x14ac:dyDescent="0.2">
      <c r="B19" s="80"/>
      <c r="C19" s="1"/>
      <c r="D19" s="94" t="s">
        <v>85</v>
      </c>
      <c r="E19" s="76"/>
      <c r="F19" s="95"/>
      <c r="I19" s="58"/>
      <c r="J19" s="34"/>
      <c r="K19" s="64"/>
      <c r="L19" s="53"/>
    </row>
    <row r="20" spans="2:12" ht="12.75" customHeight="1" x14ac:dyDescent="0.2">
      <c r="B20" s="80"/>
      <c r="C20" s="1"/>
      <c r="D20" s="110" t="s">
        <v>134</v>
      </c>
      <c r="E20" s="96">
        <f>COUNTIF(K2:K2, "*UNKNOWN*")</f>
        <v>1</v>
      </c>
      <c r="F20" s="89">
        <f>E20/E21</f>
        <v>1</v>
      </c>
      <c r="I20" s="58"/>
      <c r="J20" s="34"/>
      <c r="K20" s="64"/>
      <c r="L20" s="53"/>
    </row>
    <row r="21" spans="2:12" ht="12.75" customHeight="1" x14ac:dyDescent="0.2">
      <c r="B21" s="80"/>
      <c r="C21" s="80"/>
      <c r="D21" s="80"/>
      <c r="E21" s="98">
        <f>SUM(E20:E20)</f>
        <v>1</v>
      </c>
      <c r="F21" s="87">
        <f>SUM(F20:F20)</f>
        <v>1</v>
      </c>
      <c r="I21" s="53"/>
      <c r="J21" s="34"/>
      <c r="K21" s="64"/>
      <c r="L21" s="53"/>
    </row>
    <row r="22" spans="2:12" ht="12.75" customHeight="1" x14ac:dyDescent="0.15">
      <c r="I22" s="53"/>
      <c r="J22" s="34"/>
      <c r="K22" s="64"/>
    </row>
    <row r="23" spans="2:12" ht="12.75" customHeight="1" x14ac:dyDescent="0.15">
      <c r="I23" s="53"/>
      <c r="J23" s="34"/>
      <c r="K23" s="64"/>
    </row>
    <row r="24" spans="2:12" ht="12.75" customHeight="1" x14ac:dyDescent="0.15">
      <c r="I24" s="16"/>
      <c r="J24" s="66"/>
      <c r="K24" s="16"/>
    </row>
    <row r="25" spans="2:12" ht="12" customHeight="1" x14ac:dyDescent="0.15"/>
  </sheetData>
  <sortState ref="A6:K18">
    <sortCondition ref="F6:F18"/>
  </sortState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Delaware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20"/>
  <sheetViews>
    <sheetView workbookViewId="0">
      <pane ySplit="2" topLeftCell="A3" activePane="bottomLeft" state="frozen"/>
      <selection pane="bottomLeft"/>
    </sheetView>
  </sheetViews>
  <sheetFormatPr defaultRowHeight="9" customHeight="1" x14ac:dyDescent="0.2"/>
  <cols>
    <col min="1" max="1" width="10.85546875" style="5" customWidth="1"/>
    <col min="2" max="2" width="9.140625" style="5"/>
    <col min="3" max="3" width="39.28515625" style="26" customWidth="1"/>
    <col min="4" max="4" width="7.7109375" style="26" customWidth="1"/>
    <col min="5" max="6" width="9.140625" style="6"/>
    <col min="7" max="7" width="0.5703125" style="6" customWidth="1"/>
    <col min="8" max="12" width="9.140625" style="6"/>
    <col min="13" max="16384" width="9.140625" style="5"/>
  </cols>
  <sheetData>
    <row r="1" spans="1:148" s="2" customFormat="1" ht="12" customHeight="1" x14ac:dyDescent="0.2">
      <c r="A1" s="9"/>
      <c r="B1" s="165" t="s">
        <v>19</v>
      </c>
      <c r="C1" s="166"/>
      <c r="D1" s="166"/>
      <c r="E1" s="166"/>
      <c r="F1" s="166"/>
      <c r="G1" s="23"/>
      <c r="H1" s="163" t="s">
        <v>18</v>
      </c>
      <c r="I1" s="164"/>
      <c r="J1" s="164"/>
      <c r="K1" s="164"/>
      <c r="L1" s="164"/>
    </row>
    <row r="2" spans="1:148" s="8" customFormat="1" ht="48" customHeight="1" x14ac:dyDescent="0.2">
      <c r="A2" s="4" t="s">
        <v>7</v>
      </c>
      <c r="B2" s="3" t="s">
        <v>8</v>
      </c>
      <c r="C2" s="3" t="s">
        <v>6</v>
      </c>
      <c r="D2" s="3" t="s">
        <v>31</v>
      </c>
      <c r="E2" s="3" t="s">
        <v>0</v>
      </c>
      <c r="F2" s="3" t="s">
        <v>13</v>
      </c>
      <c r="G2" s="23"/>
      <c r="H2" s="3" t="s">
        <v>1</v>
      </c>
      <c r="I2" s="3" t="s">
        <v>2</v>
      </c>
      <c r="J2" s="3" t="s">
        <v>3</v>
      </c>
      <c r="K2" s="3" t="s">
        <v>4</v>
      </c>
      <c r="L2" s="3" t="s">
        <v>5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</row>
    <row r="3" spans="1:148" ht="12.75" customHeight="1" x14ac:dyDescent="0.2">
      <c r="A3" s="126" t="s">
        <v>102</v>
      </c>
      <c r="B3" s="126" t="s">
        <v>122</v>
      </c>
      <c r="C3" s="126" t="s">
        <v>123</v>
      </c>
      <c r="D3" s="127"/>
      <c r="E3" s="126">
        <v>1</v>
      </c>
      <c r="F3" s="126">
        <v>1</v>
      </c>
      <c r="G3" s="126"/>
      <c r="H3" s="126">
        <v>1</v>
      </c>
      <c r="I3" s="126" t="s">
        <v>164</v>
      </c>
      <c r="J3" s="126" t="s">
        <v>164</v>
      </c>
      <c r="K3" s="126" t="s">
        <v>164</v>
      </c>
      <c r="L3" s="126" t="s">
        <v>164</v>
      </c>
    </row>
    <row r="4" spans="1:148" ht="12.75" customHeight="1" x14ac:dyDescent="0.2">
      <c r="A4" s="24"/>
      <c r="B4" s="25">
        <f>COUNTA(B3:B3)</f>
        <v>1</v>
      </c>
      <c r="C4" s="25"/>
      <c r="D4" s="25"/>
      <c r="E4" s="123">
        <f>SUM(E3:E3)</f>
        <v>1</v>
      </c>
      <c r="F4" s="123">
        <f>SUM(F3:F3)</f>
        <v>1</v>
      </c>
      <c r="G4" s="123"/>
      <c r="H4" s="123">
        <f>SUM(H3:H3)</f>
        <v>1</v>
      </c>
      <c r="I4" s="123">
        <f>SUM(I3:I3)</f>
        <v>0</v>
      </c>
      <c r="J4" s="123">
        <f>SUM(J3:J3)</f>
        <v>0</v>
      </c>
      <c r="K4" s="123">
        <f>SUM(K3:K3)</f>
        <v>0</v>
      </c>
      <c r="L4" s="123">
        <f>SUM(L3:L3)</f>
        <v>0</v>
      </c>
    </row>
    <row r="5" spans="1:148" ht="12.75" customHeight="1" x14ac:dyDescent="0.2">
      <c r="A5" s="24"/>
      <c r="B5" s="25"/>
      <c r="C5" s="25"/>
      <c r="D5" s="25"/>
      <c r="E5" s="21"/>
      <c r="F5" s="21"/>
      <c r="G5" s="124"/>
      <c r="H5" s="21"/>
      <c r="I5" s="21"/>
      <c r="J5" s="21"/>
      <c r="K5" s="21"/>
      <c r="L5" s="21"/>
    </row>
    <row r="6" spans="1:148" ht="12.75" customHeight="1" x14ac:dyDescent="0.2">
      <c r="A6" s="24"/>
      <c r="B6" s="25"/>
      <c r="C6" s="25"/>
      <c r="D6" s="25"/>
      <c r="E6" s="21"/>
      <c r="F6" s="21"/>
      <c r="G6" s="124"/>
      <c r="H6" s="21"/>
      <c r="I6" s="21"/>
      <c r="J6" s="21"/>
      <c r="K6" s="21"/>
      <c r="L6" s="21"/>
    </row>
    <row r="7" spans="1:148" ht="12.75" customHeight="1" x14ac:dyDescent="0.2">
      <c r="C7" s="109"/>
      <c r="D7" s="93" t="s">
        <v>163</v>
      </c>
      <c r="E7" s="90"/>
    </row>
    <row r="8" spans="1:148" ht="12.75" customHeight="1" x14ac:dyDescent="0.2">
      <c r="B8" s="91"/>
      <c r="D8" s="92" t="s">
        <v>86</v>
      </c>
      <c r="E8" s="74">
        <f>SUM(B4)</f>
        <v>1</v>
      </c>
    </row>
    <row r="9" spans="1:148" ht="12.75" customHeight="1" x14ac:dyDescent="0.2">
      <c r="B9" s="91"/>
      <c r="D9" s="92" t="s">
        <v>67</v>
      </c>
      <c r="E9" s="74">
        <f>SUM(E4)</f>
        <v>1</v>
      </c>
    </row>
    <row r="10" spans="1:148" ht="12.75" customHeight="1" x14ac:dyDescent="0.2">
      <c r="B10" s="91"/>
      <c r="D10" s="92" t="s">
        <v>68</v>
      </c>
      <c r="E10" s="73">
        <f>SUM(F4)</f>
        <v>1</v>
      </c>
    </row>
    <row r="11" spans="1:148" ht="12.75" customHeight="1" x14ac:dyDescent="0.2"/>
    <row r="12" spans="1:148" ht="12.75" customHeight="1" x14ac:dyDescent="0.2">
      <c r="D12" s="78"/>
      <c r="E12" s="80"/>
      <c r="F12" s="93" t="s">
        <v>94</v>
      </c>
      <c r="G12" s="80"/>
      <c r="H12" s="85" t="s">
        <v>56</v>
      </c>
      <c r="I12" s="85" t="s">
        <v>66</v>
      </c>
    </row>
    <row r="13" spans="1:148" ht="12.75" customHeight="1" x14ac:dyDescent="0.2">
      <c r="C13" s="97"/>
      <c r="D13" s="97"/>
      <c r="E13" s="97"/>
      <c r="F13" s="83" t="s">
        <v>89</v>
      </c>
      <c r="H13" s="74">
        <f>SUM(H4)</f>
        <v>1</v>
      </c>
      <c r="I13" s="87">
        <f>H13/(H18)</f>
        <v>1</v>
      </c>
    </row>
    <row r="14" spans="1:148" ht="12.75" customHeight="1" x14ac:dyDescent="0.2">
      <c r="C14" s="97"/>
      <c r="D14" s="97"/>
      <c r="E14" s="97"/>
      <c r="F14" s="83" t="s">
        <v>90</v>
      </c>
      <c r="H14" s="74">
        <f>SUM(I4)</f>
        <v>0</v>
      </c>
      <c r="I14" s="87">
        <f>H14/H18</f>
        <v>0</v>
      </c>
    </row>
    <row r="15" spans="1:148" ht="12.75" customHeight="1" x14ac:dyDescent="0.2">
      <c r="C15" s="97"/>
      <c r="D15" s="97"/>
      <c r="E15" s="97"/>
      <c r="F15" s="83" t="s">
        <v>91</v>
      </c>
      <c r="H15" s="74">
        <f>SUM(J4)</f>
        <v>0</v>
      </c>
      <c r="I15" s="87">
        <f>H15/H18</f>
        <v>0</v>
      </c>
    </row>
    <row r="16" spans="1:148" ht="12.75" customHeight="1" x14ac:dyDescent="0.2">
      <c r="C16" s="97"/>
      <c r="D16" s="97"/>
      <c r="E16" s="97"/>
      <c r="F16" s="83" t="s">
        <v>92</v>
      </c>
      <c r="H16" s="74">
        <f>SUM(K4)</f>
        <v>0</v>
      </c>
      <c r="I16" s="87">
        <f>H16/H18</f>
        <v>0</v>
      </c>
    </row>
    <row r="17" spans="3:9" ht="12.75" customHeight="1" x14ac:dyDescent="0.2">
      <c r="C17" s="97"/>
      <c r="D17" s="97"/>
      <c r="E17" s="97"/>
      <c r="F17" s="83" t="s">
        <v>93</v>
      </c>
      <c r="H17" s="96">
        <f>SUM(L4)</f>
        <v>0</v>
      </c>
      <c r="I17" s="89">
        <f>H17/H18</f>
        <v>0</v>
      </c>
    </row>
    <row r="18" spans="3:9" ht="12.75" customHeight="1" x14ac:dyDescent="0.2">
      <c r="C18" s="97"/>
      <c r="D18" s="97"/>
      <c r="E18" s="97"/>
      <c r="F18" s="97"/>
      <c r="G18" s="83"/>
      <c r="H18" s="95">
        <f>SUM(H13:H17)</f>
        <v>1</v>
      </c>
      <c r="I18" s="87">
        <f>SUM(I13:I17)</f>
        <v>1</v>
      </c>
    </row>
    <row r="19" spans="3:9" ht="12.75" customHeight="1" x14ac:dyDescent="0.2"/>
    <row r="20" spans="3:9" ht="12.75" customHeight="1" x14ac:dyDescent="0.2"/>
  </sheetData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2012 Swimming Season
Delaware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3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7.7109375" style="6" customWidth="1"/>
    <col min="5" max="5" width="9.140625" style="41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38" customFormat="1" ht="12" customHeight="1" x14ac:dyDescent="0.2">
      <c r="B1" s="168" t="s">
        <v>20</v>
      </c>
      <c r="C1" s="168"/>
      <c r="D1" s="51"/>
      <c r="E1" s="52"/>
      <c r="F1" s="51"/>
      <c r="G1" s="167" t="s">
        <v>22</v>
      </c>
      <c r="H1" s="167"/>
      <c r="I1" s="167"/>
      <c r="J1" s="51"/>
      <c r="K1" s="168" t="s">
        <v>25</v>
      </c>
      <c r="L1" s="168"/>
    </row>
    <row r="2" spans="1:12" s="40" customFormat="1" ht="48.75" customHeight="1" x14ac:dyDescent="0.15">
      <c r="A2" s="3" t="s">
        <v>7</v>
      </c>
      <c r="B2" s="3" t="s">
        <v>8</v>
      </c>
      <c r="C2" s="3" t="s">
        <v>6</v>
      </c>
      <c r="D2" s="3"/>
      <c r="E2" s="11" t="s">
        <v>21</v>
      </c>
      <c r="F2" s="3"/>
      <c r="G2" s="3" t="s">
        <v>161</v>
      </c>
      <c r="H2" s="3" t="s">
        <v>9</v>
      </c>
      <c r="I2" s="3" t="s">
        <v>10</v>
      </c>
      <c r="J2" s="3"/>
      <c r="K2" s="3" t="s">
        <v>11</v>
      </c>
      <c r="L2" s="3" t="s">
        <v>12</v>
      </c>
    </row>
    <row r="3" spans="1:12" ht="12.75" customHeight="1" x14ac:dyDescent="0.2">
      <c r="A3" s="24" t="s">
        <v>102</v>
      </c>
      <c r="B3" s="24" t="s">
        <v>103</v>
      </c>
      <c r="C3" s="24" t="s">
        <v>104</v>
      </c>
      <c r="D3" s="39">
        <v>1</v>
      </c>
      <c r="E3" s="53">
        <v>126</v>
      </c>
      <c r="F3" s="5"/>
      <c r="G3" s="10"/>
      <c r="H3" s="124"/>
      <c r="I3" s="28">
        <f t="shared" ref="I3:I17" si="0">H3/E3</f>
        <v>0</v>
      </c>
      <c r="J3" s="45"/>
      <c r="K3" s="29">
        <f t="shared" ref="K3:K17" si="1">E3-H3</f>
        <v>126</v>
      </c>
      <c r="L3" s="28">
        <f t="shared" ref="L3:L17" si="2">K3/E3</f>
        <v>1</v>
      </c>
    </row>
    <row r="4" spans="1:12" ht="12.75" customHeight="1" x14ac:dyDescent="0.2">
      <c r="A4" s="24" t="s">
        <v>102</v>
      </c>
      <c r="B4" s="24" t="s">
        <v>105</v>
      </c>
      <c r="C4" s="24" t="s">
        <v>106</v>
      </c>
      <c r="D4" s="39">
        <v>1</v>
      </c>
      <c r="E4" s="53">
        <v>126</v>
      </c>
      <c r="F4" s="5"/>
      <c r="G4" s="10"/>
      <c r="H4" s="124"/>
      <c r="I4" s="28">
        <f t="shared" si="0"/>
        <v>0</v>
      </c>
      <c r="J4" s="45"/>
      <c r="K4" s="29">
        <f t="shared" si="1"/>
        <v>126</v>
      </c>
      <c r="L4" s="28">
        <f t="shared" si="2"/>
        <v>1</v>
      </c>
    </row>
    <row r="5" spans="1:12" ht="12.75" customHeight="1" x14ac:dyDescent="0.2">
      <c r="A5" s="24" t="s">
        <v>102</v>
      </c>
      <c r="B5" s="24" t="s">
        <v>107</v>
      </c>
      <c r="C5" s="24" t="s">
        <v>108</v>
      </c>
      <c r="D5" s="39">
        <v>1</v>
      </c>
      <c r="E5" s="53">
        <v>126</v>
      </c>
      <c r="F5" s="5"/>
      <c r="G5" s="10"/>
      <c r="H5" s="124"/>
      <c r="I5" s="28">
        <f t="shared" si="0"/>
        <v>0</v>
      </c>
      <c r="J5" s="45"/>
      <c r="K5" s="29">
        <f t="shared" si="1"/>
        <v>126</v>
      </c>
      <c r="L5" s="28">
        <f t="shared" si="2"/>
        <v>1</v>
      </c>
    </row>
    <row r="6" spans="1:12" ht="12.75" customHeight="1" x14ac:dyDescent="0.2">
      <c r="A6" s="24" t="s">
        <v>102</v>
      </c>
      <c r="B6" s="24" t="s">
        <v>109</v>
      </c>
      <c r="C6" s="24" t="s">
        <v>110</v>
      </c>
      <c r="D6" s="39">
        <v>1</v>
      </c>
      <c r="E6" s="53">
        <v>126</v>
      </c>
      <c r="F6" s="5"/>
      <c r="G6" s="10"/>
      <c r="H6" s="124"/>
      <c r="I6" s="28">
        <f t="shared" si="0"/>
        <v>0</v>
      </c>
      <c r="J6" s="45"/>
      <c r="K6" s="29">
        <f t="shared" si="1"/>
        <v>126</v>
      </c>
      <c r="L6" s="28">
        <f t="shared" si="2"/>
        <v>1</v>
      </c>
    </row>
    <row r="7" spans="1:12" ht="12.75" customHeight="1" x14ac:dyDescent="0.2">
      <c r="A7" s="24" t="s">
        <v>102</v>
      </c>
      <c r="B7" s="24" t="s">
        <v>152</v>
      </c>
      <c r="C7" s="24" t="s">
        <v>111</v>
      </c>
      <c r="D7" s="39">
        <v>1</v>
      </c>
      <c r="E7" s="53">
        <v>126</v>
      </c>
      <c r="F7" s="5"/>
      <c r="G7" s="10"/>
      <c r="H7" s="124"/>
      <c r="I7" s="28">
        <f t="shared" si="0"/>
        <v>0</v>
      </c>
      <c r="J7" s="45"/>
      <c r="K7" s="29">
        <f t="shared" si="1"/>
        <v>126</v>
      </c>
      <c r="L7" s="28">
        <f t="shared" si="2"/>
        <v>1</v>
      </c>
    </row>
    <row r="8" spans="1:12" ht="12.75" customHeight="1" x14ac:dyDescent="0.2">
      <c r="A8" s="24" t="s">
        <v>102</v>
      </c>
      <c r="B8" s="24" t="s">
        <v>112</v>
      </c>
      <c r="C8" s="24" t="s">
        <v>113</v>
      </c>
      <c r="D8" s="39">
        <v>1</v>
      </c>
      <c r="E8" s="53">
        <v>126</v>
      </c>
      <c r="F8" s="5"/>
      <c r="G8" s="10"/>
      <c r="H8" s="124"/>
      <c r="I8" s="28">
        <f t="shared" si="0"/>
        <v>0</v>
      </c>
      <c r="J8" s="45"/>
      <c r="K8" s="29">
        <f t="shared" si="1"/>
        <v>126</v>
      </c>
      <c r="L8" s="28">
        <f t="shared" si="2"/>
        <v>1</v>
      </c>
    </row>
    <row r="9" spans="1:12" ht="12.75" customHeight="1" x14ac:dyDescent="0.2">
      <c r="A9" s="24" t="s">
        <v>102</v>
      </c>
      <c r="B9" s="24" t="s">
        <v>114</v>
      </c>
      <c r="C9" s="24" t="s">
        <v>115</v>
      </c>
      <c r="D9" s="39">
        <v>2</v>
      </c>
      <c r="E9" s="53">
        <v>126</v>
      </c>
      <c r="F9" s="5"/>
      <c r="G9" s="10"/>
      <c r="H9" s="124"/>
      <c r="I9" s="28">
        <f t="shared" si="0"/>
        <v>0</v>
      </c>
      <c r="J9" s="45"/>
      <c r="K9" s="29">
        <f t="shared" si="1"/>
        <v>126</v>
      </c>
      <c r="L9" s="28">
        <f t="shared" si="2"/>
        <v>1</v>
      </c>
    </row>
    <row r="10" spans="1:12" ht="12.75" customHeight="1" x14ac:dyDescent="0.2">
      <c r="A10" s="24" t="s">
        <v>102</v>
      </c>
      <c r="B10" s="24" t="s">
        <v>116</v>
      </c>
      <c r="C10" s="24" t="s">
        <v>117</v>
      </c>
      <c r="D10" s="39">
        <v>2</v>
      </c>
      <c r="E10" s="53">
        <v>126</v>
      </c>
      <c r="F10" s="5"/>
      <c r="G10" s="10"/>
      <c r="H10" s="124"/>
      <c r="I10" s="28">
        <f t="shared" si="0"/>
        <v>0</v>
      </c>
      <c r="J10" s="45"/>
      <c r="K10" s="29">
        <f t="shared" si="1"/>
        <v>126</v>
      </c>
      <c r="L10" s="28">
        <f t="shared" si="2"/>
        <v>1</v>
      </c>
    </row>
    <row r="11" spans="1:12" ht="12.75" customHeight="1" x14ac:dyDescent="0.2">
      <c r="A11" s="24" t="s">
        <v>102</v>
      </c>
      <c r="B11" s="24" t="s">
        <v>118</v>
      </c>
      <c r="C11" s="24" t="s">
        <v>119</v>
      </c>
      <c r="D11" s="23">
        <v>2</v>
      </c>
      <c r="E11" s="53">
        <v>126</v>
      </c>
      <c r="F11" s="5"/>
      <c r="G11" s="10"/>
      <c r="H11" s="124"/>
      <c r="I11" s="28">
        <f t="shared" si="0"/>
        <v>0</v>
      </c>
      <c r="J11" s="45"/>
      <c r="K11" s="29">
        <f t="shared" si="1"/>
        <v>126</v>
      </c>
      <c r="L11" s="28">
        <f t="shared" si="2"/>
        <v>1</v>
      </c>
    </row>
    <row r="12" spans="1:12" ht="12.75" customHeight="1" x14ac:dyDescent="0.2">
      <c r="A12" s="24" t="s">
        <v>102</v>
      </c>
      <c r="B12" s="24" t="s">
        <v>120</v>
      </c>
      <c r="C12" s="24" t="s">
        <v>121</v>
      </c>
      <c r="D12" s="39">
        <v>1</v>
      </c>
      <c r="E12" s="53">
        <v>126</v>
      </c>
      <c r="F12" s="5"/>
      <c r="G12" s="10"/>
      <c r="H12" s="124"/>
      <c r="I12" s="28">
        <f t="shared" si="0"/>
        <v>0</v>
      </c>
      <c r="J12" s="45"/>
      <c r="K12" s="29">
        <f t="shared" si="1"/>
        <v>126</v>
      </c>
      <c r="L12" s="28">
        <f t="shared" si="2"/>
        <v>1</v>
      </c>
    </row>
    <row r="13" spans="1:12" ht="12.75" customHeight="1" x14ac:dyDescent="0.2">
      <c r="A13" s="24" t="s">
        <v>102</v>
      </c>
      <c r="B13" s="24" t="s">
        <v>122</v>
      </c>
      <c r="C13" s="24" t="s">
        <v>123</v>
      </c>
      <c r="D13" s="39">
        <v>1</v>
      </c>
      <c r="E13" s="53">
        <v>126</v>
      </c>
      <c r="F13" s="5"/>
      <c r="G13" s="10" t="s">
        <v>23</v>
      </c>
      <c r="H13" s="124">
        <v>1</v>
      </c>
      <c r="I13" s="28">
        <f t="shared" si="0"/>
        <v>7.9365079365079361E-3</v>
      </c>
      <c r="J13" s="45"/>
      <c r="K13" s="29">
        <f t="shared" si="1"/>
        <v>125</v>
      </c>
      <c r="L13" s="28">
        <f t="shared" si="2"/>
        <v>0.99206349206349209</v>
      </c>
    </row>
    <row r="14" spans="1:12" ht="12.75" customHeight="1" x14ac:dyDescent="0.2">
      <c r="A14" s="24" t="s">
        <v>102</v>
      </c>
      <c r="B14" s="24" t="s">
        <v>124</v>
      </c>
      <c r="C14" s="24" t="s">
        <v>125</v>
      </c>
      <c r="D14" s="39">
        <v>1</v>
      </c>
      <c r="E14" s="53">
        <v>126</v>
      </c>
      <c r="F14" s="5"/>
      <c r="G14" s="10"/>
      <c r="H14" s="124"/>
      <c r="I14" s="28">
        <f t="shared" si="0"/>
        <v>0</v>
      </c>
      <c r="J14" s="45"/>
      <c r="K14" s="29">
        <f t="shared" si="1"/>
        <v>126</v>
      </c>
      <c r="L14" s="28">
        <f t="shared" si="2"/>
        <v>1</v>
      </c>
    </row>
    <row r="15" spans="1:12" ht="12.75" customHeight="1" x14ac:dyDescent="0.2">
      <c r="A15" s="24" t="s">
        <v>102</v>
      </c>
      <c r="B15" s="24" t="s">
        <v>126</v>
      </c>
      <c r="C15" s="24" t="s">
        <v>127</v>
      </c>
      <c r="D15" s="39">
        <v>1</v>
      </c>
      <c r="E15" s="53">
        <v>126</v>
      </c>
      <c r="F15" s="5"/>
      <c r="G15" s="10"/>
      <c r="H15" s="124"/>
      <c r="I15" s="28">
        <f t="shared" si="0"/>
        <v>0</v>
      </c>
      <c r="J15" s="45"/>
      <c r="K15" s="29">
        <f t="shared" si="1"/>
        <v>126</v>
      </c>
      <c r="L15" s="28">
        <f t="shared" si="2"/>
        <v>1</v>
      </c>
    </row>
    <row r="16" spans="1:12" ht="12.75" customHeight="1" x14ac:dyDescent="0.2">
      <c r="A16" s="24" t="s">
        <v>102</v>
      </c>
      <c r="B16" s="24" t="s">
        <v>128</v>
      </c>
      <c r="C16" s="24" t="s">
        <v>129</v>
      </c>
      <c r="D16" s="39">
        <v>1</v>
      </c>
      <c r="E16" s="53">
        <v>126</v>
      </c>
      <c r="F16" s="5"/>
      <c r="G16" s="10"/>
      <c r="H16" s="124"/>
      <c r="I16" s="28">
        <f t="shared" si="0"/>
        <v>0</v>
      </c>
      <c r="J16" s="45"/>
      <c r="K16" s="29">
        <f t="shared" si="1"/>
        <v>126</v>
      </c>
      <c r="L16" s="28">
        <f t="shared" si="2"/>
        <v>1</v>
      </c>
    </row>
    <row r="17" spans="1:12" ht="12.75" customHeight="1" x14ac:dyDescent="0.2">
      <c r="A17" s="101" t="s">
        <v>102</v>
      </c>
      <c r="B17" s="101" t="s">
        <v>130</v>
      </c>
      <c r="C17" s="101" t="s">
        <v>131</v>
      </c>
      <c r="D17" s="102">
        <v>1</v>
      </c>
      <c r="E17" s="54">
        <v>126</v>
      </c>
      <c r="F17" s="46"/>
      <c r="G17" s="48"/>
      <c r="H17" s="49"/>
      <c r="I17" s="30">
        <f t="shared" si="0"/>
        <v>0</v>
      </c>
      <c r="J17" s="47"/>
      <c r="K17" s="31">
        <f t="shared" si="1"/>
        <v>126</v>
      </c>
      <c r="L17" s="30">
        <f t="shared" si="2"/>
        <v>1</v>
      </c>
    </row>
    <row r="18" spans="1:12" x14ac:dyDescent="0.2">
      <c r="A18" s="39"/>
      <c r="B18" s="43">
        <f>COUNTA(B3:B17)</f>
        <v>15</v>
      </c>
      <c r="C18" s="39"/>
      <c r="E18" s="107">
        <f>SUM(E3:E17)</f>
        <v>1890</v>
      </c>
      <c r="F18" s="32"/>
      <c r="G18" s="25">
        <f>COUNTA(G3:G17)</f>
        <v>1</v>
      </c>
      <c r="H18" s="27">
        <f>SUM(H3:H17)</f>
        <v>1</v>
      </c>
      <c r="I18" s="33">
        <f>H18/E18</f>
        <v>5.2910052910052914E-4</v>
      </c>
      <c r="J18" s="123"/>
      <c r="K18" s="27">
        <f>SUM(K3:K17)</f>
        <v>1889</v>
      </c>
      <c r="L18" s="33">
        <f>K18/E18</f>
        <v>0.99947089947089951</v>
      </c>
    </row>
    <row r="19" spans="1:12" x14ac:dyDescent="0.2">
      <c r="A19" s="39"/>
      <c r="B19" s="43"/>
      <c r="C19" s="39"/>
      <c r="E19" s="107"/>
      <c r="F19" s="32"/>
      <c r="G19" s="25"/>
      <c r="H19" s="27"/>
      <c r="I19" s="33"/>
      <c r="J19" s="123"/>
      <c r="K19" s="37"/>
      <c r="L19" s="33"/>
    </row>
    <row r="20" spans="1:12" x14ac:dyDescent="0.2">
      <c r="A20" s="24"/>
      <c r="B20" s="25"/>
      <c r="C20" s="24"/>
      <c r="E20" s="27"/>
      <c r="F20" s="32"/>
      <c r="G20" s="25"/>
      <c r="H20" s="27"/>
      <c r="I20" s="33"/>
      <c r="J20" s="123"/>
      <c r="K20" s="37"/>
      <c r="L20" s="33"/>
    </row>
    <row r="21" spans="1:12" x14ac:dyDescent="0.2">
      <c r="C21" s="109"/>
      <c r="D21" s="93" t="s">
        <v>162</v>
      </c>
      <c r="G21" s="10"/>
      <c r="H21" s="10"/>
    </row>
    <row r="22" spans="1:12" x14ac:dyDescent="0.2">
      <c r="B22" s="75"/>
      <c r="D22" s="92" t="s">
        <v>60</v>
      </c>
      <c r="E22" s="74">
        <f>SUM(B18)</f>
        <v>15</v>
      </c>
      <c r="G22" s="10"/>
      <c r="H22" s="10"/>
    </row>
    <row r="23" spans="1:12" x14ac:dyDescent="0.2">
      <c r="B23" s="75"/>
      <c r="D23" s="92" t="s">
        <v>95</v>
      </c>
      <c r="E23" s="73">
        <f>SUM(E18)</f>
        <v>1890</v>
      </c>
      <c r="G23" s="10"/>
      <c r="H23" s="10"/>
    </row>
    <row r="24" spans="1:12" x14ac:dyDescent="0.2">
      <c r="B24" s="91"/>
      <c r="D24" s="92" t="s">
        <v>86</v>
      </c>
      <c r="E24" s="74">
        <f>SUM(G18)</f>
        <v>1</v>
      </c>
      <c r="G24" s="10"/>
      <c r="H24" s="10"/>
    </row>
    <row r="25" spans="1:12" x14ac:dyDescent="0.2">
      <c r="B25" s="91"/>
      <c r="D25" s="92" t="s">
        <v>96</v>
      </c>
      <c r="E25" s="73">
        <f>SUM(H18)</f>
        <v>1</v>
      </c>
      <c r="G25" s="10"/>
      <c r="H25" s="10"/>
    </row>
    <row r="26" spans="1:12" x14ac:dyDescent="0.2">
      <c r="B26" s="91"/>
      <c r="D26" s="92" t="s">
        <v>97</v>
      </c>
      <c r="E26" s="99">
        <f>E25/E23</f>
        <v>5.2910052910052914E-4</v>
      </c>
      <c r="G26" s="10"/>
      <c r="H26" s="10"/>
    </row>
    <row r="27" spans="1:12" x14ac:dyDescent="0.2">
      <c r="D27" s="92" t="s">
        <v>98</v>
      </c>
      <c r="E27" s="73">
        <f>SUM(K18)</f>
        <v>1889</v>
      </c>
      <c r="G27" s="10"/>
      <c r="H27" s="10"/>
    </row>
    <row r="28" spans="1:12" x14ac:dyDescent="0.2">
      <c r="D28" s="92" t="s">
        <v>99</v>
      </c>
      <c r="E28" s="99">
        <f>E27/E23</f>
        <v>0.99947089947089951</v>
      </c>
      <c r="G28" s="10"/>
      <c r="H28" s="10"/>
    </row>
    <row r="29" spans="1:12" x14ac:dyDescent="0.2">
      <c r="G29" s="10"/>
      <c r="H29" s="10"/>
    </row>
    <row r="30" spans="1:12" x14ac:dyDescent="0.2">
      <c r="G30" s="10"/>
      <c r="H30" s="10"/>
    </row>
    <row r="31" spans="1:12" x14ac:dyDescent="0.2">
      <c r="G31" s="10"/>
      <c r="H31" s="10"/>
    </row>
    <row r="32" spans="1:12" x14ac:dyDescent="0.2">
      <c r="G32" s="10"/>
      <c r="H32" s="10"/>
    </row>
    <row r="33" spans="7:8" x14ac:dyDescent="0.2">
      <c r="G33" s="10"/>
      <c r="H33" s="10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Delaware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Summary</vt:lpstr>
      <vt:lpstr>Attributes</vt:lpstr>
      <vt:lpstr>Monitoring</vt:lpstr>
      <vt:lpstr>Pollution Sources</vt:lpstr>
      <vt:lpstr>2012 Actions</vt:lpstr>
      <vt:lpstr>Action Durations</vt:lpstr>
      <vt:lpstr>Beach Days</vt:lpstr>
      <vt:lpstr>'2012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'2012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2013-09-27T17:09:12Z</cp:lastPrinted>
  <dcterms:created xsi:type="dcterms:W3CDTF">2006-12-12T20:37:17Z</dcterms:created>
  <dcterms:modified xsi:type="dcterms:W3CDTF">2013-09-27T17:09:29Z</dcterms:modified>
</cp:coreProperties>
</file>