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875" yWindow="390" windowWidth="17250" windowHeight="576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Actions'!$A$1:$K$57</definedName>
    <definedName name="_xlnm.Print_Area" localSheetId="5">'Action Durations'!$A$1:$L$40</definedName>
    <definedName name="_xlnm.Print_Area" localSheetId="1">Attributes!$A$1:$J$138</definedName>
    <definedName name="_xlnm.Print_Area" localSheetId="6">'Beach Days'!$A$1:$L$144</definedName>
    <definedName name="_xlnm.Print_Area" localSheetId="2">Monitoring!$A$1:$I$141</definedName>
    <definedName name="_xlnm.Print_Area" localSheetId="3">'Pollution Sources'!$A$1:$S$150</definedName>
    <definedName name="_xlnm.Print_Area" localSheetId="0">Summary!$A$1:$T$23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I128" i="7" l="1"/>
  <c r="K128" i="7"/>
  <c r="L128" i="7"/>
  <c r="I104" i="7"/>
  <c r="K104" i="7"/>
  <c r="L104" i="7"/>
  <c r="I103" i="7"/>
  <c r="K103" i="7"/>
  <c r="L103" i="7" s="1"/>
  <c r="I102" i="7"/>
  <c r="K102" i="7"/>
  <c r="L102" i="7"/>
  <c r="I96" i="7"/>
  <c r="K96" i="7"/>
  <c r="L96" i="7"/>
  <c r="I81" i="7"/>
  <c r="K81" i="7"/>
  <c r="L81" i="7"/>
  <c r="E155" i="10" l="1"/>
  <c r="K34" i="7" l="1"/>
  <c r="L34" i="7" s="1"/>
  <c r="I34" i="7"/>
  <c r="K33" i="7"/>
  <c r="L33" i="7" s="1"/>
  <c r="I33" i="7"/>
  <c r="L32" i="7"/>
  <c r="K32" i="7"/>
  <c r="I32" i="7"/>
  <c r="K31" i="7"/>
  <c r="L31" i="7" s="1"/>
  <c r="I31" i="7"/>
  <c r="K30" i="7"/>
  <c r="L30" i="7" s="1"/>
  <c r="I30" i="7"/>
  <c r="K29" i="7"/>
  <c r="L29" i="7" s="1"/>
  <c r="I29" i="7"/>
  <c r="E7" i="7"/>
  <c r="E19" i="7"/>
  <c r="K109" i="7"/>
  <c r="L109" i="7" s="1"/>
  <c r="I109" i="7"/>
  <c r="K108" i="7"/>
  <c r="L108" i="7" s="1"/>
  <c r="I108" i="7"/>
  <c r="K107" i="7"/>
  <c r="L107" i="7" s="1"/>
  <c r="I107" i="7"/>
  <c r="K106" i="7"/>
  <c r="L106" i="7" s="1"/>
  <c r="I106" i="7"/>
  <c r="K105" i="7"/>
  <c r="L105" i="7" s="1"/>
  <c r="I105" i="7"/>
  <c r="K101" i="7"/>
  <c r="L101" i="7" s="1"/>
  <c r="I101" i="7"/>
  <c r="K100" i="7"/>
  <c r="L100" i="7" s="1"/>
  <c r="I100" i="7"/>
  <c r="K99" i="7"/>
  <c r="L99" i="7" s="1"/>
  <c r="I99" i="7"/>
  <c r="K98" i="7"/>
  <c r="L98" i="7" s="1"/>
  <c r="I98" i="7"/>
  <c r="K64" i="7"/>
  <c r="L64" i="7" s="1"/>
  <c r="I64" i="7"/>
  <c r="K63" i="7"/>
  <c r="L63" i="7" s="1"/>
  <c r="I63" i="7"/>
  <c r="K62" i="7"/>
  <c r="L62" i="7" s="1"/>
  <c r="I62" i="7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K55" i="7"/>
  <c r="L55" i="7" s="1"/>
  <c r="I55" i="7"/>
  <c r="K54" i="7"/>
  <c r="L54" i="7" s="1"/>
  <c r="I54" i="7"/>
  <c r="H74" i="7"/>
  <c r="G74" i="7"/>
  <c r="E74" i="7"/>
  <c r="B74" i="7"/>
  <c r="K73" i="7"/>
  <c r="L73" i="7" s="1"/>
  <c r="I73" i="7"/>
  <c r="K72" i="7"/>
  <c r="L72" i="7" s="1"/>
  <c r="I72" i="7"/>
  <c r="K71" i="7"/>
  <c r="L71" i="7" s="1"/>
  <c r="I71" i="7"/>
  <c r="K70" i="7"/>
  <c r="L70" i="7" s="1"/>
  <c r="I70" i="7"/>
  <c r="K69" i="7"/>
  <c r="L69" i="7" s="1"/>
  <c r="I69" i="7"/>
  <c r="K68" i="7"/>
  <c r="L68" i="7" s="1"/>
  <c r="I68" i="7"/>
  <c r="K67" i="7"/>
  <c r="L67" i="7" s="1"/>
  <c r="I67" i="7"/>
  <c r="K66" i="7"/>
  <c r="L66" i="7" s="1"/>
  <c r="I66" i="7"/>
  <c r="K65" i="7"/>
  <c r="L65" i="7" s="1"/>
  <c r="I65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47" i="7"/>
  <c r="L47" i="7" s="1"/>
  <c r="I47" i="7"/>
  <c r="K46" i="7"/>
  <c r="L46" i="7" s="1"/>
  <c r="I4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I9" i="7"/>
  <c r="K9" i="7"/>
  <c r="I16" i="7"/>
  <c r="K16" i="7"/>
  <c r="I17" i="7"/>
  <c r="K17" i="7"/>
  <c r="I18" i="7"/>
  <c r="K18" i="7"/>
  <c r="F57" i="4"/>
  <c r="F56" i="4"/>
  <c r="F55" i="4"/>
  <c r="E57" i="4"/>
  <c r="E56" i="4"/>
  <c r="E55" i="4"/>
  <c r="I74" i="7" l="1"/>
  <c r="K74" i="7"/>
  <c r="L74" i="7" s="1"/>
  <c r="E138" i="10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B74" i="11"/>
  <c r="E146" i="10" l="1"/>
  <c r="E133" i="10"/>
  <c r="D7" i="8" s="1"/>
  <c r="E73" i="10"/>
  <c r="D6" i="8" s="1"/>
  <c r="E43" i="10"/>
  <c r="D5" i="8" s="1"/>
  <c r="E18" i="10"/>
  <c r="D4" i="8" s="1"/>
  <c r="E6" i="10"/>
  <c r="E153" i="10"/>
  <c r="E154" i="10"/>
  <c r="E152" i="10"/>
  <c r="E151" i="10"/>
  <c r="E150" i="10"/>
  <c r="E149" i="10"/>
  <c r="E148" i="10"/>
  <c r="E147" i="10"/>
  <c r="E145" i="10"/>
  <c r="E144" i="10"/>
  <c r="D3" i="8" l="1"/>
  <c r="E139" i="10"/>
  <c r="F145" i="10" s="1"/>
  <c r="F149" i="10" l="1"/>
  <c r="F144" i="10"/>
  <c r="F148" i="10"/>
  <c r="F155" i="10"/>
  <c r="F151" i="10"/>
  <c r="F153" i="10"/>
  <c r="F152" i="10"/>
  <c r="F146" i="10"/>
  <c r="F154" i="10"/>
  <c r="F147" i="10"/>
  <c r="F150" i="10"/>
  <c r="E54" i="4"/>
  <c r="K129" i="7" l="1"/>
  <c r="L129" i="7" s="1"/>
  <c r="I129" i="7"/>
  <c r="K116" i="7"/>
  <c r="L116" i="7" s="1"/>
  <c r="I116" i="7"/>
  <c r="K84" i="7"/>
  <c r="L84" i="7" s="1"/>
  <c r="I84" i="7"/>
  <c r="K131" i="7"/>
  <c r="L131" i="7" s="1"/>
  <c r="I131" i="7"/>
  <c r="K130" i="7"/>
  <c r="L130" i="7" s="1"/>
  <c r="I130" i="7"/>
  <c r="K127" i="7"/>
  <c r="L127" i="7" s="1"/>
  <c r="I127" i="7"/>
  <c r="K126" i="7"/>
  <c r="L126" i="7" s="1"/>
  <c r="I126" i="7"/>
  <c r="K125" i="7"/>
  <c r="L125" i="7" s="1"/>
  <c r="I125" i="7"/>
  <c r="K124" i="7"/>
  <c r="L124" i="7" s="1"/>
  <c r="I124" i="7"/>
  <c r="K123" i="7"/>
  <c r="L123" i="7" s="1"/>
  <c r="I123" i="7"/>
  <c r="K122" i="7"/>
  <c r="L122" i="7" s="1"/>
  <c r="I122" i="7"/>
  <c r="K121" i="7"/>
  <c r="L121" i="7" s="1"/>
  <c r="I121" i="7"/>
  <c r="K120" i="7"/>
  <c r="L120" i="7" s="1"/>
  <c r="I120" i="7"/>
  <c r="K119" i="7"/>
  <c r="L119" i="7" s="1"/>
  <c r="I119" i="7"/>
  <c r="K118" i="7"/>
  <c r="L118" i="7" s="1"/>
  <c r="I118" i="7"/>
  <c r="K117" i="7"/>
  <c r="L117" i="7" s="1"/>
  <c r="I117" i="7"/>
  <c r="K115" i="7"/>
  <c r="L115" i="7" s="1"/>
  <c r="I115" i="7"/>
  <c r="L114" i="7"/>
  <c r="K114" i="7"/>
  <c r="I114" i="7"/>
  <c r="K113" i="7"/>
  <c r="L113" i="7" s="1"/>
  <c r="I113" i="7"/>
  <c r="K112" i="7"/>
  <c r="L112" i="7" s="1"/>
  <c r="I112" i="7"/>
  <c r="K111" i="7"/>
  <c r="L111" i="7" s="1"/>
  <c r="I111" i="7"/>
  <c r="K110" i="7"/>
  <c r="L110" i="7" s="1"/>
  <c r="I110" i="7"/>
  <c r="K97" i="7"/>
  <c r="L97" i="7" s="1"/>
  <c r="I97" i="7"/>
  <c r="K95" i="7"/>
  <c r="L95" i="7" s="1"/>
  <c r="I95" i="7"/>
  <c r="K94" i="7"/>
  <c r="L94" i="7" s="1"/>
  <c r="I94" i="7"/>
  <c r="K93" i="7"/>
  <c r="L93" i="7" s="1"/>
  <c r="I93" i="7"/>
  <c r="K92" i="7"/>
  <c r="L92" i="7" s="1"/>
  <c r="I92" i="7"/>
  <c r="K91" i="7"/>
  <c r="L91" i="7" s="1"/>
  <c r="I91" i="7"/>
  <c r="K90" i="7"/>
  <c r="L90" i="7" s="1"/>
  <c r="I90" i="7"/>
  <c r="K89" i="7"/>
  <c r="L89" i="7" s="1"/>
  <c r="I89" i="7"/>
  <c r="K88" i="7"/>
  <c r="L88" i="7" s="1"/>
  <c r="I88" i="7"/>
  <c r="K87" i="7"/>
  <c r="L87" i="7" s="1"/>
  <c r="I87" i="7"/>
  <c r="K86" i="7"/>
  <c r="L86" i="7" s="1"/>
  <c r="I86" i="7"/>
  <c r="K85" i="7"/>
  <c r="L85" i="7" s="1"/>
  <c r="I85" i="7"/>
  <c r="K83" i="7"/>
  <c r="L83" i="7" s="1"/>
  <c r="I83" i="7"/>
  <c r="K82" i="7"/>
  <c r="L82" i="7" s="1"/>
  <c r="I82" i="7"/>
  <c r="K80" i="7"/>
  <c r="L80" i="7" s="1"/>
  <c r="I80" i="7"/>
  <c r="K79" i="7"/>
  <c r="L79" i="7" s="1"/>
  <c r="I79" i="7"/>
  <c r="K78" i="7"/>
  <c r="L78" i="7" s="1"/>
  <c r="I78" i="7"/>
  <c r="K77" i="7"/>
  <c r="L77" i="7" s="1"/>
  <c r="I77" i="7"/>
  <c r="E51" i="4"/>
  <c r="E48" i="4"/>
  <c r="B128" i="11"/>
  <c r="E128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B133" i="10"/>
  <c r="E52" i="4" l="1"/>
  <c r="F51" i="4" s="1"/>
  <c r="K132" i="7"/>
  <c r="L132" i="7" s="1"/>
  <c r="I132" i="7"/>
  <c r="I133" i="10"/>
  <c r="F133" i="2"/>
  <c r="B133" i="2"/>
  <c r="K43" i="7" l="1"/>
  <c r="L43" i="7" s="1"/>
  <c r="I43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22" i="7"/>
  <c r="L22" i="7" s="1"/>
  <c r="I22" i="7"/>
  <c r="L18" i="7"/>
  <c r="L17" i="7"/>
  <c r="L16" i="7"/>
  <c r="I73" i="10"/>
  <c r="I43" i="10"/>
  <c r="I18" i="10"/>
  <c r="I6" i="10"/>
  <c r="E141" i="10" l="1"/>
  <c r="K133" i="7"/>
  <c r="L133" i="7" s="1"/>
  <c r="I133" i="7"/>
  <c r="K76" i="7"/>
  <c r="L76" i="7" s="1"/>
  <c r="I76" i="7"/>
  <c r="K21" i="7"/>
  <c r="L21" i="7" s="1"/>
  <c r="I21" i="7"/>
  <c r="L9" i="7"/>
  <c r="K6" i="7"/>
  <c r="L6" i="7" s="1"/>
  <c r="I6" i="7"/>
  <c r="K5" i="7"/>
  <c r="L5" i="7" s="1"/>
  <c r="I5" i="7"/>
  <c r="K4" i="7"/>
  <c r="L4" i="7" s="1"/>
  <c r="I4" i="7"/>
  <c r="K3" i="7"/>
  <c r="L3" i="7" s="1"/>
  <c r="I3" i="7"/>
  <c r="H134" i="7"/>
  <c r="G134" i="7"/>
  <c r="E134" i="7"/>
  <c r="B134" i="7"/>
  <c r="R7" i="8" l="1"/>
  <c r="S7" i="8"/>
  <c r="I134" i="7"/>
  <c r="K134" i="7"/>
  <c r="L27" i="9"/>
  <c r="P7" i="8" s="1"/>
  <c r="K27" i="9"/>
  <c r="O7" i="8" s="1"/>
  <c r="J27" i="9"/>
  <c r="N7" i="8" s="1"/>
  <c r="I27" i="9"/>
  <c r="M7" i="8" s="1"/>
  <c r="H27" i="9"/>
  <c r="L7" i="8" s="1"/>
  <c r="F27" i="9"/>
  <c r="E27" i="9"/>
  <c r="K7" i="8" s="1"/>
  <c r="B27" i="9"/>
  <c r="T7" i="8" l="1"/>
  <c r="L134" i="7"/>
  <c r="C7" i="8"/>
  <c r="B73" i="10"/>
  <c r="C6" i="8" s="1"/>
  <c r="F73" i="2"/>
  <c r="B73" i="2"/>
  <c r="E6" i="8" l="1"/>
  <c r="E7" i="8"/>
  <c r="E49" i="4"/>
  <c r="F43" i="2"/>
  <c r="F18" i="2"/>
  <c r="F6" i="2"/>
  <c r="H12" i="4"/>
  <c r="E12" i="4"/>
  <c r="B12" i="4"/>
  <c r="G4" i="8" s="1"/>
  <c r="H37" i="4"/>
  <c r="E37" i="4"/>
  <c r="B37" i="4"/>
  <c r="G7" i="8" s="1"/>
  <c r="H7" i="8" s="1"/>
  <c r="B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R4" i="8"/>
  <c r="F19" i="11"/>
  <c r="F7" i="11"/>
  <c r="H134" i="11" s="1"/>
  <c r="B5" i="4"/>
  <c r="E5" i="4"/>
  <c r="H5" i="4"/>
  <c r="H31" i="4"/>
  <c r="B31" i="4"/>
  <c r="G5" i="8" s="1"/>
  <c r="S7" i="11"/>
  <c r="H149" i="11" s="1"/>
  <c r="S19" i="11"/>
  <c r="R7" i="11"/>
  <c r="H148" i="11" s="1"/>
  <c r="R19" i="11"/>
  <c r="E7" i="11"/>
  <c r="H133" i="11" s="1"/>
  <c r="E19" i="11"/>
  <c r="Q7" i="11"/>
  <c r="H147" i="11" s="1"/>
  <c r="Q19" i="11"/>
  <c r="P7" i="11"/>
  <c r="H146" i="11" s="1"/>
  <c r="P19" i="11"/>
  <c r="O7" i="11"/>
  <c r="O19" i="11"/>
  <c r="N7" i="11"/>
  <c r="H144" i="11" s="1"/>
  <c r="N19" i="11"/>
  <c r="M7" i="11"/>
  <c r="M19" i="11"/>
  <c r="L7" i="11"/>
  <c r="H142" i="11" s="1"/>
  <c r="L19" i="11"/>
  <c r="K7" i="11"/>
  <c r="K19" i="11"/>
  <c r="J7" i="11"/>
  <c r="J19" i="11"/>
  <c r="I7" i="11"/>
  <c r="I19" i="11"/>
  <c r="H7" i="11"/>
  <c r="H19" i="11"/>
  <c r="G7" i="11"/>
  <c r="G19" i="11"/>
  <c r="B7" i="11"/>
  <c r="B19" i="11"/>
  <c r="H7" i="7"/>
  <c r="H19" i="7"/>
  <c r="S4" i="8" s="1"/>
  <c r="H44" i="7"/>
  <c r="S5" i="8" s="1"/>
  <c r="E44" i="7"/>
  <c r="E139" i="7" s="1"/>
  <c r="G7" i="7"/>
  <c r="G19" i="7"/>
  <c r="G44" i="7"/>
  <c r="B7" i="7"/>
  <c r="B19" i="7"/>
  <c r="B44" i="7"/>
  <c r="H5" i="9"/>
  <c r="F5" i="9"/>
  <c r="E5" i="9"/>
  <c r="B22" i="9"/>
  <c r="B11" i="9"/>
  <c r="B5" i="9"/>
  <c r="E31" i="4"/>
  <c r="B43" i="10"/>
  <c r="C5" i="8" s="1"/>
  <c r="B18" i="10"/>
  <c r="C4" i="8" s="1"/>
  <c r="L22" i="9"/>
  <c r="P5" i="8" s="1"/>
  <c r="K22" i="9"/>
  <c r="O5" i="8" s="1"/>
  <c r="J22" i="9"/>
  <c r="N5" i="8" s="1"/>
  <c r="I22" i="9"/>
  <c r="M5" i="8" s="1"/>
  <c r="H22" i="9"/>
  <c r="L5" i="8" s="1"/>
  <c r="E22" i="9"/>
  <c r="K5" i="8" s="1"/>
  <c r="L11" i="9"/>
  <c r="P4" i="8" s="1"/>
  <c r="K11" i="9"/>
  <c r="O4" i="8" s="1"/>
  <c r="J11" i="9"/>
  <c r="I11" i="9"/>
  <c r="M4" i="8" s="1"/>
  <c r="H11" i="9"/>
  <c r="L4" i="8" s="1"/>
  <c r="E11" i="9"/>
  <c r="I5" i="9"/>
  <c r="J5" i="9"/>
  <c r="K5" i="9"/>
  <c r="H38" i="9" s="1"/>
  <c r="L5" i="9"/>
  <c r="B6" i="10"/>
  <c r="F11" i="9"/>
  <c r="F22" i="9"/>
  <c r="B6" i="2"/>
  <c r="B18" i="2"/>
  <c r="B43" i="2"/>
  <c r="E138" i="7" l="1"/>
  <c r="E140" i="7"/>
  <c r="H145" i="11"/>
  <c r="H140" i="11"/>
  <c r="H137" i="11"/>
  <c r="H139" i="11"/>
  <c r="H141" i="11"/>
  <c r="H143" i="11"/>
  <c r="H132" i="11"/>
  <c r="H138" i="11"/>
  <c r="E138" i="2"/>
  <c r="E30" i="9"/>
  <c r="E43" i="4"/>
  <c r="E137" i="2"/>
  <c r="H39" i="9"/>
  <c r="E141" i="7"/>
  <c r="E42" i="4"/>
  <c r="E41" i="4"/>
  <c r="H37" i="9"/>
  <c r="H35" i="9"/>
  <c r="H36" i="9"/>
  <c r="E32" i="9"/>
  <c r="E31" i="9"/>
  <c r="I7" i="8"/>
  <c r="N4" i="8"/>
  <c r="K4" i="8"/>
  <c r="T4" i="8"/>
  <c r="R5" i="8"/>
  <c r="T5" i="8" s="1"/>
  <c r="S3" i="8"/>
  <c r="S8" i="8" s="1"/>
  <c r="R3" i="8"/>
  <c r="I7" i="7"/>
  <c r="K3" i="8"/>
  <c r="F48" i="4"/>
  <c r="F52" i="4"/>
  <c r="E5" i="8"/>
  <c r="I5" i="8"/>
  <c r="H5" i="8"/>
  <c r="E4" i="8"/>
  <c r="I4" i="8"/>
  <c r="H4" i="8"/>
  <c r="C3" i="8"/>
  <c r="K44" i="7"/>
  <c r="L44" i="7" s="1"/>
  <c r="I19" i="7"/>
  <c r="P3" i="8"/>
  <c r="P8" i="8" s="1"/>
  <c r="L3" i="8"/>
  <c r="L8" i="8" s="1"/>
  <c r="M3" i="8"/>
  <c r="M8" i="8" s="1"/>
  <c r="F54" i="4"/>
  <c r="I44" i="7"/>
  <c r="N3" i="8"/>
  <c r="K7" i="7"/>
  <c r="G3" i="8"/>
  <c r="O3" i="8"/>
  <c r="O8" i="8" s="1"/>
  <c r="K19" i="7"/>
  <c r="L19" i="7" s="1"/>
  <c r="E143" i="7" l="1"/>
  <c r="R8" i="8"/>
  <c r="T8" i="8" s="1"/>
  <c r="N8" i="8"/>
  <c r="F49" i="4"/>
  <c r="E3" i="8"/>
  <c r="E140" i="10"/>
  <c r="T3" i="8"/>
  <c r="K8" i="8"/>
  <c r="C8" i="8"/>
  <c r="E142" i="7"/>
  <c r="L7" i="7"/>
  <c r="H150" i="11"/>
  <c r="H40" i="9"/>
  <c r="I39" i="9" s="1"/>
  <c r="D8" i="8"/>
  <c r="G8" i="8"/>
  <c r="I3" i="8"/>
  <c r="H3" i="8"/>
  <c r="E144" i="7" l="1"/>
  <c r="E8" i="8"/>
  <c r="I36" i="9"/>
  <c r="I38" i="9"/>
  <c r="I37" i="9"/>
  <c r="I35" i="9"/>
  <c r="I8" i="8"/>
  <c r="H8" i="8"/>
  <c r="I40" i="9" l="1"/>
</calcChain>
</file>

<file path=xl/sharedStrings.xml><?xml version="1.0" encoding="utf-8"?>
<sst xmlns="http://schemas.openxmlformats.org/spreadsheetml/2006/main" count="4035" uniqueCount="427">
  <si>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</si>
  <si>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</si>
  <si>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</si>
  <si>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</si>
  <si>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</si>
  <si>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</si>
  <si>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</si>
  <si>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</si>
  <si>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</si>
  <si>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</si>
  <si>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</si>
  <si>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</si>
  <si>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</si>
  <si>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</si>
  <si>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</si>
  <si>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</si>
  <si>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</si>
  <si>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</si>
  <si>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</si>
  <si>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</si>
  <si>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</si>
  <si>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</si>
  <si>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</si>
  <si>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</si>
  <si>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</si>
  <si>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</si>
  <si>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</si>
  <si>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</si>
  <si>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</si>
  <si>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</si>
  <si>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</si>
  <si>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</si>
  <si>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</si>
  <si>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</si>
  <si>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</si>
  <si>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</si>
  <si>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</si>
  <si>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</si>
  <si>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</si>
  <si>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</si>
  <si>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</si>
  <si>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</si>
  <si>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</si>
  <si>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</si>
  <si>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</si>
  <si>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</si>
  <si>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</si>
  <si>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</si>
  <si>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</si>
  <si>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</si>
  <si>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</si>
  <si>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</si>
  <si>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</si>
  <si>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</si>
  <si>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</si>
  <si>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</si>
  <si>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</si>
  <si>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</si>
  <si>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</si>
  <si>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</si>
  <si>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</si>
  <si>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</si>
  <si>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</si>
  <si>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</si>
  <si>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</si>
  <si>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</si>
  <si>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</si>
  <si>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</si>
  <si>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</si>
  <si>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</si>
  <si>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</si>
  <si>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</si>
  <si>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</si>
  <si>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</si>
  <si>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</si>
  <si>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</si>
  <si>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</si>
  <si>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</si>
  <si>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</si>
  <si>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</si>
  <si>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</si>
  <si>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</si>
  <si>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</si>
  <si>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</si>
  <si>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</si>
  <si>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</si>
  <si>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</si>
  <si>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</si>
  <si>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</si>
  <si>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</si>
  <si>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</si>
  <si>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</si>
  <si>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</si>
  <si>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</si>
  <si>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</si>
  <si>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</si>
  <si>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</si>
  <si>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</si>
  <si>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</si>
  <si>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</si>
  <si>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</si>
  <si>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</si>
  <si>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</si>
  <si>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</si>
  <si>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</si>
  <si>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</si>
  <si>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</si>
  <si>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</si>
  <si>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</si>
  <si>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</si>
  <si>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</si>
  <si>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</si>
  <si>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</si>
  <si>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</si>
  <si>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</si>
  <si>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</si>
  <si>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</si>
  <si>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</si>
  <si>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</si>
  <si>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</si>
  <si>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</si>
  <si>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</si>
  <si>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</si>
  <si>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</si>
  <si>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</si>
  <si>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</si>
  <si>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</si>
  <si>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</si>
  <si>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Beach length (M)</t>
  </si>
  <si>
    <t>BRISTOL</t>
  </si>
  <si>
    <t>RI245197</t>
  </si>
  <si>
    <t>RI627966</t>
  </si>
  <si>
    <t>RI305236</t>
  </si>
  <si>
    <t>RI397836</t>
  </si>
  <si>
    <t>-</t>
  </si>
  <si>
    <t>Private/Private</t>
  </si>
  <si>
    <t>KENT</t>
  </si>
  <si>
    <t>RI596700</t>
  </si>
  <si>
    <t>RI162580</t>
  </si>
  <si>
    <t>RI810609</t>
  </si>
  <si>
    <t>RI327519</t>
  </si>
  <si>
    <t>NEWPORT</t>
  </si>
  <si>
    <t>RI673854</t>
  </si>
  <si>
    <t>Public/Private</t>
  </si>
  <si>
    <t>RI159496</t>
  </si>
  <si>
    <t>BRIGGS BEACH</t>
  </si>
  <si>
    <t>RI381265</t>
  </si>
  <si>
    <t>RI813834</t>
  </si>
  <si>
    <t>RI606480</t>
  </si>
  <si>
    <t>RI207590</t>
  </si>
  <si>
    <t>RI050828</t>
  </si>
  <si>
    <t>GOOSEWING BEACH</t>
  </si>
  <si>
    <t>RI757756</t>
  </si>
  <si>
    <t>RI469483</t>
  </si>
  <si>
    <t>RI706698</t>
  </si>
  <si>
    <t>RI132346</t>
  </si>
  <si>
    <t>RI276487</t>
  </si>
  <si>
    <t>RI162918</t>
  </si>
  <si>
    <t>SACHUEST BEACH</t>
  </si>
  <si>
    <t>RI695386</t>
  </si>
  <si>
    <t>RI729634</t>
  </si>
  <si>
    <t>SOUTH SHORE BEACH</t>
  </si>
  <si>
    <t>RI954025</t>
  </si>
  <si>
    <t>SPOUTING ROCK BEACH ASSOCIATION</t>
  </si>
  <si>
    <t>RI840021</t>
  </si>
  <si>
    <t>RI359919</t>
  </si>
  <si>
    <t>WARRENS POINT BEACH CLUB</t>
  </si>
  <si>
    <t>PROVIDENCE</t>
  </si>
  <si>
    <t>WASHINGTON</t>
  </si>
  <si>
    <t>RI876557</t>
  </si>
  <si>
    <t>ALFIES</t>
  </si>
  <si>
    <t>RI520644</t>
  </si>
  <si>
    <t>ANDREA HOTEL</t>
  </si>
  <si>
    <t>RI609760</t>
  </si>
  <si>
    <t>ATLANTIC BEACH PARK</t>
  </si>
  <si>
    <t>RI420904</t>
  </si>
  <si>
    <t>ATLANTIC PIZZA AND GRILL</t>
  </si>
  <si>
    <t>RI139907</t>
  </si>
  <si>
    <t>BALLARDS INN</t>
  </si>
  <si>
    <t>RI211686</t>
  </si>
  <si>
    <t>BLUE SHUTTERS BEACH</t>
  </si>
  <si>
    <t>RI184319</t>
  </si>
  <si>
    <t>BONNET SHORES BEACH CLUB</t>
  </si>
  <si>
    <t>RI304182</t>
  </si>
  <si>
    <t>RI992593</t>
  </si>
  <si>
    <t>RI011908</t>
  </si>
  <si>
    <t>CAPT ROGER WHEELER</t>
  </si>
  <si>
    <t>RI288309</t>
  </si>
  <si>
    <t>CHARLESTOWN BREACHWAY</t>
  </si>
  <si>
    <t>RI699153</t>
  </si>
  <si>
    <t>CHARLESTOWN TOWN BEACH</t>
  </si>
  <si>
    <t>RI426497</t>
  </si>
  <si>
    <t>DUNES CLUB</t>
  </si>
  <si>
    <t>RI865710</t>
  </si>
  <si>
    <t>DUNES PARK</t>
  </si>
  <si>
    <t>RI462297</t>
  </si>
  <si>
    <t>EAST BEACH</t>
  </si>
  <si>
    <t>RI438872</t>
  </si>
  <si>
    <t>EAST MATUNUCK STATE BEACH</t>
  </si>
  <si>
    <t>RI457239</t>
  </si>
  <si>
    <t>FRED BENSON TOWN BEACH</t>
  </si>
  <si>
    <t>Private/Public</t>
  </si>
  <si>
    <t>RI759310</t>
  </si>
  <si>
    <t>GALILEE BEACH CLUB ASSOCIAT</t>
  </si>
  <si>
    <t>RI313278</t>
  </si>
  <si>
    <t>JIMS TRAILER PARK</t>
  </si>
  <si>
    <t>RI027051</t>
  </si>
  <si>
    <t>MATUNUCK TOWN BEACH</t>
  </si>
  <si>
    <t>RI333011</t>
  </si>
  <si>
    <t>MISQUAMICUT CLUB</t>
  </si>
  <si>
    <t>RI312978</t>
  </si>
  <si>
    <t>MISQUAMICUT STATE BEACH</t>
  </si>
  <si>
    <t>RI970435</t>
  </si>
  <si>
    <t>NARRAGANSETT TOWN BEACH</t>
  </si>
  <si>
    <t>RI040333</t>
  </si>
  <si>
    <t>NORTH KINGSTOWN TOWN BEACH</t>
  </si>
  <si>
    <t>RI446203</t>
  </si>
  <si>
    <t>PADDY'S BEACH</t>
  </si>
  <si>
    <t>RI591486</t>
  </si>
  <si>
    <t>PLEASANT VIEW INN</t>
  </si>
  <si>
    <t>RI205142</t>
  </si>
  <si>
    <t>PLUM BEACH CLUB</t>
  </si>
  <si>
    <t>RI150210</t>
  </si>
  <si>
    <t>ROY CARPENTER'S BEACH</t>
  </si>
  <si>
    <t>RI649849</t>
  </si>
  <si>
    <t>SALTY BRINE BEACH</t>
  </si>
  <si>
    <t>RI379521</t>
  </si>
  <si>
    <t>SAM'S BEACH</t>
  </si>
  <si>
    <t>RI637940</t>
  </si>
  <si>
    <t>SANDY SHORE MOTEL</t>
  </si>
  <si>
    <t>RI901282</t>
  </si>
  <si>
    <t>SAUNDERSTOWN YACHT CLUB</t>
  </si>
  <si>
    <t>RI606484</t>
  </si>
  <si>
    <t>RI606485</t>
  </si>
  <si>
    <t>RI496144</t>
  </si>
  <si>
    <t>SEASIDE BEACH CLUB</t>
  </si>
  <si>
    <t>RI909833</t>
  </si>
  <si>
    <t>SURF HOTEL</t>
  </si>
  <si>
    <t>RI191741</t>
  </si>
  <si>
    <t>WESTERLY TOWN BEACH-NEW</t>
  </si>
  <si>
    <t>RI562117</t>
  </si>
  <si>
    <t>WESTERLY TOWN BEACH-OLD</t>
  </si>
  <si>
    <t>RI657402</t>
  </si>
  <si>
    <t>WILLOW DELL BEACH CLUB</t>
  </si>
  <si>
    <t>Closure</t>
  </si>
  <si>
    <t>ENTERO</t>
  </si>
  <si>
    <t>ENTERO:</t>
  </si>
  <si>
    <t>RI555809</t>
  </si>
  <si>
    <t>RI780069</t>
  </si>
  <si>
    <t>OCEAN HOUSE</t>
  </si>
  <si>
    <t>RI585150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</si>
  <si>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</si>
  <si>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</si>
  <si>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</si>
  <si>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</si>
  <si>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</si>
  <si>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</si>
  <si>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</si>
  <si>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</si>
  <si>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</si>
  <si>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</si>
  <si>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</si>
  <si>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</si>
  <si>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</si>
  <si>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</si>
  <si>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</si>
  <si>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Barrington Town Beach</t>
  </si>
  <si>
    <t>STORM</t>
  </si>
  <si>
    <t>Bristol Town Beach</t>
  </si>
  <si>
    <t>Warren Town Beach</t>
  </si>
  <si>
    <t>Conimicut Point Beach</t>
  </si>
  <si>
    <t>Goddard Memorial State Park</t>
  </si>
  <si>
    <t>Oakland Beach</t>
  </si>
  <si>
    <t>Atlantic Beach Club Beach</t>
  </si>
  <si>
    <t>Fort Adams State Park</t>
  </si>
  <si>
    <t>King Park Beach</t>
  </si>
  <si>
    <t>Mackerel Cove Beach</t>
  </si>
  <si>
    <t>Sandy Point Beach</t>
  </si>
  <si>
    <t>Third Beach</t>
  </si>
  <si>
    <t>Camp Fuller YMCA</t>
  </si>
  <si>
    <t>Camp Grosvenor</t>
  </si>
  <si>
    <t>Scarborough State Beach North</t>
  </si>
  <si>
    <t>Scarborough State Beach South</t>
  </si>
  <si>
    <t>STORM:</t>
  </si>
  <si>
    <t>Monitored three times a month</t>
  </si>
  <si>
    <t>Camp St. Dorothy</t>
  </si>
  <si>
    <t>RI777308</t>
  </si>
  <si>
    <t>BRIAR POINT BEACH</t>
  </si>
  <si>
    <t>RI409932</t>
  </si>
  <si>
    <t>COLWELL'S CAMPGROUND</t>
  </si>
  <si>
    <t>City Park Beach</t>
  </si>
  <si>
    <t>RI961191</t>
  </si>
  <si>
    <t>GORTON POND BEACH</t>
  </si>
  <si>
    <t>RI915741</t>
  </si>
  <si>
    <t>KENT COUNTY YMCA</t>
  </si>
  <si>
    <t>RI469660</t>
  </si>
  <si>
    <t>W ALTON JONES BEACH</t>
  </si>
  <si>
    <t>RI766504</t>
  </si>
  <si>
    <t>WESTWOOD YMCA BEACH</t>
  </si>
  <si>
    <t>RI420673</t>
  </si>
  <si>
    <t>EASTON'S POINT</t>
  </si>
  <si>
    <t>RI944409</t>
  </si>
  <si>
    <t>ELM STREET PIER</t>
  </si>
  <si>
    <t>Easton's Beach</t>
  </si>
  <si>
    <t>Fogland Beach</t>
  </si>
  <si>
    <t>Gooseberry Beach</t>
  </si>
  <si>
    <t>Grinells Beach</t>
  </si>
  <si>
    <t>HAZARDS BEACH</t>
  </si>
  <si>
    <t>RI817948</t>
  </si>
  <si>
    <t>MARINE AVENUE BEACH</t>
  </si>
  <si>
    <t>RI862527</t>
  </si>
  <si>
    <t>OCHRE POINT (RUGGLES)</t>
  </si>
  <si>
    <t>Peabody's Beach</t>
  </si>
  <si>
    <t>RI221078</t>
  </si>
  <si>
    <t>VANZANDT PIER</t>
  </si>
  <si>
    <t>RI415876</t>
  </si>
  <si>
    <t>BOWDISH LAKE CAMPGROUND</t>
  </si>
  <si>
    <t>RI365619</t>
  </si>
  <si>
    <t>BUCK HILL FAMILY CAMPGROUND</t>
  </si>
  <si>
    <t>RI330130</t>
  </si>
  <si>
    <t>CAMP ALDERSGATE</t>
  </si>
  <si>
    <t>RI838306</t>
  </si>
  <si>
    <t>CAMP COOKIE</t>
  </si>
  <si>
    <t>RI851899</t>
  </si>
  <si>
    <t>CAMP MASSASOIT</t>
  </si>
  <si>
    <t>RI711415</t>
  </si>
  <si>
    <t>CAMP MEEHAN</t>
  </si>
  <si>
    <t>RI765703</t>
  </si>
  <si>
    <t>CAMP RUGGLES/IRONS HOMESTEAD BEACH</t>
  </si>
  <si>
    <t>RI180657</t>
  </si>
  <si>
    <t>CAMP SHEPARD</t>
  </si>
  <si>
    <t>RI976311</t>
  </si>
  <si>
    <t>CAMP WATMOUGH</t>
  </si>
  <si>
    <t>RI684009</t>
  </si>
  <si>
    <t>DIFONZO RECREATION AREA</t>
  </si>
  <si>
    <t>RI354673</t>
  </si>
  <si>
    <t>DYER WOODS NUDIST CAMPGROUND</t>
  </si>
  <si>
    <t>RI734704</t>
  </si>
  <si>
    <t>ECHO LAKE CAMPGROUND BEACH</t>
  </si>
  <si>
    <t>RI624416</t>
  </si>
  <si>
    <t>EPISCOPAL CONFERENCE CENTER BEACH</t>
  </si>
  <si>
    <t>RI403092</t>
  </si>
  <si>
    <t>GEORGE WASHINGTON CAMPGROUND</t>
  </si>
  <si>
    <t>RI980715</t>
  </si>
  <si>
    <t>GEORGIAVILLE POND BEACH</t>
  </si>
  <si>
    <t>RI814445</t>
  </si>
  <si>
    <t>GINNY-B CAMPGROUND BEACH</t>
  </si>
  <si>
    <t>RI880419</t>
  </si>
  <si>
    <t>GLOCESTER COUNTRY CLUB BEACH</t>
  </si>
  <si>
    <t>RI076642</t>
  </si>
  <si>
    <t>GOVERNOR NOTTE PARK BEACH</t>
  </si>
  <si>
    <t>RI810983</t>
  </si>
  <si>
    <t>HARMONY HILL SCHOOL</t>
  </si>
  <si>
    <t>RI004143</t>
  </si>
  <si>
    <t>HOLIDAY ACRES CAMPGROUND</t>
  </si>
  <si>
    <t>RI906842</t>
  </si>
  <si>
    <t>HOPE COMMUNITY SERVICES BEACH</t>
  </si>
  <si>
    <t>RI304386</t>
  </si>
  <si>
    <t>LINCOLN WOODS STATE PARK BEACH</t>
  </si>
  <si>
    <t>RI984586</t>
  </si>
  <si>
    <t>MARION IRONS BEACH</t>
  </si>
  <si>
    <t>RI838286</t>
  </si>
  <si>
    <t>MOTHER OF HOPE DAY CAMP</t>
  </si>
  <si>
    <t>RI915568</t>
  </si>
  <si>
    <t>PULASKI STATE PARK BEACH</t>
  </si>
  <si>
    <t>RI850271</t>
  </si>
  <si>
    <t>SLACK'S POND BEACH</t>
  </si>
  <si>
    <t>RI696590</t>
  </si>
  <si>
    <t>SPRING LAKE BEACH</t>
  </si>
  <si>
    <t>RI150797</t>
  </si>
  <si>
    <t>WORLD WAR II MEMORIAL STATE PARK BEACH</t>
  </si>
  <si>
    <t>RI464453</t>
  </si>
  <si>
    <t>AQUAPAUG SCOUT RESERVATION</t>
  </si>
  <si>
    <t>RI269502</t>
  </si>
  <si>
    <t>BEACH POND BEACH</t>
  </si>
  <si>
    <t>RI473592</t>
  </si>
  <si>
    <t>BROWNING MILL POND BEACH</t>
  </si>
  <si>
    <t>RI210641</t>
  </si>
  <si>
    <t>BURLINGAME STATE PARK CAMPGROUND</t>
  </si>
  <si>
    <t>RI956126</t>
  </si>
  <si>
    <t>BURLINGAME STATE PARK PICNIC AREA</t>
  </si>
  <si>
    <t>Breezeway Beach</t>
  </si>
  <si>
    <t>RI011366</t>
  </si>
  <si>
    <t>CAMP CANONICUS</t>
  </si>
  <si>
    <t>RI152209</t>
  </si>
  <si>
    <t>CAMP DAVIS</t>
  </si>
  <si>
    <t>RI058715</t>
  </si>
  <si>
    <t>CAMP HOFFMAN</t>
  </si>
  <si>
    <t>RI767188</t>
  </si>
  <si>
    <t>CAMP NOKEWA</t>
  </si>
  <si>
    <t>RI451489</t>
  </si>
  <si>
    <t>CAMP WATCHAUG</t>
  </si>
  <si>
    <t>RI562192</t>
  </si>
  <si>
    <t>CAMP WATCHAUG WOHELO</t>
  </si>
  <si>
    <t>RI581418</t>
  </si>
  <si>
    <t>KINGSTONS CAMP</t>
  </si>
  <si>
    <t>RI700345</t>
  </si>
  <si>
    <t>LARKIN'S POND BEACH</t>
  </si>
  <si>
    <t>RI854885</t>
  </si>
  <si>
    <t>NINIGRET PARK BEACH</t>
  </si>
  <si>
    <t>RI600355</t>
  </si>
  <si>
    <t>PASTORE LEISURE CENTER-LADD SCHOOL CAMP</t>
  </si>
  <si>
    <t>Watch Hill Carousel Beach</t>
  </si>
  <si>
    <t>RI065964</t>
  </si>
  <si>
    <t>YAWGOOG SCOUT RESERVATION</t>
  </si>
  <si>
    <t>Beach regularly monitored?</t>
  </si>
  <si>
    <t>Beach length (MI)</t>
  </si>
  <si>
    <t>Total length of monitored beaches (miles):</t>
  </si>
  <si>
    <t>N/A</t>
  </si>
  <si>
    <t>UNKNOWN</t>
  </si>
  <si>
    <t>2012 ACTIONS SUMMARY</t>
  </si>
  <si>
    <t>CSO:</t>
  </si>
  <si>
    <t>UNKNOWN:</t>
  </si>
  <si>
    <t>2012 ACTIONS DURATION SUMMARY</t>
  </si>
  <si>
    <t>Beach action in 2012?</t>
  </si>
  <si>
    <t>2012 BEACH DAYS SUMMARY</t>
  </si>
  <si>
    <t>= The beach was only monitored 2 times.</t>
  </si>
  <si>
    <t>Monitored twice during the season</t>
  </si>
  <si>
    <t>BEACH Act refers to the Beaches Environmental Assessment, Closure, and Health Act of 2000 which focuses on coastal recreational waters. States/territories provide EPA</t>
  </si>
  <si>
    <t>with a list of their coastal recreational beaches.</t>
  </si>
  <si>
    <t xml:space="preserve">States and territories designate their significant public beaches as Tier 1 beaches (requirement of BEACH Act grant program).  These are the beaches that have the highest </t>
  </si>
  <si>
    <t>risk. See "Attributes" tab for Tier designations.</t>
  </si>
  <si>
    <t xml:space="preserve">Beach-specific advisories or closings issued by the reporting state or local governments. An action is recorded for a beach even if only a portion of the beach is affected. </t>
  </si>
  <si>
    <t>See "2012 Actions" tab for action information.</t>
  </si>
  <si>
    <t>Action duration is based on the times an action begins and ends. One "day" is considered the 24-hour period following the time an action is issued. Additional "days"</t>
  </si>
  <si>
    <t>are recorded when an action extends into any portion of subsequent 24-hour period(s). For example, an action that lasts 26 hours is recorded as a two-day action.</t>
  </si>
  <si>
    <t xml:space="preserve"> See "Action Durations" tab for duration breakdowns.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</si>
</sst>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[$-409]m/d/yy\ h:mm\ AM/PM;@"/>
    <numFmt numFmtId="166" formatCode="#,##0.0"/>
    <numFmt numFmtId="167" formatCode="0.0"/>
    <numFmt numFmtId="168" formatCode="[$-409]mmmm\ d\,\ yyyy;@"/>
  </numFmts>
  <fonts count="2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7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7" fillId="0" borderId="0" xfId="0" quotePrefix="1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wrapText="1"/>
    </xf>
    <xf numFmtId="167" fontId="12" fillId="0" borderId="0" xfId="0" applyNumberFormat="1" applyFont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/>
    <xf numFmtId="167" fontId="5" fillId="0" borderId="0" xfId="0" applyNumberFormat="1" applyFont="1" applyFill="1" applyBorder="1"/>
    <xf numFmtId="167" fontId="4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68" fontId="22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wrapText="1"/>
    </xf>
    <xf numFmtId="0" fontId="5" fillId="0" borderId="0" xfId="0" quotePrefix="1" applyFont="1" applyBorder="1" applyAlignment="1">
      <alignment horizontal="left"/>
    </xf>
    <xf numFmtId="0" fontId="12" fillId="0" borderId="0" xfId="0" applyFont="1" applyFill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3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5" width="8.28515625" style="5" customWidth="1"/>
    <col min="6" max="6" width="0.5703125" style="5" customWidth="1"/>
    <col min="7" max="9" width="8.28515625" style="5" customWidth="1"/>
    <col min="10" max="10" width="0.5703125" style="5" customWidth="1"/>
    <col min="11" max="16" width="8.28515625" style="5" customWidth="1"/>
    <col min="17" max="17" width="0.5703125" style="5" customWidth="1"/>
    <col min="18" max="16384" width="9.140625" style="5"/>
  </cols>
  <sheetData>
    <row r="1" spans="1:20" x14ac:dyDescent="0.2">
      <c r="A1" s="11"/>
      <c r="B1" s="11"/>
      <c r="C1" s="161" t="s">
        <v>33</v>
      </c>
      <c r="D1" s="163"/>
      <c r="E1" s="163"/>
      <c r="F1" s="70"/>
      <c r="G1" s="161" t="s">
        <v>35</v>
      </c>
      <c r="H1" s="161"/>
      <c r="I1" s="161"/>
      <c r="J1" s="58"/>
      <c r="K1" s="161" t="s">
        <v>39</v>
      </c>
      <c r="L1" s="162"/>
      <c r="M1" s="162"/>
      <c r="N1" s="162"/>
      <c r="O1" s="162"/>
      <c r="P1" s="162"/>
      <c r="Q1" s="58"/>
      <c r="R1" s="161" t="s">
        <v>38</v>
      </c>
      <c r="S1" s="162"/>
      <c r="T1" s="162"/>
    </row>
    <row r="2" spans="1:20" ht="88.5" customHeight="1" x14ac:dyDescent="0.2">
      <c r="A2" s="4" t="s">
        <v>12</v>
      </c>
      <c r="B2" s="4"/>
      <c r="C2" s="3" t="s">
        <v>37</v>
      </c>
      <c r="D2" s="3" t="s">
        <v>41</v>
      </c>
      <c r="E2" s="3" t="s">
        <v>42</v>
      </c>
      <c r="F2" s="3"/>
      <c r="G2" s="3" t="s">
        <v>0</v>
      </c>
      <c r="H2" s="3" t="s">
        <v>1</v>
      </c>
      <c r="I2" s="3" t="s">
        <v>2</v>
      </c>
      <c r="J2" s="3"/>
      <c r="K2" s="14" t="s">
        <v>40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/>
      <c r="R2" s="14" t="s">
        <v>9</v>
      </c>
      <c r="S2" s="15" t="s">
        <v>10</v>
      </c>
      <c r="T2" s="3" t="s">
        <v>15</v>
      </c>
    </row>
    <row r="3" spans="1:20" x14ac:dyDescent="0.2">
      <c r="A3" s="30" t="s">
        <v>129</v>
      </c>
      <c r="B3" s="16"/>
      <c r="C3" s="32">
        <f>Monitoring!$B$6</f>
        <v>4</v>
      </c>
      <c r="D3" s="30">
        <f>Monitoring!$E$6</f>
        <v>4</v>
      </c>
      <c r="E3" s="48">
        <f>D3/C3</f>
        <v>1</v>
      </c>
      <c r="F3" s="13"/>
      <c r="G3" s="47">
        <f>'2012 Actions'!$B$5</f>
        <v>2</v>
      </c>
      <c r="H3" s="47">
        <f>D3-G3</f>
        <v>2</v>
      </c>
      <c r="I3" s="48">
        <f>G3/D3</f>
        <v>0.5</v>
      </c>
      <c r="J3" s="13"/>
      <c r="K3" s="58">
        <f>'Action Durations'!E5</f>
        <v>3</v>
      </c>
      <c r="L3" s="47">
        <f>'Action Durations'!H5</f>
        <v>0</v>
      </c>
      <c r="M3" s="47">
        <f>'Action Durations'!I5</f>
        <v>1</v>
      </c>
      <c r="N3" s="47">
        <f>'Action Durations'!J5</f>
        <v>2</v>
      </c>
      <c r="O3" s="47">
        <f>'Action Durations'!K5</f>
        <v>0</v>
      </c>
      <c r="P3" s="47">
        <f>'Action Durations'!L5</f>
        <v>0</v>
      </c>
      <c r="Q3" s="13"/>
      <c r="R3" s="49">
        <f>'Beach Days'!E7</f>
        <v>396</v>
      </c>
      <c r="S3" s="49">
        <f>'Beach Days'!H7</f>
        <v>11</v>
      </c>
      <c r="T3" s="38">
        <f>S3/R3</f>
        <v>2.7777777777777776E-2</v>
      </c>
    </row>
    <row r="4" spans="1:20" x14ac:dyDescent="0.2">
      <c r="A4" s="30" t="s">
        <v>136</v>
      </c>
      <c r="B4" s="16"/>
      <c r="C4" s="54">
        <f>Monitoring!$B$18</f>
        <v>10</v>
      </c>
      <c r="D4" s="30">
        <f>Monitoring!$E$18</f>
        <v>10</v>
      </c>
      <c r="E4" s="48">
        <f>D4/C4</f>
        <v>1</v>
      </c>
      <c r="F4" s="13"/>
      <c r="G4" s="47">
        <f>'2012 Actions'!$B$12</f>
        <v>4</v>
      </c>
      <c r="H4" s="47">
        <f>D4-G4</f>
        <v>6</v>
      </c>
      <c r="I4" s="48">
        <f>G4/D4</f>
        <v>0.4</v>
      </c>
      <c r="J4" s="13"/>
      <c r="K4" s="121">
        <f>'Action Durations'!E11</f>
        <v>5</v>
      </c>
      <c r="L4" s="47">
        <f>'Action Durations'!H11</f>
        <v>2</v>
      </c>
      <c r="M4" s="47">
        <f>'Action Durations'!I11</f>
        <v>3</v>
      </c>
      <c r="N4" s="47">
        <f>'Action Durations'!J11</f>
        <v>0</v>
      </c>
      <c r="O4" s="47">
        <f>'Action Durations'!K11</f>
        <v>0</v>
      </c>
      <c r="P4" s="47">
        <f>'Action Durations'!L11</f>
        <v>0</v>
      </c>
      <c r="Q4" s="13"/>
      <c r="R4" s="49">
        <f>'Beach Days'!E19</f>
        <v>986</v>
      </c>
      <c r="S4" s="49">
        <f>'Beach Days'!H19</f>
        <v>8</v>
      </c>
      <c r="T4" s="38">
        <f>S4/R4</f>
        <v>8.1135902636916835E-3</v>
      </c>
    </row>
    <row r="5" spans="1:20" x14ac:dyDescent="0.2">
      <c r="A5" s="30" t="s">
        <v>141</v>
      </c>
      <c r="B5" s="16"/>
      <c r="C5" s="54">
        <f>Monitoring!$B$43</f>
        <v>23</v>
      </c>
      <c r="D5" s="30">
        <f>Monitoring!$E$43</f>
        <v>23</v>
      </c>
      <c r="E5" s="48">
        <f>D5/C5</f>
        <v>1</v>
      </c>
      <c r="F5" s="13"/>
      <c r="G5" s="47">
        <f>'2012 Actions'!$B$31</f>
        <v>9</v>
      </c>
      <c r="H5" s="47">
        <f>D5-G5</f>
        <v>14</v>
      </c>
      <c r="I5" s="48">
        <f>G5/D5</f>
        <v>0.39130434782608697</v>
      </c>
      <c r="J5" s="13"/>
      <c r="K5" s="122">
        <f>'Action Durations'!E22</f>
        <v>17</v>
      </c>
      <c r="L5" s="47">
        <f>'Action Durations'!H22</f>
        <v>9</v>
      </c>
      <c r="M5" s="47">
        <f>'Action Durations'!I22</f>
        <v>7</v>
      </c>
      <c r="N5" s="47">
        <f>'Action Durations'!J22</f>
        <v>1</v>
      </c>
      <c r="O5" s="47">
        <f>'Action Durations'!K22</f>
        <v>0</v>
      </c>
      <c r="P5" s="47">
        <f>'Action Durations'!L22</f>
        <v>0</v>
      </c>
      <c r="Q5" s="13"/>
      <c r="R5" s="49">
        <f>'Beach Days'!E44</f>
        <v>2269</v>
      </c>
      <c r="S5" s="49">
        <f>'Beach Days'!H44</f>
        <v>26</v>
      </c>
      <c r="T5" s="38">
        <f>S5/R5</f>
        <v>1.1458792419568091E-2</v>
      </c>
    </row>
    <row r="6" spans="1:20" x14ac:dyDescent="0.2">
      <c r="A6" s="30" t="s">
        <v>167</v>
      </c>
      <c r="B6" s="16"/>
      <c r="C6" s="54">
        <f>Monitoring!$B$73</f>
        <v>28</v>
      </c>
      <c r="D6" s="30">
        <f>Monitoring!$E$73</f>
        <v>28</v>
      </c>
      <c r="E6" s="48">
        <f>D6/C6</f>
        <v>1</v>
      </c>
      <c r="F6" s="13"/>
      <c r="G6" s="127" t="s">
        <v>36</v>
      </c>
      <c r="H6" s="127" t="s">
        <v>36</v>
      </c>
      <c r="I6" s="127" t="s">
        <v>36</v>
      </c>
      <c r="J6" s="13"/>
      <c r="K6" s="127" t="s">
        <v>36</v>
      </c>
      <c r="L6" s="127" t="s">
        <v>36</v>
      </c>
      <c r="M6" s="127" t="s">
        <v>36</v>
      </c>
      <c r="N6" s="127" t="s">
        <v>36</v>
      </c>
      <c r="O6" s="127" t="s">
        <v>36</v>
      </c>
      <c r="P6" s="127" t="s">
        <v>36</v>
      </c>
      <c r="Q6" s="13"/>
      <c r="R6" s="127" t="s">
        <v>36</v>
      </c>
      <c r="S6" s="127" t="s">
        <v>36</v>
      </c>
      <c r="T6" s="127" t="s">
        <v>36</v>
      </c>
    </row>
    <row r="7" spans="1:20" x14ac:dyDescent="0.2">
      <c r="A7" s="30" t="s">
        <v>168</v>
      </c>
      <c r="B7" s="16"/>
      <c r="C7" s="124">
        <f>Monitoring!$B$133</f>
        <v>58</v>
      </c>
      <c r="D7" s="125">
        <f>Monitoring!$E$133</f>
        <v>58</v>
      </c>
      <c r="E7" s="40">
        <f t="shared" ref="E7" si="0">D7/C7</f>
        <v>1</v>
      </c>
      <c r="F7" s="64"/>
      <c r="G7" s="126">
        <f>'2012 Actions'!$B$37</f>
        <v>3</v>
      </c>
      <c r="H7" s="126">
        <f>D7-G7</f>
        <v>55</v>
      </c>
      <c r="I7" s="40">
        <f>G7/D7</f>
        <v>5.1724137931034482E-2</v>
      </c>
      <c r="J7" s="64"/>
      <c r="K7" s="65">
        <f>'Action Durations'!E27</f>
        <v>4</v>
      </c>
      <c r="L7" s="126">
        <f>'Action Durations'!H27</f>
        <v>4</v>
      </c>
      <c r="M7" s="126">
        <f>'Action Durations'!I27</f>
        <v>0</v>
      </c>
      <c r="N7" s="126">
        <f>'Action Durations'!J27</f>
        <v>0</v>
      </c>
      <c r="O7" s="126">
        <f>'Action Durations'!K27</f>
        <v>0</v>
      </c>
      <c r="P7" s="126">
        <f>'Action Durations'!L27</f>
        <v>0</v>
      </c>
      <c r="Q7" s="64"/>
      <c r="R7" s="41">
        <f>'Beach Days'!E134</f>
        <v>5740</v>
      </c>
      <c r="S7" s="41">
        <f>'Beach Days'!H134</f>
        <v>4</v>
      </c>
      <c r="T7" s="40">
        <f t="shared" ref="T7" si="1">S7/R7</f>
        <v>6.9686411149825784E-4</v>
      </c>
    </row>
    <row r="8" spans="1:20" x14ac:dyDescent="0.2">
      <c r="C8" s="12">
        <f>SUM(C3:C7)</f>
        <v>123</v>
      </c>
      <c r="D8" s="12">
        <f>SUM(D3:D7)</f>
        <v>123</v>
      </c>
      <c r="E8" s="18">
        <f>D8/C8</f>
        <v>1</v>
      </c>
      <c r="F8" s="12"/>
      <c r="G8" s="12">
        <f>SUM(G3:G7)</f>
        <v>18</v>
      </c>
      <c r="H8" s="17">
        <f>D8-G8</f>
        <v>105</v>
      </c>
      <c r="I8" s="18">
        <f>G8/D8</f>
        <v>0.14634146341463414</v>
      </c>
      <c r="J8" s="12"/>
      <c r="K8" s="12">
        <f t="shared" ref="K8:P8" si="2">SUM(K3:K7)</f>
        <v>29</v>
      </c>
      <c r="L8" s="12">
        <f t="shared" si="2"/>
        <v>15</v>
      </c>
      <c r="M8" s="12">
        <f t="shared" si="2"/>
        <v>11</v>
      </c>
      <c r="N8" s="12">
        <f t="shared" si="2"/>
        <v>3</v>
      </c>
      <c r="O8" s="12">
        <f t="shared" si="2"/>
        <v>0</v>
      </c>
      <c r="P8" s="12">
        <f t="shared" si="2"/>
        <v>0</v>
      </c>
      <c r="Q8" s="12"/>
      <c r="R8" s="10">
        <f>SUM(R3:R7)</f>
        <v>9391</v>
      </c>
      <c r="S8" s="10">
        <f>SUM(S3:S7)</f>
        <v>49</v>
      </c>
      <c r="T8" s="51">
        <f>S8/R8</f>
        <v>5.2177616867213287E-3</v>
      </c>
    </row>
    <row r="9" spans="1:20" x14ac:dyDescent="0.2">
      <c r="C9" s="12"/>
      <c r="D9" s="12"/>
      <c r="E9" s="18"/>
      <c r="F9" s="12"/>
      <c r="G9" s="12"/>
      <c r="H9" s="17"/>
      <c r="I9" s="18"/>
      <c r="J9" s="12"/>
      <c r="K9" s="12"/>
      <c r="L9" s="12"/>
      <c r="M9" s="12"/>
      <c r="N9" s="12"/>
      <c r="O9" s="12"/>
      <c r="P9" s="12"/>
      <c r="Q9" s="12"/>
      <c r="R9" s="10"/>
      <c r="S9" s="10"/>
      <c r="T9" s="51"/>
    </row>
    <row r="10" spans="1:20" x14ac:dyDescent="0.2">
      <c r="S10" s="19"/>
    </row>
    <row r="11" spans="1:20" x14ac:dyDescent="0.2">
      <c r="A11" s="75" t="s">
        <v>46</v>
      </c>
      <c r="S11" s="19"/>
    </row>
    <row r="12" spans="1:20" x14ac:dyDescent="0.2">
      <c r="C12" s="81" t="s">
        <v>43</v>
      </c>
      <c r="D12" s="74" t="s">
        <v>418</v>
      </c>
    </row>
    <row r="13" spans="1:20" x14ac:dyDescent="0.2">
      <c r="C13" s="81"/>
      <c r="D13" s="74" t="s">
        <v>419</v>
      </c>
    </row>
    <row r="14" spans="1:20" x14ac:dyDescent="0.2">
      <c r="C14" s="81" t="s">
        <v>47</v>
      </c>
      <c r="D14" s="73" t="s">
        <v>53</v>
      </c>
    </row>
    <row r="15" spans="1:20" x14ac:dyDescent="0.2">
      <c r="C15" s="81" t="s">
        <v>44</v>
      </c>
      <c r="D15" s="74" t="s">
        <v>420</v>
      </c>
    </row>
    <row r="16" spans="1:20" x14ac:dyDescent="0.2">
      <c r="C16" s="81"/>
      <c r="D16" s="74" t="s">
        <v>421</v>
      </c>
    </row>
    <row r="17" spans="3:4" x14ac:dyDescent="0.2">
      <c r="C17" s="81" t="s">
        <v>45</v>
      </c>
      <c r="D17" s="73" t="s">
        <v>422</v>
      </c>
    </row>
    <row r="18" spans="3:4" x14ac:dyDescent="0.2">
      <c r="C18" s="81"/>
      <c r="D18" s="73" t="s">
        <v>423</v>
      </c>
    </row>
    <row r="19" spans="3:4" x14ac:dyDescent="0.2">
      <c r="C19" s="81" t="s">
        <v>49</v>
      </c>
      <c r="D19" s="73" t="s">
        <v>424</v>
      </c>
    </row>
    <row r="20" spans="3:4" x14ac:dyDescent="0.2">
      <c r="C20" s="82"/>
      <c r="D20" s="73" t="s">
        <v>425</v>
      </c>
    </row>
    <row r="21" spans="3:4" x14ac:dyDescent="0.2">
      <c r="C21" s="82"/>
      <c r="D21" s="73" t="s">
        <v>426</v>
      </c>
    </row>
    <row r="22" spans="3:4" x14ac:dyDescent="0.2">
      <c r="C22" s="81" t="s">
        <v>48</v>
      </c>
      <c r="D22" s="73" t="s">
        <v>51</v>
      </c>
    </row>
    <row r="23" spans="3:4" x14ac:dyDescent="0.2">
      <c r="C23" s="81" t="s">
        <v>50</v>
      </c>
      <c r="D23" s="73" t="s">
        <v>52</v>
      </c>
    </row>
  </sheetData>
  <mergeCells count="4">
    <mergeCell ref="G1:I1"/>
    <mergeCell ref="K1:P1"/>
    <mergeCell ref="R1:T1"/>
    <mergeCell ref="C1:E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Rhode Island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38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7.7109375" style="28" customWidth="1"/>
    <col min="5" max="5" width="12.5703125" style="28" customWidth="1"/>
    <col min="6" max="6" width="9.140625" style="145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56</v>
      </c>
      <c r="D1" s="3" t="s">
        <v>58</v>
      </c>
      <c r="E1" s="25" t="s">
        <v>57</v>
      </c>
      <c r="F1" s="141" t="s">
        <v>128</v>
      </c>
      <c r="G1" s="25" t="s">
        <v>59</v>
      </c>
      <c r="H1" s="25" t="s">
        <v>60</v>
      </c>
      <c r="I1" s="25" t="s">
        <v>61</v>
      </c>
      <c r="J1" s="25" t="s">
        <v>62</v>
      </c>
    </row>
    <row r="2" spans="1:10" ht="12.75" customHeight="1" x14ac:dyDescent="0.2">
      <c r="A2" s="138" t="s">
        <v>129</v>
      </c>
      <c r="B2" s="138" t="s">
        <v>130</v>
      </c>
      <c r="C2" s="138" t="s">
        <v>266</v>
      </c>
      <c r="D2" s="138">
        <v>1</v>
      </c>
      <c r="E2" s="138" t="s">
        <v>135</v>
      </c>
      <c r="F2" s="142">
        <v>0.21</v>
      </c>
      <c r="G2" s="138">
        <v>41.721643</v>
      </c>
      <c r="H2" s="138">
        <v>-71.307845999999998</v>
      </c>
      <c r="I2" s="138">
        <v>41.723139000000003</v>
      </c>
      <c r="J2" s="138">
        <v>-71.311369999999997</v>
      </c>
    </row>
    <row r="3" spans="1:10" ht="12.75" customHeight="1" x14ac:dyDescent="0.2">
      <c r="A3" s="138" t="s">
        <v>129</v>
      </c>
      <c r="B3" s="138" t="s">
        <v>131</v>
      </c>
      <c r="C3" s="138" t="s">
        <v>268</v>
      </c>
      <c r="D3" s="138">
        <v>1</v>
      </c>
      <c r="E3" s="138" t="s">
        <v>29</v>
      </c>
      <c r="F3" s="142">
        <v>0.16400000000000001</v>
      </c>
      <c r="G3" s="138">
        <v>41.686250000000001</v>
      </c>
      <c r="H3" s="138">
        <v>-71.294309999999996</v>
      </c>
      <c r="I3" s="138">
        <v>41.688363000000003</v>
      </c>
      <c r="J3" s="138">
        <v>-71.292901999999998</v>
      </c>
    </row>
    <row r="4" spans="1:10" ht="12.75" customHeight="1" x14ac:dyDescent="0.2">
      <c r="A4" s="138" t="s">
        <v>129</v>
      </c>
      <c r="B4" s="138" t="s">
        <v>132</v>
      </c>
      <c r="C4" s="138" t="s">
        <v>285</v>
      </c>
      <c r="D4" s="138">
        <v>2</v>
      </c>
      <c r="E4" s="138" t="s">
        <v>135</v>
      </c>
      <c r="F4" s="142">
        <v>6.7000000000000004E-2</v>
      </c>
      <c r="G4" s="138">
        <v>41.642632999999996</v>
      </c>
      <c r="H4" s="138">
        <v>-71.261559000000005</v>
      </c>
      <c r="I4" s="138">
        <v>41.643050000000002</v>
      </c>
      <c r="J4" s="138">
        <v>-71.262696000000005</v>
      </c>
    </row>
    <row r="5" spans="1:10" ht="12.75" customHeight="1" x14ac:dyDescent="0.2">
      <c r="A5" s="139" t="s">
        <v>129</v>
      </c>
      <c r="B5" s="139" t="s">
        <v>133</v>
      </c>
      <c r="C5" s="139" t="s">
        <v>269</v>
      </c>
      <c r="D5" s="139">
        <v>1</v>
      </c>
      <c r="E5" s="139" t="s">
        <v>29</v>
      </c>
      <c r="F5" s="143">
        <v>6.9000000000000006E-2</v>
      </c>
      <c r="G5" s="139">
        <v>41.722982000000002</v>
      </c>
      <c r="H5" s="139">
        <v>-71.285442000000003</v>
      </c>
      <c r="I5" s="139">
        <v>41.722169000000001</v>
      </c>
      <c r="J5" s="139">
        <v>-71.284862000000004</v>
      </c>
    </row>
    <row r="6" spans="1:10" ht="12.75" customHeight="1" x14ac:dyDescent="0.2">
      <c r="A6" s="32"/>
      <c r="B6" s="33">
        <f>COUNTA(B2:B5)</f>
        <v>4</v>
      </c>
      <c r="C6" s="32"/>
      <c r="D6" s="72"/>
      <c r="E6" s="32"/>
      <c r="F6" s="144">
        <f>SUM(F2:F5)</f>
        <v>0.51</v>
      </c>
      <c r="G6" s="32"/>
      <c r="H6" s="32"/>
      <c r="I6" s="32"/>
      <c r="J6" s="32"/>
    </row>
    <row r="7" spans="1:10" ht="12.75" customHeight="1" x14ac:dyDescent="0.2">
      <c r="A7" s="32"/>
      <c r="B7" s="32"/>
      <c r="C7" s="32"/>
      <c r="D7" s="54"/>
      <c r="E7" s="32"/>
      <c r="G7" s="32"/>
      <c r="H7" s="32"/>
      <c r="I7" s="32"/>
      <c r="J7" s="32"/>
    </row>
    <row r="8" spans="1:10" ht="12.75" customHeight="1" x14ac:dyDescent="0.2">
      <c r="A8" s="138" t="s">
        <v>136</v>
      </c>
      <c r="B8" s="138" t="s">
        <v>286</v>
      </c>
      <c r="C8" s="138" t="s">
        <v>287</v>
      </c>
      <c r="D8" s="138">
        <v>2</v>
      </c>
      <c r="E8" s="138" t="s">
        <v>29</v>
      </c>
      <c r="F8" s="142">
        <v>9.9000000000000005E-2</v>
      </c>
      <c r="G8" s="138">
        <v>41.674309999999998</v>
      </c>
      <c r="H8" s="138">
        <v>-71.549700000000001</v>
      </c>
      <c r="I8" s="138">
        <v>41.674309999999998</v>
      </c>
      <c r="J8" s="138">
        <v>-71.549700000000001</v>
      </c>
    </row>
    <row r="9" spans="1:10" ht="12.75" customHeight="1" x14ac:dyDescent="0.2">
      <c r="A9" s="138" t="s">
        <v>136</v>
      </c>
      <c r="B9" s="138" t="s">
        <v>288</v>
      </c>
      <c r="C9" s="138" t="s">
        <v>289</v>
      </c>
      <c r="D9" s="138">
        <v>2</v>
      </c>
      <c r="E9" s="138" t="s">
        <v>135</v>
      </c>
      <c r="F9" s="142">
        <v>5.0000000000000001E-3</v>
      </c>
      <c r="G9" s="138">
        <v>41.705910000000003</v>
      </c>
      <c r="H9" s="138">
        <v>-71.632400000000004</v>
      </c>
      <c r="I9" s="138">
        <v>41.705910000000003</v>
      </c>
      <c r="J9" s="138">
        <v>-71.632400000000004</v>
      </c>
    </row>
    <row r="10" spans="1:10" ht="12.75" customHeight="1" x14ac:dyDescent="0.2">
      <c r="A10" s="138" t="s">
        <v>136</v>
      </c>
      <c r="B10" s="138" t="s">
        <v>137</v>
      </c>
      <c r="C10" s="138" t="s">
        <v>290</v>
      </c>
      <c r="D10" s="138">
        <v>1</v>
      </c>
      <c r="E10" s="138" t="s">
        <v>29</v>
      </c>
      <c r="F10" s="142">
        <v>0.26800000000000002</v>
      </c>
      <c r="G10" s="138">
        <v>41.687247999999997</v>
      </c>
      <c r="H10" s="138">
        <v>-71.407948000000005</v>
      </c>
      <c r="I10" s="138">
        <v>41.689687999999997</v>
      </c>
      <c r="J10" s="138">
        <v>-71.404888</v>
      </c>
    </row>
    <row r="11" spans="1:10" ht="12.75" customHeight="1" x14ac:dyDescent="0.2">
      <c r="A11" s="138" t="s">
        <v>136</v>
      </c>
      <c r="B11" s="138" t="s">
        <v>138</v>
      </c>
      <c r="C11" s="138" t="s">
        <v>270</v>
      </c>
      <c r="D11" s="138">
        <v>1</v>
      </c>
      <c r="E11" s="138" t="s">
        <v>29</v>
      </c>
      <c r="F11" s="142">
        <v>0.17799999999999999</v>
      </c>
      <c r="G11" s="138">
        <v>41.716425999999998</v>
      </c>
      <c r="H11" s="138">
        <v>-71.358448999999993</v>
      </c>
      <c r="I11" s="138">
        <v>41.714995999999999</v>
      </c>
      <c r="J11" s="138">
        <v>-71.361294999999998</v>
      </c>
    </row>
    <row r="12" spans="1:10" ht="12.75" customHeight="1" x14ac:dyDescent="0.2">
      <c r="A12" s="138" t="s">
        <v>136</v>
      </c>
      <c r="B12" s="138" t="s">
        <v>291</v>
      </c>
      <c r="C12" s="138" t="s">
        <v>292</v>
      </c>
      <c r="D12" s="138">
        <v>1</v>
      </c>
      <c r="E12" s="138" t="s">
        <v>29</v>
      </c>
      <c r="F12" s="142">
        <v>4.1000000000000002E-2</v>
      </c>
      <c r="G12" s="138">
        <v>41.703429999999997</v>
      </c>
      <c r="H12" s="138">
        <v>-71.454800000000006</v>
      </c>
      <c r="I12" s="138">
        <v>41.703429999999997</v>
      </c>
      <c r="J12" s="138">
        <v>-71.454800000000006</v>
      </c>
    </row>
    <row r="13" spans="1:10" ht="12.75" customHeight="1" x14ac:dyDescent="0.2">
      <c r="A13" s="138" t="s">
        <v>136</v>
      </c>
      <c r="B13" s="138" t="s">
        <v>139</v>
      </c>
      <c r="C13" s="138" t="s">
        <v>271</v>
      </c>
      <c r="D13" s="138">
        <v>1</v>
      </c>
      <c r="E13" s="138" t="s">
        <v>29</v>
      </c>
      <c r="F13" s="142">
        <v>0.88800000000000001</v>
      </c>
      <c r="G13" s="138">
        <v>41.665643000000003</v>
      </c>
      <c r="H13" s="138">
        <v>-71.440156999999999</v>
      </c>
      <c r="I13" s="138">
        <v>41.669218999999998</v>
      </c>
      <c r="J13" s="138">
        <v>-71.427417000000005</v>
      </c>
    </row>
    <row r="14" spans="1:10" ht="12.75" customHeight="1" x14ac:dyDescent="0.2">
      <c r="A14" s="138" t="s">
        <v>136</v>
      </c>
      <c r="B14" s="138" t="s">
        <v>293</v>
      </c>
      <c r="C14" s="138" t="s">
        <v>294</v>
      </c>
      <c r="D14" s="138">
        <v>1</v>
      </c>
      <c r="E14" s="138" t="s">
        <v>135</v>
      </c>
      <c r="F14" s="142">
        <v>0</v>
      </c>
      <c r="G14" s="138">
        <v>41.69</v>
      </c>
      <c r="H14" s="138">
        <v>-71.5</v>
      </c>
      <c r="I14" s="138">
        <v>41.69</v>
      </c>
      <c r="J14" s="138">
        <v>-71.5</v>
      </c>
    </row>
    <row r="15" spans="1:10" ht="12.75" customHeight="1" x14ac:dyDescent="0.2">
      <c r="A15" s="138" t="s">
        <v>136</v>
      </c>
      <c r="B15" s="138" t="s">
        <v>140</v>
      </c>
      <c r="C15" s="138" t="s">
        <v>272</v>
      </c>
      <c r="D15" s="138">
        <v>1</v>
      </c>
      <c r="E15" s="138" t="s">
        <v>29</v>
      </c>
      <c r="F15" s="142">
        <v>0.27</v>
      </c>
      <c r="G15" s="138">
        <v>41.683999999999997</v>
      </c>
      <c r="H15" s="138">
        <v>-71.399940999999998</v>
      </c>
      <c r="I15" s="138">
        <v>41.683573000000003</v>
      </c>
      <c r="J15" s="138">
        <v>-71.397296999999995</v>
      </c>
    </row>
    <row r="16" spans="1:10" ht="12.75" customHeight="1" x14ac:dyDescent="0.2">
      <c r="A16" s="138" t="s">
        <v>136</v>
      </c>
      <c r="B16" s="138" t="s">
        <v>295</v>
      </c>
      <c r="C16" s="138" t="s">
        <v>296</v>
      </c>
      <c r="D16" s="138">
        <v>2</v>
      </c>
      <c r="E16" s="138" t="s">
        <v>135</v>
      </c>
      <c r="F16" s="142">
        <v>1.7000000000000001E-2</v>
      </c>
      <c r="G16" s="138">
        <v>41.62256</v>
      </c>
      <c r="H16" s="138">
        <v>-71.714429999999993</v>
      </c>
      <c r="I16" s="138">
        <v>41.62256</v>
      </c>
      <c r="J16" s="138">
        <v>-71.714429999999993</v>
      </c>
    </row>
    <row r="17" spans="1:10" ht="12.75" customHeight="1" x14ac:dyDescent="0.2">
      <c r="A17" s="139" t="s">
        <v>136</v>
      </c>
      <c r="B17" s="139" t="s">
        <v>297</v>
      </c>
      <c r="C17" s="139" t="s">
        <v>298</v>
      </c>
      <c r="D17" s="139">
        <v>2</v>
      </c>
      <c r="E17" s="139" t="s">
        <v>135</v>
      </c>
      <c r="F17" s="143">
        <v>0</v>
      </c>
      <c r="G17" s="139">
        <v>41.679769999999998</v>
      </c>
      <c r="H17" s="139">
        <v>-71.674099999999996</v>
      </c>
      <c r="I17" s="139">
        <v>41.679769999999998</v>
      </c>
      <c r="J17" s="139">
        <v>-71.674099999999996</v>
      </c>
    </row>
    <row r="18" spans="1:10" ht="12.75" customHeight="1" x14ac:dyDescent="0.2">
      <c r="A18" s="32"/>
      <c r="B18" s="33">
        <f>COUNTA(B8:B17)</f>
        <v>10</v>
      </c>
      <c r="C18" s="32"/>
      <c r="D18" s="72"/>
      <c r="E18" s="45"/>
      <c r="F18" s="144">
        <f>SUM(F8:F17)</f>
        <v>1.766</v>
      </c>
      <c r="G18" s="45"/>
      <c r="H18" s="45"/>
      <c r="I18" s="45"/>
      <c r="J18" s="45"/>
    </row>
    <row r="19" spans="1:10" ht="12.75" customHeight="1" x14ac:dyDescent="0.2">
      <c r="A19" s="32"/>
      <c r="B19" s="33"/>
      <c r="C19" s="32"/>
      <c r="D19" s="55"/>
      <c r="E19" s="45"/>
      <c r="G19" s="45"/>
      <c r="H19" s="45"/>
      <c r="I19" s="45"/>
      <c r="J19" s="45"/>
    </row>
    <row r="20" spans="1:10" ht="12.75" customHeight="1" x14ac:dyDescent="0.2">
      <c r="A20" s="138" t="s">
        <v>141</v>
      </c>
      <c r="B20" s="138" t="s">
        <v>142</v>
      </c>
      <c r="C20" s="138" t="s">
        <v>273</v>
      </c>
      <c r="D20" s="138">
        <v>1</v>
      </c>
      <c r="E20" s="138" t="s">
        <v>29</v>
      </c>
      <c r="F20" s="142">
        <v>0.17599999999999999</v>
      </c>
      <c r="G20" s="138">
        <v>41.488503999999999</v>
      </c>
      <c r="H20" s="138">
        <v>-71.282471000000001</v>
      </c>
      <c r="I20" s="138">
        <v>41.88682</v>
      </c>
      <c r="J20" s="138">
        <v>-71.285826999999998</v>
      </c>
    </row>
    <row r="21" spans="1:10" ht="12.75" customHeight="1" x14ac:dyDescent="0.2">
      <c r="A21" s="138" t="s">
        <v>141</v>
      </c>
      <c r="B21" s="138" t="s">
        <v>144</v>
      </c>
      <c r="C21" s="138" t="s">
        <v>145</v>
      </c>
      <c r="D21" s="138">
        <v>3</v>
      </c>
      <c r="E21" s="138" t="s">
        <v>201</v>
      </c>
      <c r="F21" s="142">
        <v>0.24</v>
      </c>
      <c r="G21" s="138">
        <v>41.47569</v>
      </c>
      <c r="H21" s="138">
        <v>-71.16</v>
      </c>
      <c r="I21" s="138">
        <v>41.47569</v>
      </c>
      <c r="J21" s="138">
        <v>-71.16</v>
      </c>
    </row>
    <row r="22" spans="1:10" ht="12.75" customHeight="1" x14ac:dyDescent="0.2">
      <c r="A22" s="138" t="s">
        <v>141</v>
      </c>
      <c r="B22" s="138" t="s">
        <v>299</v>
      </c>
      <c r="C22" s="138" t="s">
        <v>300</v>
      </c>
      <c r="D22" s="138">
        <v>3</v>
      </c>
      <c r="E22" s="138" t="s">
        <v>143</v>
      </c>
      <c r="F22" s="142">
        <v>2.8000000000000001E-2</v>
      </c>
      <c r="G22" s="138">
        <v>41.480969999999999</v>
      </c>
      <c r="H22" s="138">
        <v>-71.277649999999994</v>
      </c>
      <c r="I22" s="138">
        <v>41.480969999999999</v>
      </c>
      <c r="J22" s="138">
        <v>-71.277649999999994</v>
      </c>
    </row>
    <row r="23" spans="1:10" ht="12.75" customHeight="1" x14ac:dyDescent="0.2">
      <c r="A23" s="138" t="s">
        <v>141</v>
      </c>
      <c r="B23" s="138" t="s">
        <v>301</v>
      </c>
      <c r="C23" s="138" t="s">
        <v>302</v>
      </c>
      <c r="D23" s="138">
        <v>3</v>
      </c>
      <c r="E23" s="138" t="s">
        <v>143</v>
      </c>
      <c r="F23" s="142">
        <v>2.8000000000000001E-2</v>
      </c>
      <c r="G23" s="138">
        <v>41.492530000000002</v>
      </c>
      <c r="H23" s="138">
        <v>-71.322320000000005</v>
      </c>
      <c r="I23" s="138">
        <v>41.492530000000002</v>
      </c>
      <c r="J23" s="138">
        <v>-71.322320000000005</v>
      </c>
    </row>
    <row r="24" spans="1:10" ht="12.75" customHeight="1" x14ac:dyDescent="0.2">
      <c r="A24" s="138" t="s">
        <v>141</v>
      </c>
      <c r="B24" s="138" t="s">
        <v>146</v>
      </c>
      <c r="C24" s="138" t="s">
        <v>303</v>
      </c>
      <c r="D24" s="138">
        <v>1</v>
      </c>
      <c r="E24" s="138" t="s">
        <v>29</v>
      </c>
      <c r="F24" s="142">
        <v>0.67100000000000004</v>
      </c>
      <c r="G24" s="138">
        <v>41.488681999999997</v>
      </c>
      <c r="H24" s="138">
        <v>-71.205826999999999</v>
      </c>
      <c r="I24" s="138">
        <v>41.484969</v>
      </c>
      <c r="J24" s="138">
        <v>-71.297259999999994</v>
      </c>
    </row>
    <row r="25" spans="1:10" ht="12.75" customHeight="1" x14ac:dyDescent="0.2">
      <c r="A25" s="138" t="s">
        <v>141</v>
      </c>
      <c r="B25" s="138" t="s">
        <v>147</v>
      </c>
      <c r="C25" s="138" t="s">
        <v>304</v>
      </c>
      <c r="D25" s="138">
        <v>2</v>
      </c>
      <c r="E25" s="138" t="s">
        <v>29</v>
      </c>
      <c r="F25" s="142">
        <v>0.51900000000000002</v>
      </c>
      <c r="G25" s="138">
        <v>41.559330000000003</v>
      </c>
      <c r="H25" s="138">
        <v>-71.220460000000003</v>
      </c>
      <c r="I25" s="138">
        <v>41.555287</v>
      </c>
      <c r="J25" s="138">
        <v>-71.213448999999997</v>
      </c>
    </row>
    <row r="26" spans="1:10" ht="12.75" customHeight="1" x14ac:dyDescent="0.2">
      <c r="A26" s="138" t="s">
        <v>141</v>
      </c>
      <c r="B26" s="138" t="s">
        <v>148</v>
      </c>
      <c r="C26" s="138" t="s">
        <v>274</v>
      </c>
      <c r="D26" s="138">
        <v>1</v>
      </c>
      <c r="E26" s="138" t="s">
        <v>29</v>
      </c>
      <c r="F26" s="142">
        <v>5.7000000000000002E-2</v>
      </c>
      <c r="G26" s="138">
        <v>41.471817000000001</v>
      </c>
      <c r="H26" s="138">
        <v>-71.336619999999996</v>
      </c>
      <c r="I26" s="138">
        <v>41.472394000000001</v>
      </c>
      <c r="J26" s="138">
        <v>-71.337413999999995</v>
      </c>
    </row>
    <row r="27" spans="1:10" ht="12.75" customHeight="1" x14ac:dyDescent="0.2">
      <c r="A27" s="138" t="s">
        <v>141</v>
      </c>
      <c r="B27" s="138" t="s">
        <v>150</v>
      </c>
      <c r="C27" s="138" t="s">
        <v>151</v>
      </c>
      <c r="D27" s="138">
        <v>3</v>
      </c>
      <c r="E27" s="138" t="s">
        <v>29</v>
      </c>
      <c r="F27" s="142">
        <v>0.66</v>
      </c>
      <c r="G27" s="138">
        <v>41.495849999999997</v>
      </c>
      <c r="H27" s="138">
        <v>-71.131399999999999</v>
      </c>
      <c r="I27" s="138">
        <v>41.495849999999997</v>
      </c>
      <c r="J27" s="138">
        <v>-71.131399999999999</v>
      </c>
    </row>
    <row r="28" spans="1:10" ht="12.75" customHeight="1" x14ac:dyDescent="0.2">
      <c r="A28" s="138" t="s">
        <v>141</v>
      </c>
      <c r="B28" s="138" t="s">
        <v>149</v>
      </c>
      <c r="C28" s="138" t="s">
        <v>305</v>
      </c>
      <c r="D28" s="138">
        <v>3</v>
      </c>
      <c r="E28" s="138" t="s">
        <v>135</v>
      </c>
      <c r="F28" s="142">
        <v>0.20100000000000001</v>
      </c>
      <c r="G28" s="138">
        <v>41.459136000000001</v>
      </c>
      <c r="H28" s="138">
        <v>-71.319186999999999</v>
      </c>
      <c r="I28" s="138">
        <v>41.459887999999999</v>
      </c>
      <c r="J28" s="138">
        <v>-71.322683999999995</v>
      </c>
    </row>
    <row r="29" spans="1:10" ht="12.75" customHeight="1" x14ac:dyDescent="0.2">
      <c r="A29" s="138" t="s">
        <v>141</v>
      </c>
      <c r="B29" s="138" t="s">
        <v>152</v>
      </c>
      <c r="C29" s="138" t="s">
        <v>306</v>
      </c>
      <c r="D29" s="138">
        <v>3</v>
      </c>
      <c r="E29" s="138" t="s">
        <v>29</v>
      </c>
      <c r="F29" s="142">
        <v>0.16300000000000001</v>
      </c>
      <c r="G29" s="138">
        <v>41.625483000000003</v>
      </c>
      <c r="H29" s="138">
        <v>-71.215924000000001</v>
      </c>
      <c r="I29" s="138">
        <v>41.624384999999997</v>
      </c>
      <c r="J29" s="138">
        <v>-71.213212999999996</v>
      </c>
    </row>
    <row r="30" spans="1:10" ht="12.75" customHeight="1" x14ac:dyDescent="0.2">
      <c r="A30" s="138" t="s">
        <v>141</v>
      </c>
      <c r="B30" s="138" t="s">
        <v>153</v>
      </c>
      <c r="C30" s="138" t="s">
        <v>307</v>
      </c>
      <c r="D30" s="138">
        <v>3</v>
      </c>
      <c r="E30" s="138" t="s">
        <v>135</v>
      </c>
      <c r="F30" s="142">
        <v>0.153</v>
      </c>
      <c r="G30" s="138">
        <v>41.45984</v>
      </c>
      <c r="H30" s="138">
        <v>-71.324700000000007</v>
      </c>
      <c r="I30" s="138">
        <v>41.45984</v>
      </c>
      <c r="J30" s="138">
        <v>-71.324700000000007</v>
      </c>
    </row>
    <row r="31" spans="1:10" ht="12.75" customHeight="1" x14ac:dyDescent="0.2">
      <c r="A31" s="138" t="s">
        <v>141</v>
      </c>
      <c r="B31" s="138" t="s">
        <v>154</v>
      </c>
      <c r="C31" s="138" t="s">
        <v>275</v>
      </c>
      <c r="D31" s="138">
        <v>1</v>
      </c>
      <c r="E31" s="138" t="s">
        <v>29</v>
      </c>
      <c r="F31" s="142">
        <v>6.6000000000000003E-2</v>
      </c>
      <c r="G31" s="138">
        <v>41.454096999999997</v>
      </c>
      <c r="H31" s="138">
        <v>-71.342785000000006</v>
      </c>
      <c r="I31" s="138">
        <v>41.454382000000003</v>
      </c>
      <c r="J31" s="138">
        <v>-71.34393</v>
      </c>
    </row>
    <row r="32" spans="1:10" ht="12.75" customHeight="1" x14ac:dyDescent="0.2">
      <c r="A32" s="138" t="s">
        <v>141</v>
      </c>
      <c r="B32" s="138" t="s">
        <v>308</v>
      </c>
      <c r="C32" s="138" t="s">
        <v>309</v>
      </c>
      <c r="D32" s="138">
        <v>3</v>
      </c>
      <c r="E32" s="138" t="s">
        <v>143</v>
      </c>
      <c r="F32" s="142">
        <v>2.8000000000000001E-2</v>
      </c>
      <c r="G32" s="138">
        <v>41.46696</v>
      </c>
      <c r="H32" s="138">
        <v>-71.301580000000001</v>
      </c>
      <c r="I32" s="138">
        <v>41.46696</v>
      </c>
      <c r="J32" s="138">
        <v>-71.301580000000001</v>
      </c>
    </row>
    <row r="33" spans="1:10" ht="12.75" customHeight="1" x14ac:dyDescent="0.2">
      <c r="A33" s="138" t="s">
        <v>141</v>
      </c>
      <c r="B33" s="138" t="s">
        <v>155</v>
      </c>
      <c r="C33" s="138" t="s">
        <v>276</v>
      </c>
      <c r="D33" s="138">
        <v>2</v>
      </c>
      <c r="E33" s="138" t="s">
        <v>29</v>
      </c>
      <c r="F33" s="142">
        <v>0.28499999999999998</v>
      </c>
      <c r="G33" s="138">
        <v>41.488596999999999</v>
      </c>
      <c r="H33" s="138">
        <v>-71.381055000000003</v>
      </c>
      <c r="I33" s="138">
        <v>41.487715999999999</v>
      </c>
      <c r="J33" s="138">
        <v>-71.386035000000007</v>
      </c>
    </row>
    <row r="34" spans="1:10" ht="12.75" customHeight="1" x14ac:dyDescent="0.2">
      <c r="A34" s="138" t="s">
        <v>141</v>
      </c>
      <c r="B34" s="138" t="s">
        <v>310</v>
      </c>
      <c r="C34" s="138" t="s">
        <v>311</v>
      </c>
      <c r="D34" s="138">
        <v>3</v>
      </c>
      <c r="E34" s="138" t="s">
        <v>143</v>
      </c>
      <c r="F34" s="142">
        <v>2.8000000000000001E-2</v>
      </c>
      <c r="G34" s="138">
        <v>41.46848</v>
      </c>
      <c r="H34" s="138">
        <v>-71.296999999999997</v>
      </c>
      <c r="I34" s="138">
        <v>41.46848</v>
      </c>
      <c r="J34" s="138">
        <v>-71.296999999999997</v>
      </c>
    </row>
    <row r="35" spans="1:10" ht="12.75" customHeight="1" x14ac:dyDescent="0.2">
      <c r="A35" s="138" t="s">
        <v>141</v>
      </c>
      <c r="B35" s="138" t="s">
        <v>156</v>
      </c>
      <c r="C35" s="138" t="s">
        <v>312</v>
      </c>
      <c r="D35" s="138">
        <v>2</v>
      </c>
      <c r="E35" s="138" t="s">
        <v>29</v>
      </c>
      <c r="F35" s="142">
        <v>0.157</v>
      </c>
      <c r="G35" s="138">
        <v>41.494509000000001</v>
      </c>
      <c r="H35" s="138">
        <v>-71.246506999999994</v>
      </c>
      <c r="I35" s="138">
        <v>41.492355000000003</v>
      </c>
      <c r="J35" s="138">
        <v>-71.247364000000005</v>
      </c>
    </row>
    <row r="36" spans="1:10" ht="12.75" customHeight="1" x14ac:dyDescent="0.2">
      <c r="A36" s="138" t="s">
        <v>141</v>
      </c>
      <c r="B36" s="138" t="s">
        <v>157</v>
      </c>
      <c r="C36" s="138" t="s">
        <v>158</v>
      </c>
      <c r="D36" s="138">
        <v>2</v>
      </c>
      <c r="E36" s="138" t="s">
        <v>29</v>
      </c>
      <c r="F36" s="142">
        <v>0.66700000000000004</v>
      </c>
      <c r="G36" s="138">
        <v>41.488999999999997</v>
      </c>
      <c r="H36" s="138">
        <v>-71.263499999999993</v>
      </c>
      <c r="I36" s="138">
        <v>41.488999999999997</v>
      </c>
      <c r="J36" s="138">
        <v>-71.263499999999993</v>
      </c>
    </row>
    <row r="37" spans="1:10" ht="12.75" customHeight="1" x14ac:dyDescent="0.2">
      <c r="A37" s="138" t="s">
        <v>141</v>
      </c>
      <c r="B37" s="138" t="s">
        <v>160</v>
      </c>
      <c r="C37" s="138" t="s">
        <v>161</v>
      </c>
      <c r="D37" s="138">
        <v>3</v>
      </c>
      <c r="E37" s="138" t="s">
        <v>201</v>
      </c>
      <c r="F37" s="142">
        <v>0.25900000000000001</v>
      </c>
      <c r="G37" s="138">
        <v>41.493720000000003</v>
      </c>
      <c r="H37" s="138">
        <v>-71.137299999999996</v>
      </c>
      <c r="I37" s="138">
        <v>41.493720000000003</v>
      </c>
      <c r="J37" s="138">
        <v>-71.137299999999996</v>
      </c>
    </row>
    <row r="38" spans="1:10" ht="12.75" customHeight="1" x14ac:dyDescent="0.2">
      <c r="A38" s="138" t="s">
        <v>141</v>
      </c>
      <c r="B38" s="138" t="s">
        <v>162</v>
      </c>
      <c r="C38" s="138" t="s">
        <v>163</v>
      </c>
      <c r="D38" s="138">
        <v>3</v>
      </c>
      <c r="E38" s="138" t="s">
        <v>135</v>
      </c>
      <c r="F38" s="142">
        <v>0.19900000000000001</v>
      </c>
      <c r="G38" s="138">
        <v>41.45635</v>
      </c>
      <c r="H38" s="138">
        <v>-71.314599999999999</v>
      </c>
      <c r="I38" s="138">
        <v>41.45635</v>
      </c>
      <c r="J38" s="138">
        <v>-71.314599999999999</v>
      </c>
    </row>
    <row r="39" spans="1:10" ht="12.75" customHeight="1" x14ac:dyDescent="0.2">
      <c r="A39" s="138" t="s">
        <v>141</v>
      </c>
      <c r="B39" s="138" t="s">
        <v>159</v>
      </c>
      <c r="C39" s="138" t="s">
        <v>277</v>
      </c>
      <c r="D39" s="138">
        <v>3</v>
      </c>
      <c r="E39" s="138" t="s">
        <v>29</v>
      </c>
      <c r="F39" s="142">
        <v>0.09</v>
      </c>
      <c r="G39" s="138">
        <v>41.554692000000003</v>
      </c>
      <c r="H39" s="138">
        <v>-71.237324999999998</v>
      </c>
      <c r="I39" s="138">
        <v>41.551585000000003</v>
      </c>
      <c r="J39" s="138">
        <v>-71.234257999999997</v>
      </c>
    </row>
    <row r="40" spans="1:10" ht="12.75" customHeight="1" x14ac:dyDescent="0.2">
      <c r="A40" s="138" t="s">
        <v>141</v>
      </c>
      <c r="B40" s="138" t="s">
        <v>164</v>
      </c>
      <c r="C40" s="138" t="s">
        <v>278</v>
      </c>
      <c r="D40" s="138">
        <v>1</v>
      </c>
      <c r="E40" s="138" t="s">
        <v>29</v>
      </c>
      <c r="F40" s="142">
        <v>0.64200000000000002</v>
      </c>
      <c r="G40" s="138">
        <v>41.492355000000003</v>
      </c>
      <c r="H40" s="138">
        <v>-71.247364000000005</v>
      </c>
      <c r="I40" s="138">
        <v>41.485433</v>
      </c>
      <c r="J40" s="138">
        <v>-71.242069999999998</v>
      </c>
    </row>
    <row r="41" spans="1:10" ht="12.75" customHeight="1" x14ac:dyDescent="0.2">
      <c r="A41" s="138" t="s">
        <v>141</v>
      </c>
      <c r="B41" s="138" t="s">
        <v>313</v>
      </c>
      <c r="C41" s="138" t="s">
        <v>314</v>
      </c>
      <c r="D41" s="138">
        <v>3</v>
      </c>
      <c r="E41" s="138" t="s">
        <v>143</v>
      </c>
      <c r="F41" s="142">
        <v>2.8000000000000001E-2</v>
      </c>
      <c r="G41" s="138">
        <v>41.4985</v>
      </c>
      <c r="H41" s="138">
        <v>-71.322599999999994</v>
      </c>
      <c r="I41" s="138">
        <v>41.4985</v>
      </c>
      <c r="J41" s="138">
        <v>-71.322599999999994</v>
      </c>
    </row>
    <row r="42" spans="1:10" ht="12.75" customHeight="1" x14ac:dyDescent="0.2">
      <c r="A42" s="139" t="s">
        <v>141</v>
      </c>
      <c r="B42" s="139" t="s">
        <v>165</v>
      </c>
      <c r="C42" s="139" t="s">
        <v>166</v>
      </c>
      <c r="D42" s="139">
        <v>3</v>
      </c>
      <c r="E42" s="139" t="s">
        <v>135</v>
      </c>
      <c r="F42" s="143">
        <v>0.13100000000000001</v>
      </c>
      <c r="G42" s="139">
        <v>41.46125</v>
      </c>
      <c r="H42" s="139">
        <v>-71.175700000000006</v>
      </c>
      <c r="I42" s="139">
        <v>41.46125</v>
      </c>
      <c r="J42" s="139">
        <v>-71.175700000000006</v>
      </c>
    </row>
    <row r="43" spans="1:10" ht="12.75" customHeight="1" x14ac:dyDescent="0.2">
      <c r="A43" s="32"/>
      <c r="B43" s="33">
        <f>COUNTA(B20:B42)</f>
        <v>23</v>
      </c>
      <c r="C43" s="32"/>
      <c r="D43" s="72"/>
      <c r="E43" s="32"/>
      <c r="F43" s="144">
        <f>SUM(F20:F42)</f>
        <v>5.476</v>
      </c>
      <c r="G43" s="32"/>
      <c r="H43" s="32"/>
      <c r="I43" s="32"/>
      <c r="J43" s="32"/>
    </row>
    <row r="44" spans="1:10" ht="12.75" customHeight="1" x14ac:dyDescent="0.2">
      <c r="A44" s="32"/>
      <c r="B44" s="33"/>
      <c r="C44" s="32"/>
      <c r="D44" s="72"/>
      <c r="E44" s="32"/>
      <c r="F44" s="144"/>
      <c r="G44" s="32"/>
      <c r="H44" s="32"/>
      <c r="I44" s="32"/>
      <c r="J44" s="32"/>
    </row>
    <row r="45" spans="1:10" ht="12.75" customHeight="1" x14ac:dyDescent="0.2">
      <c r="A45" s="138" t="s">
        <v>167</v>
      </c>
      <c r="B45" s="138" t="s">
        <v>315</v>
      </c>
      <c r="C45" s="138" t="s">
        <v>316</v>
      </c>
      <c r="D45" s="138">
        <v>2</v>
      </c>
      <c r="E45" s="138" t="s">
        <v>135</v>
      </c>
      <c r="F45" s="142">
        <v>4.2000000000000003E-2</v>
      </c>
      <c r="G45" s="138">
        <v>41.920589999999997</v>
      </c>
      <c r="H45" s="138">
        <v>-71.778400000000005</v>
      </c>
      <c r="I45" s="138">
        <v>41.920589999999997</v>
      </c>
      <c r="J45" s="138">
        <v>-71.778400000000005</v>
      </c>
    </row>
    <row r="46" spans="1:10" ht="12.75" customHeight="1" x14ac:dyDescent="0.2">
      <c r="A46" s="138" t="s">
        <v>167</v>
      </c>
      <c r="B46" s="138" t="s">
        <v>317</v>
      </c>
      <c r="C46" s="138" t="s">
        <v>318</v>
      </c>
      <c r="D46" s="138">
        <v>1</v>
      </c>
      <c r="E46" s="138" t="s">
        <v>29</v>
      </c>
      <c r="F46" s="142">
        <v>3.5999999999999997E-2</v>
      </c>
      <c r="G46" s="138">
        <v>41.963079999999998</v>
      </c>
      <c r="H46" s="138">
        <v>-71.797200000000004</v>
      </c>
      <c r="I46" s="138">
        <v>41.963079999999998</v>
      </c>
      <c r="J46" s="138">
        <v>-71.797200000000004</v>
      </c>
    </row>
    <row r="47" spans="1:10" ht="12.75" customHeight="1" x14ac:dyDescent="0.2">
      <c r="A47" s="138" t="s">
        <v>167</v>
      </c>
      <c r="B47" s="138" t="s">
        <v>319</v>
      </c>
      <c r="C47" s="138" t="s">
        <v>320</v>
      </c>
      <c r="D47" s="138">
        <v>2</v>
      </c>
      <c r="E47" s="138" t="s">
        <v>135</v>
      </c>
      <c r="F47" s="142">
        <v>0.02</v>
      </c>
      <c r="G47" s="138">
        <v>41.876739999999998</v>
      </c>
      <c r="H47" s="138">
        <v>-71.663700000000006</v>
      </c>
      <c r="I47" s="138">
        <v>41.876739999999998</v>
      </c>
      <c r="J47" s="138">
        <v>-71.663700000000006</v>
      </c>
    </row>
    <row r="48" spans="1:10" ht="12.75" customHeight="1" x14ac:dyDescent="0.2">
      <c r="A48" s="138" t="s">
        <v>167</v>
      </c>
      <c r="B48" s="138" t="s">
        <v>321</v>
      </c>
      <c r="C48" s="138" t="s">
        <v>322</v>
      </c>
      <c r="D48" s="138">
        <v>2</v>
      </c>
      <c r="E48" s="138" t="s">
        <v>135</v>
      </c>
      <c r="F48" s="142">
        <v>1.2999999999999999E-2</v>
      </c>
      <c r="G48" s="138">
        <v>41.928820000000002</v>
      </c>
      <c r="H48" s="138">
        <v>-71.615899999999996</v>
      </c>
      <c r="I48" s="138">
        <v>41.928820000000002</v>
      </c>
      <c r="J48" s="138">
        <v>-71.615899999999996</v>
      </c>
    </row>
    <row r="49" spans="1:10" ht="12.75" customHeight="1" x14ac:dyDescent="0.2">
      <c r="A49" s="138" t="s">
        <v>167</v>
      </c>
      <c r="B49" s="138" t="s">
        <v>323</v>
      </c>
      <c r="C49" s="138" t="s">
        <v>324</v>
      </c>
      <c r="D49" s="138">
        <v>2</v>
      </c>
      <c r="E49" s="138" t="s">
        <v>135</v>
      </c>
      <c r="F49" s="142">
        <v>5.1999999999999998E-2</v>
      </c>
      <c r="G49" s="138">
        <v>41.826529999999998</v>
      </c>
      <c r="H49" s="138">
        <v>-71.544799999999995</v>
      </c>
      <c r="I49" s="138">
        <v>41.826529999999998</v>
      </c>
      <c r="J49" s="138">
        <v>-71.544799999999995</v>
      </c>
    </row>
    <row r="50" spans="1:10" ht="12.75" customHeight="1" x14ac:dyDescent="0.2">
      <c r="A50" s="138" t="s">
        <v>167</v>
      </c>
      <c r="B50" s="138" t="s">
        <v>325</v>
      </c>
      <c r="C50" s="138" t="s">
        <v>326</v>
      </c>
      <c r="D50" s="138">
        <v>2</v>
      </c>
      <c r="E50" s="138" t="s">
        <v>135</v>
      </c>
      <c r="F50" s="142">
        <v>1.4999999999999999E-2</v>
      </c>
      <c r="G50" s="138">
        <v>41.873420000000003</v>
      </c>
      <c r="H50" s="138">
        <v>-71.463200000000001</v>
      </c>
      <c r="I50" s="138">
        <v>41.873420000000003</v>
      </c>
      <c r="J50" s="138">
        <v>-71.463200000000001</v>
      </c>
    </row>
    <row r="51" spans="1:10" ht="12.75" customHeight="1" x14ac:dyDescent="0.2">
      <c r="A51" s="138" t="s">
        <v>167</v>
      </c>
      <c r="B51" s="138" t="s">
        <v>327</v>
      </c>
      <c r="C51" s="138" t="s">
        <v>328</v>
      </c>
      <c r="D51" s="138">
        <v>2</v>
      </c>
      <c r="E51" s="138" t="s">
        <v>135</v>
      </c>
      <c r="F51" s="142">
        <v>3.3000000000000002E-2</v>
      </c>
      <c r="G51" s="138">
        <v>41.882429999999999</v>
      </c>
      <c r="H51" s="138">
        <v>-71.626900000000006</v>
      </c>
      <c r="I51" s="138">
        <v>41.882429999999999</v>
      </c>
      <c r="J51" s="138">
        <v>-71.626900000000006</v>
      </c>
    </row>
    <row r="52" spans="1:10" ht="12.75" customHeight="1" x14ac:dyDescent="0.2">
      <c r="A52" s="138" t="s">
        <v>167</v>
      </c>
      <c r="B52" s="138" t="s">
        <v>329</v>
      </c>
      <c r="C52" s="138" t="s">
        <v>330</v>
      </c>
      <c r="D52" s="138">
        <v>2</v>
      </c>
      <c r="E52" s="138" t="s">
        <v>135</v>
      </c>
      <c r="F52" s="142">
        <v>1.6E-2</v>
      </c>
      <c r="G52" s="138">
        <v>41.891795999999999</v>
      </c>
      <c r="H52" s="138">
        <v>-71.583324000000005</v>
      </c>
      <c r="I52" s="138">
        <v>41.891795999999999</v>
      </c>
      <c r="J52" s="138">
        <v>-71.583324000000005</v>
      </c>
    </row>
    <row r="53" spans="1:10" ht="12.75" customHeight="1" x14ac:dyDescent="0.2">
      <c r="A53" s="138" t="s">
        <v>167</v>
      </c>
      <c r="B53" s="138" t="s">
        <v>331</v>
      </c>
      <c r="C53" s="138" t="s">
        <v>332</v>
      </c>
      <c r="D53" s="138">
        <v>2</v>
      </c>
      <c r="E53" s="138" t="s">
        <v>135</v>
      </c>
      <c r="F53" s="142">
        <v>0.08</v>
      </c>
      <c r="G53" s="138">
        <v>41.88</v>
      </c>
      <c r="H53" s="138">
        <v>-71.63</v>
      </c>
      <c r="I53" s="138">
        <v>41.88</v>
      </c>
      <c r="J53" s="138">
        <v>-71.63</v>
      </c>
    </row>
    <row r="54" spans="1:10" ht="12.75" customHeight="1" x14ac:dyDescent="0.2">
      <c r="A54" s="138" t="s">
        <v>167</v>
      </c>
      <c r="B54" s="138" t="s">
        <v>333</v>
      </c>
      <c r="C54" s="138" t="s">
        <v>334</v>
      </c>
      <c r="D54" s="138">
        <v>2</v>
      </c>
      <c r="E54" s="138" t="s">
        <v>29</v>
      </c>
      <c r="F54" s="142">
        <v>3.6999999999999998E-2</v>
      </c>
      <c r="G54" s="138">
        <v>41.91339</v>
      </c>
      <c r="H54" s="138">
        <v>-71.653899999999993</v>
      </c>
      <c r="I54" s="138">
        <v>41.91339</v>
      </c>
      <c r="J54" s="138">
        <v>-71.653899999999993</v>
      </c>
    </row>
    <row r="55" spans="1:10" ht="12.75" customHeight="1" x14ac:dyDescent="0.2">
      <c r="A55" s="138" t="s">
        <v>167</v>
      </c>
      <c r="B55" s="138" t="s">
        <v>335</v>
      </c>
      <c r="C55" s="138" t="s">
        <v>336</v>
      </c>
      <c r="D55" s="138">
        <v>2</v>
      </c>
      <c r="E55" s="138" t="s">
        <v>135</v>
      </c>
      <c r="F55" s="142">
        <v>8.0000000000000002E-3</v>
      </c>
      <c r="G55" s="138">
        <v>41.749119999999998</v>
      </c>
      <c r="H55" s="138">
        <v>-71.747799999999998</v>
      </c>
      <c r="I55" s="138">
        <v>41.749119999999998</v>
      </c>
      <c r="J55" s="138">
        <v>-71.747799999999998</v>
      </c>
    </row>
    <row r="56" spans="1:10" ht="12.75" customHeight="1" x14ac:dyDescent="0.2">
      <c r="A56" s="138" t="s">
        <v>167</v>
      </c>
      <c r="B56" s="138" t="s">
        <v>337</v>
      </c>
      <c r="C56" s="138" t="s">
        <v>338</v>
      </c>
      <c r="D56" s="138">
        <v>2</v>
      </c>
      <c r="E56" s="138" t="s">
        <v>135</v>
      </c>
      <c r="F56" s="142">
        <v>4.2000000000000003E-2</v>
      </c>
      <c r="G56" s="138">
        <v>41.937199999999997</v>
      </c>
      <c r="H56" s="138">
        <v>-71.714500000000001</v>
      </c>
      <c r="I56" s="138">
        <v>41.937199999999997</v>
      </c>
      <c r="J56" s="138">
        <v>-71.714500000000001</v>
      </c>
    </row>
    <row r="57" spans="1:10" ht="12.75" customHeight="1" x14ac:dyDescent="0.2">
      <c r="A57" s="138" t="s">
        <v>167</v>
      </c>
      <c r="B57" s="138" t="s">
        <v>339</v>
      </c>
      <c r="C57" s="138" t="s">
        <v>340</v>
      </c>
      <c r="D57" s="138">
        <v>2</v>
      </c>
      <c r="E57" s="138" t="s">
        <v>135</v>
      </c>
      <c r="F57" s="142">
        <v>4.2000000000000003E-2</v>
      </c>
      <c r="G57" s="138">
        <v>41.93271</v>
      </c>
      <c r="H57" s="138">
        <v>-71.706900000000005</v>
      </c>
      <c r="I57" s="138">
        <v>41.93271</v>
      </c>
      <c r="J57" s="138">
        <v>-71.706900000000005</v>
      </c>
    </row>
    <row r="58" spans="1:10" ht="12.75" customHeight="1" x14ac:dyDescent="0.2">
      <c r="A58" s="138" t="s">
        <v>167</v>
      </c>
      <c r="B58" s="138" t="s">
        <v>341</v>
      </c>
      <c r="C58" s="138" t="s">
        <v>342</v>
      </c>
      <c r="D58" s="138">
        <v>2</v>
      </c>
      <c r="E58" s="138" t="s">
        <v>135</v>
      </c>
      <c r="F58" s="142">
        <v>4.1000000000000002E-2</v>
      </c>
      <c r="G58" s="138">
        <v>41.923789999999997</v>
      </c>
      <c r="H58" s="138">
        <v>-71.758700000000005</v>
      </c>
      <c r="I58" s="138">
        <v>41.923789999999997</v>
      </c>
      <c r="J58" s="138">
        <v>-71.758700000000005</v>
      </c>
    </row>
    <row r="59" spans="1:10" ht="12.75" customHeight="1" x14ac:dyDescent="0.2">
      <c r="A59" s="138" t="s">
        <v>167</v>
      </c>
      <c r="B59" s="138" t="s">
        <v>343</v>
      </c>
      <c r="C59" s="138" t="s">
        <v>344</v>
      </c>
      <c r="D59" s="138">
        <v>2</v>
      </c>
      <c r="E59" s="138" t="s">
        <v>29</v>
      </c>
      <c r="F59" s="142">
        <v>0.06</v>
      </c>
      <c r="G59" s="138">
        <v>41.89076</v>
      </c>
      <c r="H59" s="138">
        <v>-71.508499999999998</v>
      </c>
      <c r="I59" s="138">
        <v>41.89076</v>
      </c>
      <c r="J59" s="138">
        <v>-71.508499999999998</v>
      </c>
    </row>
    <row r="60" spans="1:10" ht="12.75" customHeight="1" x14ac:dyDescent="0.2">
      <c r="A60" s="138" t="s">
        <v>167</v>
      </c>
      <c r="B60" s="138" t="s">
        <v>345</v>
      </c>
      <c r="C60" s="138" t="s">
        <v>346</v>
      </c>
      <c r="D60" s="138">
        <v>2</v>
      </c>
      <c r="E60" s="138" t="s">
        <v>135</v>
      </c>
      <c r="F60" s="142">
        <v>4.5999999999999999E-2</v>
      </c>
      <c r="G60" s="138">
        <v>41.756439999999998</v>
      </c>
      <c r="H60" s="138">
        <v>-71.753299999999996</v>
      </c>
      <c r="I60" s="138">
        <v>41.756439999999998</v>
      </c>
      <c r="J60" s="138">
        <v>-71.753299999999996</v>
      </c>
    </row>
    <row r="61" spans="1:10" ht="12.75" customHeight="1" x14ac:dyDescent="0.2">
      <c r="A61" s="138" t="s">
        <v>167</v>
      </c>
      <c r="B61" s="138" t="s">
        <v>347</v>
      </c>
      <c r="C61" s="138" t="s">
        <v>348</v>
      </c>
      <c r="D61" s="138">
        <v>2</v>
      </c>
      <c r="E61" s="138" t="s">
        <v>135</v>
      </c>
      <c r="F61" s="142">
        <v>3.5999999999999997E-2</v>
      </c>
      <c r="G61" s="138">
        <v>41.883110000000002</v>
      </c>
      <c r="H61" s="138">
        <v>-71.589699999999993</v>
      </c>
      <c r="I61" s="138">
        <v>41.883110000000002</v>
      </c>
      <c r="J61" s="138">
        <v>-71.589699999999993</v>
      </c>
    </row>
    <row r="62" spans="1:10" ht="12.75" customHeight="1" x14ac:dyDescent="0.2">
      <c r="A62" s="138" t="s">
        <v>167</v>
      </c>
      <c r="B62" s="138" t="s">
        <v>349</v>
      </c>
      <c r="C62" s="138" t="s">
        <v>350</v>
      </c>
      <c r="D62" s="138">
        <v>2</v>
      </c>
      <c r="E62" s="138" t="s">
        <v>29</v>
      </c>
      <c r="F62" s="142">
        <v>0</v>
      </c>
      <c r="G62" s="138">
        <v>41.872190000000003</v>
      </c>
      <c r="H62" s="138">
        <v>-71.462900000000005</v>
      </c>
      <c r="I62" s="138">
        <v>41.872190000000003</v>
      </c>
      <c r="J62" s="138">
        <v>-71.462900000000005</v>
      </c>
    </row>
    <row r="63" spans="1:10" ht="12.75" customHeight="1" x14ac:dyDescent="0.2">
      <c r="A63" s="138" t="s">
        <v>167</v>
      </c>
      <c r="B63" s="138" t="s">
        <v>351</v>
      </c>
      <c r="C63" s="138" t="s">
        <v>352</v>
      </c>
      <c r="D63" s="138">
        <v>2</v>
      </c>
      <c r="E63" s="138" t="s">
        <v>135</v>
      </c>
      <c r="F63" s="142">
        <v>0</v>
      </c>
      <c r="G63" s="138">
        <v>41.913539999999998</v>
      </c>
      <c r="H63" s="138">
        <v>-71.62</v>
      </c>
      <c r="I63" s="138">
        <v>41.913539999999998</v>
      </c>
      <c r="J63" s="138">
        <v>-71.62</v>
      </c>
    </row>
    <row r="64" spans="1:10" ht="12.75" customHeight="1" x14ac:dyDescent="0.2">
      <c r="A64" s="138" t="s">
        <v>167</v>
      </c>
      <c r="B64" s="138" t="s">
        <v>353</v>
      </c>
      <c r="C64" s="138" t="s">
        <v>354</v>
      </c>
      <c r="D64" s="138">
        <v>2</v>
      </c>
      <c r="E64" s="138" t="s">
        <v>135</v>
      </c>
      <c r="F64" s="142">
        <v>0</v>
      </c>
      <c r="G64" s="138">
        <v>41.879449999999999</v>
      </c>
      <c r="H64" s="138">
        <v>-71.623699999999999</v>
      </c>
      <c r="I64" s="138">
        <v>41.879449999999999</v>
      </c>
      <c r="J64" s="138">
        <v>-71.623699999999999</v>
      </c>
    </row>
    <row r="65" spans="1:10" ht="12.75" customHeight="1" x14ac:dyDescent="0.2">
      <c r="A65" s="138" t="s">
        <v>167</v>
      </c>
      <c r="B65" s="138" t="s">
        <v>355</v>
      </c>
      <c r="C65" s="138" t="s">
        <v>356</v>
      </c>
      <c r="D65" s="138">
        <v>2</v>
      </c>
      <c r="E65" s="138" t="s">
        <v>135</v>
      </c>
      <c r="F65" s="142">
        <v>0</v>
      </c>
      <c r="G65" s="138">
        <v>41.73536</v>
      </c>
      <c r="H65" s="138">
        <v>-71.566400000000002</v>
      </c>
      <c r="I65" s="138">
        <v>41.73536</v>
      </c>
      <c r="J65" s="138">
        <v>-71.566400000000002</v>
      </c>
    </row>
    <row r="66" spans="1:10" ht="12.75" customHeight="1" x14ac:dyDescent="0.2">
      <c r="A66" s="138" t="s">
        <v>167</v>
      </c>
      <c r="B66" s="138" t="s">
        <v>357</v>
      </c>
      <c r="C66" s="138" t="s">
        <v>358</v>
      </c>
      <c r="D66" s="138">
        <v>1</v>
      </c>
      <c r="E66" s="138" t="s">
        <v>29</v>
      </c>
      <c r="F66" s="142">
        <v>0</v>
      </c>
      <c r="G66" s="138">
        <v>41.889000000000003</v>
      </c>
      <c r="H66" s="138">
        <v>-71.437899999999999</v>
      </c>
      <c r="I66" s="138">
        <v>41.889000000000003</v>
      </c>
      <c r="J66" s="138">
        <v>-71.437899999999999</v>
      </c>
    </row>
    <row r="67" spans="1:10" ht="12.75" customHeight="1" x14ac:dyDescent="0.2">
      <c r="A67" s="138" t="s">
        <v>167</v>
      </c>
      <c r="B67" s="138" t="s">
        <v>359</v>
      </c>
      <c r="C67" s="138" t="s">
        <v>360</v>
      </c>
      <c r="D67" s="138">
        <v>2</v>
      </c>
      <c r="E67" s="138" t="s">
        <v>29</v>
      </c>
      <c r="F67" s="142">
        <v>0</v>
      </c>
      <c r="G67" s="138">
        <v>41.840789999999998</v>
      </c>
      <c r="H67" s="138">
        <v>-71.582499999999996</v>
      </c>
      <c r="I67" s="138">
        <v>41.840789999999998</v>
      </c>
      <c r="J67" s="138">
        <v>-71.582499999999996</v>
      </c>
    </row>
    <row r="68" spans="1:10" ht="12.75" customHeight="1" x14ac:dyDescent="0.2">
      <c r="A68" s="138" t="s">
        <v>167</v>
      </c>
      <c r="B68" s="138" t="s">
        <v>361</v>
      </c>
      <c r="C68" s="138" t="s">
        <v>362</v>
      </c>
      <c r="D68" s="138">
        <v>2</v>
      </c>
      <c r="E68" s="138" t="s">
        <v>135</v>
      </c>
      <c r="F68" s="142">
        <v>0</v>
      </c>
      <c r="G68" s="138">
        <v>41.926949999999998</v>
      </c>
      <c r="H68" s="138">
        <v>-71.709199999999996</v>
      </c>
      <c r="I68" s="138">
        <v>41.926949999999998</v>
      </c>
      <c r="J68" s="138">
        <v>-71.709199999999996</v>
      </c>
    </row>
    <row r="69" spans="1:10" ht="12.75" customHeight="1" x14ac:dyDescent="0.2">
      <c r="A69" s="138" t="s">
        <v>167</v>
      </c>
      <c r="B69" s="138" t="s">
        <v>363</v>
      </c>
      <c r="C69" s="138" t="s">
        <v>364</v>
      </c>
      <c r="D69" s="138">
        <v>2</v>
      </c>
      <c r="E69" s="138" t="s">
        <v>29</v>
      </c>
      <c r="F69" s="142">
        <v>0</v>
      </c>
      <c r="G69" s="138">
        <v>41.91769</v>
      </c>
      <c r="H69" s="138">
        <v>-71.765900000000002</v>
      </c>
      <c r="I69" s="138">
        <v>41.91769</v>
      </c>
      <c r="J69" s="138">
        <v>-71.765900000000002</v>
      </c>
    </row>
    <row r="70" spans="1:10" ht="12.75" customHeight="1" x14ac:dyDescent="0.2">
      <c r="A70" s="138" t="s">
        <v>167</v>
      </c>
      <c r="B70" s="138" t="s">
        <v>365</v>
      </c>
      <c r="C70" s="138" t="s">
        <v>366</v>
      </c>
      <c r="D70" s="138">
        <v>2</v>
      </c>
      <c r="E70" s="138" t="s">
        <v>29</v>
      </c>
      <c r="F70" s="142">
        <v>3.7999999999999999E-2</v>
      </c>
      <c r="G70" s="138">
        <v>41.865699999999997</v>
      </c>
      <c r="H70" s="138">
        <v>-71.552300000000002</v>
      </c>
      <c r="I70" s="138">
        <v>41.865699999999997</v>
      </c>
      <c r="J70" s="138">
        <v>-71.552300000000002</v>
      </c>
    </row>
    <row r="71" spans="1:10" ht="12.75" customHeight="1" x14ac:dyDescent="0.2">
      <c r="A71" s="138" t="s">
        <v>167</v>
      </c>
      <c r="B71" s="138" t="s">
        <v>367</v>
      </c>
      <c r="C71" s="138" t="s">
        <v>368</v>
      </c>
      <c r="D71" s="138">
        <v>2</v>
      </c>
      <c r="E71" s="138" t="s">
        <v>29</v>
      </c>
      <c r="F71" s="142">
        <v>0</v>
      </c>
      <c r="G71" s="138">
        <v>41.987400000000001</v>
      </c>
      <c r="H71" s="138">
        <v>-71.658199999999994</v>
      </c>
      <c r="I71" s="138">
        <v>41.987400000000001</v>
      </c>
      <c r="J71" s="138">
        <v>-71.658199999999994</v>
      </c>
    </row>
    <row r="72" spans="1:10" ht="12.75" customHeight="1" x14ac:dyDescent="0.2">
      <c r="A72" s="139" t="s">
        <v>167</v>
      </c>
      <c r="B72" s="139" t="s">
        <v>369</v>
      </c>
      <c r="C72" s="139" t="s">
        <v>370</v>
      </c>
      <c r="D72" s="139">
        <v>1</v>
      </c>
      <c r="E72" s="139" t="s">
        <v>29</v>
      </c>
      <c r="F72" s="143">
        <v>5.6000000000000001E-2</v>
      </c>
      <c r="G72" s="139">
        <v>42.010280000000002</v>
      </c>
      <c r="H72" s="139">
        <v>-71.510000000000005</v>
      </c>
      <c r="I72" s="139">
        <v>42.010280000000002</v>
      </c>
      <c r="J72" s="139">
        <v>-71.510000000000005</v>
      </c>
    </row>
    <row r="73" spans="1:10" ht="12.75" customHeight="1" x14ac:dyDescent="0.2">
      <c r="A73" s="32"/>
      <c r="B73" s="33">
        <f>COUNTA(B45:B72)</f>
        <v>28</v>
      </c>
      <c r="C73" s="32"/>
      <c r="D73" s="72"/>
      <c r="E73" s="32"/>
      <c r="F73" s="144">
        <f>SUM(F45:F72)</f>
        <v>0.71300000000000008</v>
      </c>
      <c r="G73" s="32"/>
      <c r="H73" s="32"/>
      <c r="I73" s="32"/>
      <c r="J73" s="32"/>
    </row>
    <row r="74" spans="1:10" ht="12.75" customHeight="1" x14ac:dyDescent="0.2">
      <c r="A74" s="32"/>
      <c r="B74" s="33"/>
      <c r="C74" s="32"/>
      <c r="D74" s="72"/>
      <c r="E74" s="32"/>
      <c r="F74" s="144"/>
      <c r="G74" s="32"/>
      <c r="H74" s="32"/>
      <c r="I74" s="32"/>
      <c r="J74" s="32"/>
    </row>
    <row r="75" spans="1:10" ht="12.75" customHeight="1" x14ac:dyDescent="0.2">
      <c r="A75" s="138" t="s">
        <v>168</v>
      </c>
      <c r="B75" s="138" t="s">
        <v>169</v>
      </c>
      <c r="C75" s="138" t="s">
        <v>170</v>
      </c>
      <c r="D75" s="138">
        <v>3</v>
      </c>
      <c r="E75" s="138" t="s">
        <v>201</v>
      </c>
      <c r="F75" s="142">
        <v>1.4999999999999999E-2</v>
      </c>
      <c r="G75" s="138">
        <v>41.321219999999997</v>
      </c>
      <c r="H75" s="138">
        <v>-71.810559999999995</v>
      </c>
      <c r="I75" s="138">
        <v>41.321219999999997</v>
      </c>
      <c r="J75" s="138">
        <v>-71.810559999999995</v>
      </c>
    </row>
    <row r="76" spans="1:10" ht="12.75" customHeight="1" x14ac:dyDescent="0.2">
      <c r="A76" s="138" t="s">
        <v>168</v>
      </c>
      <c r="B76" s="138" t="s">
        <v>171</v>
      </c>
      <c r="C76" s="138" t="s">
        <v>172</v>
      </c>
      <c r="D76" s="138">
        <v>3</v>
      </c>
      <c r="E76" s="138" t="s">
        <v>201</v>
      </c>
      <c r="F76" s="142">
        <v>6.7000000000000004E-2</v>
      </c>
      <c r="G76" s="138">
        <v>41.32047</v>
      </c>
      <c r="H76" s="138">
        <v>-71.814800000000005</v>
      </c>
      <c r="I76" s="138">
        <v>41.32047</v>
      </c>
      <c r="J76" s="138">
        <v>-71.814800000000005</v>
      </c>
    </row>
    <row r="77" spans="1:10" ht="12.75" customHeight="1" x14ac:dyDescent="0.2">
      <c r="A77" s="138" t="s">
        <v>168</v>
      </c>
      <c r="B77" s="138" t="s">
        <v>371</v>
      </c>
      <c r="C77" s="138" t="s">
        <v>372</v>
      </c>
      <c r="D77" s="138">
        <v>2</v>
      </c>
      <c r="E77" s="138" t="s">
        <v>135</v>
      </c>
      <c r="F77" s="142">
        <v>1.2999999999999999E-2</v>
      </c>
      <c r="G77" s="138">
        <v>41.44135</v>
      </c>
      <c r="H77" s="138">
        <v>-71.561099999999996</v>
      </c>
      <c r="I77" s="138">
        <v>41.44135</v>
      </c>
      <c r="J77" s="138">
        <v>-71.561099999999996</v>
      </c>
    </row>
    <row r="78" spans="1:10" ht="12.75" customHeight="1" x14ac:dyDescent="0.2">
      <c r="A78" s="138" t="s">
        <v>168</v>
      </c>
      <c r="B78" s="138" t="s">
        <v>173</v>
      </c>
      <c r="C78" s="138" t="s">
        <v>174</v>
      </c>
      <c r="D78" s="138">
        <v>3</v>
      </c>
      <c r="E78" s="138" t="s">
        <v>201</v>
      </c>
      <c r="F78" s="142">
        <v>8.8999999999999996E-2</v>
      </c>
      <c r="G78" s="138">
        <v>41.324190000000002</v>
      </c>
      <c r="H78" s="138">
        <v>-71.793800000000005</v>
      </c>
      <c r="I78" s="138">
        <v>41.324190000000002</v>
      </c>
      <c r="J78" s="138">
        <v>-71.793800000000005</v>
      </c>
    </row>
    <row r="79" spans="1:10" ht="12.75" customHeight="1" x14ac:dyDescent="0.2">
      <c r="A79" s="138" t="s">
        <v>168</v>
      </c>
      <c r="B79" s="138" t="s">
        <v>175</v>
      </c>
      <c r="C79" s="138" t="s">
        <v>176</v>
      </c>
      <c r="D79" s="138">
        <v>3</v>
      </c>
      <c r="E79" s="138" t="s">
        <v>201</v>
      </c>
      <c r="F79" s="142">
        <v>4.3999999999999997E-2</v>
      </c>
      <c r="G79" s="138">
        <v>41.321379999999998</v>
      </c>
      <c r="H79" s="138">
        <v>-71.810400000000001</v>
      </c>
      <c r="I79" s="138">
        <v>41.321379999999998</v>
      </c>
      <c r="J79" s="138">
        <v>-71.810400000000001</v>
      </c>
    </row>
    <row r="80" spans="1:10" ht="12.75" customHeight="1" x14ac:dyDescent="0.2">
      <c r="A80" s="138" t="s">
        <v>168</v>
      </c>
      <c r="B80" s="138" t="s">
        <v>177</v>
      </c>
      <c r="C80" s="138" t="s">
        <v>178</v>
      </c>
      <c r="D80" s="138">
        <v>3</v>
      </c>
      <c r="E80" s="138" t="s">
        <v>201</v>
      </c>
      <c r="F80" s="142">
        <v>0.21199999999999999</v>
      </c>
      <c r="G80" s="138">
        <v>41.172229999999999</v>
      </c>
      <c r="H80" s="138">
        <v>-71.554299999999998</v>
      </c>
      <c r="I80" s="138">
        <v>41.172229999999999</v>
      </c>
      <c r="J80" s="138">
        <v>-71.554299999999998</v>
      </c>
    </row>
    <row r="81" spans="1:10" ht="12.75" customHeight="1" x14ac:dyDescent="0.2">
      <c r="A81" s="138" t="s">
        <v>168</v>
      </c>
      <c r="B81" s="138" t="s">
        <v>373</v>
      </c>
      <c r="C81" s="138" t="s">
        <v>374</v>
      </c>
      <c r="D81" s="138">
        <v>2</v>
      </c>
      <c r="E81" s="138" t="s">
        <v>29</v>
      </c>
      <c r="F81" s="142">
        <v>0.122</v>
      </c>
      <c r="G81" s="138" t="s">
        <v>134</v>
      </c>
      <c r="H81" s="138" t="s">
        <v>134</v>
      </c>
      <c r="I81" s="138" t="s">
        <v>134</v>
      </c>
      <c r="J81" s="138" t="s">
        <v>134</v>
      </c>
    </row>
    <row r="82" spans="1:10" ht="12.75" customHeight="1" x14ac:dyDescent="0.2">
      <c r="A82" s="138" t="s">
        <v>168</v>
      </c>
      <c r="B82" s="138" t="s">
        <v>179</v>
      </c>
      <c r="C82" s="138" t="s">
        <v>180</v>
      </c>
      <c r="D82" s="138">
        <v>3</v>
      </c>
      <c r="E82" s="138" t="s">
        <v>201</v>
      </c>
      <c r="F82" s="142">
        <v>0.48199999999999998</v>
      </c>
      <c r="G82" s="138">
        <v>41.34084</v>
      </c>
      <c r="H82" s="138">
        <v>-71.695700000000002</v>
      </c>
      <c r="I82" s="138">
        <v>41.34084</v>
      </c>
      <c r="J82" s="138">
        <v>-71.695700000000002</v>
      </c>
    </row>
    <row r="83" spans="1:10" ht="12.75" customHeight="1" x14ac:dyDescent="0.2">
      <c r="A83" s="138" t="s">
        <v>168</v>
      </c>
      <c r="B83" s="138" t="s">
        <v>181</v>
      </c>
      <c r="C83" s="138" t="s">
        <v>182</v>
      </c>
      <c r="D83" s="138">
        <v>1</v>
      </c>
      <c r="E83" s="138" t="s">
        <v>135</v>
      </c>
      <c r="F83" s="142">
        <v>0.28199999999999997</v>
      </c>
      <c r="G83" s="138">
        <v>41.472099999999998</v>
      </c>
      <c r="H83" s="138">
        <v>-71.428600000000003</v>
      </c>
      <c r="I83" s="138">
        <v>41.472099999999998</v>
      </c>
      <c r="J83" s="138">
        <v>-71.428600000000003</v>
      </c>
    </row>
    <row r="84" spans="1:10" ht="12.75" customHeight="1" x14ac:dyDescent="0.2">
      <c r="A84" s="138" t="s">
        <v>168</v>
      </c>
      <c r="B84" s="138" t="s">
        <v>375</v>
      </c>
      <c r="C84" s="138" t="s">
        <v>376</v>
      </c>
      <c r="D84" s="138">
        <v>2</v>
      </c>
      <c r="E84" s="138" t="s">
        <v>29</v>
      </c>
      <c r="F84" s="142">
        <v>5.8999999999999997E-2</v>
      </c>
      <c r="G84" s="138" t="s">
        <v>134</v>
      </c>
      <c r="H84" s="138" t="s">
        <v>134</v>
      </c>
      <c r="I84" s="138" t="s">
        <v>134</v>
      </c>
      <c r="J84" s="138" t="s">
        <v>134</v>
      </c>
    </row>
    <row r="85" spans="1:10" ht="12.75" customHeight="1" x14ac:dyDescent="0.2">
      <c r="A85" s="138" t="s">
        <v>168</v>
      </c>
      <c r="B85" s="138" t="s">
        <v>377</v>
      </c>
      <c r="C85" s="138" t="s">
        <v>378</v>
      </c>
      <c r="D85" s="138">
        <v>2</v>
      </c>
      <c r="E85" s="138" t="s">
        <v>201</v>
      </c>
      <c r="F85" s="142">
        <v>2.3E-2</v>
      </c>
      <c r="G85" s="138">
        <v>41.378169999999997</v>
      </c>
      <c r="H85" s="138">
        <v>-71.689890000000005</v>
      </c>
      <c r="I85" s="138">
        <v>41.378169999999997</v>
      </c>
      <c r="J85" s="138">
        <v>-71.689890000000005</v>
      </c>
    </row>
    <row r="86" spans="1:10" ht="12.75" customHeight="1" x14ac:dyDescent="0.2">
      <c r="A86" s="138" t="s">
        <v>168</v>
      </c>
      <c r="B86" s="138" t="s">
        <v>379</v>
      </c>
      <c r="C86" s="138" t="s">
        <v>380</v>
      </c>
      <c r="D86" s="138">
        <v>2</v>
      </c>
      <c r="E86" s="138" t="s">
        <v>29</v>
      </c>
      <c r="F86" s="142">
        <v>4.5999999999999999E-2</v>
      </c>
      <c r="G86" s="138">
        <v>41.38017</v>
      </c>
      <c r="H86" s="138">
        <v>-71.678960000000004</v>
      </c>
      <c r="I86" s="138">
        <v>41.38017</v>
      </c>
      <c r="J86" s="138">
        <v>-71.678960000000004</v>
      </c>
    </row>
    <row r="87" spans="1:10" ht="12.75" customHeight="1" x14ac:dyDescent="0.2">
      <c r="A87" s="138" t="s">
        <v>168</v>
      </c>
      <c r="B87" s="138" t="s">
        <v>247</v>
      </c>
      <c r="C87" s="138" t="s">
        <v>381</v>
      </c>
      <c r="D87" s="138">
        <v>2</v>
      </c>
      <c r="E87" s="138" t="s">
        <v>135</v>
      </c>
      <c r="F87" s="142">
        <v>0</v>
      </c>
      <c r="G87" s="138">
        <v>41.321213999999998</v>
      </c>
      <c r="H87" s="138">
        <v>71.811149</v>
      </c>
      <c r="I87" s="138">
        <v>41.321213999999998</v>
      </c>
      <c r="J87" s="138">
        <v>71.811149</v>
      </c>
    </row>
    <row r="88" spans="1:10" ht="12.75" customHeight="1" x14ac:dyDescent="0.2">
      <c r="A88" s="138" t="s">
        <v>168</v>
      </c>
      <c r="B88" s="138" t="s">
        <v>382</v>
      </c>
      <c r="C88" s="138" t="s">
        <v>383</v>
      </c>
      <c r="D88" s="138">
        <v>2</v>
      </c>
      <c r="E88" s="138" t="s">
        <v>135</v>
      </c>
      <c r="F88" s="142">
        <v>0.02</v>
      </c>
      <c r="G88" s="138">
        <v>41.539830000000002</v>
      </c>
      <c r="H88" s="138">
        <v>-71.52</v>
      </c>
      <c r="I88" s="138">
        <v>41.539830000000002</v>
      </c>
      <c r="J88" s="138">
        <v>-71.52</v>
      </c>
    </row>
    <row r="89" spans="1:10" ht="12.75" customHeight="1" x14ac:dyDescent="0.2">
      <c r="A89" s="138" t="s">
        <v>168</v>
      </c>
      <c r="B89" s="138" t="s">
        <v>384</v>
      </c>
      <c r="C89" s="138" t="s">
        <v>385</v>
      </c>
      <c r="D89" s="138">
        <v>2</v>
      </c>
      <c r="E89" s="138" t="s">
        <v>135</v>
      </c>
      <c r="F89" s="142">
        <v>1.4E-2</v>
      </c>
      <c r="G89" s="138">
        <v>41.401710000000001</v>
      </c>
      <c r="H89" s="138">
        <v>-71.664900000000003</v>
      </c>
      <c r="I89" s="138">
        <v>41.401710000000001</v>
      </c>
      <c r="J89" s="138">
        <v>-71.664900000000003</v>
      </c>
    </row>
    <row r="90" spans="1:10" ht="12.75" customHeight="1" x14ac:dyDescent="0.2">
      <c r="A90" s="138" t="s">
        <v>168</v>
      </c>
      <c r="B90" s="138" t="s">
        <v>386</v>
      </c>
      <c r="C90" s="138" t="s">
        <v>387</v>
      </c>
      <c r="D90" s="138">
        <v>2</v>
      </c>
      <c r="E90" s="138" t="s">
        <v>135</v>
      </c>
      <c r="F90" s="142">
        <v>1.2E-2</v>
      </c>
      <c r="G90" s="138">
        <v>41.471580000000003</v>
      </c>
      <c r="H90" s="138">
        <v>-71.558300000000003</v>
      </c>
      <c r="I90" s="138">
        <v>41.471580000000003</v>
      </c>
      <c r="J90" s="138">
        <v>-71.558300000000003</v>
      </c>
    </row>
    <row r="91" spans="1:10" ht="12.75" customHeight="1" x14ac:dyDescent="0.2">
      <c r="A91" s="138" t="s">
        <v>168</v>
      </c>
      <c r="B91" s="138" t="s">
        <v>388</v>
      </c>
      <c r="C91" s="138" t="s">
        <v>389</v>
      </c>
      <c r="D91" s="138">
        <v>2</v>
      </c>
      <c r="E91" s="138" t="s">
        <v>135</v>
      </c>
      <c r="F91" s="142">
        <v>8.9999999999999993E-3</v>
      </c>
      <c r="G91" s="138">
        <v>45.520780000000002</v>
      </c>
      <c r="H91" s="138">
        <v>71.449610000000007</v>
      </c>
      <c r="I91" s="138">
        <v>45.520780000000002</v>
      </c>
      <c r="J91" s="138">
        <v>71.449610000000007</v>
      </c>
    </row>
    <row r="92" spans="1:10" ht="12.75" customHeight="1" x14ac:dyDescent="0.2">
      <c r="A92" s="138" t="s">
        <v>168</v>
      </c>
      <c r="B92" s="138" t="s">
        <v>390</v>
      </c>
      <c r="C92" s="138" t="s">
        <v>391</v>
      </c>
      <c r="D92" s="138">
        <v>2</v>
      </c>
      <c r="E92" s="138" t="s">
        <v>135</v>
      </c>
      <c r="F92" s="142">
        <v>2.4E-2</v>
      </c>
      <c r="G92" s="138">
        <v>41.381630000000001</v>
      </c>
      <c r="H92" s="138">
        <v>-71.679599999999994</v>
      </c>
      <c r="I92" s="138">
        <v>41.381630000000001</v>
      </c>
      <c r="J92" s="138">
        <v>-71.679599999999994</v>
      </c>
    </row>
    <row r="93" spans="1:10" ht="12.75" customHeight="1" x14ac:dyDescent="0.2">
      <c r="A93" s="138" t="s">
        <v>168</v>
      </c>
      <c r="B93" s="138" t="s">
        <v>392</v>
      </c>
      <c r="C93" s="138" t="s">
        <v>393</v>
      </c>
      <c r="D93" s="138">
        <v>2</v>
      </c>
      <c r="E93" s="138" t="s">
        <v>135</v>
      </c>
      <c r="F93" s="142">
        <v>0.10199999999999999</v>
      </c>
      <c r="G93" s="138">
        <v>41.386319999999998</v>
      </c>
      <c r="H93" s="138">
        <v>-71.683000000000007</v>
      </c>
      <c r="I93" s="138">
        <v>41.386319999999998</v>
      </c>
      <c r="J93" s="138">
        <v>-71.683000000000007</v>
      </c>
    </row>
    <row r="94" spans="1:10" ht="12.75" customHeight="1" x14ac:dyDescent="0.2">
      <c r="A94" s="138" t="s">
        <v>168</v>
      </c>
      <c r="B94" s="138" t="s">
        <v>185</v>
      </c>
      <c r="C94" s="138" t="s">
        <v>186</v>
      </c>
      <c r="D94" s="138">
        <v>1</v>
      </c>
      <c r="E94" s="138" t="s">
        <v>29</v>
      </c>
      <c r="F94" s="142">
        <v>0.31900000000000001</v>
      </c>
      <c r="G94" s="138">
        <v>41.373440000000002</v>
      </c>
      <c r="H94" s="138">
        <v>-71.502099999999999</v>
      </c>
      <c r="I94" s="138">
        <v>41.373440000000002</v>
      </c>
      <c r="J94" s="138">
        <v>-71.502099999999999</v>
      </c>
    </row>
    <row r="95" spans="1:10" ht="12.75" customHeight="1" x14ac:dyDescent="0.2">
      <c r="A95" s="138" t="s">
        <v>168</v>
      </c>
      <c r="B95" s="138" t="s">
        <v>187</v>
      </c>
      <c r="C95" s="138" t="s">
        <v>188</v>
      </c>
      <c r="D95" s="138">
        <v>3</v>
      </c>
      <c r="E95" s="138" t="s">
        <v>29</v>
      </c>
      <c r="F95" s="142">
        <v>0.185</v>
      </c>
      <c r="G95" s="138">
        <v>41.356270000000002</v>
      </c>
      <c r="H95" s="138">
        <v>-71.637699999999995</v>
      </c>
      <c r="I95" s="138">
        <v>41.356270000000002</v>
      </c>
      <c r="J95" s="138">
        <v>-71.637699999999995</v>
      </c>
    </row>
    <row r="96" spans="1:10" ht="12.75" customHeight="1" x14ac:dyDescent="0.2">
      <c r="A96" s="138" t="s">
        <v>168</v>
      </c>
      <c r="B96" s="138" t="s">
        <v>189</v>
      </c>
      <c r="C96" s="138" t="s">
        <v>190</v>
      </c>
      <c r="D96" s="138">
        <v>3</v>
      </c>
      <c r="E96" s="138" t="s">
        <v>29</v>
      </c>
      <c r="F96" s="142">
        <v>7.8E-2</v>
      </c>
      <c r="G96" s="138">
        <v>41.360720000000001</v>
      </c>
      <c r="H96" s="138">
        <v>-71.626199999999997</v>
      </c>
      <c r="I96" s="138">
        <v>41.360720000000001</v>
      </c>
      <c r="J96" s="138">
        <v>-71.626199999999997</v>
      </c>
    </row>
    <row r="97" spans="1:10" ht="12.75" customHeight="1" x14ac:dyDescent="0.2">
      <c r="A97" s="138" t="s">
        <v>168</v>
      </c>
      <c r="B97" s="138" t="s">
        <v>183</v>
      </c>
      <c r="C97" s="138" t="s">
        <v>279</v>
      </c>
      <c r="D97" s="138">
        <v>2</v>
      </c>
      <c r="E97" s="138" t="s">
        <v>135</v>
      </c>
      <c r="F97" s="142">
        <v>0.255</v>
      </c>
      <c r="G97" s="138">
        <v>41.407961999999998</v>
      </c>
      <c r="H97" s="138">
        <v>-71.510306999999997</v>
      </c>
      <c r="I97" s="138">
        <v>41.408402000000002</v>
      </c>
      <c r="J97" s="138">
        <v>-71.508855999999994</v>
      </c>
    </row>
    <row r="98" spans="1:10" ht="12.75" customHeight="1" x14ac:dyDescent="0.2">
      <c r="A98" s="138" t="s">
        <v>168</v>
      </c>
      <c r="B98" s="138" t="s">
        <v>184</v>
      </c>
      <c r="C98" s="138" t="s">
        <v>280</v>
      </c>
      <c r="D98" s="138">
        <v>1</v>
      </c>
      <c r="E98" s="138" t="s">
        <v>135</v>
      </c>
      <c r="F98" s="142">
        <v>3.3000000000000002E-2</v>
      </c>
      <c r="G98" s="138">
        <v>41.507429000000002</v>
      </c>
      <c r="H98" s="138">
        <v>-71.449533000000002</v>
      </c>
      <c r="I98" s="138">
        <v>41.507579999999997</v>
      </c>
      <c r="J98" s="138">
        <v>-71.448931000000002</v>
      </c>
    </row>
    <row r="99" spans="1:10" ht="12.75" customHeight="1" x14ac:dyDescent="0.2">
      <c r="A99" s="138" t="s">
        <v>168</v>
      </c>
      <c r="B99" s="138" t="s">
        <v>191</v>
      </c>
      <c r="C99" s="138" t="s">
        <v>192</v>
      </c>
      <c r="D99" s="138">
        <v>2</v>
      </c>
      <c r="E99" s="138" t="s">
        <v>143</v>
      </c>
      <c r="F99" s="142">
        <v>0.65200000000000002</v>
      </c>
      <c r="G99" s="138">
        <v>41.43929</v>
      </c>
      <c r="H99" s="138">
        <v>-71.448300000000003</v>
      </c>
      <c r="I99" s="138">
        <v>41.43929</v>
      </c>
      <c r="J99" s="138">
        <v>-71.448300000000003</v>
      </c>
    </row>
    <row r="100" spans="1:10" ht="12.75" customHeight="1" x14ac:dyDescent="0.2">
      <c r="A100" s="138" t="s">
        <v>168</v>
      </c>
      <c r="B100" s="138" t="s">
        <v>193</v>
      </c>
      <c r="C100" s="138" t="s">
        <v>194</v>
      </c>
      <c r="D100" s="138">
        <v>3</v>
      </c>
      <c r="E100" s="138" t="s">
        <v>201</v>
      </c>
      <c r="F100" s="142">
        <v>7.9000000000000001E-2</v>
      </c>
      <c r="G100" s="138">
        <v>41.328989999999997</v>
      </c>
      <c r="H100" s="138">
        <v>-71.763900000000007</v>
      </c>
      <c r="I100" s="138">
        <v>41.328989999999997</v>
      </c>
      <c r="J100" s="138">
        <v>-71.763900000000007</v>
      </c>
    </row>
    <row r="101" spans="1:10" ht="12.75" customHeight="1" x14ac:dyDescent="0.2">
      <c r="A101" s="138" t="s">
        <v>168</v>
      </c>
      <c r="B101" s="138" t="s">
        <v>195</v>
      </c>
      <c r="C101" s="138" t="s">
        <v>196</v>
      </c>
      <c r="D101" s="138">
        <v>3</v>
      </c>
      <c r="E101" s="138" t="s">
        <v>29</v>
      </c>
      <c r="F101" s="142">
        <v>2.2280000000000002</v>
      </c>
      <c r="G101" s="138">
        <v>41.342579999999998</v>
      </c>
      <c r="H101" s="138">
        <v>-71.690600000000003</v>
      </c>
      <c r="I101" s="138">
        <v>41.342579999999998</v>
      </c>
      <c r="J101" s="138">
        <v>-71.690600000000003</v>
      </c>
    </row>
    <row r="102" spans="1:10" ht="12.75" customHeight="1" x14ac:dyDescent="0.2">
      <c r="A102" s="138" t="s">
        <v>168</v>
      </c>
      <c r="B102" s="138" t="s">
        <v>197</v>
      </c>
      <c r="C102" s="138" t="s">
        <v>198</v>
      </c>
      <c r="D102" s="138">
        <v>3</v>
      </c>
      <c r="E102" s="138" t="s">
        <v>29</v>
      </c>
      <c r="F102" s="142">
        <v>0.52300000000000002</v>
      </c>
      <c r="G102" s="138">
        <v>41.376730000000002</v>
      </c>
      <c r="H102" s="138">
        <v>-71.530600000000007</v>
      </c>
      <c r="I102" s="138">
        <v>41.376730000000002</v>
      </c>
      <c r="J102" s="138">
        <v>-71.530600000000007</v>
      </c>
    </row>
    <row r="103" spans="1:10" ht="12.75" customHeight="1" x14ac:dyDescent="0.2">
      <c r="A103" s="138" t="s">
        <v>168</v>
      </c>
      <c r="B103" s="138" t="s">
        <v>199</v>
      </c>
      <c r="C103" s="138" t="s">
        <v>200</v>
      </c>
      <c r="D103" s="138">
        <v>3</v>
      </c>
      <c r="E103" s="138" t="s">
        <v>29</v>
      </c>
      <c r="F103" s="142">
        <v>0.89300000000000002</v>
      </c>
      <c r="G103" s="138">
        <v>41.181620000000002</v>
      </c>
      <c r="H103" s="138">
        <v>-71.565899999999999</v>
      </c>
      <c r="I103" s="138">
        <v>41.181620000000002</v>
      </c>
      <c r="J103" s="138">
        <v>-71.565899999999999</v>
      </c>
    </row>
    <row r="104" spans="1:10" ht="12.75" customHeight="1" x14ac:dyDescent="0.2">
      <c r="A104" s="138" t="s">
        <v>168</v>
      </c>
      <c r="B104" s="138" t="s">
        <v>202</v>
      </c>
      <c r="C104" s="138" t="s">
        <v>203</v>
      </c>
      <c r="D104" s="138">
        <v>3</v>
      </c>
      <c r="E104" s="138" t="s">
        <v>143</v>
      </c>
      <c r="F104" s="142">
        <v>0.05</v>
      </c>
      <c r="G104" s="138">
        <v>41.375399999999999</v>
      </c>
      <c r="H104" s="138">
        <v>-71.510800000000003</v>
      </c>
      <c r="I104" s="138">
        <v>41.375399999999999</v>
      </c>
      <c r="J104" s="138">
        <v>-71.510800000000003</v>
      </c>
    </row>
    <row r="105" spans="1:10" ht="12.75" customHeight="1" x14ac:dyDescent="0.2">
      <c r="A105" s="138" t="s">
        <v>168</v>
      </c>
      <c r="B105" s="138" t="s">
        <v>204</v>
      </c>
      <c r="C105" s="138" t="s">
        <v>205</v>
      </c>
      <c r="D105" s="138">
        <v>3</v>
      </c>
      <c r="E105" s="138" t="s">
        <v>143</v>
      </c>
      <c r="F105" s="142">
        <v>7.4999999999999997E-2</v>
      </c>
      <c r="G105" s="138">
        <v>41.3245</v>
      </c>
      <c r="H105" s="138">
        <v>-71.792299999999997</v>
      </c>
      <c r="I105" s="138">
        <v>41.3245</v>
      </c>
      <c r="J105" s="138">
        <v>-71.792299999999997</v>
      </c>
    </row>
    <row r="106" spans="1:10" ht="12.75" customHeight="1" x14ac:dyDescent="0.2">
      <c r="A106" s="138" t="s">
        <v>168</v>
      </c>
      <c r="B106" s="138" t="s">
        <v>394</v>
      </c>
      <c r="C106" s="138" t="s">
        <v>395</v>
      </c>
      <c r="D106" s="138">
        <v>2</v>
      </c>
      <c r="E106" s="138" t="s">
        <v>135</v>
      </c>
      <c r="F106" s="142">
        <v>1.4E-2</v>
      </c>
      <c r="G106" s="138">
        <v>41.28</v>
      </c>
      <c r="H106" s="138">
        <v>-71.33</v>
      </c>
      <c r="I106" s="138">
        <v>41.28</v>
      </c>
      <c r="J106" s="138">
        <v>-71.33</v>
      </c>
    </row>
    <row r="107" spans="1:10" ht="12.75" customHeight="1" x14ac:dyDescent="0.2">
      <c r="A107" s="138" t="s">
        <v>168</v>
      </c>
      <c r="B107" s="138" t="s">
        <v>396</v>
      </c>
      <c r="C107" s="138" t="s">
        <v>397</v>
      </c>
      <c r="D107" s="138">
        <v>2</v>
      </c>
      <c r="E107" s="138" t="s">
        <v>135</v>
      </c>
      <c r="F107" s="142">
        <v>0</v>
      </c>
      <c r="G107" s="138">
        <v>41.469299999999997</v>
      </c>
      <c r="H107" s="138">
        <v>-71.5548</v>
      </c>
      <c r="I107" s="138">
        <v>41.469299999999997</v>
      </c>
      <c r="J107" s="138">
        <v>-71.5548</v>
      </c>
    </row>
    <row r="108" spans="1:10" ht="12.75" customHeight="1" x14ac:dyDescent="0.2">
      <c r="A108" s="138" t="s">
        <v>168</v>
      </c>
      <c r="B108" s="138" t="s">
        <v>206</v>
      </c>
      <c r="C108" s="138" t="s">
        <v>207</v>
      </c>
      <c r="D108" s="138">
        <v>3</v>
      </c>
      <c r="E108" s="138" t="s">
        <v>29</v>
      </c>
      <c r="F108" s="142">
        <v>9.5000000000000001E-2</v>
      </c>
      <c r="G108" s="138">
        <v>41.374279999999999</v>
      </c>
      <c r="H108" s="138">
        <v>-71.547200000000004</v>
      </c>
      <c r="I108" s="138">
        <v>41.374279999999999</v>
      </c>
      <c r="J108" s="138">
        <v>-71.547200000000004</v>
      </c>
    </row>
    <row r="109" spans="1:10" ht="12.75" customHeight="1" x14ac:dyDescent="0.2">
      <c r="A109" s="138" t="s">
        <v>168</v>
      </c>
      <c r="B109" s="138" t="s">
        <v>208</v>
      </c>
      <c r="C109" s="138" t="s">
        <v>209</v>
      </c>
      <c r="D109" s="138">
        <v>3</v>
      </c>
      <c r="E109" s="138" t="s">
        <v>143</v>
      </c>
      <c r="F109" s="142">
        <v>0.187</v>
      </c>
      <c r="G109" s="138">
        <v>41.310049999999997</v>
      </c>
      <c r="H109" s="138">
        <v>-71.861999999999995</v>
      </c>
      <c r="I109" s="138">
        <v>41.310049999999997</v>
      </c>
      <c r="J109" s="138">
        <v>-71.861999999999995</v>
      </c>
    </row>
    <row r="110" spans="1:10" ht="12.75" customHeight="1" x14ac:dyDescent="0.2">
      <c r="A110" s="138" t="s">
        <v>168</v>
      </c>
      <c r="B110" s="138" t="s">
        <v>210</v>
      </c>
      <c r="C110" s="138" t="s">
        <v>211</v>
      </c>
      <c r="D110" s="138">
        <v>1</v>
      </c>
      <c r="E110" s="138" t="s">
        <v>29</v>
      </c>
      <c r="F110" s="142">
        <v>0.60899999999999999</v>
      </c>
      <c r="G110" s="138">
        <v>41.322875000000003</v>
      </c>
      <c r="H110" s="138">
        <v>-71.803079999999994</v>
      </c>
      <c r="I110" s="138">
        <v>41.322875000000003</v>
      </c>
      <c r="J110" s="138">
        <v>-71.803079999999994</v>
      </c>
    </row>
    <row r="111" spans="1:10" ht="12.75" customHeight="1" x14ac:dyDescent="0.2">
      <c r="A111" s="138" t="s">
        <v>168</v>
      </c>
      <c r="B111" s="138" t="s">
        <v>212</v>
      </c>
      <c r="C111" s="138" t="s">
        <v>213</v>
      </c>
      <c r="D111" s="138">
        <v>1</v>
      </c>
      <c r="E111" s="138" t="s">
        <v>29</v>
      </c>
      <c r="F111" s="142">
        <v>0.66</v>
      </c>
      <c r="G111" s="138">
        <v>41.434139999999999</v>
      </c>
      <c r="H111" s="138">
        <v>-71.455799999999996</v>
      </c>
      <c r="I111" s="138">
        <v>41.434139999999999</v>
      </c>
      <c r="J111" s="138">
        <v>-71.455799999999996</v>
      </c>
    </row>
    <row r="112" spans="1:10" ht="12.75" customHeight="1" x14ac:dyDescent="0.2">
      <c r="A112" s="138" t="s">
        <v>168</v>
      </c>
      <c r="B112" s="138" t="s">
        <v>398</v>
      </c>
      <c r="C112" s="138" t="s">
        <v>399</v>
      </c>
      <c r="D112" s="138">
        <v>2</v>
      </c>
      <c r="E112" s="138" t="s">
        <v>29</v>
      </c>
      <c r="F112" s="142">
        <v>0</v>
      </c>
      <c r="G112" s="138">
        <v>41.368429999999996</v>
      </c>
      <c r="H112" s="138">
        <v>-71.662400000000005</v>
      </c>
      <c r="I112" s="138">
        <v>41.368429999999996</v>
      </c>
      <c r="J112" s="138">
        <v>-71.662400000000005</v>
      </c>
    </row>
    <row r="113" spans="1:10" ht="12.75" customHeight="1" x14ac:dyDescent="0.2">
      <c r="A113" s="138" t="s">
        <v>168</v>
      </c>
      <c r="B113" s="138" t="s">
        <v>214</v>
      </c>
      <c r="C113" s="138" t="s">
        <v>215</v>
      </c>
      <c r="D113" s="138">
        <v>1</v>
      </c>
      <c r="E113" s="138" t="s">
        <v>29</v>
      </c>
      <c r="F113" s="142">
        <v>0.26800000000000002</v>
      </c>
      <c r="G113" s="138">
        <v>41.565719999999999</v>
      </c>
      <c r="H113" s="138">
        <v>-71.443380000000005</v>
      </c>
      <c r="I113" s="138">
        <v>41.565719999999999</v>
      </c>
      <c r="J113" s="138">
        <v>-71.443380000000005</v>
      </c>
    </row>
    <row r="114" spans="1:10" ht="12.75" customHeight="1" x14ac:dyDescent="0.2">
      <c r="A114" s="138" t="s">
        <v>168</v>
      </c>
      <c r="B114" s="138" t="s">
        <v>248</v>
      </c>
      <c r="C114" s="138" t="s">
        <v>249</v>
      </c>
      <c r="D114" s="138">
        <v>3</v>
      </c>
      <c r="E114" s="138" t="s">
        <v>143</v>
      </c>
      <c r="F114" s="142">
        <v>0.122</v>
      </c>
      <c r="G114" s="138">
        <v>41.309010000000001</v>
      </c>
      <c r="H114" s="138">
        <v>-71.852199999999996</v>
      </c>
      <c r="I114" s="138">
        <v>41.309010000000001</v>
      </c>
      <c r="J114" s="138">
        <v>-71.852199999999996</v>
      </c>
    </row>
    <row r="115" spans="1:10" ht="12.75" customHeight="1" x14ac:dyDescent="0.2">
      <c r="A115" s="138" t="s">
        <v>168</v>
      </c>
      <c r="B115" s="138" t="s">
        <v>216</v>
      </c>
      <c r="C115" s="138" t="s">
        <v>217</v>
      </c>
      <c r="D115" s="138">
        <v>3</v>
      </c>
      <c r="E115" s="138" t="s">
        <v>201</v>
      </c>
      <c r="F115" s="142">
        <v>7.0999999999999994E-2</v>
      </c>
      <c r="G115" s="138">
        <v>41.321719999999999</v>
      </c>
      <c r="H115" s="138">
        <v>-71.808400000000006</v>
      </c>
      <c r="I115" s="138">
        <v>41.321719999999999</v>
      </c>
      <c r="J115" s="138">
        <v>-71.808400000000006</v>
      </c>
    </row>
    <row r="116" spans="1:10" ht="12.75" customHeight="1" x14ac:dyDescent="0.2">
      <c r="A116" s="138" t="s">
        <v>168</v>
      </c>
      <c r="B116" s="138" t="s">
        <v>400</v>
      </c>
      <c r="C116" s="138" t="s">
        <v>401</v>
      </c>
      <c r="D116" s="138">
        <v>2</v>
      </c>
      <c r="E116" s="138" t="s">
        <v>135</v>
      </c>
      <c r="F116" s="142">
        <v>2.3E-2</v>
      </c>
      <c r="G116" s="138">
        <v>41.390459999999997</v>
      </c>
      <c r="H116" s="138">
        <v>-71.685019999999994</v>
      </c>
      <c r="I116" s="138">
        <v>41.390459999999997</v>
      </c>
      <c r="J116" s="138">
        <v>-71.685019999999994</v>
      </c>
    </row>
    <row r="117" spans="1:10" ht="12.75" customHeight="1" x14ac:dyDescent="0.2">
      <c r="A117" s="138" t="s">
        <v>168</v>
      </c>
      <c r="B117" s="138" t="s">
        <v>218</v>
      </c>
      <c r="C117" s="138" t="s">
        <v>219</v>
      </c>
      <c r="D117" s="138">
        <v>3</v>
      </c>
      <c r="E117" s="138" t="s">
        <v>201</v>
      </c>
      <c r="F117" s="142">
        <v>8.3000000000000004E-2</v>
      </c>
      <c r="G117" s="138">
        <v>41.32009</v>
      </c>
      <c r="H117" s="138">
        <v>-71.816699999999997</v>
      </c>
      <c r="I117" s="138">
        <v>41.32009</v>
      </c>
      <c r="J117" s="138">
        <v>-71.816699999999997</v>
      </c>
    </row>
    <row r="118" spans="1:10" ht="12.75" customHeight="1" x14ac:dyDescent="0.2">
      <c r="A118" s="138" t="s">
        <v>168</v>
      </c>
      <c r="B118" s="138" t="s">
        <v>220</v>
      </c>
      <c r="C118" s="138" t="s">
        <v>221</v>
      </c>
      <c r="D118" s="138">
        <v>2</v>
      </c>
      <c r="E118" s="138" t="s">
        <v>135</v>
      </c>
      <c r="F118" s="142">
        <v>0.112</v>
      </c>
      <c r="G118" s="138">
        <v>41.508769999999998</v>
      </c>
      <c r="H118" s="138">
        <v>-71.4178</v>
      </c>
      <c r="I118" s="138">
        <v>41.508769999999998</v>
      </c>
      <c r="J118" s="138">
        <v>-71.4178</v>
      </c>
    </row>
    <row r="119" spans="1:10" ht="12.75" customHeight="1" x14ac:dyDescent="0.2">
      <c r="A119" s="138" t="s">
        <v>168</v>
      </c>
      <c r="B119" s="138" t="s">
        <v>222</v>
      </c>
      <c r="C119" s="138" t="s">
        <v>223</v>
      </c>
      <c r="D119" s="138">
        <v>3</v>
      </c>
      <c r="E119" s="138" t="s">
        <v>143</v>
      </c>
      <c r="F119" s="142">
        <v>0.27500000000000002</v>
      </c>
      <c r="G119" s="138">
        <v>41.373240000000003</v>
      </c>
      <c r="H119" s="138">
        <v>-71.558700000000002</v>
      </c>
      <c r="I119" s="138">
        <v>41.373240000000003</v>
      </c>
      <c r="J119" s="138">
        <v>-71.558700000000002</v>
      </c>
    </row>
    <row r="120" spans="1:10" ht="12.75" customHeight="1" x14ac:dyDescent="0.2">
      <c r="A120" s="138" t="s">
        <v>168</v>
      </c>
      <c r="B120" s="138" t="s">
        <v>224</v>
      </c>
      <c r="C120" s="138" t="s">
        <v>225</v>
      </c>
      <c r="D120" s="138">
        <v>3</v>
      </c>
      <c r="E120" s="138" t="s">
        <v>29</v>
      </c>
      <c r="F120" s="142">
        <v>5.0999999999999997E-2</v>
      </c>
      <c r="G120" s="138">
        <v>41.37538</v>
      </c>
      <c r="H120" s="138">
        <v>-71.512699999999995</v>
      </c>
      <c r="I120" s="138">
        <v>41.37538</v>
      </c>
      <c r="J120" s="138">
        <v>-71.512699999999995</v>
      </c>
    </row>
    <row r="121" spans="1:10" ht="12.75" customHeight="1" x14ac:dyDescent="0.2">
      <c r="A121" s="138" t="s">
        <v>168</v>
      </c>
      <c r="B121" s="138" t="s">
        <v>226</v>
      </c>
      <c r="C121" s="138" t="s">
        <v>227</v>
      </c>
      <c r="D121" s="138">
        <v>3</v>
      </c>
      <c r="E121" s="138" t="s">
        <v>201</v>
      </c>
      <c r="F121" s="142">
        <v>2.9000000000000001E-2</v>
      </c>
      <c r="G121" s="138">
        <v>41.323839999999997</v>
      </c>
      <c r="H121" s="138">
        <v>-71.796499999999995</v>
      </c>
      <c r="I121" s="138">
        <v>41.323839999999997</v>
      </c>
      <c r="J121" s="138">
        <v>-71.796499999999995</v>
      </c>
    </row>
    <row r="122" spans="1:10" ht="12.75" customHeight="1" x14ac:dyDescent="0.2">
      <c r="A122" s="138" t="s">
        <v>168</v>
      </c>
      <c r="B122" s="138" t="s">
        <v>228</v>
      </c>
      <c r="C122" s="138" t="s">
        <v>229</v>
      </c>
      <c r="D122" s="138">
        <v>3</v>
      </c>
      <c r="E122" s="138" t="s">
        <v>201</v>
      </c>
      <c r="F122" s="142">
        <v>3.4000000000000002E-2</v>
      </c>
      <c r="G122" s="138">
        <v>41.321539999999999</v>
      </c>
      <c r="H122" s="138">
        <v>-71.809600000000003</v>
      </c>
      <c r="I122" s="138">
        <v>41.321539999999999</v>
      </c>
      <c r="J122" s="138">
        <v>-71.809600000000003</v>
      </c>
    </row>
    <row r="123" spans="1:10" ht="12.75" customHeight="1" x14ac:dyDescent="0.2">
      <c r="A123" s="138" t="s">
        <v>168</v>
      </c>
      <c r="B123" s="138" t="s">
        <v>230</v>
      </c>
      <c r="C123" s="138" t="s">
        <v>231</v>
      </c>
      <c r="D123" s="138">
        <v>2</v>
      </c>
      <c r="E123" s="138" t="s">
        <v>135</v>
      </c>
      <c r="F123" s="142">
        <v>0.46800000000000003</v>
      </c>
      <c r="G123" s="138">
        <v>41.507579999999997</v>
      </c>
      <c r="H123" s="138">
        <v>-71.418970000000002</v>
      </c>
      <c r="I123" s="138">
        <v>41.507579999999997</v>
      </c>
      <c r="J123" s="138">
        <v>-71.418970000000002</v>
      </c>
    </row>
    <row r="124" spans="1:10" ht="12.75" customHeight="1" x14ac:dyDescent="0.2">
      <c r="A124" s="138" t="s">
        <v>168</v>
      </c>
      <c r="B124" s="138" t="s">
        <v>234</v>
      </c>
      <c r="C124" s="138" t="s">
        <v>235</v>
      </c>
      <c r="D124" s="138">
        <v>3</v>
      </c>
      <c r="E124" s="138" t="s">
        <v>201</v>
      </c>
      <c r="F124" s="142">
        <v>7.6999999999999999E-2</v>
      </c>
      <c r="G124" s="138">
        <v>41.329050000000002</v>
      </c>
      <c r="H124" s="138">
        <v>-71.7654</v>
      </c>
      <c r="I124" s="138">
        <v>41.329050000000002</v>
      </c>
      <c r="J124" s="138">
        <v>-71.7654</v>
      </c>
    </row>
    <row r="125" spans="1:10" ht="12.75" customHeight="1" x14ac:dyDescent="0.2">
      <c r="A125" s="138" t="s">
        <v>168</v>
      </c>
      <c r="B125" s="138" t="s">
        <v>236</v>
      </c>
      <c r="C125" s="138" t="s">
        <v>237</v>
      </c>
      <c r="D125" s="138">
        <v>3</v>
      </c>
      <c r="E125" s="138" t="s">
        <v>201</v>
      </c>
      <c r="F125" s="142">
        <v>2.8000000000000001E-2</v>
      </c>
      <c r="G125" s="138">
        <v>41.174660000000003</v>
      </c>
      <c r="H125" s="138">
        <v>-71.56</v>
      </c>
      <c r="I125" s="138">
        <v>41.174660000000003</v>
      </c>
      <c r="J125" s="138">
        <v>-71.56</v>
      </c>
    </row>
    <row r="126" spans="1:10" ht="12.75" customHeight="1" x14ac:dyDescent="0.2">
      <c r="A126" s="138" t="s">
        <v>168</v>
      </c>
      <c r="B126" s="138" t="s">
        <v>232</v>
      </c>
      <c r="C126" s="138" t="s">
        <v>281</v>
      </c>
      <c r="D126" s="138">
        <v>1</v>
      </c>
      <c r="E126" s="138" t="s">
        <v>29</v>
      </c>
      <c r="F126" s="142">
        <v>0.30299999999999999</v>
      </c>
      <c r="G126" s="138">
        <v>41.391468000000003</v>
      </c>
      <c r="H126" s="138">
        <v>-71.470231999999996</v>
      </c>
      <c r="I126" s="138">
        <v>41.387821000000002</v>
      </c>
      <c r="J126" s="138">
        <v>-71.473461</v>
      </c>
    </row>
    <row r="127" spans="1:10" ht="12.75" customHeight="1" x14ac:dyDescent="0.2">
      <c r="A127" s="138" t="s">
        <v>168</v>
      </c>
      <c r="B127" s="138" t="s">
        <v>233</v>
      </c>
      <c r="C127" s="138" t="s">
        <v>282</v>
      </c>
      <c r="D127" s="138">
        <v>1</v>
      </c>
      <c r="E127" s="138" t="s">
        <v>29</v>
      </c>
      <c r="F127" s="142">
        <v>0.26100000000000001</v>
      </c>
      <c r="G127" s="138">
        <v>41.387821000000002</v>
      </c>
      <c r="H127" s="138">
        <v>-71473461</v>
      </c>
      <c r="I127" s="138">
        <v>41.384509000000001</v>
      </c>
      <c r="J127" s="138">
        <v>-71.475831999999997</v>
      </c>
    </row>
    <row r="128" spans="1:10" ht="12.75" customHeight="1" x14ac:dyDescent="0.2">
      <c r="A128" s="138" t="s">
        <v>168</v>
      </c>
      <c r="B128" s="138" t="s">
        <v>238</v>
      </c>
      <c r="C128" s="138" t="s">
        <v>239</v>
      </c>
      <c r="D128" s="138">
        <v>3</v>
      </c>
      <c r="E128" s="138" t="s">
        <v>29</v>
      </c>
      <c r="F128" s="142">
        <v>2.4E-2</v>
      </c>
      <c r="G128" s="138">
        <v>41.323889999999999</v>
      </c>
      <c r="H128" s="138">
        <v>-71.796000000000006</v>
      </c>
      <c r="I128" s="138">
        <v>41.323889999999999</v>
      </c>
      <c r="J128" s="138">
        <v>-71.796000000000006</v>
      </c>
    </row>
    <row r="129" spans="1:10" ht="12.75" customHeight="1" x14ac:dyDescent="0.2">
      <c r="A129" s="138" t="s">
        <v>168</v>
      </c>
      <c r="B129" s="138" t="s">
        <v>240</v>
      </c>
      <c r="C129" s="138" t="s">
        <v>241</v>
      </c>
      <c r="D129" s="138">
        <v>3</v>
      </c>
      <c r="E129" s="138" t="s">
        <v>29</v>
      </c>
      <c r="F129" s="142">
        <v>0.128</v>
      </c>
      <c r="G129" s="138">
        <v>41.324710000000003</v>
      </c>
      <c r="H129" s="138">
        <v>-71.790999999999997</v>
      </c>
      <c r="I129" s="138">
        <v>41.324710000000003</v>
      </c>
      <c r="J129" s="138">
        <v>-71.790999999999997</v>
      </c>
    </row>
    <row r="130" spans="1:10" ht="12.75" customHeight="1" x14ac:dyDescent="0.2">
      <c r="A130" s="138" t="s">
        <v>168</v>
      </c>
      <c r="B130" s="138" t="s">
        <v>242</v>
      </c>
      <c r="C130" s="138" t="s">
        <v>243</v>
      </c>
      <c r="D130" s="138">
        <v>3</v>
      </c>
      <c r="E130" s="138" t="s">
        <v>135</v>
      </c>
      <c r="F130" s="142">
        <v>0.13900000000000001</v>
      </c>
      <c r="G130" s="138">
        <v>41.374380000000002</v>
      </c>
      <c r="H130" s="138">
        <v>-71.551699999999997</v>
      </c>
      <c r="I130" s="138">
        <v>41.374380000000002</v>
      </c>
      <c r="J130" s="138">
        <v>-71.551699999999997</v>
      </c>
    </row>
    <row r="131" spans="1:10" ht="12.75" customHeight="1" x14ac:dyDescent="0.2">
      <c r="A131" s="138" t="s">
        <v>168</v>
      </c>
      <c r="B131" s="138" t="s">
        <v>250</v>
      </c>
      <c r="C131" s="138" t="s">
        <v>402</v>
      </c>
      <c r="D131" s="138">
        <v>2</v>
      </c>
      <c r="E131" s="138" t="s">
        <v>29</v>
      </c>
      <c r="F131" s="142">
        <v>0</v>
      </c>
      <c r="G131" s="138">
        <v>41.308751000000001</v>
      </c>
      <c r="H131" s="138">
        <v>71.858552000000003</v>
      </c>
      <c r="I131" s="138">
        <v>41.308751000000001</v>
      </c>
      <c r="J131" s="138">
        <v>71.858552000000003</v>
      </c>
    </row>
    <row r="132" spans="1:10" ht="12.75" customHeight="1" x14ac:dyDescent="0.2">
      <c r="A132" s="139" t="s">
        <v>168</v>
      </c>
      <c r="B132" s="139" t="s">
        <v>403</v>
      </c>
      <c r="C132" s="139" t="s">
        <v>404</v>
      </c>
      <c r="D132" s="139">
        <v>2</v>
      </c>
      <c r="E132" s="139" t="s">
        <v>135</v>
      </c>
      <c r="F132" s="143">
        <v>9.9000000000000005E-2</v>
      </c>
      <c r="G132" s="139">
        <v>41.523319999999998</v>
      </c>
      <c r="H132" s="139">
        <v>-71.780799999999999</v>
      </c>
      <c r="I132" s="139">
        <v>41.523319999999998</v>
      </c>
      <c r="J132" s="139">
        <v>-71.780799999999999</v>
      </c>
    </row>
    <row r="133" spans="1:10" ht="12.75" customHeight="1" x14ac:dyDescent="0.2">
      <c r="A133" s="32"/>
      <c r="B133" s="33">
        <f>COUNTA(B75:B132)</f>
        <v>58</v>
      </c>
      <c r="C133" s="32"/>
      <c r="D133" s="32"/>
      <c r="E133" s="32"/>
      <c r="F133" s="144">
        <f>SUM(F75:F132)</f>
        <v>11.165000000000001</v>
      </c>
      <c r="G133" s="32"/>
      <c r="H133" s="32"/>
      <c r="I133" s="32"/>
      <c r="J133" s="32"/>
    </row>
    <row r="134" spans="1:10" ht="12.75" customHeight="1" x14ac:dyDescent="0.2">
      <c r="A134" s="32"/>
      <c r="B134" s="33"/>
      <c r="C134" s="32"/>
      <c r="D134" s="32"/>
      <c r="E134" s="32"/>
      <c r="F134" s="144"/>
      <c r="G134" s="32"/>
      <c r="H134" s="32"/>
      <c r="I134" s="32"/>
      <c r="J134" s="32"/>
    </row>
    <row r="135" spans="1:10" ht="12.75" customHeight="1" x14ac:dyDescent="0.2">
      <c r="A135" s="32"/>
      <c r="B135" s="33"/>
      <c r="C135" s="32"/>
      <c r="D135" s="32"/>
      <c r="E135" s="32"/>
      <c r="F135" s="144"/>
      <c r="G135" s="32"/>
      <c r="H135" s="32"/>
      <c r="I135" s="32"/>
      <c r="J135" s="32"/>
    </row>
    <row r="136" spans="1:10" ht="12.75" customHeight="1" x14ac:dyDescent="0.2">
      <c r="A136" s="32"/>
      <c r="C136" s="94" t="s">
        <v>86</v>
      </c>
      <c r="D136" s="94"/>
      <c r="E136" s="95"/>
      <c r="G136" s="32"/>
      <c r="H136" s="32"/>
      <c r="I136" s="32"/>
      <c r="J136" s="32"/>
    </row>
    <row r="137" spans="1:10" s="2" customFormat="1" ht="12.75" customHeight="1" x14ac:dyDescent="0.15">
      <c r="C137" s="90" t="s">
        <v>84</v>
      </c>
      <c r="D137" s="90"/>
      <c r="E137" s="91">
        <f>SUM(B6+B18+B43+B73+B133)</f>
        <v>123</v>
      </c>
      <c r="F137" s="146"/>
      <c r="G137" s="53"/>
      <c r="H137" s="53"/>
      <c r="I137" s="53"/>
      <c r="J137" s="53"/>
    </row>
    <row r="138" spans="1:10" ht="12.75" customHeight="1" x14ac:dyDescent="0.2">
      <c r="A138" s="46"/>
      <c r="B138" s="46"/>
      <c r="C138" s="90" t="s">
        <v>85</v>
      </c>
      <c r="D138" s="90"/>
      <c r="E138" s="140">
        <f>SUM(F6+F18+F43+F73+F133)</f>
        <v>19.630000000000003</v>
      </c>
      <c r="F138" s="147"/>
      <c r="G138" s="45"/>
      <c r="H138" s="45"/>
      <c r="I138" s="45"/>
      <c r="J138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Rhode Island 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6"/>
  <sheetViews>
    <sheetView zoomScaleNormal="100"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5" width="8.7109375" style="5" customWidth="1"/>
    <col min="6" max="8" width="9.28515625" style="5" customWidth="1"/>
    <col min="9" max="9" width="9.140625" style="145"/>
    <col min="10" max="16384" width="9.140625" style="5"/>
  </cols>
  <sheetData>
    <row r="1" spans="1:9" s="2" customFormat="1" ht="54" customHeight="1" x14ac:dyDescent="0.15">
      <c r="A1" s="25" t="s">
        <v>12</v>
      </c>
      <c r="B1" s="25" t="s">
        <v>13</v>
      </c>
      <c r="C1" s="25" t="s">
        <v>55</v>
      </c>
      <c r="D1" s="3" t="s">
        <v>58</v>
      </c>
      <c r="E1" s="3" t="s">
        <v>405</v>
      </c>
      <c r="F1" s="3" t="s">
        <v>251</v>
      </c>
      <c r="G1" s="3" t="s">
        <v>252</v>
      </c>
      <c r="H1" s="3" t="s">
        <v>253</v>
      </c>
      <c r="I1" s="141" t="s">
        <v>406</v>
      </c>
    </row>
    <row r="2" spans="1:9" ht="12.75" customHeight="1" x14ac:dyDescent="0.2">
      <c r="A2" s="138" t="s">
        <v>129</v>
      </c>
      <c r="B2" s="138" t="s">
        <v>130</v>
      </c>
      <c r="C2" s="138" t="s">
        <v>266</v>
      </c>
      <c r="D2" s="138">
        <v>1</v>
      </c>
      <c r="E2" s="138" t="s">
        <v>28</v>
      </c>
      <c r="F2" s="138">
        <v>100</v>
      </c>
      <c r="G2" s="138">
        <v>2</v>
      </c>
      <c r="H2" s="138">
        <v>0</v>
      </c>
      <c r="I2" s="142">
        <v>0.21</v>
      </c>
    </row>
    <row r="3" spans="1:9" ht="12.75" customHeight="1" x14ac:dyDescent="0.2">
      <c r="A3" s="138" t="s">
        <v>129</v>
      </c>
      <c r="B3" s="138" t="s">
        <v>131</v>
      </c>
      <c r="C3" s="138" t="s">
        <v>268</v>
      </c>
      <c r="D3" s="138">
        <v>1</v>
      </c>
      <c r="E3" s="138" t="s">
        <v>28</v>
      </c>
      <c r="F3" s="138">
        <v>98</v>
      </c>
      <c r="G3" s="138">
        <v>2</v>
      </c>
      <c r="H3" s="138">
        <v>0</v>
      </c>
      <c r="I3" s="142">
        <v>0.16400000000000001</v>
      </c>
    </row>
    <row r="4" spans="1:9" ht="12.75" customHeight="1" x14ac:dyDescent="0.2">
      <c r="A4" s="138" t="s">
        <v>129</v>
      </c>
      <c r="B4" s="138" t="s">
        <v>132</v>
      </c>
      <c r="C4" s="138" t="s">
        <v>285</v>
      </c>
      <c r="D4" s="138">
        <v>2</v>
      </c>
      <c r="E4" s="138" t="s">
        <v>28</v>
      </c>
      <c r="F4" s="138">
        <v>98</v>
      </c>
      <c r="G4" s="138">
        <v>0.5</v>
      </c>
      <c r="H4" s="138">
        <v>0</v>
      </c>
      <c r="I4" s="142">
        <v>6.7000000000000004E-2</v>
      </c>
    </row>
    <row r="5" spans="1:9" ht="12.75" customHeight="1" x14ac:dyDescent="0.2">
      <c r="A5" s="139" t="s">
        <v>129</v>
      </c>
      <c r="B5" s="139" t="s">
        <v>133</v>
      </c>
      <c r="C5" s="139" t="s">
        <v>269</v>
      </c>
      <c r="D5" s="139">
        <v>1</v>
      </c>
      <c r="E5" s="139" t="s">
        <v>28</v>
      </c>
      <c r="F5" s="139">
        <v>100</v>
      </c>
      <c r="G5" s="139">
        <v>2</v>
      </c>
      <c r="H5" s="139">
        <v>0</v>
      </c>
      <c r="I5" s="143">
        <v>6.9000000000000006E-2</v>
      </c>
    </row>
    <row r="6" spans="1:9" ht="12.75" customHeight="1" x14ac:dyDescent="0.2">
      <c r="A6" s="31"/>
      <c r="B6" s="60">
        <f>COUNTA(B2:B5)</f>
        <v>4</v>
      </c>
      <c r="C6" s="20"/>
      <c r="D6" s="72"/>
      <c r="E6" s="29">
        <f>COUNTIF(E2:E5, "Yes")</f>
        <v>4</v>
      </c>
      <c r="F6" s="20"/>
      <c r="G6" s="29"/>
      <c r="H6" s="29"/>
      <c r="I6" s="144">
        <f>SUM(I2:I5)</f>
        <v>0.51</v>
      </c>
    </row>
    <row r="7" spans="1:9" ht="12.75" customHeight="1" x14ac:dyDescent="0.2">
      <c r="A7" s="31"/>
      <c r="B7" s="54"/>
      <c r="C7" s="31"/>
      <c r="D7" s="54"/>
      <c r="E7" s="31"/>
      <c r="F7" s="31"/>
      <c r="G7" s="31"/>
      <c r="H7" s="31"/>
    </row>
    <row r="8" spans="1:9" ht="12.75" customHeight="1" x14ac:dyDescent="0.2">
      <c r="A8" s="138" t="s">
        <v>136</v>
      </c>
      <c r="B8" s="138" t="s">
        <v>286</v>
      </c>
      <c r="C8" s="138" t="s">
        <v>287</v>
      </c>
      <c r="D8" s="138">
        <v>2</v>
      </c>
      <c r="E8" s="138" t="s">
        <v>28</v>
      </c>
      <c r="F8" s="138">
        <v>99</v>
      </c>
      <c r="G8" s="138">
        <v>0.25</v>
      </c>
      <c r="H8" s="138">
        <v>0</v>
      </c>
      <c r="I8" s="142">
        <v>9.9000000000000005E-2</v>
      </c>
    </row>
    <row r="9" spans="1:9" ht="12.75" customHeight="1" x14ac:dyDescent="0.2">
      <c r="A9" s="138" t="s">
        <v>136</v>
      </c>
      <c r="B9" s="138" t="s">
        <v>288</v>
      </c>
      <c r="C9" s="138" t="s">
        <v>289</v>
      </c>
      <c r="D9" s="138">
        <v>2</v>
      </c>
      <c r="E9" s="138" t="s">
        <v>28</v>
      </c>
      <c r="F9" s="138">
        <v>99</v>
      </c>
      <c r="G9" s="138">
        <v>0.25</v>
      </c>
      <c r="H9" s="138">
        <v>0</v>
      </c>
      <c r="I9" s="142">
        <v>5.0000000000000001E-3</v>
      </c>
    </row>
    <row r="10" spans="1:9" ht="12.75" customHeight="1" x14ac:dyDescent="0.2">
      <c r="A10" s="138" t="s">
        <v>136</v>
      </c>
      <c r="B10" s="138" t="s">
        <v>137</v>
      </c>
      <c r="C10" s="138" t="s">
        <v>290</v>
      </c>
      <c r="D10" s="138">
        <v>1</v>
      </c>
      <c r="E10" s="138" t="s">
        <v>28</v>
      </c>
      <c r="F10" s="138">
        <v>98</v>
      </c>
      <c r="G10" s="138">
        <v>2</v>
      </c>
      <c r="H10" s="138">
        <v>0</v>
      </c>
      <c r="I10" s="142">
        <v>0.26800000000000002</v>
      </c>
    </row>
    <row r="11" spans="1:9" ht="12.75" customHeight="1" x14ac:dyDescent="0.2">
      <c r="A11" s="138" t="s">
        <v>136</v>
      </c>
      <c r="B11" s="138" t="s">
        <v>138</v>
      </c>
      <c r="C11" s="138" t="s">
        <v>270</v>
      </c>
      <c r="D11" s="138">
        <v>1</v>
      </c>
      <c r="E11" s="138" t="s">
        <v>28</v>
      </c>
      <c r="F11" s="138">
        <v>98</v>
      </c>
      <c r="G11" s="138">
        <v>2</v>
      </c>
      <c r="H11" s="138">
        <v>0</v>
      </c>
      <c r="I11" s="142">
        <v>0.17799999999999999</v>
      </c>
    </row>
    <row r="12" spans="1:9" ht="12.75" customHeight="1" x14ac:dyDescent="0.2">
      <c r="A12" s="138" t="s">
        <v>136</v>
      </c>
      <c r="B12" s="138" t="s">
        <v>291</v>
      </c>
      <c r="C12" s="138" t="s">
        <v>292</v>
      </c>
      <c r="D12" s="138">
        <v>1</v>
      </c>
      <c r="E12" s="138" t="s">
        <v>28</v>
      </c>
      <c r="F12" s="138">
        <v>99</v>
      </c>
      <c r="G12" s="138">
        <v>1</v>
      </c>
      <c r="H12" s="138">
        <v>0</v>
      </c>
      <c r="I12" s="142">
        <v>4.1000000000000002E-2</v>
      </c>
    </row>
    <row r="13" spans="1:9" ht="12.75" customHeight="1" x14ac:dyDescent="0.2">
      <c r="A13" s="138" t="s">
        <v>136</v>
      </c>
      <c r="B13" s="138" t="s">
        <v>139</v>
      </c>
      <c r="C13" s="138" t="s">
        <v>271</v>
      </c>
      <c r="D13" s="138">
        <v>1</v>
      </c>
      <c r="E13" s="138" t="s">
        <v>28</v>
      </c>
      <c r="F13" s="138">
        <v>98</v>
      </c>
      <c r="G13" s="138">
        <v>2</v>
      </c>
      <c r="H13" s="138">
        <v>0</v>
      </c>
      <c r="I13" s="142">
        <v>0.88800000000000001</v>
      </c>
    </row>
    <row r="14" spans="1:9" ht="12.75" customHeight="1" x14ac:dyDescent="0.2">
      <c r="A14" s="138" t="s">
        <v>136</v>
      </c>
      <c r="B14" s="138" t="s">
        <v>293</v>
      </c>
      <c r="C14" s="138" t="s">
        <v>294</v>
      </c>
      <c r="D14" s="138">
        <v>1</v>
      </c>
      <c r="E14" s="138" t="s">
        <v>28</v>
      </c>
      <c r="F14" s="138">
        <v>99</v>
      </c>
      <c r="G14" s="138">
        <v>1</v>
      </c>
      <c r="H14" s="138">
        <v>0</v>
      </c>
      <c r="I14" s="142">
        <v>0</v>
      </c>
    </row>
    <row r="15" spans="1:9" ht="12.75" customHeight="1" x14ac:dyDescent="0.2">
      <c r="A15" s="138" t="s">
        <v>136</v>
      </c>
      <c r="B15" s="138" t="s">
        <v>140</v>
      </c>
      <c r="C15" s="138" t="s">
        <v>272</v>
      </c>
      <c r="D15" s="138">
        <v>1</v>
      </c>
      <c r="E15" s="138" t="s">
        <v>28</v>
      </c>
      <c r="F15" s="138">
        <v>98</v>
      </c>
      <c r="G15" s="138">
        <v>2</v>
      </c>
      <c r="H15" s="138">
        <v>0</v>
      </c>
      <c r="I15" s="142">
        <v>0.27</v>
      </c>
    </row>
    <row r="16" spans="1:9" ht="12.75" customHeight="1" x14ac:dyDescent="0.2">
      <c r="A16" s="138" t="s">
        <v>136</v>
      </c>
      <c r="B16" s="138" t="s">
        <v>295</v>
      </c>
      <c r="C16" s="138" t="s">
        <v>296</v>
      </c>
      <c r="D16" s="138">
        <v>2</v>
      </c>
      <c r="E16" s="138" t="s">
        <v>28</v>
      </c>
      <c r="F16" s="138">
        <v>99</v>
      </c>
      <c r="G16" s="138">
        <v>0.25</v>
      </c>
      <c r="H16" s="138">
        <v>0</v>
      </c>
      <c r="I16" s="142">
        <v>1.7000000000000001E-2</v>
      </c>
    </row>
    <row r="17" spans="1:9" ht="12.75" customHeight="1" x14ac:dyDescent="0.2">
      <c r="A17" s="139" t="s">
        <v>136</v>
      </c>
      <c r="B17" s="139" t="s">
        <v>297</v>
      </c>
      <c r="C17" s="139" t="s">
        <v>298</v>
      </c>
      <c r="D17" s="139">
        <v>2</v>
      </c>
      <c r="E17" s="139" t="s">
        <v>28</v>
      </c>
      <c r="F17" s="139">
        <v>99</v>
      </c>
      <c r="G17" s="139">
        <v>0.25</v>
      </c>
      <c r="H17" s="139">
        <v>0</v>
      </c>
      <c r="I17" s="143">
        <v>0</v>
      </c>
    </row>
    <row r="18" spans="1:9" ht="12.75" customHeight="1" x14ac:dyDescent="0.2">
      <c r="A18" s="30"/>
      <c r="B18" s="29">
        <f>COUNTA(G8:G17)</f>
        <v>10</v>
      </c>
      <c r="C18" s="29"/>
      <c r="D18" s="72"/>
      <c r="E18" s="29">
        <f>COUNTIF(E8:E17, "Yes")</f>
        <v>10</v>
      </c>
      <c r="F18" s="30"/>
      <c r="G18" s="29"/>
      <c r="H18" s="29"/>
      <c r="I18" s="144">
        <f>SUM(I8:I17)</f>
        <v>1.766</v>
      </c>
    </row>
    <row r="19" spans="1:9" ht="12.75" customHeight="1" x14ac:dyDescent="0.2">
      <c r="A19" s="31"/>
      <c r="B19" s="60"/>
      <c r="C19" s="31"/>
      <c r="D19" s="55"/>
      <c r="E19" s="31"/>
      <c r="F19" s="31"/>
      <c r="G19" s="31"/>
      <c r="H19" s="31"/>
    </row>
    <row r="20" spans="1:9" ht="12.75" customHeight="1" x14ac:dyDescent="0.2">
      <c r="A20" s="138" t="s">
        <v>141</v>
      </c>
      <c r="B20" s="138" t="s">
        <v>142</v>
      </c>
      <c r="C20" s="138" t="s">
        <v>273</v>
      </c>
      <c r="D20" s="138">
        <v>1</v>
      </c>
      <c r="E20" s="138" t="s">
        <v>28</v>
      </c>
      <c r="F20" s="138">
        <v>98</v>
      </c>
      <c r="G20" s="138">
        <v>2</v>
      </c>
      <c r="H20" s="138">
        <v>0</v>
      </c>
      <c r="I20" s="142">
        <v>0.17599999999999999</v>
      </c>
    </row>
    <row r="21" spans="1:9" ht="12.75" customHeight="1" x14ac:dyDescent="0.2">
      <c r="A21" s="138" t="s">
        <v>141</v>
      </c>
      <c r="B21" s="138" t="s">
        <v>144</v>
      </c>
      <c r="C21" s="138" t="s">
        <v>145</v>
      </c>
      <c r="D21" s="138">
        <v>3</v>
      </c>
      <c r="E21" s="138" t="s">
        <v>28</v>
      </c>
      <c r="F21" s="138">
        <v>99</v>
      </c>
      <c r="G21" s="138">
        <v>0.25</v>
      </c>
      <c r="H21" s="138">
        <v>0</v>
      </c>
      <c r="I21" s="142">
        <v>0.24</v>
      </c>
    </row>
    <row r="22" spans="1:9" ht="12.75" customHeight="1" x14ac:dyDescent="0.2">
      <c r="A22" s="138" t="s">
        <v>141</v>
      </c>
      <c r="B22" s="138" t="s">
        <v>299</v>
      </c>
      <c r="C22" s="138" t="s">
        <v>300</v>
      </c>
      <c r="D22" s="138">
        <v>3</v>
      </c>
      <c r="E22" s="138" t="s">
        <v>28</v>
      </c>
      <c r="F22" s="138">
        <v>99</v>
      </c>
      <c r="G22" s="138">
        <v>1</v>
      </c>
      <c r="H22" s="138">
        <v>0</v>
      </c>
      <c r="I22" s="142">
        <v>2.8000000000000001E-2</v>
      </c>
    </row>
    <row r="23" spans="1:9" ht="12.75" customHeight="1" x14ac:dyDescent="0.2">
      <c r="A23" s="138" t="s">
        <v>141</v>
      </c>
      <c r="B23" s="138" t="s">
        <v>301</v>
      </c>
      <c r="C23" s="138" t="s">
        <v>302</v>
      </c>
      <c r="D23" s="138">
        <v>3</v>
      </c>
      <c r="E23" s="138" t="s">
        <v>28</v>
      </c>
      <c r="F23" s="138">
        <v>99</v>
      </c>
      <c r="G23" s="138">
        <v>1</v>
      </c>
      <c r="H23" s="138">
        <v>0</v>
      </c>
      <c r="I23" s="142">
        <v>2.8000000000000001E-2</v>
      </c>
    </row>
    <row r="24" spans="1:9" ht="12.75" customHeight="1" x14ac:dyDescent="0.2">
      <c r="A24" s="138" t="s">
        <v>141</v>
      </c>
      <c r="B24" s="138" t="s">
        <v>146</v>
      </c>
      <c r="C24" s="138" t="s">
        <v>303</v>
      </c>
      <c r="D24" s="138">
        <v>1</v>
      </c>
      <c r="E24" s="138" t="s">
        <v>28</v>
      </c>
      <c r="F24" s="138">
        <v>98</v>
      </c>
      <c r="G24" s="138">
        <v>2</v>
      </c>
      <c r="H24" s="138">
        <v>0</v>
      </c>
      <c r="I24" s="142">
        <v>0.67100000000000004</v>
      </c>
    </row>
    <row r="25" spans="1:9" ht="12.75" customHeight="1" x14ac:dyDescent="0.2">
      <c r="A25" s="138" t="s">
        <v>141</v>
      </c>
      <c r="B25" s="138" t="s">
        <v>147</v>
      </c>
      <c r="C25" s="138" t="s">
        <v>304</v>
      </c>
      <c r="D25" s="138">
        <v>2</v>
      </c>
      <c r="E25" s="138" t="s">
        <v>28</v>
      </c>
      <c r="F25" s="138">
        <v>98</v>
      </c>
      <c r="G25" s="138">
        <v>0.25</v>
      </c>
      <c r="H25" s="138">
        <v>0</v>
      </c>
      <c r="I25" s="142">
        <v>0.51900000000000002</v>
      </c>
    </row>
    <row r="26" spans="1:9" ht="12.75" customHeight="1" x14ac:dyDescent="0.2">
      <c r="A26" s="138" t="s">
        <v>141</v>
      </c>
      <c r="B26" s="138" t="s">
        <v>148</v>
      </c>
      <c r="C26" s="138" t="s">
        <v>274</v>
      </c>
      <c r="D26" s="138">
        <v>1</v>
      </c>
      <c r="E26" s="138" t="s">
        <v>28</v>
      </c>
      <c r="F26" s="138">
        <v>98</v>
      </c>
      <c r="G26" s="138">
        <v>2</v>
      </c>
      <c r="H26" s="138">
        <v>0</v>
      </c>
      <c r="I26" s="142">
        <v>5.7000000000000002E-2</v>
      </c>
    </row>
    <row r="27" spans="1:9" ht="12.75" customHeight="1" x14ac:dyDescent="0.2">
      <c r="A27" s="138" t="s">
        <v>141</v>
      </c>
      <c r="B27" s="138" t="s">
        <v>150</v>
      </c>
      <c r="C27" s="138" t="s">
        <v>151</v>
      </c>
      <c r="D27" s="138">
        <v>3</v>
      </c>
      <c r="E27" s="138" t="s">
        <v>28</v>
      </c>
      <c r="F27" s="138">
        <v>99</v>
      </c>
      <c r="G27" s="138">
        <v>0.25</v>
      </c>
      <c r="H27" s="138">
        <v>0</v>
      </c>
      <c r="I27" s="142">
        <v>0.66</v>
      </c>
    </row>
    <row r="28" spans="1:9" ht="12.75" customHeight="1" x14ac:dyDescent="0.2">
      <c r="A28" s="138" t="s">
        <v>141</v>
      </c>
      <c r="B28" s="138" t="s">
        <v>149</v>
      </c>
      <c r="C28" s="138" t="s">
        <v>305</v>
      </c>
      <c r="D28" s="138">
        <v>3</v>
      </c>
      <c r="E28" s="138" t="s">
        <v>28</v>
      </c>
      <c r="F28" s="138">
        <v>98</v>
      </c>
      <c r="G28" s="138">
        <v>0.25</v>
      </c>
      <c r="H28" s="138">
        <v>0</v>
      </c>
      <c r="I28" s="142">
        <v>0.20100000000000001</v>
      </c>
    </row>
    <row r="29" spans="1:9" ht="12.75" customHeight="1" x14ac:dyDescent="0.2">
      <c r="A29" s="138" t="s">
        <v>141</v>
      </c>
      <c r="B29" s="138" t="s">
        <v>152</v>
      </c>
      <c r="C29" s="138" t="s">
        <v>306</v>
      </c>
      <c r="D29" s="138">
        <v>3</v>
      </c>
      <c r="E29" s="138" t="s">
        <v>28</v>
      </c>
      <c r="F29" s="138">
        <v>98</v>
      </c>
      <c r="G29" s="138">
        <v>0.25</v>
      </c>
      <c r="H29" s="138">
        <v>0</v>
      </c>
      <c r="I29" s="142">
        <v>0.16300000000000001</v>
      </c>
    </row>
    <row r="30" spans="1:9" ht="12.75" customHeight="1" x14ac:dyDescent="0.2">
      <c r="A30" s="138" t="s">
        <v>141</v>
      </c>
      <c r="B30" s="138" t="s">
        <v>153</v>
      </c>
      <c r="C30" s="138" t="s">
        <v>307</v>
      </c>
      <c r="D30" s="138">
        <v>3</v>
      </c>
      <c r="E30" s="138" t="s">
        <v>28</v>
      </c>
      <c r="F30" s="138">
        <v>99</v>
      </c>
      <c r="G30" s="138">
        <v>0.25</v>
      </c>
      <c r="H30" s="138">
        <v>0</v>
      </c>
      <c r="I30" s="142">
        <v>0.153</v>
      </c>
    </row>
    <row r="31" spans="1:9" ht="12.75" customHeight="1" x14ac:dyDescent="0.2">
      <c r="A31" s="138" t="s">
        <v>141</v>
      </c>
      <c r="B31" s="138" t="s">
        <v>154</v>
      </c>
      <c r="C31" s="138" t="s">
        <v>275</v>
      </c>
      <c r="D31" s="138">
        <v>1</v>
      </c>
      <c r="E31" s="138" t="s">
        <v>28</v>
      </c>
      <c r="F31" s="138">
        <v>98</v>
      </c>
      <c r="G31" s="138">
        <v>2</v>
      </c>
      <c r="H31" s="138">
        <v>0</v>
      </c>
      <c r="I31" s="142">
        <v>6.6000000000000003E-2</v>
      </c>
    </row>
    <row r="32" spans="1:9" ht="12.75" customHeight="1" x14ac:dyDescent="0.2">
      <c r="A32" s="138" t="s">
        <v>141</v>
      </c>
      <c r="B32" s="138" t="s">
        <v>308</v>
      </c>
      <c r="C32" s="138" t="s">
        <v>309</v>
      </c>
      <c r="D32" s="138">
        <v>3</v>
      </c>
      <c r="E32" s="138" t="s">
        <v>28</v>
      </c>
      <c r="F32" s="138">
        <v>99</v>
      </c>
      <c r="G32" s="138">
        <v>1</v>
      </c>
      <c r="H32" s="138">
        <v>0</v>
      </c>
      <c r="I32" s="142">
        <v>2.8000000000000001E-2</v>
      </c>
    </row>
    <row r="33" spans="1:9" ht="12.75" customHeight="1" x14ac:dyDescent="0.2">
      <c r="A33" s="138" t="s">
        <v>141</v>
      </c>
      <c r="B33" s="138" t="s">
        <v>155</v>
      </c>
      <c r="C33" s="138" t="s">
        <v>276</v>
      </c>
      <c r="D33" s="138">
        <v>2</v>
      </c>
      <c r="E33" s="138" t="s">
        <v>28</v>
      </c>
      <c r="F33" s="138">
        <v>100</v>
      </c>
      <c r="G33" s="138">
        <v>0.25</v>
      </c>
      <c r="H33" s="138">
        <v>0</v>
      </c>
      <c r="I33" s="142">
        <v>0.28499999999999998</v>
      </c>
    </row>
    <row r="34" spans="1:9" ht="12.75" customHeight="1" x14ac:dyDescent="0.2">
      <c r="A34" s="138" t="s">
        <v>141</v>
      </c>
      <c r="B34" s="138" t="s">
        <v>310</v>
      </c>
      <c r="C34" s="138" t="s">
        <v>311</v>
      </c>
      <c r="D34" s="138">
        <v>3</v>
      </c>
      <c r="E34" s="138" t="s">
        <v>28</v>
      </c>
      <c r="F34" s="138">
        <v>99</v>
      </c>
      <c r="G34" s="138">
        <v>1</v>
      </c>
      <c r="H34" s="138">
        <v>0</v>
      </c>
      <c r="I34" s="142">
        <v>2.8000000000000001E-2</v>
      </c>
    </row>
    <row r="35" spans="1:9" ht="12.75" customHeight="1" x14ac:dyDescent="0.2">
      <c r="A35" s="138" t="s">
        <v>141</v>
      </c>
      <c r="B35" s="138" t="s">
        <v>156</v>
      </c>
      <c r="C35" s="138" t="s">
        <v>312</v>
      </c>
      <c r="D35" s="138">
        <v>2</v>
      </c>
      <c r="E35" s="138" t="s">
        <v>28</v>
      </c>
      <c r="F35" s="138">
        <v>98</v>
      </c>
      <c r="G35" s="138">
        <v>2</v>
      </c>
      <c r="H35" s="138">
        <v>0</v>
      </c>
      <c r="I35" s="142">
        <v>0.157</v>
      </c>
    </row>
    <row r="36" spans="1:9" ht="12.75" customHeight="1" x14ac:dyDescent="0.2">
      <c r="A36" s="138" t="s">
        <v>141</v>
      </c>
      <c r="B36" s="138" t="s">
        <v>157</v>
      </c>
      <c r="C36" s="138" t="s">
        <v>158</v>
      </c>
      <c r="D36" s="138">
        <v>2</v>
      </c>
      <c r="E36" s="138" t="s">
        <v>28</v>
      </c>
      <c r="F36" s="138">
        <v>99</v>
      </c>
      <c r="G36" s="138">
        <v>0.5</v>
      </c>
      <c r="H36" s="138">
        <v>0</v>
      </c>
      <c r="I36" s="142">
        <v>0.66700000000000004</v>
      </c>
    </row>
    <row r="37" spans="1:9" ht="12.75" customHeight="1" x14ac:dyDescent="0.2">
      <c r="A37" s="138" t="s">
        <v>141</v>
      </c>
      <c r="B37" s="138" t="s">
        <v>160</v>
      </c>
      <c r="C37" s="138" t="s">
        <v>161</v>
      </c>
      <c r="D37" s="138">
        <v>3</v>
      </c>
      <c r="E37" s="138" t="s">
        <v>28</v>
      </c>
      <c r="F37" s="138">
        <v>99</v>
      </c>
      <c r="G37" s="138">
        <v>0.25</v>
      </c>
      <c r="H37" s="138">
        <v>0</v>
      </c>
      <c r="I37" s="142">
        <v>0.25900000000000001</v>
      </c>
    </row>
    <row r="38" spans="1:9" ht="12.75" customHeight="1" x14ac:dyDescent="0.2">
      <c r="A38" s="138" t="s">
        <v>141</v>
      </c>
      <c r="B38" s="138" t="s">
        <v>162</v>
      </c>
      <c r="C38" s="138" t="s">
        <v>163</v>
      </c>
      <c r="D38" s="138">
        <v>3</v>
      </c>
      <c r="E38" s="138" t="s">
        <v>28</v>
      </c>
      <c r="F38" s="138">
        <v>99</v>
      </c>
      <c r="G38" s="138">
        <v>0.25</v>
      </c>
      <c r="H38" s="138">
        <v>0</v>
      </c>
      <c r="I38" s="142">
        <v>0.19900000000000001</v>
      </c>
    </row>
    <row r="39" spans="1:9" ht="12.75" customHeight="1" x14ac:dyDescent="0.2">
      <c r="A39" s="138" t="s">
        <v>141</v>
      </c>
      <c r="B39" s="138" t="s">
        <v>159</v>
      </c>
      <c r="C39" s="138" t="s">
        <v>277</v>
      </c>
      <c r="D39" s="138">
        <v>3</v>
      </c>
      <c r="E39" s="138" t="s">
        <v>28</v>
      </c>
      <c r="F39" s="138">
        <v>99</v>
      </c>
      <c r="G39" s="138">
        <v>0.5</v>
      </c>
      <c r="H39" s="138">
        <v>0</v>
      </c>
      <c r="I39" s="142">
        <v>0.09</v>
      </c>
    </row>
    <row r="40" spans="1:9" ht="12.75" customHeight="1" x14ac:dyDescent="0.2">
      <c r="A40" s="138" t="s">
        <v>141</v>
      </c>
      <c r="B40" s="138" t="s">
        <v>164</v>
      </c>
      <c r="C40" s="138" t="s">
        <v>278</v>
      </c>
      <c r="D40" s="138">
        <v>1</v>
      </c>
      <c r="E40" s="138" t="s">
        <v>28</v>
      </c>
      <c r="F40" s="138">
        <v>98</v>
      </c>
      <c r="G40" s="138">
        <v>2</v>
      </c>
      <c r="H40" s="138">
        <v>0</v>
      </c>
      <c r="I40" s="142">
        <v>0.64200000000000002</v>
      </c>
    </row>
    <row r="41" spans="1:9" ht="12.75" customHeight="1" x14ac:dyDescent="0.2">
      <c r="A41" s="138" t="s">
        <v>141</v>
      </c>
      <c r="B41" s="138" t="s">
        <v>313</v>
      </c>
      <c r="C41" s="138" t="s">
        <v>314</v>
      </c>
      <c r="D41" s="138">
        <v>3</v>
      </c>
      <c r="E41" s="138" t="s">
        <v>28</v>
      </c>
      <c r="F41" s="138">
        <v>99</v>
      </c>
      <c r="G41" s="138">
        <v>1</v>
      </c>
      <c r="H41" s="138">
        <v>0</v>
      </c>
      <c r="I41" s="142">
        <v>2.8000000000000001E-2</v>
      </c>
    </row>
    <row r="42" spans="1:9" ht="12.75" customHeight="1" x14ac:dyDescent="0.2">
      <c r="A42" s="139" t="s">
        <v>141</v>
      </c>
      <c r="B42" s="139" t="s">
        <v>165</v>
      </c>
      <c r="C42" s="139" t="s">
        <v>166</v>
      </c>
      <c r="D42" s="139">
        <v>3</v>
      </c>
      <c r="E42" s="139" t="s">
        <v>28</v>
      </c>
      <c r="F42" s="139">
        <v>99</v>
      </c>
      <c r="G42" s="139">
        <v>0.25</v>
      </c>
      <c r="H42" s="139">
        <v>0</v>
      </c>
      <c r="I42" s="143">
        <v>0.13100000000000001</v>
      </c>
    </row>
    <row r="43" spans="1:9" x14ac:dyDescent="0.2">
      <c r="A43" s="30"/>
      <c r="B43" s="29">
        <f>COUNTA(B20:B42)</f>
        <v>23</v>
      </c>
      <c r="C43" s="29"/>
      <c r="D43" s="72"/>
      <c r="E43" s="29">
        <f>COUNTIF(E20:E42, "Yes")</f>
        <v>23</v>
      </c>
      <c r="F43" s="30"/>
      <c r="G43" s="29"/>
      <c r="H43" s="29"/>
      <c r="I43" s="144">
        <f>SUM(I20:I42)</f>
        <v>5.476</v>
      </c>
    </row>
    <row r="44" spans="1:9" x14ac:dyDescent="0.2">
      <c r="A44" s="30"/>
      <c r="B44" s="29"/>
      <c r="C44" s="29"/>
      <c r="D44" s="72"/>
      <c r="E44" s="20"/>
      <c r="F44" s="30"/>
      <c r="G44" s="29"/>
      <c r="H44" s="29"/>
      <c r="I44" s="144"/>
    </row>
    <row r="45" spans="1:9" ht="12.75" customHeight="1" x14ac:dyDescent="0.2">
      <c r="A45" s="138" t="s">
        <v>167</v>
      </c>
      <c r="B45" s="138" t="s">
        <v>315</v>
      </c>
      <c r="C45" s="138" t="s">
        <v>316</v>
      </c>
      <c r="D45" s="138">
        <v>2</v>
      </c>
      <c r="E45" s="138" t="s">
        <v>28</v>
      </c>
      <c r="F45" s="138">
        <v>99</v>
      </c>
      <c r="G45" s="138">
        <v>0.25</v>
      </c>
      <c r="H45" s="138">
        <v>0</v>
      </c>
      <c r="I45" s="142">
        <v>4.2000000000000003E-2</v>
      </c>
    </row>
    <row r="46" spans="1:9" ht="12.75" customHeight="1" x14ac:dyDescent="0.2">
      <c r="A46" s="138" t="s">
        <v>167</v>
      </c>
      <c r="B46" s="138" t="s">
        <v>317</v>
      </c>
      <c r="C46" s="138" t="s">
        <v>318</v>
      </c>
      <c r="D46" s="138">
        <v>1</v>
      </c>
      <c r="E46" s="138" t="s">
        <v>28</v>
      </c>
      <c r="F46" s="138">
        <v>99</v>
      </c>
      <c r="G46" s="138">
        <v>0.25</v>
      </c>
      <c r="H46" s="138">
        <v>0</v>
      </c>
      <c r="I46" s="142">
        <v>3.5999999999999997E-2</v>
      </c>
    </row>
    <row r="47" spans="1:9" ht="12.75" customHeight="1" x14ac:dyDescent="0.2">
      <c r="A47" s="138" t="s">
        <v>167</v>
      </c>
      <c r="B47" s="138" t="s">
        <v>319</v>
      </c>
      <c r="C47" s="138" t="s">
        <v>320</v>
      </c>
      <c r="D47" s="138">
        <v>2</v>
      </c>
      <c r="E47" s="138" t="s">
        <v>28</v>
      </c>
      <c r="F47" s="138">
        <v>99</v>
      </c>
      <c r="G47" s="138">
        <v>0.25</v>
      </c>
      <c r="H47" s="138">
        <v>0</v>
      </c>
      <c r="I47" s="142">
        <v>0.02</v>
      </c>
    </row>
    <row r="48" spans="1:9" ht="12.75" customHeight="1" x14ac:dyDescent="0.2">
      <c r="A48" s="138" t="s">
        <v>167</v>
      </c>
      <c r="B48" s="138" t="s">
        <v>321</v>
      </c>
      <c r="C48" s="138" t="s">
        <v>322</v>
      </c>
      <c r="D48" s="138">
        <v>2</v>
      </c>
      <c r="E48" s="138" t="s">
        <v>28</v>
      </c>
      <c r="F48" s="138">
        <v>99</v>
      </c>
      <c r="G48" s="138">
        <v>0.25</v>
      </c>
      <c r="H48" s="138">
        <v>0</v>
      </c>
      <c r="I48" s="142">
        <v>1.2999999999999999E-2</v>
      </c>
    </row>
    <row r="49" spans="1:9" ht="12.75" customHeight="1" x14ac:dyDescent="0.2">
      <c r="A49" s="138" t="s">
        <v>167</v>
      </c>
      <c r="B49" s="138" t="s">
        <v>323</v>
      </c>
      <c r="C49" s="138" t="s">
        <v>324</v>
      </c>
      <c r="D49" s="138">
        <v>2</v>
      </c>
      <c r="E49" s="138" t="s">
        <v>28</v>
      </c>
      <c r="F49" s="138">
        <v>99</v>
      </c>
      <c r="G49" s="138">
        <v>0.5</v>
      </c>
      <c r="H49" s="138">
        <v>0</v>
      </c>
      <c r="I49" s="142">
        <v>5.1999999999999998E-2</v>
      </c>
    </row>
    <row r="50" spans="1:9" ht="12.75" customHeight="1" x14ac:dyDescent="0.2">
      <c r="A50" s="138" t="s">
        <v>167</v>
      </c>
      <c r="B50" s="138" t="s">
        <v>325</v>
      </c>
      <c r="C50" s="138" t="s">
        <v>326</v>
      </c>
      <c r="D50" s="138">
        <v>2</v>
      </c>
      <c r="E50" s="138" t="s">
        <v>28</v>
      </c>
      <c r="F50" s="138">
        <v>99</v>
      </c>
      <c r="G50" s="138">
        <v>0.25</v>
      </c>
      <c r="H50" s="138">
        <v>0</v>
      </c>
      <c r="I50" s="142">
        <v>1.4999999999999999E-2</v>
      </c>
    </row>
    <row r="51" spans="1:9" ht="12.75" customHeight="1" x14ac:dyDescent="0.2">
      <c r="A51" s="138" t="s">
        <v>167</v>
      </c>
      <c r="B51" s="138" t="s">
        <v>327</v>
      </c>
      <c r="C51" s="138" t="s">
        <v>328</v>
      </c>
      <c r="D51" s="138">
        <v>2</v>
      </c>
      <c r="E51" s="138" t="s">
        <v>28</v>
      </c>
      <c r="F51" s="138">
        <v>99</v>
      </c>
      <c r="G51" s="138">
        <v>0.25</v>
      </c>
      <c r="H51" s="138">
        <v>0</v>
      </c>
      <c r="I51" s="142">
        <v>3.3000000000000002E-2</v>
      </c>
    </row>
    <row r="52" spans="1:9" ht="12.75" customHeight="1" x14ac:dyDescent="0.2">
      <c r="A52" s="138" t="s">
        <v>167</v>
      </c>
      <c r="B52" s="138" t="s">
        <v>329</v>
      </c>
      <c r="C52" s="138" t="s">
        <v>330</v>
      </c>
      <c r="D52" s="138">
        <v>2</v>
      </c>
      <c r="E52" s="138" t="s">
        <v>28</v>
      </c>
      <c r="F52" s="138">
        <v>99</v>
      </c>
      <c r="G52" s="138">
        <v>0.25</v>
      </c>
      <c r="H52" s="138">
        <v>0</v>
      </c>
      <c r="I52" s="142">
        <v>1.6E-2</v>
      </c>
    </row>
    <row r="53" spans="1:9" ht="12.75" customHeight="1" x14ac:dyDescent="0.2">
      <c r="A53" s="138" t="s">
        <v>167</v>
      </c>
      <c r="B53" s="138" t="s">
        <v>331</v>
      </c>
      <c r="C53" s="138" t="s">
        <v>332</v>
      </c>
      <c r="D53" s="138">
        <v>2</v>
      </c>
      <c r="E53" s="138" t="s">
        <v>28</v>
      </c>
      <c r="F53" s="138">
        <v>99</v>
      </c>
      <c r="G53" s="138">
        <v>0.25</v>
      </c>
      <c r="H53" s="138">
        <v>0</v>
      </c>
      <c r="I53" s="142">
        <v>0.08</v>
      </c>
    </row>
    <row r="54" spans="1:9" ht="12.75" customHeight="1" x14ac:dyDescent="0.2">
      <c r="A54" s="138" t="s">
        <v>167</v>
      </c>
      <c r="B54" s="138" t="s">
        <v>333</v>
      </c>
      <c r="C54" s="138" t="s">
        <v>334</v>
      </c>
      <c r="D54" s="138">
        <v>2</v>
      </c>
      <c r="E54" s="138" t="s">
        <v>28</v>
      </c>
      <c r="F54" s="138">
        <v>99</v>
      </c>
      <c r="G54" s="138">
        <v>0.25</v>
      </c>
      <c r="H54" s="138">
        <v>0</v>
      </c>
      <c r="I54" s="142">
        <v>3.6999999999999998E-2</v>
      </c>
    </row>
    <row r="55" spans="1:9" ht="12.75" customHeight="1" x14ac:dyDescent="0.2">
      <c r="A55" s="138" t="s">
        <v>167</v>
      </c>
      <c r="B55" s="138" t="s">
        <v>335</v>
      </c>
      <c r="C55" s="138" t="s">
        <v>336</v>
      </c>
      <c r="D55" s="138">
        <v>2</v>
      </c>
      <c r="E55" s="138" t="s">
        <v>28</v>
      </c>
      <c r="F55" s="138">
        <v>99</v>
      </c>
      <c r="G55" s="138">
        <v>0.25</v>
      </c>
      <c r="H55" s="138">
        <v>0</v>
      </c>
      <c r="I55" s="142">
        <v>8.0000000000000002E-3</v>
      </c>
    </row>
    <row r="56" spans="1:9" ht="12.75" customHeight="1" x14ac:dyDescent="0.2">
      <c r="A56" s="138" t="s">
        <v>167</v>
      </c>
      <c r="B56" s="138" t="s">
        <v>337</v>
      </c>
      <c r="C56" s="138" t="s">
        <v>338</v>
      </c>
      <c r="D56" s="138">
        <v>2</v>
      </c>
      <c r="E56" s="138" t="s">
        <v>28</v>
      </c>
      <c r="F56" s="138">
        <v>99</v>
      </c>
      <c r="G56" s="138">
        <v>0.25</v>
      </c>
      <c r="H56" s="138">
        <v>0</v>
      </c>
      <c r="I56" s="142">
        <v>4.2000000000000003E-2</v>
      </c>
    </row>
    <row r="57" spans="1:9" ht="12.75" customHeight="1" x14ac:dyDescent="0.2">
      <c r="A57" s="138" t="s">
        <v>167</v>
      </c>
      <c r="B57" s="138" t="s">
        <v>339</v>
      </c>
      <c r="C57" s="138" t="s">
        <v>340</v>
      </c>
      <c r="D57" s="138">
        <v>2</v>
      </c>
      <c r="E57" s="138" t="s">
        <v>28</v>
      </c>
      <c r="F57" s="138">
        <v>99</v>
      </c>
      <c r="G57" s="138">
        <v>0.25</v>
      </c>
      <c r="H57" s="138">
        <v>0</v>
      </c>
      <c r="I57" s="142">
        <v>4.2000000000000003E-2</v>
      </c>
    </row>
    <row r="58" spans="1:9" ht="12.75" customHeight="1" x14ac:dyDescent="0.2">
      <c r="A58" s="138" t="s">
        <v>167</v>
      </c>
      <c r="B58" s="138" t="s">
        <v>341</v>
      </c>
      <c r="C58" s="138" t="s">
        <v>342</v>
      </c>
      <c r="D58" s="138">
        <v>2</v>
      </c>
      <c r="E58" s="138" t="s">
        <v>28</v>
      </c>
      <c r="F58" s="138">
        <v>99</v>
      </c>
      <c r="G58" s="138">
        <v>0.25</v>
      </c>
      <c r="H58" s="138">
        <v>0</v>
      </c>
      <c r="I58" s="142">
        <v>4.1000000000000002E-2</v>
      </c>
    </row>
    <row r="59" spans="1:9" ht="12.75" customHeight="1" x14ac:dyDescent="0.2">
      <c r="A59" s="138" t="s">
        <v>167</v>
      </c>
      <c r="B59" s="138" t="s">
        <v>343</v>
      </c>
      <c r="C59" s="138" t="s">
        <v>344</v>
      </c>
      <c r="D59" s="138">
        <v>2</v>
      </c>
      <c r="E59" s="138" t="s">
        <v>28</v>
      </c>
      <c r="F59" s="138">
        <v>99</v>
      </c>
      <c r="G59" s="138">
        <v>0.25</v>
      </c>
      <c r="H59" s="138">
        <v>0</v>
      </c>
      <c r="I59" s="142">
        <v>0.06</v>
      </c>
    </row>
    <row r="60" spans="1:9" ht="12.75" customHeight="1" x14ac:dyDescent="0.2">
      <c r="A60" s="138" t="s">
        <v>167</v>
      </c>
      <c r="B60" s="138" t="s">
        <v>345</v>
      </c>
      <c r="C60" s="138" t="s">
        <v>346</v>
      </c>
      <c r="D60" s="138">
        <v>2</v>
      </c>
      <c r="E60" s="138" t="s">
        <v>28</v>
      </c>
      <c r="F60" s="138">
        <v>99</v>
      </c>
      <c r="G60" s="138">
        <v>0.25</v>
      </c>
      <c r="H60" s="138">
        <v>0</v>
      </c>
      <c r="I60" s="142">
        <v>4.5999999999999999E-2</v>
      </c>
    </row>
    <row r="61" spans="1:9" ht="12.75" customHeight="1" x14ac:dyDescent="0.2">
      <c r="A61" s="138" t="s">
        <v>167</v>
      </c>
      <c r="B61" s="138" t="s">
        <v>347</v>
      </c>
      <c r="C61" s="138" t="s">
        <v>348</v>
      </c>
      <c r="D61" s="138">
        <v>2</v>
      </c>
      <c r="E61" s="138" t="s">
        <v>28</v>
      </c>
      <c r="F61" s="138">
        <v>99</v>
      </c>
      <c r="G61" s="138">
        <v>0.25</v>
      </c>
      <c r="H61" s="138">
        <v>0</v>
      </c>
      <c r="I61" s="142">
        <v>3.5999999999999997E-2</v>
      </c>
    </row>
    <row r="62" spans="1:9" ht="12.75" customHeight="1" x14ac:dyDescent="0.2">
      <c r="A62" s="138" t="s">
        <v>167</v>
      </c>
      <c r="B62" s="138" t="s">
        <v>349</v>
      </c>
      <c r="C62" s="138" t="s">
        <v>350</v>
      </c>
      <c r="D62" s="138">
        <v>2</v>
      </c>
      <c r="E62" s="138" t="s">
        <v>28</v>
      </c>
      <c r="F62" s="138">
        <v>99</v>
      </c>
      <c r="G62" s="138">
        <v>0.25</v>
      </c>
      <c r="H62" s="138">
        <v>0</v>
      </c>
      <c r="I62" s="142">
        <v>0</v>
      </c>
    </row>
    <row r="63" spans="1:9" ht="12.75" customHeight="1" x14ac:dyDescent="0.2">
      <c r="A63" s="138" t="s">
        <v>167</v>
      </c>
      <c r="B63" s="138" t="s">
        <v>351</v>
      </c>
      <c r="C63" s="138" t="s">
        <v>352</v>
      </c>
      <c r="D63" s="138">
        <v>2</v>
      </c>
      <c r="E63" s="138" t="s">
        <v>28</v>
      </c>
      <c r="F63" s="138">
        <v>99</v>
      </c>
      <c r="G63" s="138">
        <v>0.25</v>
      </c>
      <c r="H63" s="138">
        <v>0</v>
      </c>
      <c r="I63" s="142">
        <v>0</v>
      </c>
    </row>
    <row r="64" spans="1:9" ht="12.75" customHeight="1" x14ac:dyDescent="0.2">
      <c r="A64" s="138" t="s">
        <v>167</v>
      </c>
      <c r="B64" s="138" t="s">
        <v>353</v>
      </c>
      <c r="C64" s="138" t="s">
        <v>354</v>
      </c>
      <c r="D64" s="138">
        <v>2</v>
      </c>
      <c r="E64" s="138" t="s">
        <v>28</v>
      </c>
      <c r="F64" s="138">
        <v>99</v>
      </c>
      <c r="G64" s="138">
        <v>0.25</v>
      </c>
      <c r="H64" s="138">
        <v>0</v>
      </c>
      <c r="I64" s="142">
        <v>0</v>
      </c>
    </row>
    <row r="65" spans="1:9" ht="12.75" customHeight="1" x14ac:dyDescent="0.2">
      <c r="A65" s="138" t="s">
        <v>167</v>
      </c>
      <c r="B65" s="138" t="s">
        <v>355</v>
      </c>
      <c r="C65" s="138" t="s">
        <v>356</v>
      </c>
      <c r="D65" s="138">
        <v>2</v>
      </c>
      <c r="E65" s="138" t="s">
        <v>28</v>
      </c>
      <c r="F65" s="138">
        <v>99</v>
      </c>
      <c r="G65" s="138">
        <v>0.25</v>
      </c>
      <c r="H65" s="138">
        <v>0</v>
      </c>
      <c r="I65" s="142">
        <v>0</v>
      </c>
    </row>
    <row r="66" spans="1:9" ht="12.75" customHeight="1" x14ac:dyDescent="0.2">
      <c r="A66" s="138" t="s">
        <v>167</v>
      </c>
      <c r="B66" s="138" t="s">
        <v>357</v>
      </c>
      <c r="C66" s="138" t="s">
        <v>358</v>
      </c>
      <c r="D66" s="138">
        <v>1</v>
      </c>
      <c r="E66" s="138" t="s">
        <v>28</v>
      </c>
      <c r="F66" s="138">
        <v>99</v>
      </c>
      <c r="G66" s="138">
        <v>1</v>
      </c>
      <c r="H66" s="138">
        <v>0</v>
      </c>
      <c r="I66" s="142">
        <v>0</v>
      </c>
    </row>
    <row r="67" spans="1:9" ht="12.75" customHeight="1" x14ac:dyDescent="0.2">
      <c r="A67" s="138" t="s">
        <v>167</v>
      </c>
      <c r="B67" s="138" t="s">
        <v>359</v>
      </c>
      <c r="C67" s="138" t="s">
        <v>360</v>
      </c>
      <c r="D67" s="138">
        <v>2</v>
      </c>
      <c r="E67" s="138" t="s">
        <v>28</v>
      </c>
      <c r="F67" s="138">
        <v>99</v>
      </c>
      <c r="G67" s="138">
        <v>0.25</v>
      </c>
      <c r="H67" s="160">
        <v>0</v>
      </c>
      <c r="I67" s="142">
        <v>0</v>
      </c>
    </row>
    <row r="68" spans="1:9" ht="12.75" customHeight="1" x14ac:dyDescent="0.2">
      <c r="A68" s="138" t="s">
        <v>167</v>
      </c>
      <c r="B68" s="138" t="s">
        <v>361</v>
      </c>
      <c r="C68" s="138" t="s">
        <v>362</v>
      </c>
      <c r="D68" s="138">
        <v>2</v>
      </c>
      <c r="E68" s="138" t="s">
        <v>28</v>
      </c>
      <c r="F68" s="138">
        <v>99</v>
      </c>
      <c r="G68" s="138">
        <v>0.25</v>
      </c>
      <c r="H68" s="138">
        <v>0</v>
      </c>
      <c r="I68" s="142">
        <v>0</v>
      </c>
    </row>
    <row r="69" spans="1:9" ht="12.75" customHeight="1" x14ac:dyDescent="0.2">
      <c r="A69" s="138" t="s">
        <v>167</v>
      </c>
      <c r="B69" s="138" t="s">
        <v>363</v>
      </c>
      <c r="C69" s="138" t="s">
        <v>364</v>
      </c>
      <c r="D69" s="138">
        <v>2</v>
      </c>
      <c r="E69" s="138" t="s">
        <v>28</v>
      </c>
      <c r="F69" s="138">
        <v>99</v>
      </c>
      <c r="G69" s="138">
        <v>0.25</v>
      </c>
      <c r="H69" s="138">
        <v>0</v>
      </c>
      <c r="I69" s="142">
        <v>0</v>
      </c>
    </row>
    <row r="70" spans="1:9" ht="12.75" customHeight="1" x14ac:dyDescent="0.2">
      <c r="A70" s="138" t="s">
        <v>167</v>
      </c>
      <c r="B70" s="138" t="s">
        <v>365</v>
      </c>
      <c r="C70" s="138" t="s">
        <v>366</v>
      </c>
      <c r="D70" s="138">
        <v>2</v>
      </c>
      <c r="E70" s="138" t="s">
        <v>28</v>
      </c>
      <c r="F70" s="138">
        <v>99</v>
      </c>
      <c r="G70" s="138">
        <v>0.25</v>
      </c>
      <c r="H70" s="138">
        <v>0</v>
      </c>
      <c r="I70" s="142">
        <v>3.7999999999999999E-2</v>
      </c>
    </row>
    <row r="71" spans="1:9" ht="12.75" customHeight="1" x14ac:dyDescent="0.2">
      <c r="A71" s="138" t="s">
        <v>167</v>
      </c>
      <c r="B71" s="138" t="s">
        <v>367</v>
      </c>
      <c r="C71" s="138" t="s">
        <v>368</v>
      </c>
      <c r="D71" s="138">
        <v>2</v>
      </c>
      <c r="E71" s="138" t="s">
        <v>28</v>
      </c>
      <c r="F71" s="138">
        <v>99</v>
      </c>
      <c r="G71" s="138">
        <v>0.25</v>
      </c>
      <c r="H71" s="138">
        <v>0</v>
      </c>
      <c r="I71" s="142">
        <v>0</v>
      </c>
    </row>
    <row r="72" spans="1:9" ht="12.75" customHeight="1" x14ac:dyDescent="0.2">
      <c r="A72" s="139" t="s">
        <v>167</v>
      </c>
      <c r="B72" s="139" t="s">
        <v>369</v>
      </c>
      <c r="C72" s="139" t="s">
        <v>370</v>
      </c>
      <c r="D72" s="139">
        <v>1</v>
      </c>
      <c r="E72" s="139" t="s">
        <v>28</v>
      </c>
      <c r="F72" s="139">
        <v>99</v>
      </c>
      <c r="G72" s="139">
        <v>1</v>
      </c>
      <c r="H72" s="139">
        <v>0</v>
      </c>
      <c r="I72" s="143">
        <v>5.6000000000000001E-2</v>
      </c>
    </row>
    <row r="73" spans="1:9" x14ac:dyDescent="0.2">
      <c r="A73" s="30"/>
      <c r="B73" s="29">
        <f>COUNTA(B45:B72)</f>
        <v>28</v>
      </c>
      <c r="C73" s="29"/>
      <c r="D73" s="72"/>
      <c r="E73" s="29">
        <f>COUNTIF(E45:E72, "Yes")</f>
        <v>28</v>
      </c>
      <c r="F73" s="30"/>
      <c r="G73" s="29"/>
      <c r="H73" s="29"/>
      <c r="I73" s="144">
        <f>SUM(I45:I72)</f>
        <v>0.71300000000000008</v>
      </c>
    </row>
    <row r="74" spans="1:9" x14ac:dyDescent="0.2">
      <c r="A74" s="30"/>
      <c r="B74" s="29"/>
      <c r="C74" s="29"/>
      <c r="D74" s="72"/>
      <c r="E74" s="20"/>
      <c r="F74" s="30"/>
      <c r="G74" s="29"/>
      <c r="H74" s="29"/>
      <c r="I74" s="144"/>
    </row>
    <row r="75" spans="1:9" ht="12.75" customHeight="1" x14ac:dyDescent="0.2">
      <c r="A75" s="138" t="s">
        <v>168</v>
      </c>
      <c r="B75" s="138" t="s">
        <v>169</v>
      </c>
      <c r="C75" s="138" t="s">
        <v>170</v>
      </c>
      <c r="D75" s="138">
        <v>3</v>
      </c>
      <c r="E75" s="138" t="s">
        <v>28</v>
      </c>
      <c r="F75" s="138">
        <v>99</v>
      </c>
      <c r="G75" s="138">
        <v>0.25</v>
      </c>
      <c r="H75" s="138">
        <v>0</v>
      </c>
      <c r="I75" s="142">
        <v>1.4999999999999999E-2</v>
      </c>
    </row>
    <row r="76" spans="1:9" ht="12.75" customHeight="1" x14ac:dyDescent="0.2">
      <c r="A76" s="138" t="s">
        <v>168</v>
      </c>
      <c r="B76" s="138" t="s">
        <v>171</v>
      </c>
      <c r="C76" s="138" t="s">
        <v>172</v>
      </c>
      <c r="D76" s="138">
        <v>3</v>
      </c>
      <c r="E76" s="138" t="s">
        <v>28</v>
      </c>
      <c r="F76" s="138">
        <v>99</v>
      </c>
      <c r="G76" s="138">
        <v>0.25</v>
      </c>
      <c r="H76" s="138">
        <v>0</v>
      </c>
      <c r="I76" s="142">
        <v>6.7000000000000004E-2</v>
      </c>
    </row>
    <row r="77" spans="1:9" ht="12.75" customHeight="1" x14ac:dyDescent="0.2">
      <c r="A77" s="138" t="s">
        <v>168</v>
      </c>
      <c r="B77" s="138" t="s">
        <v>371</v>
      </c>
      <c r="C77" s="138" t="s">
        <v>372</v>
      </c>
      <c r="D77" s="138">
        <v>2</v>
      </c>
      <c r="E77" s="138" t="s">
        <v>28</v>
      </c>
      <c r="F77" s="138">
        <v>99</v>
      </c>
      <c r="G77" s="138">
        <v>0.25</v>
      </c>
      <c r="H77" s="138">
        <v>0</v>
      </c>
      <c r="I77" s="142">
        <v>1.2999999999999999E-2</v>
      </c>
    </row>
    <row r="78" spans="1:9" ht="12.75" customHeight="1" x14ac:dyDescent="0.2">
      <c r="A78" s="138" t="s">
        <v>168</v>
      </c>
      <c r="B78" s="138" t="s">
        <v>173</v>
      </c>
      <c r="C78" s="138" t="s">
        <v>174</v>
      </c>
      <c r="D78" s="138">
        <v>3</v>
      </c>
      <c r="E78" s="138" t="s">
        <v>28</v>
      </c>
      <c r="F78" s="138">
        <v>99</v>
      </c>
      <c r="G78" s="138">
        <v>0.25</v>
      </c>
      <c r="H78" s="138">
        <v>0</v>
      </c>
      <c r="I78" s="142">
        <v>8.8999999999999996E-2</v>
      </c>
    </row>
    <row r="79" spans="1:9" ht="12.75" customHeight="1" x14ac:dyDescent="0.2">
      <c r="A79" s="138" t="s">
        <v>168</v>
      </c>
      <c r="B79" s="138" t="s">
        <v>175</v>
      </c>
      <c r="C79" s="138" t="s">
        <v>176</v>
      </c>
      <c r="D79" s="138">
        <v>3</v>
      </c>
      <c r="E79" s="138" t="s">
        <v>28</v>
      </c>
      <c r="F79" s="138">
        <v>99</v>
      </c>
      <c r="G79" s="138">
        <v>0.25</v>
      </c>
      <c r="H79" s="138">
        <v>0</v>
      </c>
      <c r="I79" s="142">
        <v>4.3999999999999997E-2</v>
      </c>
    </row>
    <row r="80" spans="1:9" ht="12.75" customHeight="1" x14ac:dyDescent="0.2">
      <c r="A80" s="158" t="s">
        <v>168</v>
      </c>
      <c r="B80" s="158" t="s">
        <v>177</v>
      </c>
      <c r="C80" s="158" t="s">
        <v>178</v>
      </c>
      <c r="D80" s="158">
        <v>3</v>
      </c>
      <c r="E80" s="138" t="s">
        <v>28</v>
      </c>
      <c r="F80" s="158">
        <v>99</v>
      </c>
      <c r="G80" s="148">
        <v>0</v>
      </c>
      <c r="H80" s="158">
        <v>0</v>
      </c>
      <c r="I80" s="159">
        <v>0.21199999999999999</v>
      </c>
    </row>
    <row r="81" spans="1:9" ht="12.75" customHeight="1" x14ac:dyDescent="0.2">
      <c r="A81" s="138" t="s">
        <v>168</v>
      </c>
      <c r="B81" s="138" t="s">
        <v>373</v>
      </c>
      <c r="C81" s="138" t="s">
        <v>374</v>
      </c>
      <c r="D81" s="138">
        <v>2</v>
      </c>
      <c r="E81" s="138" t="s">
        <v>28</v>
      </c>
      <c r="F81" s="138">
        <v>99</v>
      </c>
      <c r="G81" s="138">
        <v>0.25</v>
      </c>
      <c r="H81" s="138">
        <v>0</v>
      </c>
      <c r="I81" s="142">
        <v>0.122</v>
      </c>
    </row>
    <row r="82" spans="1:9" ht="12.75" customHeight="1" x14ac:dyDescent="0.2">
      <c r="A82" s="138" t="s">
        <v>168</v>
      </c>
      <c r="B82" s="138" t="s">
        <v>179</v>
      </c>
      <c r="C82" s="138" t="s">
        <v>180</v>
      </c>
      <c r="D82" s="138">
        <v>3</v>
      </c>
      <c r="E82" s="138" t="s">
        <v>28</v>
      </c>
      <c r="F82" s="138">
        <v>99</v>
      </c>
      <c r="G82" s="138">
        <v>0.25</v>
      </c>
      <c r="H82" s="138">
        <v>0</v>
      </c>
      <c r="I82" s="142">
        <v>0.48199999999999998</v>
      </c>
    </row>
    <row r="83" spans="1:9" ht="12.75" customHeight="1" x14ac:dyDescent="0.2">
      <c r="A83" s="138" t="s">
        <v>168</v>
      </c>
      <c r="B83" s="138" t="s">
        <v>181</v>
      </c>
      <c r="C83" s="138" t="s">
        <v>182</v>
      </c>
      <c r="D83" s="138">
        <v>1</v>
      </c>
      <c r="E83" s="138" t="s">
        <v>28</v>
      </c>
      <c r="F83" s="138">
        <v>99</v>
      </c>
      <c r="G83" s="138">
        <v>0.5</v>
      </c>
      <c r="H83" s="138">
        <v>0</v>
      </c>
      <c r="I83" s="142">
        <v>0.28199999999999997</v>
      </c>
    </row>
    <row r="84" spans="1:9" ht="12.75" customHeight="1" x14ac:dyDescent="0.2">
      <c r="A84" s="138" t="s">
        <v>168</v>
      </c>
      <c r="B84" s="138" t="s">
        <v>375</v>
      </c>
      <c r="C84" s="138" t="s">
        <v>376</v>
      </c>
      <c r="D84" s="138">
        <v>2</v>
      </c>
      <c r="E84" s="138" t="s">
        <v>28</v>
      </c>
      <c r="F84" s="138">
        <v>99</v>
      </c>
      <c r="G84" s="138">
        <v>0.25</v>
      </c>
      <c r="H84" s="138">
        <v>0</v>
      </c>
      <c r="I84" s="142">
        <v>5.8999999999999997E-2</v>
      </c>
    </row>
    <row r="85" spans="1:9" ht="12.75" customHeight="1" x14ac:dyDescent="0.2">
      <c r="A85" s="138" t="s">
        <v>168</v>
      </c>
      <c r="B85" s="138" t="s">
        <v>377</v>
      </c>
      <c r="C85" s="138" t="s">
        <v>378</v>
      </c>
      <c r="D85" s="138">
        <v>2</v>
      </c>
      <c r="E85" s="138" t="s">
        <v>28</v>
      </c>
      <c r="F85" s="138">
        <v>99</v>
      </c>
      <c r="G85" s="138">
        <v>0.25</v>
      </c>
      <c r="H85" s="138">
        <v>0</v>
      </c>
      <c r="I85" s="142">
        <v>2.3E-2</v>
      </c>
    </row>
    <row r="86" spans="1:9" ht="12.75" customHeight="1" x14ac:dyDescent="0.2">
      <c r="A86" s="138" t="s">
        <v>168</v>
      </c>
      <c r="B86" s="138" t="s">
        <v>379</v>
      </c>
      <c r="C86" s="138" t="s">
        <v>380</v>
      </c>
      <c r="D86" s="138">
        <v>2</v>
      </c>
      <c r="E86" s="138" t="s">
        <v>28</v>
      </c>
      <c r="F86" s="138">
        <v>99</v>
      </c>
      <c r="G86" s="138">
        <v>0.25</v>
      </c>
      <c r="H86" s="138">
        <v>0</v>
      </c>
      <c r="I86" s="142">
        <v>4.5999999999999999E-2</v>
      </c>
    </row>
    <row r="87" spans="1:9" ht="12.75" customHeight="1" x14ac:dyDescent="0.2">
      <c r="A87" s="138" t="s">
        <v>168</v>
      </c>
      <c r="B87" s="138" t="s">
        <v>247</v>
      </c>
      <c r="C87" s="138" t="s">
        <v>381</v>
      </c>
      <c r="D87" s="138">
        <v>2</v>
      </c>
      <c r="E87" s="138" t="s">
        <v>28</v>
      </c>
      <c r="F87" s="138">
        <v>99</v>
      </c>
      <c r="G87" s="138">
        <v>0.25</v>
      </c>
      <c r="H87" s="138">
        <v>0</v>
      </c>
      <c r="I87" s="142">
        <v>0</v>
      </c>
    </row>
    <row r="88" spans="1:9" ht="12.75" customHeight="1" x14ac:dyDescent="0.2">
      <c r="A88" s="138" t="s">
        <v>168</v>
      </c>
      <c r="B88" s="138" t="s">
        <v>382</v>
      </c>
      <c r="C88" s="138" t="s">
        <v>383</v>
      </c>
      <c r="D88" s="138">
        <v>2</v>
      </c>
      <c r="E88" s="138" t="s">
        <v>28</v>
      </c>
      <c r="F88" s="138">
        <v>99</v>
      </c>
      <c r="G88" s="138">
        <v>0.25</v>
      </c>
      <c r="H88" s="138">
        <v>0</v>
      </c>
      <c r="I88" s="142">
        <v>0.02</v>
      </c>
    </row>
    <row r="89" spans="1:9" ht="12.75" customHeight="1" x14ac:dyDescent="0.2">
      <c r="A89" s="138" t="s">
        <v>168</v>
      </c>
      <c r="B89" s="138" t="s">
        <v>384</v>
      </c>
      <c r="C89" s="138" t="s">
        <v>385</v>
      </c>
      <c r="D89" s="138">
        <v>2</v>
      </c>
      <c r="E89" s="138" t="s">
        <v>28</v>
      </c>
      <c r="F89" s="138">
        <v>99</v>
      </c>
      <c r="G89" s="138">
        <v>0.25</v>
      </c>
      <c r="H89" s="138">
        <v>0</v>
      </c>
      <c r="I89" s="142">
        <v>1.4E-2</v>
      </c>
    </row>
    <row r="90" spans="1:9" ht="12.75" customHeight="1" x14ac:dyDescent="0.2">
      <c r="A90" s="138" t="s">
        <v>168</v>
      </c>
      <c r="B90" s="138" t="s">
        <v>386</v>
      </c>
      <c r="C90" s="138" t="s">
        <v>387</v>
      </c>
      <c r="D90" s="138">
        <v>2</v>
      </c>
      <c r="E90" s="138" t="s">
        <v>28</v>
      </c>
      <c r="F90" s="138">
        <v>99</v>
      </c>
      <c r="G90" s="138">
        <v>0.25</v>
      </c>
      <c r="H90" s="138">
        <v>0</v>
      </c>
      <c r="I90" s="142">
        <v>1.2E-2</v>
      </c>
    </row>
    <row r="91" spans="1:9" ht="12.75" customHeight="1" x14ac:dyDescent="0.2">
      <c r="A91" s="138" t="s">
        <v>168</v>
      </c>
      <c r="B91" s="138" t="s">
        <v>388</v>
      </c>
      <c r="C91" s="138" t="s">
        <v>389</v>
      </c>
      <c r="D91" s="138">
        <v>2</v>
      </c>
      <c r="E91" s="138" t="s">
        <v>28</v>
      </c>
      <c r="F91" s="138">
        <v>99</v>
      </c>
      <c r="G91" s="138">
        <v>0.25</v>
      </c>
      <c r="H91" s="138">
        <v>0</v>
      </c>
      <c r="I91" s="142">
        <v>8.9999999999999993E-3</v>
      </c>
    </row>
    <row r="92" spans="1:9" ht="12.75" customHeight="1" x14ac:dyDescent="0.2">
      <c r="A92" s="138" t="s">
        <v>168</v>
      </c>
      <c r="B92" s="138" t="s">
        <v>390</v>
      </c>
      <c r="C92" s="138" t="s">
        <v>391</v>
      </c>
      <c r="D92" s="138">
        <v>2</v>
      </c>
      <c r="E92" s="138" t="s">
        <v>28</v>
      </c>
      <c r="F92" s="138">
        <v>99</v>
      </c>
      <c r="G92" s="138">
        <v>0.25</v>
      </c>
      <c r="H92" s="138">
        <v>0</v>
      </c>
      <c r="I92" s="142">
        <v>2.4E-2</v>
      </c>
    </row>
    <row r="93" spans="1:9" ht="12.75" customHeight="1" x14ac:dyDescent="0.2">
      <c r="A93" s="138" t="s">
        <v>168</v>
      </c>
      <c r="B93" s="138" t="s">
        <v>392</v>
      </c>
      <c r="C93" s="138" t="s">
        <v>393</v>
      </c>
      <c r="D93" s="138">
        <v>2</v>
      </c>
      <c r="E93" s="138" t="s">
        <v>28</v>
      </c>
      <c r="F93" s="138">
        <v>99</v>
      </c>
      <c r="G93" s="138">
        <v>0.25</v>
      </c>
      <c r="H93" s="138">
        <v>0</v>
      </c>
      <c r="I93" s="142">
        <v>0.10199999999999999</v>
      </c>
    </row>
    <row r="94" spans="1:9" ht="12.75" customHeight="1" x14ac:dyDescent="0.2">
      <c r="A94" s="138" t="s">
        <v>168</v>
      </c>
      <c r="B94" s="138" t="s">
        <v>185</v>
      </c>
      <c r="C94" s="138" t="s">
        <v>186</v>
      </c>
      <c r="D94" s="138">
        <v>1</v>
      </c>
      <c r="E94" s="138" t="s">
        <v>28</v>
      </c>
      <c r="F94" s="138">
        <v>99</v>
      </c>
      <c r="G94" s="138">
        <v>1</v>
      </c>
      <c r="H94" s="138">
        <v>0</v>
      </c>
      <c r="I94" s="142">
        <v>0.31900000000000001</v>
      </c>
    </row>
    <row r="95" spans="1:9" ht="12.75" customHeight="1" x14ac:dyDescent="0.2">
      <c r="A95" s="158" t="s">
        <v>168</v>
      </c>
      <c r="B95" s="158" t="s">
        <v>187</v>
      </c>
      <c r="C95" s="158" t="s">
        <v>188</v>
      </c>
      <c r="D95" s="158">
        <v>3</v>
      </c>
      <c r="E95" s="158" t="s">
        <v>28</v>
      </c>
      <c r="F95" s="158">
        <v>99</v>
      </c>
      <c r="G95" s="148">
        <v>0</v>
      </c>
      <c r="H95" s="158">
        <v>0</v>
      </c>
      <c r="I95" s="159">
        <v>0.185</v>
      </c>
    </row>
    <row r="96" spans="1:9" ht="12.75" customHeight="1" x14ac:dyDescent="0.2">
      <c r="A96" s="138" t="s">
        <v>168</v>
      </c>
      <c r="B96" s="138" t="s">
        <v>189</v>
      </c>
      <c r="C96" s="138" t="s">
        <v>190</v>
      </c>
      <c r="D96" s="138">
        <v>3</v>
      </c>
      <c r="E96" s="138" t="s">
        <v>28</v>
      </c>
      <c r="F96" s="138">
        <v>99</v>
      </c>
      <c r="G96" s="138">
        <v>0.25</v>
      </c>
      <c r="H96" s="138">
        <v>0</v>
      </c>
      <c r="I96" s="142">
        <v>7.8E-2</v>
      </c>
    </row>
    <row r="97" spans="1:9" ht="12.75" customHeight="1" x14ac:dyDescent="0.2">
      <c r="A97" s="138" t="s">
        <v>168</v>
      </c>
      <c r="B97" s="138" t="s">
        <v>183</v>
      </c>
      <c r="C97" s="138" t="s">
        <v>279</v>
      </c>
      <c r="D97" s="138">
        <v>2</v>
      </c>
      <c r="E97" s="138" t="s">
        <v>28</v>
      </c>
      <c r="F97" s="138">
        <v>100</v>
      </c>
      <c r="G97" s="138">
        <v>0.5</v>
      </c>
      <c r="H97" s="138">
        <v>0</v>
      </c>
      <c r="I97" s="142">
        <v>0.255</v>
      </c>
    </row>
    <row r="98" spans="1:9" ht="12.75" customHeight="1" x14ac:dyDescent="0.2">
      <c r="A98" s="138" t="s">
        <v>168</v>
      </c>
      <c r="B98" s="138" t="s">
        <v>184</v>
      </c>
      <c r="C98" s="138" t="s">
        <v>280</v>
      </c>
      <c r="D98" s="138">
        <v>1</v>
      </c>
      <c r="E98" s="138" t="s">
        <v>28</v>
      </c>
      <c r="F98" s="138">
        <v>98</v>
      </c>
      <c r="G98" s="138">
        <v>2</v>
      </c>
      <c r="H98" s="138">
        <v>0</v>
      </c>
      <c r="I98" s="142">
        <v>3.3000000000000002E-2</v>
      </c>
    </row>
    <row r="99" spans="1:9" ht="12.75" customHeight="1" x14ac:dyDescent="0.2">
      <c r="A99" s="138" t="s">
        <v>168</v>
      </c>
      <c r="B99" s="138" t="s">
        <v>191</v>
      </c>
      <c r="C99" s="138" t="s">
        <v>192</v>
      </c>
      <c r="D99" s="138">
        <v>2</v>
      </c>
      <c r="E99" s="138" t="s">
        <v>28</v>
      </c>
      <c r="F99" s="138">
        <v>99</v>
      </c>
      <c r="G99" s="138">
        <v>0.5</v>
      </c>
      <c r="H99" s="138">
        <v>0</v>
      </c>
      <c r="I99" s="142">
        <v>0.65200000000000002</v>
      </c>
    </row>
    <row r="100" spans="1:9" ht="12.75" customHeight="1" x14ac:dyDescent="0.2">
      <c r="A100" s="138" t="s">
        <v>168</v>
      </c>
      <c r="B100" s="138" t="s">
        <v>193</v>
      </c>
      <c r="C100" s="138" t="s">
        <v>194</v>
      </c>
      <c r="D100" s="138">
        <v>3</v>
      </c>
      <c r="E100" s="138" t="s">
        <v>28</v>
      </c>
      <c r="F100" s="138">
        <v>99</v>
      </c>
      <c r="G100" s="138">
        <v>0.25</v>
      </c>
      <c r="H100" s="138">
        <v>0</v>
      </c>
      <c r="I100" s="142">
        <v>7.9000000000000001E-2</v>
      </c>
    </row>
    <row r="101" spans="1:9" ht="12.75" customHeight="1" x14ac:dyDescent="0.2">
      <c r="A101" s="158" t="s">
        <v>168</v>
      </c>
      <c r="B101" s="158" t="s">
        <v>195</v>
      </c>
      <c r="C101" s="158" t="s">
        <v>196</v>
      </c>
      <c r="D101" s="158">
        <v>3</v>
      </c>
      <c r="E101" s="158" t="s">
        <v>28</v>
      </c>
      <c r="F101" s="158">
        <v>99</v>
      </c>
      <c r="G101" s="148">
        <v>0</v>
      </c>
      <c r="H101" s="158">
        <v>0</v>
      </c>
      <c r="I101" s="159">
        <v>2.2280000000000002</v>
      </c>
    </row>
    <row r="102" spans="1:9" ht="12.75" customHeight="1" x14ac:dyDescent="0.2">
      <c r="A102" s="158" t="s">
        <v>168</v>
      </c>
      <c r="B102" s="158" t="s">
        <v>197</v>
      </c>
      <c r="C102" s="158" t="s">
        <v>198</v>
      </c>
      <c r="D102" s="158">
        <v>3</v>
      </c>
      <c r="E102" s="158" t="s">
        <v>28</v>
      </c>
      <c r="F102" s="158">
        <v>99</v>
      </c>
      <c r="G102" s="148">
        <v>0</v>
      </c>
      <c r="H102" s="158">
        <v>0</v>
      </c>
      <c r="I102" s="159">
        <v>0.52300000000000002</v>
      </c>
    </row>
    <row r="103" spans="1:9" ht="12.75" customHeight="1" x14ac:dyDescent="0.2">
      <c r="A103" s="138" t="s">
        <v>168</v>
      </c>
      <c r="B103" s="138" t="s">
        <v>199</v>
      </c>
      <c r="C103" s="138" t="s">
        <v>200</v>
      </c>
      <c r="D103" s="138">
        <v>3</v>
      </c>
      <c r="E103" s="138" t="s">
        <v>28</v>
      </c>
      <c r="F103" s="138">
        <v>99</v>
      </c>
      <c r="G103" s="148">
        <v>0</v>
      </c>
      <c r="H103" s="158">
        <v>0</v>
      </c>
      <c r="I103" s="142">
        <v>0.89300000000000002</v>
      </c>
    </row>
    <row r="104" spans="1:9" ht="12.75" customHeight="1" x14ac:dyDescent="0.2">
      <c r="A104" s="138" t="s">
        <v>168</v>
      </c>
      <c r="B104" s="138" t="s">
        <v>202</v>
      </c>
      <c r="C104" s="138" t="s">
        <v>203</v>
      </c>
      <c r="D104" s="138">
        <v>3</v>
      </c>
      <c r="E104" s="138" t="s">
        <v>28</v>
      </c>
      <c r="F104" s="138">
        <v>99</v>
      </c>
      <c r="G104" s="138">
        <v>0.25</v>
      </c>
      <c r="H104" s="138">
        <v>0</v>
      </c>
      <c r="I104" s="142">
        <v>0.05</v>
      </c>
    </row>
    <row r="105" spans="1:9" ht="12.75" customHeight="1" x14ac:dyDescent="0.2">
      <c r="A105" s="138" t="s">
        <v>168</v>
      </c>
      <c r="B105" s="138" t="s">
        <v>204</v>
      </c>
      <c r="C105" s="138" t="s">
        <v>205</v>
      </c>
      <c r="D105" s="138">
        <v>3</v>
      </c>
      <c r="E105" s="138" t="s">
        <v>28</v>
      </c>
      <c r="F105" s="138">
        <v>99</v>
      </c>
      <c r="G105" s="138">
        <v>0.25</v>
      </c>
      <c r="H105" s="138">
        <v>0</v>
      </c>
      <c r="I105" s="142">
        <v>7.4999999999999997E-2</v>
      </c>
    </row>
    <row r="106" spans="1:9" ht="12.75" customHeight="1" x14ac:dyDescent="0.2">
      <c r="A106" s="138" t="s">
        <v>168</v>
      </c>
      <c r="B106" s="138" t="s">
        <v>394</v>
      </c>
      <c r="C106" s="138" t="s">
        <v>395</v>
      </c>
      <c r="D106" s="138">
        <v>2</v>
      </c>
      <c r="E106" s="138" t="s">
        <v>28</v>
      </c>
      <c r="F106" s="138">
        <v>99</v>
      </c>
      <c r="G106" s="138">
        <v>0.25</v>
      </c>
      <c r="H106" s="138">
        <v>0</v>
      </c>
      <c r="I106" s="142">
        <v>1.4E-2</v>
      </c>
    </row>
    <row r="107" spans="1:9" ht="12.75" customHeight="1" x14ac:dyDescent="0.2">
      <c r="A107" s="138" t="s">
        <v>168</v>
      </c>
      <c r="B107" s="138" t="s">
        <v>396</v>
      </c>
      <c r="C107" s="138" t="s">
        <v>397</v>
      </c>
      <c r="D107" s="138">
        <v>2</v>
      </c>
      <c r="E107" s="138" t="s">
        <v>28</v>
      </c>
      <c r="F107" s="138">
        <v>99</v>
      </c>
      <c r="G107" s="138">
        <v>0.25</v>
      </c>
      <c r="H107" s="138">
        <v>0</v>
      </c>
      <c r="I107" s="142">
        <v>0</v>
      </c>
    </row>
    <row r="108" spans="1:9" ht="12.75" customHeight="1" x14ac:dyDescent="0.2">
      <c r="A108" s="138" t="s">
        <v>168</v>
      </c>
      <c r="B108" s="138" t="s">
        <v>206</v>
      </c>
      <c r="C108" s="138" t="s">
        <v>207</v>
      </c>
      <c r="D108" s="138">
        <v>3</v>
      </c>
      <c r="E108" s="138" t="s">
        <v>28</v>
      </c>
      <c r="F108" s="138">
        <v>99</v>
      </c>
      <c r="G108" s="138">
        <v>0.25</v>
      </c>
      <c r="H108" s="138">
        <v>0</v>
      </c>
      <c r="I108" s="142">
        <v>9.5000000000000001E-2</v>
      </c>
    </row>
    <row r="109" spans="1:9" ht="12.75" customHeight="1" x14ac:dyDescent="0.2">
      <c r="A109" s="138" t="s">
        <v>168</v>
      </c>
      <c r="B109" s="138" t="s">
        <v>208</v>
      </c>
      <c r="C109" s="138" t="s">
        <v>209</v>
      </c>
      <c r="D109" s="138">
        <v>3</v>
      </c>
      <c r="E109" s="138" t="s">
        <v>28</v>
      </c>
      <c r="F109" s="138">
        <v>99</v>
      </c>
      <c r="G109" s="138">
        <v>0.25</v>
      </c>
      <c r="H109" s="138">
        <v>0</v>
      </c>
      <c r="I109" s="142">
        <v>0.187</v>
      </c>
    </row>
    <row r="110" spans="1:9" ht="12.75" customHeight="1" x14ac:dyDescent="0.2">
      <c r="A110" s="138" t="s">
        <v>168</v>
      </c>
      <c r="B110" s="138" t="s">
        <v>210</v>
      </c>
      <c r="C110" s="138" t="s">
        <v>211</v>
      </c>
      <c r="D110" s="138">
        <v>1</v>
      </c>
      <c r="E110" s="138" t="s">
        <v>28</v>
      </c>
      <c r="F110" s="138">
        <v>99</v>
      </c>
      <c r="G110" s="138">
        <v>0.5</v>
      </c>
      <c r="H110" s="138">
        <v>0</v>
      </c>
      <c r="I110" s="142">
        <v>0.60899999999999999</v>
      </c>
    </row>
    <row r="111" spans="1:9" ht="12.75" customHeight="1" x14ac:dyDescent="0.2">
      <c r="A111" s="138" t="s">
        <v>168</v>
      </c>
      <c r="B111" s="138" t="s">
        <v>212</v>
      </c>
      <c r="C111" s="138" t="s">
        <v>213</v>
      </c>
      <c r="D111" s="138">
        <v>1</v>
      </c>
      <c r="E111" s="138" t="s">
        <v>28</v>
      </c>
      <c r="F111" s="138">
        <v>99</v>
      </c>
      <c r="G111" s="138">
        <v>0.5</v>
      </c>
      <c r="H111" s="138">
        <v>0</v>
      </c>
      <c r="I111" s="142">
        <v>0.66</v>
      </c>
    </row>
    <row r="112" spans="1:9" ht="12.75" customHeight="1" x14ac:dyDescent="0.2">
      <c r="A112" s="138" t="s">
        <v>168</v>
      </c>
      <c r="B112" s="138" t="s">
        <v>398</v>
      </c>
      <c r="C112" s="138" t="s">
        <v>399</v>
      </c>
      <c r="D112" s="138">
        <v>2</v>
      </c>
      <c r="E112" s="138" t="s">
        <v>28</v>
      </c>
      <c r="F112" s="138">
        <v>99</v>
      </c>
      <c r="G112" s="138">
        <v>0.5</v>
      </c>
      <c r="H112" s="138">
        <v>0</v>
      </c>
      <c r="I112" s="142">
        <v>0</v>
      </c>
    </row>
    <row r="113" spans="1:9" ht="12.75" customHeight="1" x14ac:dyDescent="0.2">
      <c r="A113" s="138" t="s">
        <v>168</v>
      </c>
      <c r="B113" s="138" t="s">
        <v>214</v>
      </c>
      <c r="C113" s="138" t="s">
        <v>215</v>
      </c>
      <c r="D113" s="138">
        <v>1</v>
      </c>
      <c r="E113" s="138" t="s">
        <v>28</v>
      </c>
      <c r="F113" s="138">
        <v>99</v>
      </c>
      <c r="G113" s="138">
        <v>1.25</v>
      </c>
      <c r="H113" s="138">
        <v>0</v>
      </c>
      <c r="I113" s="142">
        <v>0.26800000000000002</v>
      </c>
    </row>
    <row r="114" spans="1:9" ht="12.75" customHeight="1" x14ac:dyDescent="0.2">
      <c r="A114" s="138" t="s">
        <v>168</v>
      </c>
      <c r="B114" s="138" t="s">
        <v>248</v>
      </c>
      <c r="C114" s="138" t="s">
        <v>249</v>
      </c>
      <c r="D114" s="138">
        <v>3</v>
      </c>
      <c r="E114" s="138" t="s">
        <v>28</v>
      </c>
      <c r="F114" s="138">
        <v>99</v>
      </c>
      <c r="G114" s="138">
        <v>0.25</v>
      </c>
      <c r="H114" s="138">
        <v>0</v>
      </c>
      <c r="I114" s="142">
        <v>0.122</v>
      </c>
    </row>
    <row r="115" spans="1:9" ht="12.75" customHeight="1" x14ac:dyDescent="0.2">
      <c r="A115" s="138" t="s">
        <v>168</v>
      </c>
      <c r="B115" s="138" t="s">
        <v>216</v>
      </c>
      <c r="C115" s="138" t="s">
        <v>217</v>
      </c>
      <c r="D115" s="138">
        <v>3</v>
      </c>
      <c r="E115" s="138" t="s">
        <v>28</v>
      </c>
      <c r="F115" s="138">
        <v>99</v>
      </c>
      <c r="G115" s="138">
        <v>0.25</v>
      </c>
      <c r="H115" s="138">
        <v>0</v>
      </c>
      <c r="I115" s="142">
        <v>7.0999999999999994E-2</v>
      </c>
    </row>
    <row r="116" spans="1:9" ht="12.75" customHeight="1" x14ac:dyDescent="0.2">
      <c r="A116" s="138" t="s">
        <v>168</v>
      </c>
      <c r="B116" s="138" t="s">
        <v>400</v>
      </c>
      <c r="C116" s="138" t="s">
        <v>401</v>
      </c>
      <c r="D116" s="138">
        <v>2</v>
      </c>
      <c r="E116" s="138" t="s">
        <v>28</v>
      </c>
      <c r="F116" s="138">
        <v>99</v>
      </c>
      <c r="G116" s="138">
        <v>0.25</v>
      </c>
      <c r="H116" s="138">
        <v>0</v>
      </c>
      <c r="I116" s="142">
        <v>2.3E-2</v>
      </c>
    </row>
    <row r="117" spans="1:9" ht="12.75" customHeight="1" x14ac:dyDescent="0.2">
      <c r="A117" s="138" t="s">
        <v>168</v>
      </c>
      <c r="B117" s="138" t="s">
        <v>218</v>
      </c>
      <c r="C117" s="138" t="s">
        <v>219</v>
      </c>
      <c r="D117" s="138">
        <v>3</v>
      </c>
      <c r="E117" s="138" t="s">
        <v>28</v>
      </c>
      <c r="F117" s="138">
        <v>99</v>
      </c>
      <c r="G117" s="138">
        <v>0.25</v>
      </c>
      <c r="H117" s="138">
        <v>0</v>
      </c>
      <c r="I117" s="142">
        <v>8.3000000000000004E-2</v>
      </c>
    </row>
    <row r="118" spans="1:9" ht="12.75" customHeight="1" x14ac:dyDescent="0.2">
      <c r="A118" s="138" t="s">
        <v>168</v>
      </c>
      <c r="B118" s="138" t="s">
        <v>220</v>
      </c>
      <c r="C118" s="138" t="s">
        <v>221</v>
      </c>
      <c r="D118" s="138">
        <v>2</v>
      </c>
      <c r="E118" s="138" t="s">
        <v>28</v>
      </c>
      <c r="F118" s="138">
        <v>99</v>
      </c>
      <c r="G118" s="138">
        <v>0.5</v>
      </c>
      <c r="H118" s="138">
        <v>0</v>
      </c>
      <c r="I118" s="142">
        <v>0.112</v>
      </c>
    </row>
    <row r="119" spans="1:9" ht="12.75" customHeight="1" x14ac:dyDescent="0.2">
      <c r="A119" s="138" t="s">
        <v>168</v>
      </c>
      <c r="B119" s="138" t="s">
        <v>222</v>
      </c>
      <c r="C119" s="138" t="s">
        <v>223</v>
      </c>
      <c r="D119" s="138">
        <v>3</v>
      </c>
      <c r="E119" s="138" t="s">
        <v>28</v>
      </c>
      <c r="F119" s="138">
        <v>99</v>
      </c>
      <c r="G119" s="138">
        <v>0.25</v>
      </c>
      <c r="H119" s="138">
        <v>0</v>
      </c>
      <c r="I119" s="142">
        <v>0.27500000000000002</v>
      </c>
    </row>
    <row r="120" spans="1:9" ht="12.75" customHeight="1" x14ac:dyDescent="0.2">
      <c r="A120" s="138" t="s">
        <v>168</v>
      </c>
      <c r="B120" s="138" t="s">
        <v>224</v>
      </c>
      <c r="C120" s="138" t="s">
        <v>225</v>
      </c>
      <c r="D120" s="138">
        <v>3</v>
      </c>
      <c r="E120" s="138" t="s">
        <v>28</v>
      </c>
      <c r="F120" s="138">
        <v>99</v>
      </c>
      <c r="G120" s="138">
        <v>0.5</v>
      </c>
      <c r="H120" s="138">
        <v>0</v>
      </c>
      <c r="I120" s="142">
        <v>5.0999999999999997E-2</v>
      </c>
    </row>
    <row r="121" spans="1:9" ht="12.75" customHeight="1" x14ac:dyDescent="0.2">
      <c r="A121" s="138" t="s">
        <v>168</v>
      </c>
      <c r="B121" s="138" t="s">
        <v>226</v>
      </c>
      <c r="C121" s="138" t="s">
        <v>227</v>
      </c>
      <c r="D121" s="138">
        <v>3</v>
      </c>
      <c r="E121" s="138" t="s">
        <v>28</v>
      </c>
      <c r="F121" s="138">
        <v>99</v>
      </c>
      <c r="G121" s="138">
        <v>0.25</v>
      </c>
      <c r="H121" s="138">
        <v>0</v>
      </c>
      <c r="I121" s="142">
        <v>2.9000000000000001E-2</v>
      </c>
    </row>
    <row r="122" spans="1:9" ht="12.75" customHeight="1" x14ac:dyDescent="0.2">
      <c r="A122" s="138" t="s">
        <v>168</v>
      </c>
      <c r="B122" s="138" t="s">
        <v>228</v>
      </c>
      <c r="C122" s="138" t="s">
        <v>229</v>
      </c>
      <c r="D122" s="138">
        <v>3</v>
      </c>
      <c r="E122" s="138" t="s">
        <v>28</v>
      </c>
      <c r="F122" s="138">
        <v>99</v>
      </c>
      <c r="G122" s="138">
        <v>0.25</v>
      </c>
      <c r="H122" s="138">
        <v>0</v>
      </c>
      <c r="I122" s="142">
        <v>3.4000000000000002E-2</v>
      </c>
    </row>
    <row r="123" spans="1:9" ht="12.75" customHeight="1" x14ac:dyDescent="0.2">
      <c r="A123" s="138" t="s">
        <v>168</v>
      </c>
      <c r="B123" s="138" t="s">
        <v>230</v>
      </c>
      <c r="C123" s="138" t="s">
        <v>231</v>
      </c>
      <c r="D123" s="138">
        <v>2</v>
      </c>
      <c r="E123" s="138" t="s">
        <v>28</v>
      </c>
      <c r="F123" s="138">
        <v>99</v>
      </c>
      <c r="G123" s="138">
        <v>0.5</v>
      </c>
      <c r="H123" s="138">
        <v>0</v>
      </c>
      <c r="I123" s="142">
        <v>0.46800000000000003</v>
      </c>
    </row>
    <row r="124" spans="1:9" ht="12.75" customHeight="1" x14ac:dyDescent="0.2">
      <c r="A124" s="138" t="s">
        <v>168</v>
      </c>
      <c r="B124" s="138" t="s">
        <v>234</v>
      </c>
      <c r="C124" s="138" t="s">
        <v>235</v>
      </c>
      <c r="D124" s="138">
        <v>3</v>
      </c>
      <c r="E124" s="138" t="s">
        <v>28</v>
      </c>
      <c r="F124" s="138">
        <v>99</v>
      </c>
      <c r="G124" s="138">
        <v>0.25</v>
      </c>
      <c r="H124" s="138">
        <v>0</v>
      </c>
      <c r="I124" s="142">
        <v>7.6999999999999999E-2</v>
      </c>
    </row>
    <row r="125" spans="1:9" ht="12.75" customHeight="1" x14ac:dyDescent="0.2">
      <c r="A125" s="138" t="s">
        <v>168</v>
      </c>
      <c r="B125" s="138" t="s">
        <v>236</v>
      </c>
      <c r="C125" s="138" t="s">
        <v>237</v>
      </c>
      <c r="D125" s="138">
        <v>3</v>
      </c>
      <c r="E125" s="138" t="s">
        <v>28</v>
      </c>
      <c r="F125" s="138">
        <v>99</v>
      </c>
      <c r="G125" s="148">
        <v>0</v>
      </c>
      <c r="H125" s="158">
        <v>0</v>
      </c>
      <c r="I125" s="142">
        <v>2.8000000000000001E-2</v>
      </c>
    </row>
    <row r="126" spans="1:9" ht="12.75" customHeight="1" x14ac:dyDescent="0.2">
      <c r="A126" s="138" t="s">
        <v>168</v>
      </c>
      <c r="B126" s="138" t="s">
        <v>232</v>
      </c>
      <c r="C126" s="138" t="s">
        <v>281</v>
      </c>
      <c r="D126" s="138">
        <v>1</v>
      </c>
      <c r="E126" s="138" t="s">
        <v>28</v>
      </c>
      <c r="F126" s="138">
        <v>98</v>
      </c>
      <c r="G126" s="138">
        <v>2</v>
      </c>
      <c r="H126" s="138">
        <v>0</v>
      </c>
      <c r="I126" s="142">
        <v>0.30299999999999999</v>
      </c>
    </row>
    <row r="127" spans="1:9" ht="12.75" customHeight="1" x14ac:dyDescent="0.2">
      <c r="A127" s="138" t="s">
        <v>168</v>
      </c>
      <c r="B127" s="138" t="s">
        <v>233</v>
      </c>
      <c r="C127" s="138" t="s">
        <v>282</v>
      </c>
      <c r="D127" s="138">
        <v>1</v>
      </c>
      <c r="E127" s="138" t="s">
        <v>28</v>
      </c>
      <c r="F127" s="138">
        <v>98</v>
      </c>
      <c r="G127" s="138">
        <v>2</v>
      </c>
      <c r="H127" s="138">
        <v>0</v>
      </c>
      <c r="I127" s="142">
        <v>0.26100000000000001</v>
      </c>
    </row>
    <row r="128" spans="1:9" ht="12.75" customHeight="1" x14ac:dyDescent="0.2">
      <c r="A128" s="138" t="s">
        <v>168</v>
      </c>
      <c r="B128" s="138" t="s">
        <v>238</v>
      </c>
      <c r="C128" s="138" t="s">
        <v>239</v>
      </c>
      <c r="D128" s="138">
        <v>3</v>
      </c>
      <c r="E128" s="138" t="s">
        <v>28</v>
      </c>
      <c r="F128" s="138">
        <v>99</v>
      </c>
      <c r="G128" s="138">
        <v>0.25</v>
      </c>
      <c r="H128" s="138">
        <v>0</v>
      </c>
      <c r="I128" s="142">
        <v>2.4E-2</v>
      </c>
    </row>
    <row r="129" spans="1:9" ht="12.75" customHeight="1" x14ac:dyDescent="0.2">
      <c r="A129" s="138" t="s">
        <v>168</v>
      </c>
      <c r="B129" s="138" t="s">
        <v>240</v>
      </c>
      <c r="C129" s="138" t="s">
        <v>241</v>
      </c>
      <c r="D129" s="138">
        <v>3</v>
      </c>
      <c r="E129" s="138" t="s">
        <v>28</v>
      </c>
      <c r="F129" s="138">
        <v>99</v>
      </c>
      <c r="G129" s="138">
        <v>0.25</v>
      </c>
      <c r="H129" s="138">
        <v>0</v>
      </c>
      <c r="I129" s="142">
        <v>0.128</v>
      </c>
    </row>
    <row r="130" spans="1:9" ht="12.75" customHeight="1" x14ac:dyDescent="0.2">
      <c r="A130" s="138" t="s">
        <v>168</v>
      </c>
      <c r="B130" s="138" t="s">
        <v>242</v>
      </c>
      <c r="C130" s="138" t="s">
        <v>243</v>
      </c>
      <c r="D130" s="138">
        <v>3</v>
      </c>
      <c r="E130" s="138" t="s">
        <v>28</v>
      </c>
      <c r="F130" s="138">
        <v>99</v>
      </c>
      <c r="G130" s="138">
        <v>0.25</v>
      </c>
      <c r="H130" s="138">
        <v>0</v>
      </c>
      <c r="I130" s="142">
        <v>0.13900000000000001</v>
      </c>
    </row>
    <row r="131" spans="1:9" ht="12.75" customHeight="1" x14ac:dyDescent="0.2">
      <c r="A131" s="138" t="s">
        <v>168</v>
      </c>
      <c r="B131" s="138" t="s">
        <v>250</v>
      </c>
      <c r="C131" s="138" t="s">
        <v>402</v>
      </c>
      <c r="D131" s="138">
        <v>2</v>
      </c>
      <c r="E131" s="138" t="s">
        <v>28</v>
      </c>
      <c r="F131" s="138">
        <v>99</v>
      </c>
      <c r="G131" s="138">
        <v>0.25</v>
      </c>
      <c r="H131" s="138">
        <v>0</v>
      </c>
      <c r="I131" s="142">
        <v>0</v>
      </c>
    </row>
    <row r="132" spans="1:9" ht="12.75" customHeight="1" x14ac:dyDescent="0.2">
      <c r="A132" s="139" t="s">
        <v>168</v>
      </c>
      <c r="B132" s="139" t="s">
        <v>403</v>
      </c>
      <c r="C132" s="139" t="s">
        <v>404</v>
      </c>
      <c r="D132" s="139">
        <v>2</v>
      </c>
      <c r="E132" s="139" t="s">
        <v>28</v>
      </c>
      <c r="F132" s="139">
        <v>99</v>
      </c>
      <c r="G132" s="139">
        <v>0.25</v>
      </c>
      <c r="H132" s="139">
        <v>0</v>
      </c>
      <c r="I132" s="143">
        <v>9.9000000000000005E-2</v>
      </c>
    </row>
    <row r="133" spans="1:9" x14ac:dyDescent="0.2">
      <c r="A133" s="30"/>
      <c r="B133" s="29">
        <f>COUNTA(B75:B132)</f>
        <v>58</v>
      </c>
      <c r="C133" s="29"/>
      <c r="D133" s="29"/>
      <c r="E133" s="29">
        <f>COUNTIF(E75:E132, "Yes")</f>
        <v>58</v>
      </c>
      <c r="F133" s="30"/>
      <c r="G133" s="29"/>
      <c r="H133" s="29"/>
      <c r="I133" s="144">
        <f>SUM(I75:I132)</f>
        <v>11.165000000000001</v>
      </c>
    </row>
    <row r="134" spans="1:9" x14ac:dyDescent="0.2">
      <c r="A134" s="30"/>
      <c r="B134" s="29"/>
      <c r="C134" s="29"/>
      <c r="D134" s="29"/>
      <c r="E134" s="29"/>
      <c r="F134" s="30"/>
      <c r="G134" s="29"/>
      <c r="H134" s="29"/>
      <c r="I134" s="144"/>
    </row>
    <row r="135" spans="1:9" x14ac:dyDescent="0.2">
      <c r="A135" s="30"/>
      <c r="B135" s="156"/>
      <c r="C135" s="157" t="s">
        <v>416</v>
      </c>
      <c r="D135" s="29"/>
      <c r="E135" s="29"/>
      <c r="F135" s="30"/>
      <c r="G135" s="29"/>
      <c r="H135" s="29"/>
      <c r="I135" s="144"/>
    </row>
    <row r="136" spans="1:9" x14ac:dyDescent="0.2">
      <c r="A136" s="30"/>
      <c r="B136" s="29"/>
      <c r="C136" s="29"/>
      <c r="D136" s="29"/>
      <c r="E136" s="29"/>
      <c r="F136" s="30"/>
      <c r="G136" s="29"/>
      <c r="H136" s="29"/>
      <c r="I136" s="144"/>
    </row>
    <row r="137" spans="1:9" x14ac:dyDescent="0.2">
      <c r="A137" s="66"/>
      <c r="B137" s="66"/>
      <c r="C137" s="88"/>
      <c r="D137" s="112" t="s">
        <v>88</v>
      </c>
      <c r="E137" s="88"/>
      <c r="F137" s="89"/>
      <c r="G137" s="66"/>
      <c r="H137" s="66"/>
    </row>
    <row r="138" spans="1:9" x14ac:dyDescent="0.2">
      <c r="A138" s="66"/>
      <c r="B138" s="66"/>
      <c r="C138" s="90"/>
      <c r="D138" s="101" t="s">
        <v>84</v>
      </c>
      <c r="E138" s="91">
        <f>SUM(B6+B18+B43+B73+B133)</f>
        <v>123</v>
      </c>
      <c r="G138" s="66"/>
      <c r="H138" s="66"/>
      <c r="I138" s="146"/>
    </row>
    <row r="139" spans="1:9" x14ac:dyDescent="0.2">
      <c r="C139" s="90"/>
      <c r="D139" s="101" t="s">
        <v>87</v>
      </c>
      <c r="E139" s="91">
        <f>SUM(E6+E18+E43+E73+E133)</f>
        <v>123</v>
      </c>
      <c r="I139" s="147"/>
    </row>
    <row r="140" spans="1:9" x14ac:dyDescent="0.2">
      <c r="C140" s="101"/>
      <c r="D140" s="101" t="s">
        <v>126</v>
      </c>
      <c r="E140" s="118">
        <f>E139/E138</f>
        <v>1</v>
      </c>
    </row>
    <row r="141" spans="1:9" x14ac:dyDescent="0.2">
      <c r="C141" s="90"/>
      <c r="D141" s="101" t="s">
        <v>407</v>
      </c>
      <c r="E141" s="140">
        <f>SUM(I6+I18+I43+I73+I133)</f>
        <v>19.630000000000003</v>
      </c>
    </row>
    <row r="143" spans="1:9" x14ac:dyDescent="0.2">
      <c r="D143" s="112" t="s">
        <v>254</v>
      </c>
      <c r="E143" s="130" t="s">
        <v>255</v>
      </c>
      <c r="F143" s="130" t="s">
        <v>92</v>
      </c>
    </row>
    <row r="144" spans="1:9" x14ac:dyDescent="0.2">
      <c r="D144" s="101" t="s">
        <v>256</v>
      </c>
      <c r="E144" s="131">
        <f>COUNTIF(G2:G132, "0.25")</f>
        <v>77</v>
      </c>
      <c r="F144" s="132">
        <f>E144/E139</f>
        <v>0.62601626016260159</v>
      </c>
    </row>
    <row r="145" spans="4:6" x14ac:dyDescent="0.2">
      <c r="D145" s="101" t="s">
        <v>257</v>
      </c>
      <c r="E145" s="131">
        <f>COUNTIF(G2:G132, "0.5")</f>
        <v>13</v>
      </c>
      <c r="F145" s="132">
        <f>E145/E139</f>
        <v>0.10569105691056911</v>
      </c>
    </row>
    <row r="146" spans="4:6" x14ac:dyDescent="0.2">
      <c r="D146" s="101" t="s">
        <v>284</v>
      </c>
      <c r="E146" s="131">
        <f>COUNTIF(G3:G133, "0.75")</f>
        <v>0</v>
      </c>
      <c r="F146" s="132">
        <f>E146/E139</f>
        <v>0</v>
      </c>
    </row>
    <row r="147" spans="4:6" x14ac:dyDescent="0.2">
      <c r="D147" s="101" t="s">
        <v>258</v>
      </c>
      <c r="E147" s="131">
        <f>COUNTIF(G2:G132, "1")</f>
        <v>10</v>
      </c>
      <c r="F147" s="132">
        <f>E147/E139</f>
        <v>8.1300813008130079E-2</v>
      </c>
    </row>
    <row r="148" spans="4:6" x14ac:dyDescent="0.2">
      <c r="D148" s="101" t="s">
        <v>259</v>
      </c>
      <c r="E148" s="131">
        <f>COUNTIF(G2:G132, "1.25")</f>
        <v>1</v>
      </c>
      <c r="F148" s="132">
        <f>E148/E139</f>
        <v>8.130081300813009E-3</v>
      </c>
    </row>
    <row r="149" spans="4:6" x14ac:dyDescent="0.2">
      <c r="D149" s="101" t="s">
        <v>260</v>
      </c>
      <c r="E149" s="131">
        <f>COUNTIF(G2:G132, "1.50")</f>
        <v>0</v>
      </c>
      <c r="F149" s="132">
        <f>E149/E139</f>
        <v>0</v>
      </c>
    </row>
    <row r="150" spans="4:6" x14ac:dyDescent="0.2">
      <c r="D150" s="101" t="s">
        <v>261</v>
      </c>
      <c r="E150" s="131">
        <f>COUNTIF(G2:G132, "2")</f>
        <v>16</v>
      </c>
      <c r="F150" s="132">
        <f>E150/E139</f>
        <v>0.13008130081300814</v>
      </c>
    </row>
    <row r="151" spans="4:6" x14ac:dyDescent="0.2">
      <c r="D151" s="101" t="s">
        <v>262</v>
      </c>
      <c r="E151" s="131">
        <f>COUNTIF(G2:G132, "2.5")</f>
        <v>0</v>
      </c>
      <c r="F151" s="132">
        <f>E151/E139</f>
        <v>0</v>
      </c>
    </row>
    <row r="152" spans="4:6" x14ac:dyDescent="0.2">
      <c r="D152" s="101" t="s">
        <v>263</v>
      </c>
      <c r="E152" s="131">
        <f>COUNTIF(G2:G132, "3")</f>
        <v>0</v>
      </c>
      <c r="F152" s="132">
        <f>E152/E139</f>
        <v>0</v>
      </c>
    </row>
    <row r="153" spans="4:6" x14ac:dyDescent="0.2">
      <c r="D153" s="101" t="s">
        <v>264</v>
      </c>
      <c r="E153" s="131">
        <f>COUNTIF(G2:G132, "4")</f>
        <v>0</v>
      </c>
      <c r="F153" s="132">
        <f>E153/E139</f>
        <v>0</v>
      </c>
    </row>
    <row r="154" spans="4:6" x14ac:dyDescent="0.2">
      <c r="D154" s="101" t="s">
        <v>265</v>
      </c>
      <c r="E154" s="131">
        <f>COUNTIF(G2:G132, "5")</f>
        <v>0</v>
      </c>
      <c r="F154" s="132">
        <f>E154/E139</f>
        <v>0</v>
      </c>
    </row>
    <row r="155" spans="4:6" x14ac:dyDescent="0.2">
      <c r="D155" s="101" t="s">
        <v>417</v>
      </c>
      <c r="E155" s="131">
        <f>COUNTIF(G2:G132, "0")</f>
        <v>6</v>
      </c>
      <c r="F155" s="132">
        <f>E155/E139</f>
        <v>4.878048780487805E-2</v>
      </c>
    </row>
    <row r="156" spans="4:6" x14ac:dyDescent="0.2">
      <c r="D156" s="34"/>
      <c r="F156" s="131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Rhode Island 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50"/>
  <sheetViews>
    <sheetView zoomScaleNormal="100" workbookViewId="0">
      <pane ySplit="2" topLeftCell="A31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6.7109375" customWidth="1"/>
    <col min="4" max="4" width="5.5703125" customWidth="1"/>
    <col min="5" max="5" width="8.28515625" customWidth="1"/>
    <col min="6" max="6" width="7.7109375" customWidth="1"/>
    <col min="7" max="8" width="7.140625" customWidth="1"/>
    <col min="9" max="9" width="8.85546875" customWidth="1"/>
    <col min="10" max="10" width="7.140625" customWidth="1"/>
    <col min="11" max="11" width="7.42578125" customWidth="1"/>
    <col min="12" max="18" width="7.140625" customWidth="1"/>
    <col min="19" max="19" width="7.42578125" customWidth="1"/>
  </cols>
  <sheetData>
    <row r="1" spans="1:34" x14ac:dyDescent="0.2">
      <c r="A1" s="59"/>
      <c r="B1" s="164" t="s">
        <v>34</v>
      </c>
      <c r="C1" s="164"/>
      <c r="D1" s="129"/>
      <c r="E1" s="59"/>
      <c r="F1" s="59"/>
      <c r="G1" s="165" t="s">
        <v>127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34" s="24" customFormat="1" ht="39" customHeight="1" x14ac:dyDescent="0.15">
      <c r="A2" s="25" t="s">
        <v>12</v>
      </c>
      <c r="B2" s="25" t="s">
        <v>13</v>
      </c>
      <c r="C2" s="25" t="s">
        <v>55</v>
      </c>
      <c r="D2" s="3" t="s">
        <v>58</v>
      </c>
      <c r="E2" s="25" t="s">
        <v>63</v>
      </c>
      <c r="F2" s="25" t="s">
        <v>64</v>
      </c>
      <c r="G2" s="25" t="s">
        <v>65</v>
      </c>
      <c r="H2" s="25" t="s">
        <v>66</v>
      </c>
      <c r="I2" s="3" t="s">
        <v>67</v>
      </c>
      <c r="J2" s="25" t="s">
        <v>68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69</v>
      </c>
      <c r="P2" s="25" t="s">
        <v>70</v>
      </c>
      <c r="Q2" s="25" t="s">
        <v>71</v>
      </c>
      <c r="R2" s="25" t="s">
        <v>72</v>
      </c>
      <c r="S2" s="25" t="s">
        <v>73</v>
      </c>
    </row>
    <row r="3" spans="1:34" x14ac:dyDescent="0.2">
      <c r="A3" s="138" t="s">
        <v>129</v>
      </c>
      <c r="B3" s="138" t="s">
        <v>130</v>
      </c>
      <c r="C3" s="138" t="s">
        <v>266</v>
      </c>
      <c r="D3" s="138">
        <v>1</v>
      </c>
      <c r="E3" s="138" t="s">
        <v>28</v>
      </c>
      <c r="F3" s="138" t="s">
        <v>32</v>
      </c>
      <c r="G3" s="138" t="s">
        <v>134</v>
      </c>
      <c r="H3" s="138" t="s">
        <v>134</v>
      </c>
      <c r="I3" s="138" t="s">
        <v>134</v>
      </c>
      <c r="J3" s="138" t="s">
        <v>134</v>
      </c>
      <c r="K3" s="138" t="s">
        <v>134</v>
      </c>
      <c r="L3" s="138" t="s">
        <v>134</v>
      </c>
      <c r="M3" s="138" t="s">
        <v>134</v>
      </c>
      <c r="N3" s="138" t="s">
        <v>134</v>
      </c>
      <c r="O3" s="138" t="s">
        <v>134</v>
      </c>
      <c r="P3" s="138" t="s">
        <v>134</v>
      </c>
      <c r="Q3" s="138" t="s">
        <v>134</v>
      </c>
      <c r="R3" s="138" t="s">
        <v>134</v>
      </c>
      <c r="S3" s="138" t="s">
        <v>134</v>
      </c>
      <c r="T3" s="3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x14ac:dyDescent="0.2">
      <c r="A4" s="138" t="s">
        <v>129</v>
      </c>
      <c r="B4" s="138" t="s">
        <v>131</v>
      </c>
      <c r="C4" s="138" t="s">
        <v>268</v>
      </c>
      <c r="D4" s="138">
        <v>1</v>
      </c>
      <c r="E4" s="138" t="s">
        <v>28</v>
      </c>
      <c r="F4" s="138" t="s">
        <v>28</v>
      </c>
      <c r="G4" s="138" t="s">
        <v>134</v>
      </c>
      <c r="H4" s="138" t="s">
        <v>28</v>
      </c>
      <c r="I4" s="138" t="s">
        <v>134</v>
      </c>
      <c r="J4" s="138" t="s">
        <v>134</v>
      </c>
      <c r="K4" s="138" t="s">
        <v>134</v>
      </c>
      <c r="L4" s="138" t="s">
        <v>134</v>
      </c>
      <c r="M4" s="138" t="s">
        <v>134</v>
      </c>
      <c r="N4" s="138" t="s">
        <v>134</v>
      </c>
      <c r="O4" s="138" t="s">
        <v>134</v>
      </c>
      <c r="P4" s="138" t="s">
        <v>134</v>
      </c>
      <c r="Q4" s="138" t="s">
        <v>134</v>
      </c>
      <c r="R4" s="138" t="s">
        <v>134</v>
      </c>
      <c r="S4" s="138" t="s">
        <v>134</v>
      </c>
      <c r="T4" s="3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4" x14ac:dyDescent="0.2">
      <c r="A5" s="138" t="s">
        <v>129</v>
      </c>
      <c r="B5" s="138" t="s">
        <v>132</v>
      </c>
      <c r="C5" s="138" t="s">
        <v>285</v>
      </c>
      <c r="D5" s="138">
        <v>2</v>
      </c>
      <c r="E5" s="138" t="s">
        <v>32</v>
      </c>
      <c r="F5" s="138" t="s">
        <v>408</v>
      </c>
      <c r="G5" s="138" t="s">
        <v>134</v>
      </c>
      <c r="H5" s="138" t="s">
        <v>134</v>
      </c>
      <c r="I5" s="138" t="s">
        <v>134</v>
      </c>
      <c r="J5" s="138" t="s">
        <v>134</v>
      </c>
      <c r="K5" s="138" t="s">
        <v>134</v>
      </c>
      <c r="L5" s="138" t="s">
        <v>134</v>
      </c>
      <c r="M5" s="138" t="s">
        <v>134</v>
      </c>
      <c r="N5" s="138" t="s">
        <v>134</v>
      </c>
      <c r="O5" s="138" t="s">
        <v>134</v>
      </c>
      <c r="P5" s="138" t="s">
        <v>134</v>
      </c>
      <c r="Q5" s="138" t="s">
        <v>134</v>
      </c>
      <c r="R5" s="138" t="s">
        <v>134</v>
      </c>
      <c r="S5" s="138" t="s">
        <v>134</v>
      </c>
      <c r="T5" s="3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1:34" x14ac:dyDescent="0.2">
      <c r="A6" s="139" t="s">
        <v>129</v>
      </c>
      <c r="B6" s="139" t="s">
        <v>133</v>
      </c>
      <c r="C6" s="139" t="s">
        <v>269</v>
      </c>
      <c r="D6" s="139">
        <v>1</v>
      </c>
      <c r="E6" s="139" t="s">
        <v>28</v>
      </c>
      <c r="F6" s="139" t="s">
        <v>32</v>
      </c>
      <c r="G6" s="139" t="s">
        <v>134</v>
      </c>
      <c r="H6" s="139" t="s">
        <v>134</v>
      </c>
      <c r="I6" s="139" t="s">
        <v>134</v>
      </c>
      <c r="J6" s="139" t="s">
        <v>134</v>
      </c>
      <c r="K6" s="139" t="s">
        <v>134</v>
      </c>
      <c r="L6" s="139" t="s">
        <v>134</v>
      </c>
      <c r="M6" s="139" t="s">
        <v>134</v>
      </c>
      <c r="N6" s="139" t="s">
        <v>134</v>
      </c>
      <c r="O6" s="139" t="s">
        <v>134</v>
      </c>
      <c r="P6" s="139" t="s">
        <v>134</v>
      </c>
      <c r="Q6" s="139" t="s">
        <v>134</v>
      </c>
      <c r="R6" s="139" t="s">
        <v>134</v>
      </c>
      <c r="S6" s="139" t="s">
        <v>134</v>
      </c>
      <c r="T6" s="3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x14ac:dyDescent="0.2">
      <c r="A7" s="32"/>
      <c r="B7" s="33">
        <f>COUNTA(B3:B6)</f>
        <v>4</v>
      </c>
      <c r="C7" s="59"/>
      <c r="D7" s="128"/>
      <c r="E7" s="33">
        <f t="shared" ref="E7:S7" si="0">COUNTIF(E3:E6,"Yes")</f>
        <v>3</v>
      </c>
      <c r="F7" s="33">
        <f t="shared" si="0"/>
        <v>1</v>
      </c>
      <c r="G7" s="33">
        <f t="shared" si="0"/>
        <v>0</v>
      </c>
      <c r="H7" s="33">
        <f t="shared" si="0"/>
        <v>1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0</v>
      </c>
      <c r="S7" s="33">
        <f t="shared" si="0"/>
        <v>0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x14ac:dyDescent="0.2">
      <c r="A9" s="138" t="s">
        <v>136</v>
      </c>
      <c r="B9" s="138" t="s">
        <v>286</v>
      </c>
      <c r="C9" s="138" t="s">
        <v>287</v>
      </c>
      <c r="D9" s="138">
        <v>2</v>
      </c>
      <c r="E9" s="138" t="s">
        <v>28</v>
      </c>
      <c r="F9" s="138" t="s">
        <v>32</v>
      </c>
      <c r="G9" s="138" t="s">
        <v>134</v>
      </c>
      <c r="H9" s="138" t="s">
        <v>134</v>
      </c>
      <c r="I9" s="138" t="s">
        <v>134</v>
      </c>
      <c r="J9" s="138" t="s">
        <v>134</v>
      </c>
      <c r="K9" s="138" t="s">
        <v>134</v>
      </c>
      <c r="L9" s="138" t="s">
        <v>134</v>
      </c>
      <c r="M9" s="138" t="s">
        <v>134</v>
      </c>
      <c r="N9" s="138" t="s">
        <v>134</v>
      </c>
      <c r="O9" s="138" t="s">
        <v>134</v>
      </c>
      <c r="P9" s="138" t="s">
        <v>134</v>
      </c>
      <c r="Q9" s="138" t="s">
        <v>134</v>
      </c>
      <c r="R9" s="138" t="s">
        <v>134</v>
      </c>
      <c r="S9" s="138" t="s">
        <v>134</v>
      </c>
    </row>
    <row r="10" spans="1:34" x14ac:dyDescent="0.2">
      <c r="A10" s="138" t="s">
        <v>136</v>
      </c>
      <c r="B10" s="138" t="s">
        <v>288</v>
      </c>
      <c r="C10" s="138" t="s">
        <v>289</v>
      </c>
      <c r="D10" s="138">
        <v>2</v>
      </c>
      <c r="E10" s="138" t="s">
        <v>28</v>
      </c>
      <c r="F10" s="138" t="s">
        <v>32</v>
      </c>
      <c r="G10" s="138" t="s">
        <v>134</v>
      </c>
      <c r="H10" s="138" t="s">
        <v>134</v>
      </c>
      <c r="I10" s="138" t="s">
        <v>134</v>
      </c>
      <c r="J10" s="138" t="s">
        <v>134</v>
      </c>
      <c r="K10" s="138" t="s">
        <v>134</v>
      </c>
      <c r="L10" s="138" t="s">
        <v>134</v>
      </c>
      <c r="M10" s="138" t="s">
        <v>134</v>
      </c>
      <c r="N10" s="138" t="s">
        <v>134</v>
      </c>
      <c r="O10" s="138" t="s">
        <v>134</v>
      </c>
      <c r="P10" s="138" t="s">
        <v>134</v>
      </c>
      <c r="Q10" s="138" t="s">
        <v>134</v>
      </c>
      <c r="R10" s="138" t="s">
        <v>134</v>
      </c>
      <c r="S10" s="138" t="s">
        <v>134</v>
      </c>
    </row>
    <row r="11" spans="1:34" x14ac:dyDescent="0.2">
      <c r="A11" s="138" t="s">
        <v>136</v>
      </c>
      <c r="B11" s="138" t="s">
        <v>137</v>
      </c>
      <c r="C11" s="138" t="s">
        <v>290</v>
      </c>
      <c r="D11" s="138">
        <v>1</v>
      </c>
      <c r="E11" s="138" t="s">
        <v>28</v>
      </c>
      <c r="F11" s="138" t="s">
        <v>28</v>
      </c>
      <c r="G11" s="138" t="s">
        <v>134</v>
      </c>
      <c r="H11" s="138" t="s">
        <v>134</v>
      </c>
      <c r="I11" s="138" t="s">
        <v>134</v>
      </c>
      <c r="J11" s="138" t="s">
        <v>134</v>
      </c>
      <c r="K11" s="138" t="s">
        <v>134</v>
      </c>
      <c r="L11" s="138" t="s">
        <v>134</v>
      </c>
      <c r="M11" s="138" t="s">
        <v>134</v>
      </c>
      <c r="N11" s="138" t="s">
        <v>134</v>
      </c>
      <c r="O11" s="138" t="s">
        <v>134</v>
      </c>
      <c r="P11" s="138" t="s">
        <v>134</v>
      </c>
      <c r="Q11" s="138" t="s">
        <v>134</v>
      </c>
      <c r="R11" s="138" t="s">
        <v>134</v>
      </c>
      <c r="S11" s="138" t="s">
        <v>28</v>
      </c>
    </row>
    <row r="12" spans="1:34" x14ac:dyDescent="0.2">
      <c r="A12" s="138" t="s">
        <v>136</v>
      </c>
      <c r="B12" s="138" t="s">
        <v>138</v>
      </c>
      <c r="C12" s="138" t="s">
        <v>270</v>
      </c>
      <c r="D12" s="138">
        <v>1</v>
      </c>
      <c r="E12" s="138" t="s">
        <v>28</v>
      </c>
      <c r="F12" s="138" t="s">
        <v>28</v>
      </c>
      <c r="G12" s="138" t="s">
        <v>134</v>
      </c>
      <c r="H12" s="138" t="s">
        <v>134</v>
      </c>
      <c r="I12" s="138" t="s">
        <v>134</v>
      </c>
      <c r="J12" s="138" t="s">
        <v>134</v>
      </c>
      <c r="K12" s="138" t="s">
        <v>134</v>
      </c>
      <c r="L12" s="138" t="s">
        <v>134</v>
      </c>
      <c r="M12" s="138" t="s">
        <v>134</v>
      </c>
      <c r="N12" s="138" t="s">
        <v>134</v>
      </c>
      <c r="O12" s="138" t="s">
        <v>134</v>
      </c>
      <c r="P12" s="138" t="s">
        <v>134</v>
      </c>
      <c r="Q12" s="138" t="s">
        <v>134</v>
      </c>
      <c r="R12" s="138" t="s">
        <v>134</v>
      </c>
      <c r="S12" s="138" t="s">
        <v>28</v>
      </c>
    </row>
    <row r="13" spans="1:34" x14ac:dyDescent="0.2">
      <c r="A13" s="138" t="s">
        <v>136</v>
      </c>
      <c r="B13" s="138" t="s">
        <v>291</v>
      </c>
      <c r="C13" s="138" t="s">
        <v>292</v>
      </c>
      <c r="D13" s="138">
        <v>1</v>
      </c>
      <c r="E13" s="138" t="s">
        <v>28</v>
      </c>
      <c r="F13" s="138" t="s">
        <v>32</v>
      </c>
      <c r="G13" s="138" t="s">
        <v>134</v>
      </c>
      <c r="H13" s="138" t="s">
        <v>134</v>
      </c>
      <c r="I13" s="138" t="s">
        <v>134</v>
      </c>
      <c r="J13" s="138" t="s">
        <v>134</v>
      </c>
      <c r="K13" s="138" t="s">
        <v>134</v>
      </c>
      <c r="L13" s="138" t="s">
        <v>134</v>
      </c>
      <c r="M13" s="138" t="s">
        <v>134</v>
      </c>
      <c r="N13" s="138" t="s">
        <v>134</v>
      </c>
      <c r="O13" s="138" t="s">
        <v>134</v>
      </c>
      <c r="P13" s="138" t="s">
        <v>134</v>
      </c>
      <c r="Q13" s="138" t="s">
        <v>134</v>
      </c>
      <c r="R13" s="138" t="s">
        <v>134</v>
      </c>
      <c r="S13" s="138" t="s">
        <v>134</v>
      </c>
    </row>
    <row r="14" spans="1:34" x14ac:dyDescent="0.2">
      <c r="A14" s="138" t="s">
        <v>136</v>
      </c>
      <c r="B14" s="138" t="s">
        <v>139</v>
      </c>
      <c r="C14" s="138" t="s">
        <v>271</v>
      </c>
      <c r="D14" s="138">
        <v>1</v>
      </c>
      <c r="E14" s="138" t="s">
        <v>28</v>
      </c>
      <c r="F14" s="138" t="s">
        <v>28</v>
      </c>
      <c r="G14" s="138" t="s">
        <v>134</v>
      </c>
      <c r="H14" s="138" t="s">
        <v>28</v>
      </c>
      <c r="I14" s="138" t="s">
        <v>134</v>
      </c>
      <c r="J14" s="138" t="s">
        <v>134</v>
      </c>
      <c r="K14" s="138" t="s">
        <v>134</v>
      </c>
      <c r="L14" s="138" t="s">
        <v>134</v>
      </c>
      <c r="M14" s="138" t="s">
        <v>134</v>
      </c>
      <c r="N14" s="138" t="s">
        <v>134</v>
      </c>
      <c r="O14" s="138" t="s">
        <v>134</v>
      </c>
      <c r="P14" s="138" t="s">
        <v>134</v>
      </c>
      <c r="Q14" s="138" t="s">
        <v>134</v>
      </c>
      <c r="R14" s="138" t="s">
        <v>134</v>
      </c>
      <c r="S14" s="138" t="s">
        <v>134</v>
      </c>
    </row>
    <row r="15" spans="1:34" x14ac:dyDescent="0.2">
      <c r="A15" s="138" t="s">
        <v>136</v>
      </c>
      <c r="B15" s="138" t="s">
        <v>293</v>
      </c>
      <c r="C15" s="138" t="s">
        <v>294</v>
      </c>
      <c r="D15" s="138">
        <v>1</v>
      </c>
      <c r="E15" s="138" t="s">
        <v>28</v>
      </c>
      <c r="F15" s="138" t="s">
        <v>32</v>
      </c>
      <c r="G15" s="138" t="s">
        <v>134</v>
      </c>
      <c r="H15" s="138" t="s">
        <v>134</v>
      </c>
      <c r="I15" s="138" t="s">
        <v>134</v>
      </c>
      <c r="J15" s="138" t="s">
        <v>134</v>
      </c>
      <c r="K15" s="138" t="s">
        <v>134</v>
      </c>
      <c r="L15" s="138" t="s">
        <v>134</v>
      </c>
      <c r="M15" s="138" t="s">
        <v>134</v>
      </c>
      <c r="N15" s="138" t="s">
        <v>134</v>
      </c>
      <c r="O15" s="138" t="s">
        <v>134</v>
      </c>
      <c r="P15" s="138" t="s">
        <v>134</v>
      </c>
      <c r="Q15" s="138" t="s">
        <v>134</v>
      </c>
      <c r="R15" s="138" t="s">
        <v>134</v>
      </c>
      <c r="S15" s="138" t="s">
        <v>134</v>
      </c>
    </row>
    <row r="16" spans="1:34" x14ac:dyDescent="0.2">
      <c r="A16" s="138" t="s">
        <v>136</v>
      </c>
      <c r="B16" s="138" t="s">
        <v>140</v>
      </c>
      <c r="C16" s="138" t="s">
        <v>272</v>
      </c>
      <c r="D16" s="138">
        <v>1</v>
      </c>
      <c r="E16" s="138" t="s">
        <v>28</v>
      </c>
      <c r="F16" s="138" t="s">
        <v>28</v>
      </c>
      <c r="G16" s="138" t="s">
        <v>134</v>
      </c>
      <c r="H16" s="138" t="s">
        <v>134</v>
      </c>
      <c r="I16" s="138" t="s">
        <v>134</v>
      </c>
      <c r="J16" s="138" t="s">
        <v>134</v>
      </c>
      <c r="K16" s="138" t="s">
        <v>134</v>
      </c>
      <c r="L16" s="138" t="s">
        <v>134</v>
      </c>
      <c r="M16" s="138" t="s">
        <v>134</v>
      </c>
      <c r="N16" s="138" t="s">
        <v>134</v>
      </c>
      <c r="O16" s="138" t="s">
        <v>134</v>
      </c>
      <c r="P16" s="138" t="s">
        <v>134</v>
      </c>
      <c r="Q16" s="138" t="s">
        <v>134</v>
      </c>
      <c r="R16" s="138" t="s">
        <v>134</v>
      </c>
      <c r="S16" s="138" t="s">
        <v>28</v>
      </c>
    </row>
    <row r="17" spans="1:19" x14ac:dyDescent="0.2">
      <c r="A17" s="138" t="s">
        <v>136</v>
      </c>
      <c r="B17" s="138" t="s">
        <v>295</v>
      </c>
      <c r="C17" s="138" t="s">
        <v>296</v>
      </c>
      <c r="D17" s="138">
        <v>2</v>
      </c>
      <c r="E17" s="138" t="s">
        <v>28</v>
      </c>
      <c r="F17" s="138" t="s">
        <v>32</v>
      </c>
      <c r="G17" s="138" t="s">
        <v>134</v>
      </c>
      <c r="H17" s="138" t="s">
        <v>134</v>
      </c>
      <c r="I17" s="138" t="s">
        <v>134</v>
      </c>
      <c r="J17" s="138" t="s">
        <v>134</v>
      </c>
      <c r="K17" s="138" t="s">
        <v>134</v>
      </c>
      <c r="L17" s="138" t="s">
        <v>134</v>
      </c>
      <c r="M17" s="138" t="s">
        <v>134</v>
      </c>
      <c r="N17" s="138" t="s">
        <v>134</v>
      </c>
      <c r="O17" s="138" t="s">
        <v>134</v>
      </c>
      <c r="P17" s="138" t="s">
        <v>134</v>
      </c>
      <c r="Q17" s="138" t="s">
        <v>134</v>
      </c>
      <c r="R17" s="138" t="s">
        <v>134</v>
      </c>
      <c r="S17" s="138" t="s">
        <v>134</v>
      </c>
    </row>
    <row r="18" spans="1:19" x14ac:dyDescent="0.2">
      <c r="A18" s="139" t="s">
        <v>136</v>
      </c>
      <c r="B18" s="139" t="s">
        <v>297</v>
      </c>
      <c r="C18" s="139" t="s">
        <v>298</v>
      </c>
      <c r="D18" s="139">
        <v>2</v>
      </c>
      <c r="E18" s="139" t="s">
        <v>28</v>
      </c>
      <c r="F18" s="139" t="s">
        <v>32</v>
      </c>
      <c r="G18" s="139" t="s">
        <v>134</v>
      </c>
      <c r="H18" s="139" t="s">
        <v>134</v>
      </c>
      <c r="I18" s="139" t="s">
        <v>134</v>
      </c>
      <c r="J18" s="139" t="s">
        <v>134</v>
      </c>
      <c r="K18" s="139" t="s">
        <v>134</v>
      </c>
      <c r="L18" s="139" t="s">
        <v>134</v>
      </c>
      <c r="M18" s="139" t="s">
        <v>134</v>
      </c>
      <c r="N18" s="139" t="s">
        <v>134</v>
      </c>
      <c r="O18" s="139" t="s">
        <v>134</v>
      </c>
      <c r="P18" s="139" t="s">
        <v>134</v>
      </c>
      <c r="Q18" s="139" t="s">
        <v>134</v>
      </c>
      <c r="R18" s="139" t="s">
        <v>134</v>
      </c>
      <c r="S18" s="139" t="s">
        <v>134</v>
      </c>
    </row>
    <row r="19" spans="1:19" x14ac:dyDescent="0.2">
      <c r="A19" s="32"/>
      <c r="B19" s="33">
        <f>COUNTA(B9:B18)</f>
        <v>10</v>
      </c>
      <c r="C19" s="59"/>
      <c r="D19" s="128"/>
      <c r="E19" s="33">
        <f t="shared" ref="E19:S19" si="1">COUNTIF(E9:E18,"Yes")</f>
        <v>10</v>
      </c>
      <c r="F19" s="33">
        <f t="shared" si="1"/>
        <v>4</v>
      </c>
      <c r="G19" s="33">
        <f t="shared" si="1"/>
        <v>0</v>
      </c>
      <c r="H19" s="33">
        <f t="shared" si="1"/>
        <v>1</v>
      </c>
      <c r="I19" s="33">
        <f t="shared" si="1"/>
        <v>0</v>
      </c>
      <c r="J19" s="33">
        <f t="shared" si="1"/>
        <v>0</v>
      </c>
      <c r="K19" s="33">
        <f t="shared" si="1"/>
        <v>0</v>
      </c>
      <c r="L19" s="33">
        <f t="shared" si="1"/>
        <v>0</v>
      </c>
      <c r="M19" s="33">
        <f t="shared" si="1"/>
        <v>0</v>
      </c>
      <c r="N19" s="33">
        <f t="shared" si="1"/>
        <v>0</v>
      </c>
      <c r="O19" s="33">
        <f t="shared" si="1"/>
        <v>0</v>
      </c>
      <c r="P19" s="33">
        <f t="shared" si="1"/>
        <v>0</v>
      </c>
      <c r="Q19" s="33">
        <f t="shared" si="1"/>
        <v>0</v>
      </c>
      <c r="R19" s="33">
        <f t="shared" si="1"/>
        <v>0</v>
      </c>
      <c r="S19" s="33">
        <f t="shared" si="1"/>
        <v>3</v>
      </c>
    </row>
    <row r="20" spans="1:19" x14ac:dyDescent="0.2">
      <c r="A20" s="32"/>
      <c r="B20" s="4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x14ac:dyDescent="0.2">
      <c r="A21" s="138" t="s">
        <v>141</v>
      </c>
      <c r="B21" s="138" t="s">
        <v>142</v>
      </c>
      <c r="C21" s="138" t="s">
        <v>273</v>
      </c>
      <c r="D21" s="138">
        <v>1</v>
      </c>
      <c r="E21" s="138" t="s">
        <v>28</v>
      </c>
      <c r="F21" s="138" t="s">
        <v>28</v>
      </c>
      <c r="G21" s="138" t="s">
        <v>134</v>
      </c>
      <c r="H21" s="138" t="s">
        <v>28</v>
      </c>
      <c r="I21" s="138" t="s">
        <v>134</v>
      </c>
      <c r="J21" s="138" t="s">
        <v>134</v>
      </c>
      <c r="K21" s="138" t="s">
        <v>134</v>
      </c>
      <c r="L21" s="138" t="s">
        <v>134</v>
      </c>
      <c r="M21" s="138" t="s">
        <v>134</v>
      </c>
      <c r="N21" s="138" t="s">
        <v>134</v>
      </c>
      <c r="O21" s="138" t="s">
        <v>134</v>
      </c>
      <c r="P21" s="138" t="s">
        <v>134</v>
      </c>
      <c r="Q21" s="138" t="s">
        <v>134</v>
      </c>
      <c r="R21" s="138" t="s">
        <v>134</v>
      </c>
      <c r="S21" s="138" t="s">
        <v>134</v>
      </c>
    </row>
    <row r="22" spans="1:19" x14ac:dyDescent="0.2">
      <c r="A22" s="138" t="s">
        <v>141</v>
      </c>
      <c r="B22" s="138" t="s">
        <v>144</v>
      </c>
      <c r="C22" s="138" t="s">
        <v>145</v>
      </c>
      <c r="D22" s="138">
        <v>3</v>
      </c>
      <c r="E22" s="138" t="s">
        <v>28</v>
      </c>
      <c r="F22" s="138" t="s">
        <v>32</v>
      </c>
      <c r="G22" s="138" t="s">
        <v>134</v>
      </c>
      <c r="H22" s="138" t="s">
        <v>134</v>
      </c>
      <c r="I22" s="138" t="s">
        <v>134</v>
      </c>
      <c r="J22" s="138" t="s">
        <v>134</v>
      </c>
      <c r="K22" s="138" t="s">
        <v>134</v>
      </c>
      <c r="L22" s="138" t="s">
        <v>134</v>
      </c>
      <c r="M22" s="138" t="s">
        <v>134</v>
      </c>
      <c r="N22" s="138" t="s">
        <v>134</v>
      </c>
      <c r="O22" s="138" t="s">
        <v>134</v>
      </c>
      <c r="P22" s="138" t="s">
        <v>134</v>
      </c>
      <c r="Q22" s="138" t="s">
        <v>134</v>
      </c>
      <c r="R22" s="138" t="s">
        <v>134</v>
      </c>
      <c r="S22" s="138" t="s">
        <v>134</v>
      </c>
    </row>
    <row r="23" spans="1:19" x14ac:dyDescent="0.2">
      <c r="A23" s="138" t="s">
        <v>141</v>
      </c>
      <c r="B23" s="138" t="s">
        <v>299</v>
      </c>
      <c r="C23" s="138" t="s">
        <v>300</v>
      </c>
      <c r="D23" s="138">
        <v>3</v>
      </c>
      <c r="E23" s="138" t="s">
        <v>28</v>
      </c>
      <c r="F23" s="138" t="s">
        <v>32</v>
      </c>
      <c r="G23" s="138" t="s">
        <v>134</v>
      </c>
      <c r="H23" s="138" t="s">
        <v>134</v>
      </c>
      <c r="I23" s="138" t="s">
        <v>134</v>
      </c>
      <c r="J23" s="138" t="s">
        <v>134</v>
      </c>
      <c r="K23" s="138" t="s">
        <v>134</v>
      </c>
      <c r="L23" s="138" t="s">
        <v>134</v>
      </c>
      <c r="M23" s="138" t="s">
        <v>134</v>
      </c>
      <c r="N23" s="138" t="s">
        <v>134</v>
      </c>
      <c r="O23" s="138" t="s">
        <v>134</v>
      </c>
      <c r="P23" s="138" t="s">
        <v>134</v>
      </c>
      <c r="Q23" s="138" t="s">
        <v>134</v>
      </c>
      <c r="R23" s="138" t="s">
        <v>134</v>
      </c>
      <c r="S23" s="138" t="s">
        <v>134</v>
      </c>
    </row>
    <row r="24" spans="1:19" x14ac:dyDescent="0.2">
      <c r="A24" s="138" t="s">
        <v>141</v>
      </c>
      <c r="B24" s="138" t="s">
        <v>301</v>
      </c>
      <c r="C24" s="138" t="s">
        <v>302</v>
      </c>
      <c r="D24" s="138">
        <v>3</v>
      </c>
      <c r="E24" s="138" t="s">
        <v>28</v>
      </c>
      <c r="F24" s="138" t="s">
        <v>32</v>
      </c>
      <c r="G24" s="138" t="s">
        <v>134</v>
      </c>
      <c r="H24" s="138" t="s">
        <v>134</v>
      </c>
      <c r="I24" s="138" t="s">
        <v>134</v>
      </c>
      <c r="J24" s="138" t="s">
        <v>134</v>
      </c>
      <c r="K24" s="138" t="s">
        <v>134</v>
      </c>
      <c r="L24" s="138" t="s">
        <v>134</v>
      </c>
      <c r="M24" s="138" t="s">
        <v>134</v>
      </c>
      <c r="N24" s="138" t="s">
        <v>134</v>
      </c>
      <c r="O24" s="138" t="s">
        <v>134</v>
      </c>
      <c r="P24" s="138" t="s">
        <v>134</v>
      </c>
      <c r="Q24" s="138" t="s">
        <v>134</v>
      </c>
      <c r="R24" s="138" t="s">
        <v>134</v>
      </c>
      <c r="S24" s="138" t="s">
        <v>134</v>
      </c>
    </row>
    <row r="25" spans="1:19" x14ac:dyDescent="0.2">
      <c r="A25" s="138" t="s">
        <v>141</v>
      </c>
      <c r="B25" s="138" t="s">
        <v>146</v>
      </c>
      <c r="C25" s="138" t="s">
        <v>303</v>
      </c>
      <c r="D25" s="138">
        <v>1</v>
      </c>
      <c r="E25" s="138" t="s">
        <v>28</v>
      </c>
      <c r="F25" s="138" t="s">
        <v>28</v>
      </c>
      <c r="G25" s="138" t="s">
        <v>134</v>
      </c>
      <c r="H25" s="138" t="s">
        <v>28</v>
      </c>
      <c r="I25" s="138" t="s">
        <v>134</v>
      </c>
      <c r="J25" s="138" t="s">
        <v>134</v>
      </c>
      <c r="K25" s="138" t="s">
        <v>134</v>
      </c>
      <c r="L25" s="138" t="s">
        <v>134</v>
      </c>
      <c r="M25" s="138" t="s">
        <v>134</v>
      </c>
      <c r="N25" s="138" t="s">
        <v>134</v>
      </c>
      <c r="O25" s="138" t="s">
        <v>134</v>
      </c>
      <c r="P25" s="138" t="s">
        <v>134</v>
      </c>
      <c r="Q25" s="138" t="s">
        <v>134</v>
      </c>
      <c r="R25" s="138" t="s">
        <v>134</v>
      </c>
      <c r="S25" s="138" t="s">
        <v>134</v>
      </c>
    </row>
    <row r="26" spans="1:19" x14ac:dyDescent="0.2">
      <c r="A26" s="138" t="s">
        <v>141</v>
      </c>
      <c r="B26" s="138" t="s">
        <v>147</v>
      </c>
      <c r="C26" s="138" t="s">
        <v>304</v>
      </c>
      <c r="D26" s="138">
        <v>2</v>
      </c>
      <c r="E26" s="138" t="s">
        <v>28</v>
      </c>
      <c r="F26" s="138" t="s">
        <v>28</v>
      </c>
      <c r="G26" s="138" t="s">
        <v>134</v>
      </c>
      <c r="H26" s="138" t="s">
        <v>28</v>
      </c>
      <c r="I26" s="138" t="s">
        <v>134</v>
      </c>
      <c r="J26" s="138" t="s">
        <v>134</v>
      </c>
      <c r="K26" s="138" t="s">
        <v>134</v>
      </c>
      <c r="L26" s="138" t="s">
        <v>134</v>
      </c>
      <c r="M26" s="138" t="s">
        <v>134</v>
      </c>
      <c r="N26" s="138" t="s">
        <v>134</v>
      </c>
      <c r="O26" s="138" t="s">
        <v>134</v>
      </c>
      <c r="P26" s="138" t="s">
        <v>134</v>
      </c>
      <c r="Q26" s="138" t="s">
        <v>134</v>
      </c>
      <c r="R26" s="138" t="s">
        <v>134</v>
      </c>
      <c r="S26" s="138" t="s">
        <v>134</v>
      </c>
    </row>
    <row r="27" spans="1:19" x14ac:dyDescent="0.2">
      <c r="A27" s="138" t="s">
        <v>141</v>
      </c>
      <c r="B27" s="138" t="s">
        <v>148</v>
      </c>
      <c r="C27" s="138" t="s">
        <v>274</v>
      </c>
      <c r="D27" s="138">
        <v>1</v>
      </c>
      <c r="E27" s="138" t="s">
        <v>32</v>
      </c>
      <c r="F27" s="138" t="s">
        <v>28</v>
      </c>
      <c r="G27" s="138" t="s">
        <v>134</v>
      </c>
      <c r="H27" s="138" t="s">
        <v>28</v>
      </c>
      <c r="I27" s="138" t="s">
        <v>134</v>
      </c>
      <c r="J27" s="138" t="s">
        <v>134</v>
      </c>
      <c r="K27" s="138" t="s">
        <v>134</v>
      </c>
      <c r="L27" s="138" t="s">
        <v>134</v>
      </c>
      <c r="M27" s="138" t="s">
        <v>134</v>
      </c>
      <c r="N27" s="138" t="s">
        <v>134</v>
      </c>
      <c r="O27" s="138" t="s">
        <v>134</v>
      </c>
      <c r="P27" s="138" t="s">
        <v>134</v>
      </c>
      <c r="Q27" s="138" t="s">
        <v>134</v>
      </c>
      <c r="R27" s="138" t="s">
        <v>134</v>
      </c>
      <c r="S27" s="138" t="s">
        <v>134</v>
      </c>
    </row>
    <row r="28" spans="1:19" x14ac:dyDescent="0.2">
      <c r="A28" s="138" t="s">
        <v>141</v>
      </c>
      <c r="B28" s="138" t="s">
        <v>150</v>
      </c>
      <c r="C28" s="138" t="s">
        <v>151</v>
      </c>
      <c r="D28" s="138">
        <v>3</v>
      </c>
      <c r="E28" s="138" t="s">
        <v>28</v>
      </c>
      <c r="F28" s="138" t="s">
        <v>32</v>
      </c>
      <c r="G28" s="138" t="s">
        <v>134</v>
      </c>
      <c r="H28" s="138" t="s">
        <v>134</v>
      </c>
      <c r="I28" s="138" t="s">
        <v>134</v>
      </c>
      <c r="J28" s="138" t="s">
        <v>134</v>
      </c>
      <c r="K28" s="138" t="s">
        <v>134</v>
      </c>
      <c r="L28" s="138" t="s">
        <v>134</v>
      </c>
      <c r="M28" s="138" t="s">
        <v>134</v>
      </c>
      <c r="N28" s="138" t="s">
        <v>134</v>
      </c>
      <c r="O28" s="138" t="s">
        <v>134</v>
      </c>
      <c r="P28" s="138" t="s">
        <v>134</v>
      </c>
      <c r="Q28" s="138" t="s">
        <v>134</v>
      </c>
      <c r="R28" s="138" t="s">
        <v>134</v>
      </c>
      <c r="S28" s="138" t="s">
        <v>134</v>
      </c>
    </row>
    <row r="29" spans="1:19" x14ac:dyDescent="0.2">
      <c r="A29" s="138" t="s">
        <v>141</v>
      </c>
      <c r="B29" s="138" t="s">
        <v>149</v>
      </c>
      <c r="C29" s="138" t="s">
        <v>305</v>
      </c>
      <c r="D29" s="138">
        <v>3</v>
      </c>
      <c r="E29" s="138" t="s">
        <v>32</v>
      </c>
      <c r="F29" s="138" t="s">
        <v>32</v>
      </c>
      <c r="G29" s="138" t="s">
        <v>134</v>
      </c>
      <c r="H29" s="138" t="s">
        <v>134</v>
      </c>
      <c r="I29" s="138" t="s">
        <v>134</v>
      </c>
      <c r="J29" s="138" t="s">
        <v>134</v>
      </c>
      <c r="K29" s="138" t="s">
        <v>134</v>
      </c>
      <c r="L29" s="138" t="s">
        <v>134</v>
      </c>
      <c r="M29" s="138" t="s">
        <v>134</v>
      </c>
      <c r="N29" s="138" t="s">
        <v>134</v>
      </c>
      <c r="O29" s="138" t="s">
        <v>134</v>
      </c>
      <c r="P29" s="138" t="s">
        <v>134</v>
      </c>
      <c r="Q29" s="138" t="s">
        <v>134</v>
      </c>
      <c r="R29" s="138" t="s">
        <v>134</v>
      </c>
      <c r="S29" s="138" t="s">
        <v>134</v>
      </c>
    </row>
    <row r="30" spans="1:19" x14ac:dyDescent="0.2">
      <c r="A30" s="138" t="s">
        <v>141</v>
      </c>
      <c r="B30" s="138" t="s">
        <v>152</v>
      </c>
      <c r="C30" s="138" t="s">
        <v>306</v>
      </c>
      <c r="D30" s="138">
        <v>3</v>
      </c>
      <c r="E30" s="138" t="s">
        <v>28</v>
      </c>
      <c r="F30" s="138" t="s">
        <v>28</v>
      </c>
      <c r="G30" s="138" t="s">
        <v>134</v>
      </c>
      <c r="H30" s="138" t="s">
        <v>28</v>
      </c>
      <c r="I30" s="138" t="s">
        <v>134</v>
      </c>
      <c r="J30" s="138" t="s">
        <v>134</v>
      </c>
      <c r="K30" s="138" t="s">
        <v>134</v>
      </c>
      <c r="L30" s="138" t="s">
        <v>134</v>
      </c>
      <c r="M30" s="138" t="s">
        <v>134</v>
      </c>
      <c r="N30" s="138" t="s">
        <v>134</v>
      </c>
      <c r="O30" s="138" t="s">
        <v>134</v>
      </c>
      <c r="P30" s="138" t="s">
        <v>134</v>
      </c>
      <c r="Q30" s="138" t="s">
        <v>134</v>
      </c>
      <c r="R30" s="138" t="s">
        <v>134</v>
      </c>
      <c r="S30" s="138" t="s">
        <v>134</v>
      </c>
    </row>
    <row r="31" spans="1:19" x14ac:dyDescent="0.2">
      <c r="A31" s="138" t="s">
        <v>141</v>
      </c>
      <c r="B31" s="138" t="s">
        <v>153</v>
      </c>
      <c r="C31" s="138" t="s">
        <v>307</v>
      </c>
      <c r="D31" s="138">
        <v>3</v>
      </c>
      <c r="E31" s="138" t="s">
        <v>28</v>
      </c>
      <c r="F31" s="138" t="s">
        <v>32</v>
      </c>
      <c r="G31" s="138" t="s">
        <v>134</v>
      </c>
      <c r="H31" s="138" t="s">
        <v>134</v>
      </c>
      <c r="I31" s="138" t="s">
        <v>134</v>
      </c>
      <c r="J31" s="138" t="s">
        <v>134</v>
      </c>
      <c r="K31" s="138" t="s">
        <v>134</v>
      </c>
      <c r="L31" s="138" t="s">
        <v>134</v>
      </c>
      <c r="M31" s="138" t="s">
        <v>134</v>
      </c>
      <c r="N31" s="138" t="s">
        <v>134</v>
      </c>
      <c r="O31" s="138" t="s">
        <v>134</v>
      </c>
      <c r="P31" s="138" t="s">
        <v>134</v>
      </c>
      <c r="Q31" s="138" t="s">
        <v>134</v>
      </c>
      <c r="R31" s="138" t="s">
        <v>134</v>
      </c>
      <c r="S31" s="138" t="s">
        <v>134</v>
      </c>
    </row>
    <row r="32" spans="1:19" x14ac:dyDescent="0.2">
      <c r="A32" s="138" t="s">
        <v>141</v>
      </c>
      <c r="B32" s="138" t="s">
        <v>154</v>
      </c>
      <c r="C32" s="138" t="s">
        <v>275</v>
      </c>
      <c r="D32" s="138">
        <v>1</v>
      </c>
      <c r="E32" s="138" t="s">
        <v>28</v>
      </c>
      <c r="F32" s="138" t="s">
        <v>28</v>
      </c>
      <c r="G32" s="138" t="s">
        <v>134</v>
      </c>
      <c r="H32" s="138" t="s">
        <v>28</v>
      </c>
      <c r="I32" s="138" t="s">
        <v>134</v>
      </c>
      <c r="J32" s="138" t="s">
        <v>134</v>
      </c>
      <c r="K32" s="138" t="s">
        <v>134</v>
      </c>
      <c r="L32" s="138" t="s">
        <v>134</v>
      </c>
      <c r="M32" s="138" t="s">
        <v>134</v>
      </c>
      <c r="N32" s="138" t="s">
        <v>134</v>
      </c>
      <c r="O32" s="138" t="s">
        <v>134</v>
      </c>
      <c r="P32" s="138" t="s">
        <v>134</v>
      </c>
      <c r="Q32" s="138" t="s">
        <v>134</v>
      </c>
      <c r="R32" s="138" t="s">
        <v>134</v>
      </c>
      <c r="S32" s="138" t="s">
        <v>134</v>
      </c>
    </row>
    <row r="33" spans="1:19" x14ac:dyDescent="0.2">
      <c r="A33" s="138" t="s">
        <v>141</v>
      </c>
      <c r="B33" s="138" t="s">
        <v>308</v>
      </c>
      <c r="C33" s="138" t="s">
        <v>309</v>
      </c>
      <c r="D33" s="138">
        <v>3</v>
      </c>
      <c r="E33" s="138" t="s">
        <v>28</v>
      </c>
      <c r="F33" s="138" t="s">
        <v>32</v>
      </c>
      <c r="G33" s="138" t="s">
        <v>134</v>
      </c>
      <c r="H33" s="138" t="s">
        <v>134</v>
      </c>
      <c r="I33" s="138" t="s">
        <v>134</v>
      </c>
      <c r="J33" s="138" t="s">
        <v>134</v>
      </c>
      <c r="K33" s="138" t="s">
        <v>134</v>
      </c>
      <c r="L33" s="138" t="s">
        <v>134</v>
      </c>
      <c r="M33" s="138" t="s">
        <v>134</v>
      </c>
      <c r="N33" s="138" t="s">
        <v>134</v>
      </c>
      <c r="O33" s="138" t="s">
        <v>134</v>
      </c>
      <c r="P33" s="138" t="s">
        <v>134</v>
      </c>
      <c r="Q33" s="138" t="s">
        <v>134</v>
      </c>
      <c r="R33" s="138" t="s">
        <v>134</v>
      </c>
      <c r="S33" s="138" t="s">
        <v>134</v>
      </c>
    </row>
    <row r="34" spans="1:19" x14ac:dyDescent="0.2">
      <c r="A34" s="138" t="s">
        <v>141</v>
      </c>
      <c r="B34" s="138" t="s">
        <v>155</v>
      </c>
      <c r="C34" s="138" t="s">
        <v>276</v>
      </c>
      <c r="D34" s="138">
        <v>2</v>
      </c>
      <c r="E34" s="138" t="s">
        <v>28</v>
      </c>
      <c r="F34" s="138" t="s">
        <v>32</v>
      </c>
      <c r="G34" s="138" t="s">
        <v>134</v>
      </c>
      <c r="H34" s="138" t="s">
        <v>134</v>
      </c>
      <c r="I34" s="138" t="s">
        <v>134</v>
      </c>
      <c r="J34" s="138" t="s">
        <v>134</v>
      </c>
      <c r="K34" s="138" t="s">
        <v>134</v>
      </c>
      <c r="L34" s="138" t="s">
        <v>134</v>
      </c>
      <c r="M34" s="138" t="s">
        <v>134</v>
      </c>
      <c r="N34" s="138" t="s">
        <v>134</v>
      </c>
      <c r="O34" s="138" t="s">
        <v>134</v>
      </c>
      <c r="P34" s="138" t="s">
        <v>134</v>
      </c>
      <c r="Q34" s="138" t="s">
        <v>134</v>
      </c>
      <c r="R34" s="138" t="s">
        <v>134</v>
      </c>
      <c r="S34" s="138" t="s">
        <v>134</v>
      </c>
    </row>
    <row r="35" spans="1:19" x14ac:dyDescent="0.2">
      <c r="A35" s="138" t="s">
        <v>141</v>
      </c>
      <c r="B35" s="138" t="s">
        <v>310</v>
      </c>
      <c r="C35" s="138" t="s">
        <v>311</v>
      </c>
      <c r="D35" s="138">
        <v>3</v>
      </c>
      <c r="E35" s="138" t="s">
        <v>28</v>
      </c>
      <c r="F35" s="138" t="s">
        <v>32</v>
      </c>
      <c r="G35" s="138" t="s">
        <v>134</v>
      </c>
      <c r="H35" s="138" t="s">
        <v>134</v>
      </c>
      <c r="I35" s="138" t="s">
        <v>134</v>
      </c>
      <c r="J35" s="138" t="s">
        <v>134</v>
      </c>
      <c r="K35" s="138" t="s">
        <v>134</v>
      </c>
      <c r="L35" s="138" t="s">
        <v>134</v>
      </c>
      <c r="M35" s="138" t="s">
        <v>134</v>
      </c>
      <c r="N35" s="138" t="s">
        <v>134</v>
      </c>
      <c r="O35" s="138" t="s">
        <v>134</v>
      </c>
      <c r="P35" s="138" t="s">
        <v>134</v>
      </c>
      <c r="Q35" s="138" t="s">
        <v>134</v>
      </c>
      <c r="R35" s="138" t="s">
        <v>134</v>
      </c>
      <c r="S35" s="138" t="s">
        <v>134</v>
      </c>
    </row>
    <row r="36" spans="1:19" x14ac:dyDescent="0.2">
      <c r="A36" s="138" t="s">
        <v>141</v>
      </c>
      <c r="B36" s="138" t="s">
        <v>156</v>
      </c>
      <c r="C36" s="138" t="s">
        <v>312</v>
      </c>
      <c r="D36" s="138">
        <v>2</v>
      </c>
      <c r="E36" s="138" t="s">
        <v>28</v>
      </c>
      <c r="F36" s="138" t="s">
        <v>28</v>
      </c>
      <c r="G36" s="138" t="s">
        <v>134</v>
      </c>
      <c r="H36" s="138" t="s">
        <v>28</v>
      </c>
      <c r="I36" s="138" t="s">
        <v>134</v>
      </c>
      <c r="J36" s="138" t="s">
        <v>134</v>
      </c>
      <c r="K36" s="138" t="s">
        <v>134</v>
      </c>
      <c r="L36" s="138" t="s">
        <v>134</v>
      </c>
      <c r="M36" s="138" t="s">
        <v>134</v>
      </c>
      <c r="N36" s="138" t="s">
        <v>134</v>
      </c>
      <c r="O36" s="138" t="s">
        <v>134</v>
      </c>
      <c r="P36" s="138" t="s">
        <v>134</v>
      </c>
      <c r="Q36" s="138" t="s">
        <v>134</v>
      </c>
      <c r="R36" s="138" t="s">
        <v>134</v>
      </c>
      <c r="S36" s="138" t="s">
        <v>134</v>
      </c>
    </row>
    <row r="37" spans="1:19" x14ac:dyDescent="0.2">
      <c r="A37" s="138" t="s">
        <v>141</v>
      </c>
      <c r="B37" s="138" t="s">
        <v>157</v>
      </c>
      <c r="C37" s="138" t="s">
        <v>158</v>
      </c>
      <c r="D37" s="138">
        <v>2</v>
      </c>
      <c r="E37" s="138" t="s">
        <v>28</v>
      </c>
      <c r="F37" s="138" t="s">
        <v>32</v>
      </c>
      <c r="G37" s="138" t="s">
        <v>134</v>
      </c>
      <c r="H37" s="138" t="s">
        <v>134</v>
      </c>
      <c r="I37" s="138" t="s">
        <v>134</v>
      </c>
      <c r="J37" s="138" t="s">
        <v>134</v>
      </c>
      <c r="K37" s="138" t="s">
        <v>134</v>
      </c>
      <c r="L37" s="138" t="s">
        <v>134</v>
      </c>
      <c r="M37" s="138" t="s">
        <v>134</v>
      </c>
      <c r="N37" s="138" t="s">
        <v>134</v>
      </c>
      <c r="O37" s="138" t="s">
        <v>134</v>
      </c>
      <c r="P37" s="138" t="s">
        <v>134</v>
      </c>
      <c r="Q37" s="138" t="s">
        <v>134</v>
      </c>
      <c r="R37" s="138" t="s">
        <v>134</v>
      </c>
      <c r="S37" s="138" t="s">
        <v>134</v>
      </c>
    </row>
    <row r="38" spans="1:19" x14ac:dyDescent="0.2">
      <c r="A38" s="138" t="s">
        <v>141</v>
      </c>
      <c r="B38" s="138" t="s">
        <v>160</v>
      </c>
      <c r="C38" s="138" t="s">
        <v>161</v>
      </c>
      <c r="D38" s="138">
        <v>3</v>
      </c>
      <c r="E38" s="138" t="s">
        <v>28</v>
      </c>
      <c r="F38" s="138" t="s">
        <v>32</v>
      </c>
      <c r="G38" s="138" t="s">
        <v>134</v>
      </c>
      <c r="H38" s="138" t="s">
        <v>134</v>
      </c>
      <c r="I38" s="138" t="s">
        <v>134</v>
      </c>
      <c r="J38" s="138" t="s">
        <v>134</v>
      </c>
      <c r="K38" s="138" t="s">
        <v>134</v>
      </c>
      <c r="L38" s="138" t="s">
        <v>134</v>
      </c>
      <c r="M38" s="138" t="s">
        <v>134</v>
      </c>
      <c r="N38" s="138" t="s">
        <v>134</v>
      </c>
      <c r="O38" s="138" t="s">
        <v>134</v>
      </c>
      <c r="P38" s="138" t="s">
        <v>134</v>
      </c>
      <c r="Q38" s="138" t="s">
        <v>134</v>
      </c>
      <c r="R38" s="138" t="s">
        <v>134</v>
      </c>
      <c r="S38" s="138" t="s">
        <v>134</v>
      </c>
    </row>
    <row r="39" spans="1:19" x14ac:dyDescent="0.2">
      <c r="A39" s="138" t="s">
        <v>141</v>
      </c>
      <c r="B39" s="138" t="s">
        <v>162</v>
      </c>
      <c r="C39" s="138" t="s">
        <v>163</v>
      </c>
      <c r="D39" s="138">
        <v>3</v>
      </c>
      <c r="E39" s="138" t="s">
        <v>28</v>
      </c>
      <c r="F39" s="138" t="s">
        <v>32</v>
      </c>
      <c r="G39" s="138" t="s">
        <v>134</v>
      </c>
      <c r="H39" s="138" t="s">
        <v>134</v>
      </c>
      <c r="I39" s="138" t="s">
        <v>134</v>
      </c>
      <c r="J39" s="138" t="s">
        <v>134</v>
      </c>
      <c r="K39" s="138" t="s">
        <v>134</v>
      </c>
      <c r="L39" s="138" t="s">
        <v>134</v>
      </c>
      <c r="M39" s="138" t="s">
        <v>134</v>
      </c>
      <c r="N39" s="138" t="s">
        <v>134</v>
      </c>
      <c r="O39" s="138" t="s">
        <v>134</v>
      </c>
      <c r="P39" s="138" t="s">
        <v>134</v>
      </c>
      <c r="Q39" s="138" t="s">
        <v>134</v>
      </c>
      <c r="R39" s="138" t="s">
        <v>134</v>
      </c>
      <c r="S39" s="138" t="s">
        <v>134</v>
      </c>
    </row>
    <row r="40" spans="1:19" x14ac:dyDescent="0.2">
      <c r="A40" s="138" t="s">
        <v>141</v>
      </c>
      <c r="B40" s="138" t="s">
        <v>159</v>
      </c>
      <c r="C40" s="138" t="s">
        <v>277</v>
      </c>
      <c r="D40" s="138">
        <v>3</v>
      </c>
      <c r="E40" s="138" t="s">
        <v>28</v>
      </c>
      <c r="F40" s="138" t="s">
        <v>32</v>
      </c>
      <c r="G40" s="138" t="s">
        <v>134</v>
      </c>
      <c r="H40" s="138" t="s">
        <v>134</v>
      </c>
      <c r="I40" s="138" t="s">
        <v>134</v>
      </c>
      <c r="J40" s="138" t="s">
        <v>134</v>
      </c>
      <c r="K40" s="138" t="s">
        <v>134</v>
      </c>
      <c r="L40" s="138" t="s">
        <v>134</v>
      </c>
      <c r="M40" s="138" t="s">
        <v>134</v>
      </c>
      <c r="N40" s="138" t="s">
        <v>134</v>
      </c>
      <c r="O40" s="138" t="s">
        <v>134</v>
      </c>
      <c r="P40" s="138" t="s">
        <v>134</v>
      </c>
      <c r="Q40" s="138" t="s">
        <v>134</v>
      </c>
      <c r="R40" s="138" t="s">
        <v>134</v>
      </c>
      <c r="S40" s="138" t="s">
        <v>134</v>
      </c>
    </row>
    <row r="41" spans="1:19" x14ac:dyDescent="0.2">
      <c r="A41" s="138" t="s">
        <v>141</v>
      </c>
      <c r="B41" s="138" t="s">
        <v>164</v>
      </c>
      <c r="C41" s="138" t="s">
        <v>278</v>
      </c>
      <c r="D41" s="138">
        <v>1</v>
      </c>
      <c r="E41" s="138" t="s">
        <v>28</v>
      </c>
      <c r="F41" s="138" t="s">
        <v>28</v>
      </c>
      <c r="G41" s="138" t="s">
        <v>134</v>
      </c>
      <c r="H41" s="138" t="s">
        <v>28</v>
      </c>
      <c r="I41" s="138" t="s">
        <v>134</v>
      </c>
      <c r="J41" s="138" t="s">
        <v>134</v>
      </c>
      <c r="K41" s="138" t="s">
        <v>134</v>
      </c>
      <c r="L41" s="138" t="s">
        <v>134</v>
      </c>
      <c r="M41" s="138" t="s">
        <v>134</v>
      </c>
      <c r="N41" s="138" t="s">
        <v>134</v>
      </c>
      <c r="O41" s="138" t="s">
        <v>134</v>
      </c>
      <c r="P41" s="138" t="s">
        <v>134</v>
      </c>
      <c r="Q41" s="138" t="s">
        <v>134</v>
      </c>
      <c r="R41" s="138" t="s">
        <v>134</v>
      </c>
      <c r="S41" s="138" t="s">
        <v>134</v>
      </c>
    </row>
    <row r="42" spans="1:19" x14ac:dyDescent="0.2">
      <c r="A42" s="138" t="s">
        <v>141</v>
      </c>
      <c r="B42" s="138" t="s">
        <v>313</v>
      </c>
      <c r="C42" s="138" t="s">
        <v>314</v>
      </c>
      <c r="D42" s="138">
        <v>3</v>
      </c>
      <c r="E42" s="138" t="s">
        <v>28</v>
      </c>
      <c r="F42" s="138" t="s">
        <v>32</v>
      </c>
      <c r="G42" s="138" t="s">
        <v>134</v>
      </c>
      <c r="H42" s="138" t="s">
        <v>134</v>
      </c>
      <c r="I42" s="138" t="s">
        <v>134</v>
      </c>
      <c r="J42" s="138" t="s">
        <v>134</v>
      </c>
      <c r="K42" s="138" t="s">
        <v>134</v>
      </c>
      <c r="L42" s="138" t="s">
        <v>134</v>
      </c>
      <c r="M42" s="138" t="s">
        <v>134</v>
      </c>
      <c r="N42" s="138" t="s">
        <v>134</v>
      </c>
      <c r="O42" s="138" t="s">
        <v>134</v>
      </c>
      <c r="P42" s="138" t="s">
        <v>134</v>
      </c>
      <c r="Q42" s="138" t="s">
        <v>134</v>
      </c>
      <c r="R42" s="138" t="s">
        <v>134</v>
      </c>
      <c r="S42" s="138" t="s">
        <v>134</v>
      </c>
    </row>
    <row r="43" spans="1:19" x14ac:dyDescent="0.2">
      <c r="A43" s="139" t="s">
        <v>141</v>
      </c>
      <c r="B43" s="139" t="s">
        <v>165</v>
      </c>
      <c r="C43" s="139" t="s">
        <v>166</v>
      </c>
      <c r="D43" s="139">
        <v>3</v>
      </c>
      <c r="E43" s="139" t="s">
        <v>28</v>
      </c>
      <c r="F43" s="139" t="s">
        <v>32</v>
      </c>
      <c r="G43" s="139" t="s">
        <v>134</v>
      </c>
      <c r="H43" s="139" t="s">
        <v>134</v>
      </c>
      <c r="I43" s="139" t="s">
        <v>134</v>
      </c>
      <c r="J43" s="139" t="s">
        <v>134</v>
      </c>
      <c r="K43" s="139" t="s">
        <v>134</v>
      </c>
      <c r="L43" s="139" t="s">
        <v>134</v>
      </c>
      <c r="M43" s="139" t="s">
        <v>134</v>
      </c>
      <c r="N43" s="139" t="s">
        <v>134</v>
      </c>
      <c r="O43" s="139" t="s">
        <v>134</v>
      </c>
      <c r="P43" s="139" t="s">
        <v>134</v>
      </c>
      <c r="Q43" s="139" t="s">
        <v>134</v>
      </c>
      <c r="R43" s="139" t="s">
        <v>134</v>
      </c>
      <c r="S43" s="139" t="s">
        <v>134</v>
      </c>
    </row>
    <row r="44" spans="1:19" x14ac:dyDescent="0.2">
      <c r="A44" s="32"/>
      <c r="B44" s="33">
        <f>COUNTA(B21:B43)</f>
        <v>23</v>
      </c>
      <c r="C44" s="59"/>
      <c r="D44" s="128"/>
      <c r="E44" s="33">
        <f t="shared" ref="E44:S44" si="2">COUNTIF(E21:E43,"Yes")</f>
        <v>21</v>
      </c>
      <c r="F44" s="33">
        <f t="shared" si="2"/>
        <v>8</v>
      </c>
      <c r="G44" s="33">
        <f t="shared" si="2"/>
        <v>0</v>
      </c>
      <c r="H44" s="33">
        <f t="shared" si="2"/>
        <v>8</v>
      </c>
      <c r="I44" s="33">
        <f t="shared" si="2"/>
        <v>0</v>
      </c>
      <c r="J44" s="33">
        <f t="shared" si="2"/>
        <v>0</v>
      </c>
      <c r="K44" s="33">
        <f t="shared" si="2"/>
        <v>0</v>
      </c>
      <c r="L44" s="33">
        <f t="shared" si="2"/>
        <v>0</v>
      </c>
      <c r="M44" s="33">
        <f t="shared" si="2"/>
        <v>0</v>
      </c>
      <c r="N44" s="33">
        <f t="shared" si="2"/>
        <v>0</v>
      </c>
      <c r="O44" s="33">
        <f t="shared" si="2"/>
        <v>0</v>
      </c>
      <c r="P44" s="33">
        <f t="shared" si="2"/>
        <v>0</v>
      </c>
      <c r="Q44" s="33">
        <f t="shared" si="2"/>
        <v>0</v>
      </c>
      <c r="R44" s="33">
        <f t="shared" si="2"/>
        <v>0</v>
      </c>
      <c r="S44" s="33">
        <f t="shared" si="2"/>
        <v>0</v>
      </c>
    </row>
    <row r="45" spans="1:19" x14ac:dyDescent="0.2">
      <c r="A45" s="32"/>
      <c r="B45" s="33"/>
      <c r="C45" s="136"/>
      <c r="D45" s="136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x14ac:dyDescent="0.2">
      <c r="A46" s="138" t="s">
        <v>167</v>
      </c>
      <c r="B46" s="138" t="s">
        <v>315</v>
      </c>
      <c r="C46" s="138" t="s">
        <v>316</v>
      </c>
      <c r="D46" s="138">
        <v>2</v>
      </c>
      <c r="E46" s="138" t="s">
        <v>28</v>
      </c>
      <c r="F46" s="138" t="s">
        <v>32</v>
      </c>
      <c r="G46" s="138" t="s">
        <v>134</v>
      </c>
      <c r="H46" s="138" t="s">
        <v>134</v>
      </c>
      <c r="I46" s="138" t="s">
        <v>134</v>
      </c>
      <c r="J46" s="138" t="s">
        <v>134</v>
      </c>
      <c r="K46" s="138" t="s">
        <v>134</v>
      </c>
      <c r="L46" s="138" t="s">
        <v>134</v>
      </c>
      <c r="M46" s="138" t="s">
        <v>134</v>
      </c>
      <c r="N46" s="138" t="s">
        <v>134</v>
      </c>
      <c r="O46" s="138" t="s">
        <v>134</v>
      </c>
      <c r="P46" s="138" t="s">
        <v>134</v>
      </c>
      <c r="Q46" s="138" t="s">
        <v>134</v>
      </c>
      <c r="R46" s="138" t="s">
        <v>134</v>
      </c>
      <c r="S46" s="138" t="s">
        <v>134</v>
      </c>
    </row>
    <row r="47" spans="1:19" x14ac:dyDescent="0.2">
      <c r="A47" s="138" t="s">
        <v>167</v>
      </c>
      <c r="B47" s="138" t="s">
        <v>317</v>
      </c>
      <c r="C47" s="138" t="s">
        <v>318</v>
      </c>
      <c r="D47" s="138">
        <v>1</v>
      </c>
      <c r="E47" s="138" t="s">
        <v>28</v>
      </c>
      <c r="F47" s="138" t="s">
        <v>32</v>
      </c>
      <c r="G47" s="138" t="s">
        <v>134</v>
      </c>
      <c r="H47" s="138" t="s">
        <v>134</v>
      </c>
      <c r="I47" s="138" t="s">
        <v>134</v>
      </c>
      <c r="J47" s="138" t="s">
        <v>134</v>
      </c>
      <c r="K47" s="138" t="s">
        <v>134</v>
      </c>
      <c r="L47" s="138" t="s">
        <v>134</v>
      </c>
      <c r="M47" s="138" t="s">
        <v>134</v>
      </c>
      <c r="N47" s="138" t="s">
        <v>134</v>
      </c>
      <c r="O47" s="138" t="s">
        <v>134</v>
      </c>
      <c r="P47" s="138" t="s">
        <v>134</v>
      </c>
      <c r="Q47" s="138" t="s">
        <v>134</v>
      </c>
      <c r="R47" s="138" t="s">
        <v>134</v>
      </c>
      <c r="S47" s="138" t="s">
        <v>134</v>
      </c>
    </row>
    <row r="48" spans="1:19" x14ac:dyDescent="0.2">
      <c r="A48" s="138" t="s">
        <v>167</v>
      </c>
      <c r="B48" s="138" t="s">
        <v>319</v>
      </c>
      <c r="C48" s="138" t="s">
        <v>320</v>
      </c>
      <c r="D48" s="138">
        <v>2</v>
      </c>
      <c r="E48" s="138" t="s">
        <v>28</v>
      </c>
      <c r="F48" s="138" t="s">
        <v>32</v>
      </c>
      <c r="G48" s="138" t="s">
        <v>134</v>
      </c>
      <c r="H48" s="138" t="s">
        <v>134</v>
      </c>
      <c r="I48" s="138" t="s">
        <v>134</v>
      </c>
      <c r="J48" s="138" t="s">
        <v>134</v>
      </c>
      <c r="K48" s="138" t="s">
        <v>134</v>
      </c>
      <c r="L48" s="138" t="s">
        <v>134</v>
      </c>
      <c r="M48" s="138" t="s">
        <v>134</v>
      </c>
      <c r="N48" s="138" t="s">
        <v>134</v>
      </c>
      <c r="O48" s="138" t="s">
        <v>134</v>
      </c>
      <c r="P48" s="138" t="s">
        <v>134</v>
      </c>
      <c r="Q48" s="138" t="s">
        <v>134</v>
      </c>
      <c r="R48" s="138" t="s">
        <v>134</v>
      </c>
      <c r="S48" s="138" t="s">
        <v>134</v>
      </c>
    </row>
    <row r="49" spans="1:19" x14ac:dyDescent="0.2">
      <c r="A49" s="138" t="s">
        <v>167</v>
      </c>
      <c r="B49" s="138" t="s">
        <v>321</v>
      </c>
      <c r="C49" s="138" t="s">
        <v>322</v>
      </c>
      <c r="D49" s="138">
        <v>2</v>
      </c>
      <c r="E49" s="138" t="s">
        <v>28</v>
      </c>
      <c r="F49" s="138" t="s">
        <v>32</v>
      </c>
      <c r="G49" s="138" t="s">
        <v>134</v>
      </c>
      <c r="H49" s="138" t="s">
        <v>134</v>
      </c>
      <c r="I49" s="138" t="s">
        <v>134</v>
      </c>
      <c r="J49" s="138" t="s">
        <v>134</v>
      </c>
      <c r="K49" s="138" t="s">
        <v>134</v>
      </c>
      <c r="L49" s="138" t="s">
        <v>134</v>
      </c>
      <c r="M49" s="138" t="s">
        <v>134</v>
      </c>
      <c r="N49" s="138" t="s">
        <v>134</v>
      </c>
      <c r="O49" s="138" t="s">
        <v>134</v>
      </c>
      <c r="P49" s="138" t="s">
        <v>134</v>
      </c>
      <c r="Q49" s="138" t="s">
        <v>134</v>
      </c>
      <c r="R49" s="138" t="s">
        <v>134</v>
      </c>
      <c r="S49" s="138" t="s">
        <v>134</v>
      </c>
    </row>
    <row r="50" spans="1:19" x14ac:dyDescent="0.2">
      <c r="A50" s="138" t="s">
        <v>167</v>
      </c>
      <c r="B50" s="138" t="s">
        <v>323</v>
      </c>
      <c r="C50" s="138" t="s">
        <v>324</v>
      </c>
      <c r="D50" s="138">
        <v>2</v>
      </c>
      <c r="E50" s="138" t="s">
        <v>28</v>
      </c>
      <c r="F50" s="138" t="s">
        <v>32</v>
      </c>
      <c r="G50" s="138" t="s">
        <v>134</v>
      </c>
      <c r="H50" s="138" t="s">
        <v>134</v>
      </c>
      <c r="I50" s="138" t="s">
        <v>134</v>
      </c>
      <c r="J50" s="138" t="s">
        <v>134</v>
      </c>
      <c r="K50" s="138" t="s">
        <v>134</v>
      </c>
      <c r="L50" s="138" t="s">
        <v>134</v>
      </c>
      <c r="M50" s="138" t="s">
        <v>134</v>
      </c>
      <c r="N50" s="138" t="s">
        <v>134</v>
      </c>
      <c r="O50" s="138" t="s">
        <v>134</v>
      </c>
      <c r="P50" s="138" t="s">
        <v>134</v>
      </c>
      <c r="Q50" s="138" t="s">
        <v>134</v>
      </c>
      <c r="R50" s="138" t="s">
        <v>134</v>
      </c>
      <c r="S50" s="138" t="s">
        <v>134</v>
      </c>
    </row>
    <row r="51" spans="1:19" x14ac:dyDescent="0.2">
      <c r="A51" s="138" t="s">
        <v>167</v>
      </c>
      <c r="B51" s="138" t="s">
        <v>325</v>
      </c>
      <c r="C51" s="138" t="s">
        <v>326</v>
      </c>
      <c r="D51" s="138">
        <v>2</v>
      </c>
      <c r="E51" s="138" t="s">
        <v>28</v>
      </c>
      <c r="F51" s="138" t="s">
        <v>32</v>
      </c>
      <c r="G51" s="138" t="s">
        <v>134</v>
      </c>
      <c r="H51" s="138" t="s">
        <v>134</v>
      </c>
      <c r="I51" s="138" t="s">
        <v>134</v>
      </c>
      <c r="J51" s="138" t="s">
        <v>134</v>
      </c>
      <c r="K51" s="138" t="s">
        <v>134</v>
      </c>
      <c r="L51" s="138" t="s">
        <v>134</v>
      </c>
      <c r="M51" s="138" t="s">
        <v>134</v>
      </c>
      <c r="N51" s="138" t="s">
        <v>134</v>
      </c>
      <c r="O51" s="138" t="s">
        <v>134</v>
      </c>
      <c r="P51" s="138" t="s">
        <v>134</v>
      </c>
      <c r="Q51" s="138" t="s">
        <v>134</v>
      </c>
      <c r="R51" s="138" t="s">
        <v>134</v>
      </c>
      <c r="S51" s="138" t="s">
        <v>134</v>
      </c>
    </row>
    <row r="52" spans="1:19" x14ac:dyDescent="0.2">
      <c r="A52" s="138" t="s">
        <v>167</v>
      </c>
      <c r="B52" s="138" t="s">
        <v>327</v>
      </c>
      <c r="C52" s="138" t="s">
        <v>328</v>
      </c>
      <c r="D52" s="138">
        <v>2</v>
      </c>
      <c r="E52" s="138" t="s">
        <v>28</v>
      </c>
      <c r="F52" s="138" t="s">
        <v>32</v>
      </c>
      <c r="G52" s="138" t="s">
        <v>134</v>
      </c>
      <c r="H52" s="138" t="s">
        <v>134</v>
      </c>
      <c r="I52" s="138" t="s">
        <v>134</v>
      </c>
      <c r="J52" s="138" t="s">
        <v>134</v>
      </c>
      <c r="K52" s="138" t="s">
        <v>134</v>
      </c>
      <c r="L52" s="138" t="s">
        <v>134</v>
      </c>
      <c r="M52" s="138" t="s">
        <v>134</v>
      </c>
      <c r="N52" s="138" t="s">
        <v>134</v>
      </c>
      <c r="O52" s="138" t="s">
        <v>134</v>
      </c>
      <c r="P52" s="138" t="s">
        <v>134</v>
      </c>
      <c r="Q52" s="138" t="s">
        <v>134</v>
      </c>
      <c r="R52" s="138" t="s">
        <v>134</v>
      </c>
      <c r="S52" s="138" t="s">
        <v>134</v>
      </c>
    </row>
    <row r="53" spans="1:19" x14ac:dyDescent="0.2">
      <c r="A53" s="138" t="s">
        <v>167</v>
      </c>
      <c r="B53" s="138" t="s">
        <v>329</v>
      </c>
      <c r="C53" s="138" t="s">
        <v>330</v>
      </c>
      <c r="D53" s="138">
        <v>2</v>
      </c>
      <c r="E53" s="138" t="s">
        <v>28</v>
      </c>
      <c r="F53" s="138" t="s">
        <v>32</v>
      </c>
      <c r="G53" s="138" t="s">
        <v>134</v>
      </c>
      <c r="H53" s="138" t="s">
        <v>134</v>
      </c>
      <c r="I53" s="138" t="s">
        <v>134</v>
      </c>
      <c r="J53" s="138" t="s">
        <v>134</v>
      </c>
      <c r="K53" s="138" t="s">
        <v>134</v>
      </c>
      <c r="L53" s="138" t="s">
        <v>134</v>
      </c>
      <c r="M53" s="138" t="s">
        <v>134</v>
      </c>
      <c r="N53" s="138" t="s">
        <v>134</v>
      </c>
      <c r="O53" s="138" t="s">
        <v>134</v>
      </c>
      <c r="P53" s="138" t="s">
        <v>134</v>
      </c>
      <c r="Q53" s="138" t="s">
        <v>134</v>
      </c>
      <c r="R53" s="138" t="s">
        <v>134</v>
      </c>
      <c r="S53" s="138" t="s">
        <v>134</v>
      </c>
    </row>
    <row r="54" spans="1:19" x14ac:dyDescent="0.2">
      <c r="A54" s="138" t="s">
        <v>167</v>
      </c>
      <c r="B54" s="138" t="s">
        <v>331</v>
      </c>
      <c r="C54" s="138" t="s">
        <v>332</v>
      </c>
      <c r="D54" s="138">
        <v>2</v>
      </c>
      <c r="E54" s="138" t="s">
        <v>28</v>
      </c>
      <c r="F54" s="138" t="s">
        <v>32</v>
      </c>
      <c r="G54" s="138" t="s">
        <v>134</v>
      </c>
      <c r="H54" s="138" t="s">
        <v>134</v>
      </c>
      <c r="I54" s="138" t="s">
        <v>134</v>
      </c>
      <c r="J54" s="138" t="s">
        <v>134</v>
      </c>
      <c r="K54" s="138" t="s">
        <v>134</v>
      </c>
      <c r="L54" s="138" t="s">
        <v>134</v>
      </c>
      <c r="M54" s="138" t="s">
        <v>134</v>
      </c>
      <c r="N54" s="138" t="s">
        <v>134</v>
      </c>
      <c r="O54" s="138" t="s">
        <v>134</v>
      </c>
      <c r="P54" s="138" t="s">
        <v>134</v>
      </c>
      <c r="Q54" s="138" t="s">
        <v>134</v>
      </c>
      <c r="R54" s="138" t="s">
        <v>134</v>
      </c>
      <c r="S54" s="138" t="s">
        <v>134</v>
      </c>
    </row>
    <row r="55" spans="1:19" x14ac:dyDescent="0.2">
      <c r="A55" s="138" t="s">
        <v>167</v>
      </c>
      <c r="B55" s="138" t="s">
        <v>333</v>
      </c>
      <c r="C55" s="138" t="s">
        <v>334</v>
      </c>
      <c r="D55" s="138">
        <v>2</v>
      </c>
      <c r="E55" s="138" t="s">
        <v>28</v>
      </c>
      <c r="F55" s="138" t="s">
        <v>32</v>
      </c>
      <c r="G55" s="138" t="s">
        <v>134</v>
      </c>
      <c r="H55" s="138" t="s">
        <v>134</v>
      </c>
      <c r="I55" s="138" t="s">
        <v>134</v>
      </c>
      <c r="J55" s="138" t="s">
        <v>134</v>
      </c>
      <c r="K55" s="138" t="s">
        <v>134</v>
      </c>
      <c r="L55" s="138" t="s">
        <v>134</v>
      </c>
      <c r="M55" s="138" t="s">
        <v>134</v>
      </c>
      <c r="N55" s="138" t="s">
        <v>134</v>
      </c>
      <c r="O55" s="138" t="s">
        <v>134</v>
      </c>
      <c r="P55" s="138" t="s">
        <v>134</v>
      </c>
      <c r="Q55" s="138" t="s">
        <v>134</v>
      </c>
      <c r="R55" s="138" t="s">
        <v>134</v>
      </c>
      <c r="S55" s="138" t="s">
        <v>134</v>
      </c>
    </row>
    <row r="56" spans="1:19" x14ac:dyDescent="0.2">
      <c r="A56" s="138" t="s">
        <v>167</v>
      </c>
      <c r="B56" s="138" t="s">
        <v>335</v>
      </c>
      <c r="C56" s="138" t="s">
        <v>336</v>
      </c>
      <c r="D56" s="138">
        <v>2</v>
      </c>
      <c r="E56" s="138" t="s">
        <v>28</v>
      </c>
      <c r="F56" s="138" t="s">
        <v>32</v>
      </c>
      <c r="G56" s="138" t="s">
        <v>134</v>
      </c>
      <c r="H56" s="138" t="s">
        <v>134</v>
      </c>
      <c r="I56" s="138" t="s">
        <v>134</v>
      </c>
      <c r="J56" s="138" t="s">
        <v>134</v>
      </c>
      <c r="K56" s="138" t="s">
        <v>134</v>
      </c>
      <c r="L56" s="138" t="s">
        <v>134</v>
      </c>
      <c r="M56" s="138" t="s">
        <v>134</v>
      </c>
      <c r="N56" s="138" t="s">
        <v>134</v>
      </c>
      <c r="O56" s="138" t="s">
        <v>134</v>
      </c>
      <c r="P56" s="138" t="s">
        <v>134</v>
      </c>
      <c r="Q56" s="138" t="s">
        <v>134</v>
      </c>
      <c r="R56" s="138" t="s">
        <v>134</v>
      </c>
      <c r="S56" s="138" t="s">
        <v>134</v>
      </c>
    </row>
    <row r="57" spans="1:19" x14ac:dyDescent="0.2">
      <c r="A57" s="138" t="s">
        <v>167</v>
      </c>
      <c r="B57" s="138" t="s">
        <v>337</v>
      </c>
      <c r="C57" s="138" t="s">
        <v>338</v>
      </c>
      <c r="D57" s="138">
        <v>2</v>
      </c>
      <c r="E57" s="138" t="s">
        <v>28</v>
      </c>
      <c r="F57" s="138" t="s">
        <v>32</v>
      </c>
      <c r="G57" s="138" t="s">
        <v>134</v>
      </c>
      <c r="H57" s="138" t="s">
        <v>134</v>
      </c>
      <c r="I57" s="138" t="s">
        <v>134</v>
      </c>
      <c r="J57" s="138" t="s">
        <v>134</v>
      </c>
      <c r="K57" s="138" t="s">
        <v>134</v>
      </c>
      <c r="L57" s="138" t="s">
        <v>134</v>
      </c>
      <c r="M57" s="138" t="s">
        <v>134</v>
      </c>
      <c r="N57" s="138" t="s">
        <v>134</v>
      </c>
      <c r="O57" s="138" t="s">
        <v>134</v>
      </c>
      <c r="P57" s="138" t="s">
        <v>134</v>
      </c>
      <c r="Q57" s="138" t="s">
        <v>134</v>
      </c>
      <c r="R57" s="138" t="s">
        <v>134</v>
      </c>
      <c r="S57" s="138" t="s">
        <v>134</v>
      </c>
    </row>
    <row r="58" spans="1:19" x14ac:dyDescent="0.2">
      <c r="A58" s="138" t="s">
        <v>167</v>
      </c>
      <c r="B58" s="138" t="s">
        <v>339</v>
      </c>
      <c r="C58" s="138" t="s">
        <v>340</v>
      </c>
      <c r="D58" s="138">
        <v>2</v>
      </c>
      <c r="E58" s="138" t="s">
        <v>28</v>
      </c>
      <c r="F58" s="138" t="s">
        <v>32</v>
      </c>
      <c r="G58" s="138" t="s">
        <v>134</v>
      </c>
      <c r="H58" s="138" t="s">
        <v>134</v>
      </c>
      <c r="I58" s="138" t="s">
        <v>134</v>
      </c>
      <c r="J58" s="138" t="s">
        <v>134</v>
      </c>
      <c r="K58" s="138" t="s">
        <v>134</v>
      </c>
      <c r="L58" s="138" t="s">
        <v>134</v>
      </c>
      <c r="M58" s="138" t="s">
        <v>134</v>
      </c>
      <c r="N58" s="138" t="s">
        <v>134</v>
      </c>
      <c r="O58" s="138" t="s">
        <v>134</v>
      </c>
      <c r="P58" s="138" t="s">
        <v>134</v>
      </c>
      <c r="Q58" s="138" t="s">
        <v>134</v>
      </c>
      <c r="R58" s="138" t="s">
        <v>134</v>
      </c>
      <c r="S58" s="138" t="s">
        <v>134</v>
      </c>
    </row>
    <row r="59" spans="1:19" x14ac:dyDescent="0.2">
      <c r="A59" s="138" t="s">
        <v>167</v>
      </c>
      <c r="B59" s="138" t="s">
        <v>341</v>
      </c>
      <c r="C59" s="138" t="s">
        <v>342</v>
      </c>
      <c r="D59" s="138">
        <v>2</v>
      </c>
      <c r="E59" s="138" t="s">
        <v>28</v>
      </c>
      <c r="F59" s="138" t="s">
        <v>32</v>
      </c>
      <c r="G59" s="138" t="s">
        <v>134</v>
      </c>
      <c r="H59" s="138" t="s">
        <v>134</v>
      </c>
      <c r="I59" s="138" t="s">
        <v>134</v>
      </c>
      <c r="J59" s="138" t="s">
        <v>134</v>
      </c>
      <c r="K59" s="138" t="s">
        <v>134</v>
      </c>
      <c r="L59" s="138" t="s">
        <v>134</v>
      </c>
      <c r="M59" s="138" t="s">
        <v>134</v>
      </c>
      <c r="N59" s="138" t="s">
        <v>134</v>
      </c>
      <c r="O59" s="138" t="s">
        <v>134</v>
      </c>
      <c r="P59" s="138" t="s">
        <v>134</v>
      </c>
      <c r="Q59" s="138" t="s">
        <v>134</v>
      </c>
      <c r="R59" s="138" t="s">
        <v>134</v>
      </c>
      <c r="S59" s="138" t="s">
        <v>134</v>
      </c>
    </row>
    <row r="60" spans="1:19" x14ac:dyDescent="0.2">
      <c r="A60" s="138" t="s">
        <v>167</v>
      </c>
      <c r="B60" s="138" t="s">
        <v>343</v>
      </c>
      <c r="C60" s="138" t="s">
        <v>344</v>
      </c>
      <c r="D60" s="138">
        <v>2</v>
      </c>
      <c r="E60" s="138" t="s">
        <v>28</v>
      </c>
      <c r="F60" s="138" t="s">
        <v>32</v>
      </c>
      <c r="G60" s="138" t="s">
        <v>134</v>
      </c>
      <c r="H60" s="138" t="s">
        <v>134</v>
      </c>
      <c r="I60" s="138" t="s">
        <v>134</v>
      </c>
      <c r="J60" s="138" t="s">
        <v>134</v>
      </c>
      <c r="K60" s="138" t="s">
        <v>134</v>
      </c>
      <c r="L60" s="138" t="s">
        <v>134</v>
      </c>
      <c r="M60" s="138" t="s">
        <v>134</v>
      </c>
      <c r="N60" s="138" t="s">
        <v>134</v>
      </c>
      <c r="O60" s="138" t="s">
        <v>134</v>
      </c>
      <c r="P60" s="138" t="s">
        <v>134</v>
      </c>
      <c r="Q60" s="138" t="s">
        <v>134</v>
      </c>
      <c r="R60" s="138" t="s">
        <v>134</v>
      </c>
      <c r="S60" s="138" t="s">
        <v>134</v>
      </c>
    </row>
    <row r="61" spans="1:19" x14ac:dyDescent="0.2">
      <c r="A61" s="138" t="s">
        <v>167</v>
      </c>
      <c r="B61" s="138" t="s">
        <v>345</v>
      </c>
      <c r="C61" s="138" t="s">
        <v>346</v>
      </c>
      <c r="D61" s="138">
        <v>2</v>
      </c>
      <c r="E61" s="138" t="s">
        <v>28</v>
      </c>
      <c r="F61" s="138" t="s">
        <v>32</v>
      </c>
      <c r="G61" s="138" t="s">
        <v>134</v>
      </c>
      <c r="H61" s="138" t="s">
        <v>134</v>
      </c>
      <c r="I61" s="138" t="s">
        <v>134</v>
      </c>
      <c r="J61" s="138" t="s">
        <v>134</v>
      </c>
      <c r="K61" s="138" t="s">
        <v>134</v>
      </c>
      <c r="L61" s="138" t="s">
        <v>134</v>
      </c>
      <c r="M61" s="138" t="s">
        <v>134</v>
      </c>
      <c r="N61" s="138" t="s">
        <v>134</v>
      </c>
      <c r="O61" s="138" t="s">
        <v>134</v>
      </c>
      <c r="P61" s="138" t="s">
        <v>134</v>
      </c>
      <c r="Q61" s="138" t="s">
        <v>134</v>
      </c>
      <c r="R61" s="138" t="s">
        <v>134</v>
      </c>
      <c r="S61" s="138" t="s">
        <v>134</v>
      </c>
    </row>
    <row r="62" spans="1:19" x14ac:dyDescent="0.2">
      <c r="A62" s="138" t="s">
        <v>167</v>
      </c>
      <c r="B62" s="138" t="s">
        <v>347</v>
      </c>
      <c r="C62" s="138" t="s">
        <v>348</v>
      </c>
      <c r="D62" s="138">
        <v>2</v>
      </c>
      <c r="E62" s="138" t="s">
        <v>28</v>
      </c>
      <c r="F62" s="138" t="s">
        <v>32</v>
      </c>
      <c r="G62" s="138" t="s">
        <v>134</v>
      </c>
      <c r="H62" s="138" t="s">
        <v>134</v>
      </c>
      <c r="I62" s="138" t="s">
        <v>134</v>
      </c>
      <c r="J62" s="138" t="s">
        <v>134</v>
      </c>
      <c r="K62" s="138" t="s">
        <v>134</v>
      </c>
      <c r="L62" s="138" t="s">
        <v>134</v>
      </c>
      <c r="M62" s="138" t="s">
        <v>134</v>
      </c>
      <c r="N62" s="138" t="s">
        <v>134</v>
      </c>
      <c r="O62" s="138" t="s">
        <v>134</v>
      </c>
      <c r="P62" s="138" t="s">
        <v>134</v>
      </c>
      <c r="Q62" s="138" t="s">
        <v>134</v>
      </c>
      <c r="R62" s="138" t="s">
        <v>134</v>
      </c>
      <c r="S62" s="138" t="s">
        <v>134</v>
      </c>
    </row>
    <row r="63" spans="1:19" x14ac:dyDescent="0.2">
      <c r="A63" s="138" t="s">
        <v>167</v>
      </c>
      <c r="B63" s="138" t="s">
        <v>349</v>
      </c>
      <c r="C63" s="138" t="s">
        <v>350</v>
      </c>
      <c r="D63" s="138">
        <v>2</v>
      </c>
      <c r="E63" s="138" t="s">
        <v>28</v>
      </c>
      <c r="F63" s="138" t="s">
        <v>32</v>
      </c>
      <c r="G63" s="138" t="s">
        <v>134</v>
      </c>
      <c r="H63" s="138" t="s">
        <v>134</v>
      </c>
      <c r="I63" s="138" t="s">
        <v>134</v>
      </c>
      <c r="J63" s="138" t="s">
        <v>134</v>
      </c>
      <c r="K63" s="138" t="s">
        <v>134</v>
      </c>
      <c r="L63" s="138" t="s">
        <v>134</v>
      </c>
      <c r="M63" s="138" t="s">
        <v>134</v>
      </c>
      <c r="N63" s="138" t="s">
        <v>134</v>
      </c>
      <c r="O63" s="138" t="s">
        <v>134</v>
      </c>
      <c r="P63" s="138" t="s">
        <v>134</v>
      </c>
      <c r="Q63" s="138" t="s">
        <v>134</v>
      </c>
      <c r="R63" s="138" t="s">
        <v>134</v>
      </c>
      <c r="S63" s="138" t="s">
        <v>134</v>
      </c>
    </row>
    <row r="64" spans="1:19" x14ac:dyDescent="0.2">
      <c r="A64" s="138" t="s">
        <v>167</v>
      </c>
      <c r="B64" s="138" t="s">
        <v>351</v>
      </c>
      <c r="C64" s="138" t="s">
        <v>352</v>
      </c>
      <c r="D64" s="138">
        <v>2</v>
      </c>
      <c r="E64" s="138" t="s">
        <v>28</v>
      </c>
      <c r="F64" s="138" t="s">
        <v>32</v>
      </c>
      <c r="G64" s="138" t="s">
        <v>134</v>
      </c>
      <c r="H64" s="138" t="s">
        <v>134</v>
      </c>
      <c r="I64" s="138" t="s">
        <v>134</v>
      </c>
      <c r="J64" s="138" t="s">
        <v>134</v>
      </c>
      <c r="K64" s="138" t="s">
        <v>134</v>
      </c>
      <c r="L64" s="138" t="s">
        <v>134</v>
      </c>
      <c r="M64" s="138" t="s">
        <v>134</v>
      </c>
      <c r="N64" s="138" t="s">
        <v>134</v>
      </c>
      <c r="O64" s="138" t="s">
        <v>134</v>
      </c>
      <c r="P64" s="138" t="s">
        <v>134</v>
      </c>
      <c r="Q64" s="138" t="s">
        <v>134</v>
      </c>
      <c r="R64" s="138" t="s">
        <v>134</v>
      </c>
      <c r="S64" s="138" t="s">
        <v>134</v>
      </c>
    </row>
    <row r="65" spans="1:19" x14ac:dyDescent="0.2">
      <c r="A65" s="138" t="s">
        <v>167</v>
      </c>
      <c r="B65" s="138" t="s">
        <v>353</v>
      </c>
      <c r="C65" s="138" t="s">
        <v>354</v>
      </c>
      <c r="D65" s="138">
        <v>2</v>
      </c>
      <c r="E65" s="138" t="s">
        <v>28</v>
      </c>
      <c r="F65" s="138" t="s">
        <v>32</v>
      </c>
      <c r="G65" s="138" t="s">
        <v>134</v>
      </c>
      <c r="H65" s="138" t="s">
        <v>134</v>
      </c>
      <c r="I65" s="138" t="s">
        <v>134</v>
      </c>
      <c r="J65" s="138" t="s">
        <v>134</v>
      </c>
      <c r="K65" s="138" t="s">
        <v>134</v>
      </c>
      <c r="L65" s="138" t="s">
        <v>134</v>
      </c>
      <c r="M65" s="138" t="s">
        <v>134</v>
      </c>
      <c r="N65" s="138" t="s">
        <v>134</v>
      </c>
      <c r="O65" s="138" t="s">
        <v>134</v>
      </c>
      <c r="P65" s="138" t="s">
        <v>134</v>
      </c>
      <c r="Q65" s="138" t="s">
        <v>134</v>
      </c>
      <c r="R65" s="138" t="s">
        <v>134</v>
      </c>
      <c r="S65" s="138" t="s">
        <v>134</v>
      </c>
    </row>
    <row r="66" spans="1:19" x14ac:dyDescent="0.2">
      <c r="A66" s="138" t="s">
        <v>167</v>
      </c>
      <c r="B66" s="138" t="s">
        <v>355</v>
      </c>
      <c r="C66" s="138" t="s">
        <v>356</v>
      </c>
      <c r="D66" s="138">
        <v>2</v>
      </c>
      <c r="E66" s="138" t="s">
        <v>28</v>
      </c>
      <c r="F66" s="138" t="s">
        <v>32</v>
      </c>
      <c r="G66" s="138" t="s">
        <v>134</v>
      </c>
      <c r="H66" s="138" t="s">
        <v>134</v>
      </c>
      <c r="I66" s="138" t="s">
        <v>134</v>
      </c>
      <c r="J66" s="138" t="s">
        <v>134</v>
      </c>
      <c r="K66" s="138" t="s">
        <v>134</v>
      </c>
      <c r="L66" s="138" t="s">
        <v>134</v>
      </c>
      <c r="M66" s="138" t="s">
        <v>134</v>
      </c>
      <c r="N66" s="138" t="s">
        <v>134</v>
      </c>
      <c r="O66" s="138" t="s">
        <v>134</v>
      </c>
      <c r="P66" s="138" t="s">
        <v>134</v>
      </c>
      <c r="Q66" s="138" t="s">
        <v>134</v>
      </c>
      <c r="R66" s="138" t="s">
        <v>134</v>
      </c>
      <c r="S66" s="138" t="s">
        <v>134</v>
      </c>
    </row>
    <row r="67" spans="1:19" x14ac:dyDescent="0.2">
      <c r="A67" s="138" t="s">
        <v>167</v>
      </c>
      <c r="B67" s="138" t="s">
        <v>357</v>
      </c>
      <c r="C67" s="138" t="s">
        <v>358</v>
      </c>
      <c r="D67" s="138">
        <v>1</v>
      </c>
      <c r="E67" s="138" t="s">
        <v>28</v>
      </c>
      <c r="F67" s="138" t="s">
        <v>32</v>
      </c>
      <c r="G67" s="138" t="s">
        <v>134</v>
      </c>
      <c r="H67" s="138" t="s">
        <v>134</v>
      </c>
      <c r="I67" s="138" t="s">
        <v>134</v>
      </c>
      <c r="J67" s="138" t="s">
        <v>134</v>
      </c>
      <c r="K67" s="138" t="s">
        <v>134</v>
      </c>
      <c r="L67" s="138" t="s">
        <v>134</v>
      </c>
      <c r="M67" s="138" t="s">
        <v>134</v>
      </c>
      <c r="N67" s="138" t="s">
        <v>134</v>
      </c>
      <c r="O67" s="138" t="s">
        <v>134</v>
      </c>
      <c r="P67" s="138" t="s">
        <v>134</v>
      </c>
      <c r="Q67" s="138" t="s">
        <v>134</v>
      </c>
      <c r="R67" s="138" t="s">
        <v>134</v>
      </c>
      <c r="S67" s="138" t="s">
        <v>134</v>
      </c>
    </row>
    <row r="68" spans="1:19" x14ac:dyDescent="0.2">
      <c r="A68" s="138" t="s">
        <v>167</v>
      </c>
      <c r="B68" s="138" t="s">
        <v>359</v>
      </c>
      <c r="C68" s="138" t="s">
        <v>360</v>
      </c>
      <c r="D68" s="138">
        <v>2</v>
      </c>
      <c r="E68" s="138" t="s">
        <v>28</v>
      </c>
      <c r="F68" s="138" t="s">
        <v>32</v>
      </c>
      <c r="G68" s="138" t="s">
        <v>134</v>
      </c>
      <c r="H68" s="138" t="s">
        <v>134</v>
      </c>
      <c r="I68" s="138" t="s">
        <v>134</v>
      </c>
      <c r="J68" s="138" t="s">
        <v>134</v>
      </c>
      <c r="K68" s="138" t="s">
        <v>134</v>
      </c>
      <c r="L68" s="138" t="s">
        <v>134</v>
      </c>
      <c r="M68" s="138" t="s">
        <v>134</v>
      </c>
      <c r="N68" s="138" t="s">
        <v>134</v>
      </c>
      <c r="O68" s="138" t="s">
        <v>134</v>
      </c>
      <c r="P68" s="138" t="s">
        <v>134</v>
      </c>
      <c r="Q68" s="138" t="s">
        <v>134</v>
      </c>
      <c r="R68" s="138" t="s">
        <v>134</v>
      </c>
      <c r="S68" s="138" t="s">
        <v>134</v>
      </c>
    </row>
    <row r="69" spans="1:19" x14ac:dyDescent="0.2">
      <c r="A69" s="138" t="s">
        <v>167</v>
      </c>
      <c r="B69" s="138" t="s">
        <v>361</v>
      </c>
      <c r="C69" s="138" t="s">
        <v>362</v>
      </c>
      <c r="D69" s="138">
        <v>2</v>
      </c>
      <c r="E69" s="138" t="s">
        <v>28</v>
      </c>
      <c r="F69" s="138" t="s">
        <v>32</v>
      </c>
      <c r="G69" s="138" t="s">
        <v>134</v>
      </c>
      <c r="H69" s="138" t="s">
        <v>134</v>
      </c>
      <c r="I69" s="138" t="s">
        <v>134</v>
      </c>
      <c r="J69" s="138" t="s">
        <v>134</v>
      </c>
      <c r="K69" s="138" t="s">
        <v>134</v>
      </c>
      <c r="L69" s="138" t="s">
        <v>134</v>
      </c>
      <c r="M69" s="138" t="s">
        <v>134</v>
      </c>
      <c r="N69" s="138" t="s">
        <v>134</v>
      </c>
      <c r="O69" s="138" t="s">
        <v>134</v>
      </c>
      <c r="P69" s="138" t="s">
        <v>134</v>
      </c>
      <c r="Q69" s="138" t="s">
        <v>134</v>
      </c>
      <c r="R69" s="138" t="s">
        <v>134</v>
      </c>
      <c r="S69" s="138" t="s">
        <v>134</v>
      </c>
    </row>
    <row r="70" spans="1:19" x14ac:dyDescent="0.2">
      <c r="A70" s="138" t="s">
        <v>167</v>
      </c>
      <c r="B70" s="138" t="s">
        <v>363</v>
      </c>
      <c r="C70" s="138" t="s">
        <v>364</v>
      </c>
      <c r="D70" s="138">
        <v>2</v>
      </c>
      <c r="E70" s="138" t="s">
        <v>28</v>
      </c>
      <c r="F70" s="138" t="s">
        <v>32</v>
      </c>
      <c r="G70" s="138" t="s">
        <v>134</v>
      </c>
      <c r="H70" s="138" t="s">
        <v>134</v>
      </c>
      <c r="I70" s="138" t="s">
        <v>134</v>
      </c>
      <c r="J70" s="138" t="s">
        <v>134</v>
      </c>
      <c r="K70" s="138" t="s">
        <v>134</v>
      </c>
      <c r="L70" s="138" t="s">
        <v>134</v>
      </c>
      <c r="M70" s="138" t="s">
        <v>134</v>
      </c>
      <c r="N70" s="138" t="s">
        <v>134</v>
      </c>
      <c r="O70" s="138" t="s">
        <v>134</v>
      </c>
      <c r="P70" s="138" t="s">
        <v>134</v>
      </c>
      <c r="Q70" s="138" t="s">
        <v>134</v>
      </c>
      <c r="R70" s="138" t="s">
        <v>134</v>
      </c>
      <c r="S70" s="138" t="s">
        <v>134</v>
      </c>
    </row>
    <row r="71" spans="1:19" x14ac:dyDescent="0.2">
      <c r="A71" s="138" t="s">
        <v>167</v>
      </c>
      <c r="B71" s="138" t="s">
        <v>365</v>
      </c>
      <c r="C71" s="138" t="s">
        <v>366</v>
      </c>
      <c r="D71" s="138">
        <v>2</v>
      </c>
      <c r="E71" s="138" t="s">
        <v>28</v>
      </c>
      <c r="F71" s="138" t="s">
        <v>32</v>
      </c>
      <c r="G71" s="138" t="s">
        <v>134</v>
      </c>
      <c r="H71" s="138" t="s">
        <v>134</v>
      </c>
      <c r="I71" s="138" t="s">
        <v>134</v>
      </c>
      <c r="J71" s="138" t="s">
        <v>134</v>
      </c>
      <c r="K71" s="138" t="s">
        <v>134</v>
      </c>
      <c r="L71" s="138" t="s">
        <v>134</v>
      </c>
      <c r="M71" s="138" t="s">
        <v>134</v>
      </c>
      <c r="N71" s="138" t="s">
        <v>134</v>
      </c>
      <c r="O71" s="138" t="s">
        <v>134</v>
      </c>
      <c r="P71" s="138" t="s">
        <v>134</v>
      </c>
      <c r="Q71" s="138" t="s">
        <v>134</v>
      </c>
      <c r="R71" s="138" t="s">
        <v>134</v>
      </c>
      <c r="S71" s="138" t="s">
        <v>134</v>
      </c>
    </row>
    <row r="72" spans="1:19" x14ac:dyDescent="0.2">
      <c r="A72" s="138" t="s">
        <v>167</v>
      </c>
      <c r="B72" s="138" t="s">
        <v>367</v>
      </c>
      <c r="C72" s="138" t="s">
        <v>368</v>
      </c>
      <c r="D72" s="138">
        <v>2</v>
      </c>
      <c r="E72" s="138" t="s">
        <v>28</v>
      </c>
      <c r="F72" s="138" t="s">
        <v>32</v>
      </c>
      <c r="G72" s="138" t="s">
        <v>134</v>
      </c>
      <c r="H72" s="138" t="s">
        <v>134</v>
      </c>
      <c r="I72" s="138" t="s">
        <v>134</v>
      </c>
      <c r="J72" s="138" t="s">
        <v>134</v>
      </c>
      <c r="K72" s="138" t="s">
        <v>134</v>
      </c>
      <c r="L72" s="138" t="s">
        <v>134</v>
      </c>
      <c r="M72" s="138" t="s">
        <v>134</v>
      </c>
      <c r="N72" s="138" t="s">
        <v>134</v>
      </c>
      <c r="O72" s="138" t="s">
        <v>134</v>
      </c>
      <c r="P72" s="138" t="s">
        <v>134</v>
      </c>
      <c r="Q72" s="138" t="s">
        <v>134</v>
      </c>
      <c r="R72" s="138" t="s">
        <v>134</v>
      </c>
      <c r="S72" s="138" t="s">
        <v>134</v>
      </c>
    </row>
    <row r="73" spans="1:19" x14ac:dyDescent="0.2">
      <c r="A73" s="139" t="s">
        <v>167</v>
      </c>
      <c r="B73" s="139" t="s">
        <v>369</v>
      </c>
      <c r="C73" s="139" t="s">
        <v>370</v>
      </c>
      <c r="D73" s="139">
        <v>1</v>
      </c>
      <c r="E73" s="139" t="s">
        <v>28</v>
      </c>
      <c r="F73" s="139" t="s">
        <v>32</v>
      </c>
      <c r="G73" s="139" t="s">
        <v>134</v>
      </c>
      <c r="H73" s="139" t="s">
        <v>134</v>
      </c>
      <c r="I73" s="139" t="s">
        <v>134</v>
      </c>
      <c r="J73" s="139" t="s">
        <v>134</v>
      </c>
      <c r="K73" s="139" t="s">
        <v>134</v>
      </c>
      <c r="L73" s="139" t="s">
        <v>134</v>
      </c>
      <c r="M73" s="139" t="s">
        <v>134</v>
      </c>
      <c r="N73" s="139" t="s">
        <v>134</v>
      </c>
      <c r="O73" s="139" t="s">
        <v>134</v>
      </c>
      <c r="P73" s="139" t="s">
        <v>134</v>
      </c>
      <c r="Q73" s="139" t="s">
        <v>134</v>
      </c>
      <c r="R73" s="139" t="s">
        <v>134</v>
      </c>
      <c r="S73" s="139" t="s">
        <v>134</v>
      </c>
    </row>
    <row r="74" spans="1:19" x14ac:dyDescent="0.2">
      <c r="A74" s="32"/>
      <c r="B74" s="33">
        <f>COUNTA(B46:B73)</f>
        <v>28</v>
      </c>
      <c r="C74" s="136"/>
      <c r="D74" s="136"/>
      <c r="E74" s="33">
        <f t="shared" ref="E74:S74" si="3">COUNTIF(E46:E73,"Yes")</f>
        <v>28</v>
      </c>
      <c r="F74" s="33">
        <f t="shared" si="3"/>
        <v>0</v>
      </c>
      <c r="G74" s="33">
        <f t="shared" si="3"/>
        <v>0</v>
      </c>
      <c r="H74" s="33">
        <f t="shared" si="3"/>
        <v>0</v>
      </c>
      <c r="I74" s="33">
        <f t="shared" si="3"/>
        <v>0</v>
      </c>
      <c r="J74" s="33">
        <f t="shared" si="3"/>
        <v>0</v>
      </c>
      <c r="K74" s="33">
        <f t="shared" si="3"/>
        <v>0</v>
      </c>
      <c r="L74" s="33">
        <f t="shared" si="3"/>
        <v>0</v>
      </c>
      <c r="M74" s="33">
        <f t="shared" si="3"/>
        <v>0</v>
      </c>
      <c r="N74" s="33">
        <f t="shared" si="3"/>
        <v>0</v>
      </c>
      <c r="O74" s="33">
        <f t="shared" si="3"/>
        <v>0</v>
      </c>
      <c r="P74" s="33">
        <f t="shared" si="3"/>
        <v>0</v>
      </c>
      <c r="Q74" s="33">
        <f t="shared" si="3"/>
        <v>0</v>
      </c>
      <c r="R74" s="33">
        <f t="shared" si="3"/>
        <v>0</v>
      </c>
      <c r="S74" s="33">
        <f t="shared" si="3"/>
        <v>0</v>
      </c>
    </row>
    <row r="75" spans="1:19" x14ac:dyDescent="0.2">
      <c r="A75" s="32"/>
      <c r="B75" s="33"/>
      <c r="C75" s="136"/>
      <c r="D75" s="136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x14ac:dyDescent="0.2">
      <c r="A76" s="138" t="s">
        <v>168</v>
      </c>
      <c r="B76" s="138" t="s">
        <v>169</v>
      </c>
      <c r="C76" s="138" t="s">
        <v>170</v>
      </c>
      <c r="D76" s="138">
        <v>3</v>
      </c>
      <c r="E76" s="138" t="s">
        <v>28</v>
      </c>
      <c r="F76" s="138" t="s">
        <v>32</v>
      </c>
      <c r="G76" s="138" t="s">
        <v>134</v>
      </c>
      <c r="H76" s="138" t="s">
        <v>134</v>
      </c>
      <c r="I76" s="138" t="s">
        <v>134</v>
      </c>
      <c r="J76" s="138" t="s">
        <v>134</v>
      </c>
      <c r="K76" s="138" t="s">
        <v>134</v>
      </c>
      <c r="L76" s="138" t="s">
        <v>134</v>
      </c>
      <c r="M76" s="138" t="s">
        <v>134</v>
      </c>
      <c r="N76" s="138" t="s">
        <v>134</v>
      </c>
      <c r="O76" s="138" t="s">
        <v>134</v>
      </c>
      <c r="P76" s="138" t="s">
        <v>134</v>
      </c>
      <c r="Q76" s="138" t="s">
        <v>134</v>
      </c>
      <c r="R76" s="138" t="s">
        <v>134</v>
      </c>
      <c r="S76" s="138" t="s">
        <v>134</v>
      </c>
    </row>
    <row r="77" spans="1:19" x14ac:dyDescent="0.2">
      <c r="A77" s="138" t="s">
        <v>168</v>
      </c>
      <c r="B77" s="138" t="s">
        <v>171</v>
      </c>
      <c r="C77" s="138" t="s">
        <v>172</v>
      </c>
      <c r="D77" s="138">
        <v>3</v>
      </c>
      <c r="E77" s="138" t="s">
        <v>28</v>
      </c>
      <c r="F77" s="138" t="s">
        <v>32</v>
      </c>
      <c r="G77" s="138" t="s">
        <v>134</v>
      </c>
      <c r="H77" s="138" t="s">
        <v>134</v>
      </c>
      <c r="I77" s="138" t="s">
        <v>134</v>
      </c>
      <c r="J77" s="138" t="s">
        <v>134</v>
      </c>
      <c r="K77" s="138" t="s">
        <v>134</v>
      </c>
      <c r="L77" s="138" t="s">
        <v>134</v>
      </c>
      <c r="M77" s="138" t="s">
        <v>134</v>
      </c>
      <c r="N77" s="138" t="s">
        <v>134</v>
      </c>
      <c r="O77" s="138" t="s">
        <v>134</v>
      </c>
      <c r="P77" s="138" t="s">
        <v>134</v>
      </c>
      <c r="Q77" s="138" t="s">
        <v>134</v>
      </c>
      <c r="R77" s="138" t="s">
        <v>134</v>
      </c>
      <c r="S77" s="138" t="s">
        <v>134</v>
      </c>
    </row>
    <row r="78" spans="1:19" x14ac:dyDescent="0.2">
      <c r="A78" s="138" t="s">
        <v>168</v>
      </c>
      <c r="B78" s="138" t="s">
        <v>371</v>
      </c>
      <c r="C78" s="138" t="s">
        <v>372</v>
      </c>
      <c r="D78" s="138">
        <v>2</v>
      </c>
      <c r="E78" s="138" t="s">
        <v>28</v>
      </c>
      <c r="F78" s="138" t="s">
        <v>32</v>
      </c>
      <c r="G78" s="138" t="s">
        <v>134</v>
      </c>
      <c r="H78" s="138" t="s">
        <v>134</v>
      </c>
      <c r="I78" s="138" t="s">
        <v>134</v>
      </c>
      <c r="J78" s="138" t="s">
        <v>134</v>
      </c>
      <c r="K78" s="138" t="s">
        <v>134</v>
      </c>
      <c r="L78" s="138" t="s">
        <v>134</v>
      </c>
      <c r="M78" s="138" t="s">
        <v>134</v>
      </c>
      <c r="N78" s="138" t="s">
        <v>134</v>
      </c>
      <c r="O78" s="138" t="s">
        <v>134</v>
      </c>
      <c r="P78" s="138" t="s">
        <v>134</v>
      </c>
      <c r="Q78" s="138" t="s">
        <v>134</v>
      </c>
      <c r="R78" s="138" t="s">
        <v>134</v>
      </c>
      <c r="S78" s="138" t="s">
        <v>134</v>
      </c>
    </row>
    <row r="79" spans="1:19" x14ac:dyDescent="0.2">
      <c r="A79" s="138" t="s">
        <v>168</v>
      </c>
      <c r="B79" s="138" t="s">
        <v>173</v>
      </c>
      <c r="C79" s="138" t="s">
        <v>174</v>
      </c>
      <c r="D79" s="138">
        <v>3</v>
      </c>
      <c r="E79" s="138" t="s">
        <v>28</v>
      </c>
      <c r="F79" s="138" t="s">
        <v>32</v>
      </c>
      <c r="G79" s="138" t="s">
        <v>134</v>
      </c>
      <c r="H79" s="138" t="s">
        <v>134</v>
      </c>
      <c r="I79" s="138" t="s">
        <v>134</v>
      </c>
      <c r="J79" s="138" t="s">
        <v>134</v>
      </c>
      <c r="K79" s="138" t="s">
        <v>134</v>
      </c>
      <c r="L79" s="138" t="s">
        <v>134</v>
      </c>
      <c r="M79" s="138" t="s">
        <v>134</v>
      </c>
      <c r="N79" s="138" t="s">
        <v>134</v>
      </c>
      <c r="O79" s="138" t="s">
        <v>134</v>
      </c>
      <c r="P79" s="138" t="s">
        <v>134</v>
      </c>
      <c r="Q79" s="138" t="s">
        <v>134</v>
      </c>
      <c r="R79" s="138" t="s">
        <v>134</v>
      </c>
      <c r="S79" s="138" t="s">
        <v>134</v>
      </c>
    </row>
    <row r="80" spans="1:19" x14ac:dyDescent="0.2">
      <c r="A80" s="138" t="s">
        <v>168</v>
      </c>
      <c r="B80" s="138" t="s">
        <v>175</v>
      </c>
      <c r="C80" s="138" t="s">
        <v>176</v>
      </c>
      <c r="D80" s="138">
        <v>3</v>
      </c>
      <c r="E80" s="138" t="s">
        <v>28</v>
      </c>
      <c r="F80" s="138" t="s">
        <v>32</v>
      </c>
      <c r="G80" s="138" t="s">
        <v>134</v>
      </c>
      <c r="H80" s="138" t="s">
        <v>134</v>
      </c>
      <c r="I80" s="138" t="s">
        <v>134</v>
      </c>
      <c r="J80" s="138" t="s">
        <v>134</v>
      </c>
      <c r="K80" s="138" t="s">
        <v>134</v>
      </c>
      <c r="L80" s="138" t="s">
        <v>134</v>
      </c>
      <c r="M80" s="138" t="s">
        <v>134</v>
      </c>
      <c r="N80" s="138" t="s">
        <v>134</v>
      </c>
      <c r="O80" s="138" t="s">
        <v>134</v>
      </c>
      <c r="P80" s="138" t="s">
        <v>134</v>
      </c>
      <c r="Q80" s="138" t="s">
        <v>134</v>
      </c>
      <c r="R80" s="138" t="s">
        <v>134</v>
      </c>
      <c r="S80" s="138" t="s">
        <v>134</v>
      </c>
    </row>
    <row r="81" spans="1:19" x14ac:dyDescent="0.2">
      <c r="A81" s="138" t="s">
        <v>168</v>
      </c>
      <c r="B81" s="138" t="s">
        <v>373</v>
      </c>
      <c r="C81" s="138" t="s">
        <v>374</v>
      </c>
      <c r="D81" s="138">
        <v>2</v>
      </c>
      <c r="E81" s="138" t="s">
        <v>28</v>
      </c>
      <c r="F81" s="138" t="s">
        <v>32</v>
      </c>
      <c r="G81" s="138" t="s">
        <v>134</v>
      </c>
      <c r="H81" s="138" t="s">
        <v>134</v>
      </c>
      <c r="I81" s="138" t="s">
        <v>134</v>
      </c>
      <c r="J81" s="138" t="s">
        <v>134</v>
      </c>
      <c r="K81" s="138" t="s">
        <v>134</v>
      </c>
      <c r="L81" s="138" t="s">
        <v>134</v>
      </c>
      <c r="M81" s="138" t="s">
        <v>134</v>
      </c>
      <c r="N81" s="138" t="s">
        <v>134</v>
      </c>
      <c r="O81" s="138" t="s">
        <v>134</v>
      </c>
      <c r="P81" s="138" t="s">
        <v>134</v>
      </c>
      <c r="Q81" s="138" t="s">
        <v>134</v>
      </c>
      <c r="R81" s="138" t="s">
        <v>134</v>
      </c>
      <c r="S81" s="138" t="s">
        <v>134</v>
      </c>
    </row>
    <row r="82" spans="1:19" x14ac:dyDescent="0.2">
      <c r="A82" s="138" t="s">
        <v>168</v>
      </c>
      <c r="B82" s="138" t="s">
        <v>179</v>
      </c>
      <c r="C82" s="138" t="s">
        <v>180</v>
      </c>
      <c r="D82" s="138">
        <v>3</v>
      </c>
      <c r="E82" s="138" t="s">
        <v>28</v>
      </c>
      <c r="F82" s="138" t="s">
        <v>32</v>
      </c>
      <c r="G82" s="138" t="s">
        <v>134</v>
      </c>
      <c r="H82" s="138" t="s">
        <v>134</v>
      </c>
      <c r="I82" s="138" t="s">
        <v>134</v>
      </c>
      <c r="J82" s="138" t="s">
        <v>134</v>
      </c>
      <c r="K82" s="138" t="s">
        <v>134</v>
      </c>
      <c r="L82" s="138" t="s">
        <v>134</v>
      </c>
      <c r="M82" s="138" t="s">
        <v>134</v>
      </c>
      <c r="N82" s="138" t="s">
        <v>134</v>
      </c>
      <c r="O82" s="138" t="s">
        <v>134</v>
      </c>
      <c r="P82" s="138" t="s">
        <v>134</v>
      </c>
      <c r="Q82" s="138" t="s">
        <v>134</v>
      </c>
      <c r="R82" s="138" t="s">
        <v>134</v>
      </c>
      <c r="S82" s="138" t="s">
        <v>134</v>
      </c>
    </row>
    <row r="83" spans="1:19" x14ac:dyDescent="0.2">
      <c r="A83" s="138" t="s">
        <v>168</v>
      </c>
      <c r="B83" s="138" t="s">
        <v>181</v>
      </c>
      <c r="C83" s="138" t="s">
        <v>182</v>
      </c>
      <c r="D83" s="138">
        <v>1</v>
      </c>
      <c r="E83" s="138" t="s">
        <v>28</v>
      </c>
      <c r="F83" s="138" t="s">
        <v>32</v>
      </c>
      <c r="G83" s="138" t="s">
        <v>134</v>
      </c>
      <c r="H83" s="138" t="s">
        <v>134</v>
      </c>
      <c r="I83" s="138" t="s">
        <v>134</v>
      </c>
      <c r="J83" s="138" t="s">
        <v>134</v>
      </c>
      <c r="K83" s="138" t="s">
        <v>134</v>
      </c>
      <c r="L83" s="138" t="s">
        <v>134</v>
      </c>
      <c r="M83" s="138" t="s">
        <v>134</v>
      </c>
      <c r="N83" s="138" t="s">
        <v>134</v>
      </c>
      <c r="O83" s="138" t="s">
        <v>134</v>
      </c>
      <c r="P83" s="138" t="s">
        <v>134</v>
      </c>
      <c r="Q83" s="138" t="s">
        <v>134</v>
      </c>
      <c r="R83" s="138" t="s">
        <v>134</v>
      </c>
      <c r="S83" s="138" t="s">
        <v>134</v>
      </c>
    </row>
    <row r="84" spans="1:19" x14ac:dyDescent="0.2">
      <c r="A84" s="138" t="s">
        <v>168</v>
      </c>
      <c r="B84" s="138" t="s">
        <v>375</v>
      </c>
      <c r="C84" s="138" t="s">
        <v>376</v>
      </c>
      <c r="D84" s="138">
        <v>2</v>
      </c>
      <c r="E84" s="138" t="s">
        <v>28</v>
      </c>
      <c r="F84" s="138" t="s">
        <v>32</v>
      </c>
      <c r="G84" s="138" t="s">
        <v>134</v>
      </c>
      <c r="H84" s="138" t="s">
        <v>134</v>
      </c>
      <c r="I84" s="138" t="s">
        <v>134</v>
      </c>
      <c r="J84" s="138" t="s">
        <v>134</v>
      </c>
      <c r="K84" s="138" t="s">
        <v>134</v>
      </c>
      <c r="L84" s="138" t="s">
        <v>134</v>
      </c>
      <c r="M84" s="138" t="s">
        <v>134</v>
      </c>
      <c r="N84" s="138" t="s">
        <v>134</v>
      </c>
      <c r="O84" s="138" t="s">
        <v>134</v>
      </c>
      <c r="P84" s="138" t="s">
        <v>134</v>
      </c>
      <c r="Q84" s="138" t="s">
        <v>134</v>
      </c>
      <c r="R84" s="138" t="s">
        <v>134</v>
      </c>
      <c r="S84" s="138" t="s">
        <v>134</v>
      </c>
    </row>
    <row r="85" spans="1:19" x14ac:dyDescent="0.2">
      <c r="A85" s="138" t="s">
        <v>168</v>
      </c>
      <c r="B85" s="138" t="s">
        <v>377</v>
      </c>
      <c r="C85" s="138" t="s">
        <v>378</v>
      </c>
      <c r="D85" s="138">
        <v>2</v>
      </c>
      <c r="E85" s="138" t="s">
        <v>28</v>
      </c>
      <c r="F85" s="138" t="s">
        <v>32</v>
      </c>
      <c r="G85" s="138" t="s">
        <v>134</v>
      </c>
      <c r="H85" s="138" t="s">
        <v>134</v>
      </c>
      <c r="I85" s="138" t="s">
        <v>134</v>
      </c>
      <c r="J85" s="138" t="s">
        <v>134</v>
      </c>
      <c r="K85" s="138" t="s">
        <v>134</v>
      </c>
      <c r="L85" s="138" t="s">
        <v>134</v>
      </c>
      <c r="M85" s="138" t="s">
        <v>134</v>
      </c>
      <c r="N85" s="138" t="s">
        <v>134</v>
      </c>
      <c r="O85" s="138" t="s">
        <v>134</v>
      </c>
      <c r="P85" s="138" t="s">
        <v>134</v>
      </c>
      <c r="Q85" s="138" t="s">
        <v>134</v>
      </c>
      <c r="R85" s="138" t="s">
        <v>134</v>
      </c>
      <c r="S85" s="138" t="s">
        <v>134</v>
      </c>
    </row>
    <row r="86" spans="1:19" x14ac:dyDescent="0.2">
      <c r="A86" s="138" t="s">
        <v>168</v>
      </c>
      <c r="B86" s="138" t="s">
        <v>379</v>
      </c>
      <c r="C86" s="138" t="s">
        <v>380</v>
      </c>
      <c r="D86" s="138">
        <v>2</v>
      </c>
      <c r="E86" s="138" t="s">
        <v>28</v>
      </c>
      <c r="F86" s="138" t="s">
        <v>32</v>
      </c>
      <c r="G86" s="138" t="s">
        <v>134</v>
      </c>
      <c r="H86" s="138" t="s">
        <v>134</v>
      </c>
      <c r="I86" s="138" t="s">
        <v>134</v>
      </c>
      <c r="J86" s="138" t="s">
        <v>134</v>
      </c>
      <c r="K86" s="138" t="s">
        <v>134</v>
      </c>
      <c r="L86" s="138" t="s">
        <v>134</v>
      </c>
      <c r="M86" s="138" t="s">
        <v>134</v>
      </c>
      <c r="N86" s="138" t="s">
        <v>134</v>
      </c>
      <c r="O86" s="138" t="s">
        <v>134</v>
      </c>
      <c r="P86" s="138" t="s">
        <v>134</v>
      </c>
      <c r="Q86" s="138" t="s">
        <v>134</v>
      </c>
      <c r="R86" s="138" t="s">
        <v>134</v>
      </c>
      <c r="S86" s="138" t="s">
        <v>134</v>
      </c>
    </row>
    <row r="87" spans="1:19" x14ac:dyDescent="0.2">
      <c r="A87" s="138" t="s">
        <v>168</v>
      </c>
      <c r="B87" s="138" t="s">
        <v>247</v>
      </c>
      <c r="C87" s="138" t="s">
        <v>381</v>
      </c>
      <c r="D87" s="138">
        <v>2</v>
      </c>
      <c r="E87" s="138" t="s">
        <v>28</v>
      </c>
      <c r="F87" s="138" t="s">
        <v>32</v>
      </c>
      <c r="G87" s="138" t="s">
        <v>134</v>
      </c>
      <c r="H87" s="138" t="s">
        <v>134</v>
      </c>
      <c r="I87" s="138" t="s">
        <v>134</v>
      </c>
      <c r="J87" s="138" t="s">
        <v>134</v>
      </c>
      <c r="K87" s="138" t="s">
        <v>134</v>
      </c>
      <c r="L87" s="138" t="s">
        <v>134</v>
      </c>
      <c r="M87" s="138" t="s">
        <v>134</v>
      </c>
      <c r="N87" s="138" t="s">
        <v>134</v>
      </c>
      <c r="O87" s="138" t="s">
        <v>134</v>
      </c>
      <c r="P87" s="138" t="s">
        <v>134</v>
      </c>
      <c r="Q87" s="138" t="s">
        <v>134</v>
      </c>
      <c r="R87" s="138" t="s">
        <v>134</v>
      </c>
      <c r="S87" s="138" t="s">
        <v>134</v>
      </c>
    </row>
    <row r="88" spans="1:19" x14ac:dyDescent="0.2">
      <c r="A88" s="138" t="s">
        <v>168</v>
      </c>
      <c r="B88" s="138" t="s">
        <v>382</v>
      </c>
      <c r="C88" s="138" t="s">
        <v>383</v>
      </c>
      <c r="D88" s="138">
        <v>2</v>
      </c>
      <c r="E88" s="138" t="s">
        <v>28</v>
      </c>
      <c r="F88" s="138" t="s">
        <v>32</v>
      </c>
      <c r="G88" s="138" t="s">
        <v>134</v>
      </c>
      <c r="H88" s="138" t="s">
        <v>134</v>
      </c>
      <c r="I88" s="138" t="s">
        <v>134</v>
      </c>
      <c r="J88" s="138" t="s">
        <v>134</v>
      </c>
      <c r="K88" s="138" t="s">
        <v>134</v>
      </c>
      <c r="L88" s="138" t="s">
        <v>134</v>
      </c>
      <c r="M88" s="138" t="s">
        <v>134</v>
      </c>
      <c r="N88" s="138" t="s">
        <v>134</v>
      </c>
      <c r="O88" s="138" t="s">
        <v>134</v>
      </c>
      <c r="P88" s="138" t="s">
        <v>134</v>
      </c>
      <c r="Q88" s="138" t="s">
        <v>134</v>
      </c>
      <c r="R88" s="138" t="s">
        <v>134</v>
      </c>
      <c r="S88" s="138" t="s">
        <v>134</v>
      </c>
    </row>
    <row r="89" spans="1:19" x14ac:dyDescent="0.2">
      <c r="A89" s="138" t="s">
        <v>168</v>
      </c>
      <c r="B89" s="138" t="s">
        <v>384</v>
      </c>
      <c r="C89" s="138" t="s">
        <v>385</v>
      </c>
      <c r="D89" s="138">
        <v>2</v>
      </c>
      <c r="E89" s="138" t="s">
        <v>28</v>
      </c>
      <c r="F89" s="138" t="s">
        <v>32</v>
      </c>
      <c r="G89" s="138" t="s">
        <v>134</v>
      </c>
      <c r="H89" s="138" t="s">
        <v>134</v>
      </c>
      <c r="I89" s="138" t="s">
        <v>134</v>
      </c>
      <c r="J89" s="138" t="s">
        <v>134</v>
      </c>
      <c r="K89" s="138" t="s">
        <v>134</v>
      </c>
      <c r="L89" s="138" t="s">
        <v>134</v>
      </c>
      <c r="M89" s="138" t="s">
        <v>134</v>
      </c>
      <c r="N89" s="138" t="s">
        <v>134</v>
      </c>
      <c r="O89" s="138" t="s">
        <v>134</v>
      </c>
      <c r="P89" s="138" t="s">
        <v>134</v>
      </c>
      <c r="Q89" s="138" t="s">
        <v>134</v>
      </c>
      <c r="R89" s="138" t="s">
        <v>134</v>
      </c>
      <c r="S89" s="138" t="s">
        <v>134</v>
      </c>
    </row>
    <row r="90" spans="1:19" x14ac:dyDescent="0.2">
      <c r="A90" s="138" t="s">
        <v>168</v>
      </c>
      <c r="B90" s="138" t="s">
        <v>386</v>
      </c>
      <c r="C90" s="138" t="s">
        <v>387</v>
      </c>
      <c r="D90" s="138">
        <v>2</v>
      </c>
      <c r="E90" s="138" t="s">
        <v>28</v>
      </c>
      <c r="F90" s="138" t="s">
        <v>32</v>
      </c>
      <c r="G90" s="138" t="s">
        <v>134</v>
      </c>
      <c r="H90" s="138" t="s">
        <v>134</v>
      </c>
      <c r="I90" s="138" t="s">
        <v>134</v>
      </c>
      <c r="J90" s="138" t="s">
        <v>134</v>
      </c>
      <c r="K90" s="138" t="s">
        <v>134</v>
      </c>
      <c r="L90" s="138" t="s">
        <v>134</v>
      </c>
      <c r="M90" s="138" t="s">
        <v>134</v>
      </c>
      <c r="N90" s="138" t="s">
        <v>134</v>
      </c>
      <c r="O90" s="138" t="s">
        <v>134</v>
      </c>
      <c r="P90" s="138" t="s">
        <v>134</v>
      </c>
      <c r="Q90" s="138" t="s">
        <v>134</v>
      </c>
      <c r="R90" s="138" t="s">
        <v>134</v>
      </c>
      <c r="S90" s="138" t="s">
        <v>134</v>
      </c>
    </row>
    <row r="91" spans="1:19" x14ac:dyDescent="0.2">
      <c r="A91" s="138" t="s">
        <v>168</v>
      </c>
      <c r="B91" s="138" t="s">
        <v>388</v>
      </c>
      <c r="C91" s="138" t="s">
        <v>389</v>
      </c>
      <c r="D91" s="138">
        <v>2</v>
      </c>
      <c r="E91" s="138" t="s">
        <v>28</v>
      </c>
      <c r="F91" s="138" t="s">
        <v>32</v>
      </c>
      <c r="G91" s="138" t="s">
        <v>134</v>
      </c>
      <c r="H91" s="138" t="s">
        <v>134</v>
      </c>
      <c r="I91" s="138" t="s">
        <v>134</v>
      </c>
      <c r="J91" s="138" t="s">
        <v>134</v>
      </c>
      <c r="K91" s="138" t="s">
        <v>134</v>
      </c>
      <c r="L91" s="138" t="s">
        <v>134</v>
      </c>
      <c r="M91" s="138" t="s">
        <v>134</v>
      </c>
      <c r="N91" s="138" t="s">
        <v>134</v>
      </c>
      <c r="O91" s="138" t="s">
        <v>134</v>
      </c>
      <c r="P91" s="138" t="s">
        <v>134</v>
      </c>
      <c r="Q91" s="138" t="s">
        <v>134</v>
      </c>
      <c r="R91" s="138" t="s">
        <v>134</v>
      </c>
      <c r="S91" s="138" t="s">
        <v>134</v>
      </c>
    </row>
    <row r="92" spans="1:19" x14ac:dyDescent="0.2">
      <c r="A92" s="138" t="s">
        <v>168</v>
      </c>
      <c r="B92" s="138" t="s">
        <v>390</v>
      </c>
      <c r="C92" s="138" t="s">
        <v>391</v>
      </c>
      <c r="D92" s="138">
        <v>2</v>
      </c>
      <c r="E92" s="138" t="s">
        <v>28</v>
      </c>
      <c r="F92" s="138" t="s">
        <v>32</v>
      </c>
      <c r="G92" s="138" t="s">
        <v>134</v>
      </c>
      <c r="H92" s="138" t="s">
        <v>134</v>
      </c>
      <c r="I92" s="138" t="s">
        <v>134</v>
      </c>
      <c r="J92" s="138" t="s">
        <v>134</v>
      </c>
      <c r="K92" s="138" t="s">
        <v>134</v>
      </c>
      <c r="L92" s="138" t="s">
        <v>134</v>
      </c>
      <c r="M92" s="138" t="s">
        <v>134</v>
      </c>
      <c r="N92" s="138" t="s">
        <v>134</v>
      </c>
      <c r="O92" s="138" t="s">
        <v>134</v>
      </c>
      <c r="P92" s="138" t="s">
        <v>134</v>
      </c>
      <c r="Q92" s="138" t="s">
        <v>134</v>
      </c>
      <c r="R92" s="138" t="s">
        <v>134</v>
      </c>
      <c r="S92" s="138" t="s">
        <v>134</v>
      </c>
    </row>
    <row r="93" spans="1:19" x14ac:dyDescent="0.2">
      <c r="A93" s="138" t="s">
        <v>168</v>
      </c>
      <c r="B93" s="138" t="s">
        <v>392</v>
      </c>
      <c r="C93" s="138" t="s">
        <v>393</v>
      </c>
      <c r="D93" s="138">
        <v>2</v>
      </c>
      <c r="E93" s="138" t="s">
        <v>28</v>
      </c>
      <c r="F93" s="138" t="s">
        <v>32</v>
      </c>
      <c r="G93" s="138" t="s">
        <v>134</v>
      </c>
      <c r="H93" s="138" t="s">
        <v>134</v>
      </c>
      <c r="I93" s="138" t="s">
        <v>134</v>
      </c>
      <c r="J93" s="138" t="s">
        <v>134</v>
      </c>
      <c r="K93" s="138" t="s">
        <v>134</v>
      </c>
      <c r="L93" s="138" t="s">
        <v>134</v>
      </c>
      <c r="M93" s="138" t="s">
        <v>134</v>
      </c>
      <c r="N93" s="138" t="s">
        <v>134</v>
      </c>
      <c r="O93" s="138" t="s">
        <v>134</v>
      </c>
      <c r="P93" s="138" t="s">
        <v>134</v>
      </c>
      <c r="Q93" s="138" t="s">
        <v>134</v>
      </c>
      <c r="R93" s="138" t="s">
        <v>134</v>
      </c>
      <c r="S93" s="138" t="s">
        <v>134</v>
      </c>
    </row>
    <row r="94" spans="1:19" x14ac:dyDescent="0.2">
      <c r="A94" s="138" t="s">
        <v>168</v>
      </c>
      <c r="B94" s="138" t="s">
        <v>185</v>
      </c>
      <c r="C94" s="138" t="s">
        <v>186</v>
      </c>
      <c r="D94" s="138">
        <v>1</v>
      </c>
      <c r="E94" s="138" t="s">
        <v>28</v>
      </c>
      <c r="F94" s="138" t="s">
        <v>32</v>
      </c>
      <c r="G94" s="138" t="s">
        <v>134</v>
      </c>
      <c r="H94" s="138" t="s">
        <v>134</v>
      </c>
      <c r="I94" s="138" t="s">
        <v>134</v>
      </c>
      <c r="J94" s="138" t="s">
        <v>134</v>
      </c>
      <c r="K94" s="138" t="s">
        <v>134</v>
      </c>
      <c r="L94" s="138" t="s">
        <v>134</v>
      </c>
      <c r="M94" s="138" t="s">
        <v>134</v>
      </c>
      <c r="N94" s="138" t="s">
        <v>134</v>
      </c>
      <c r="O94" s="138" t="s">
        <v>134</v>
      </c>
      <c r="P94" s="138" t="s">
        <v>134</v>
      </c>
      <c r="Q94" s="138" t="s">
        <v>134</v>
      </c>
      <c r="R94" s="138" t="s">
        <v>134</v>
      </c>
      <c r="S94" s="138" t="s">
        <v>134</v>
      </c>
    </row>
    <row r="95" spans="1:19" x14ac:dyDescent="0.2">
      <c r="A95" s="138" t="s">
        <v>168</v>
      </c>
      <c r="B95" s="138" t="s">
        <v>189</v>
      </c>
      <c r="C95" s="138" t="s">
        <v>190</v>
      </c>
      <c r="D95" s="138">
        <v>3</v>
      </c>
      <c r="E95" s="138" t="s">
        <v>28</v>
      </c>
      <c r="F95" s="138" t="s">
        <v>32</v>
      </c>
      <c r="G95" s="138" t="s">
        <v>134</v>
      </c>
      <c r="H95" s="138" t="s">
        <v>134</v>
      </c>
      <c r="I95" s="138" t="s">
        <v>134</v>
      </c>
      <c r="J95" s="138" t="s">
        <v>134</v>
      </c>
      <c r="K95" s="138" t="s">
        <v>134</v>
      </c>
      <c r="L95" s="138" t="s">
        <v>134</v>
      </c>
      <c r="M95" s="138" t="s">
        <v>134</v>
      </c>
      <c r="N95" s="138" t="s">
        <v>134</v>
      </c>
      <c r="O95" s="138" t="s">
        <v>134</v>
      </c>
      <c r="P95" s="138" t="s">
        <v>134</v>
      </c>
      <c r="Q95" s="138" t="s">
        <v>134</v>
      </c>
      <c r="R95" s="138" t="s">
        <v>134</v>
      </c>
      <c r="S95" s="138" t="s">
        <v>134</v>
      </c>
    </row>
    <row r="96" spans="1:19" x14ac:dyDescent="0.2">
      <c r="A96" s="138" t="s">
        <v>168</v>
      </c>
      <c r="B96" s="138" t="s">
        <v>183</v>
      </c>
      <c r="C96" s="138" t="s">
        <v>279</v>
      </c>
      <c r="D96" s="138">
        <v>2</v>
      </c>
      <c r="E96" s="138" t="s">
        <v>28</v>
      </c>
      <c r="F96" s="138" t="s">
        <v>32</v>
      </c>
      <c r="G96" s="138" t="s">
        <v>134</v>
      </c>
      <c r="H96" s="138" t="s">
        <v>134</v>
      </c>
      <c r="I96" s="138" t="s">
        <v>134</v>
      </c>
      <c r="J96" s="138" t="s">
        <v>134</v>
      </c>
      <c r="K96" s="138" t="s">
        <v>134</v>
      </c>
      <c r="L96" s="138" t="s">
        <v>134</v>
      </c>
      <c r="M96" s="138" t="s">
        <v>134</v>
      </c>
      <c r="N96" s="138" t="s">
        <v>134</v>
      </c>
      <c r="O96" s="138" t="s">
        <v>134</v>
      </c>
      <c r="P96" s="138" t="s">
        <v>134</v>
      </c>
      <c r="Q96" s="138" t="s">
        <v>134</v>
      </c>
      <c r="R96" s="138" t="s">
        <v>134</v>
      </c>
      <c r="S96" s="138" t="s">
        <v>134</v>
      </c>
    </row>
    <row r="97" spans="1:19" x14ac:dyDescent="0.2">
      <c r="A97" s="138" t="s">
        <v>168</v>
      </c>
      <c r="B97" s="138" t="s">
        <v>184</v>
      </c>
      <c r="C97" s="138" t="s">
        <v>280</v>
      </c>
      <c r="D97" s="138">
        <v>1</v>
      </c>
      <c r="E97" s="138" t="s">
        <v>28</v>
      </c>
      <c r="F97" s="138" t="s">
        <v>32</v>
      </c>
      <c r="G97" s="138" t="s">
        <v>134</v>
      </c>
      <c r="H97" s="138" t="s">
        <v>134</v>
      </c>
      <c r="I97" s="138" t="s">
        <v>134</v>
      </c>
      <c r="J97" s="138" t="s">
        <v>134</v>
      </c>
      <c r="K97" s="138" t="s">
        <v>134</v>
      </c>
      <c r="L97" s="138" t="s">
        <v>134</v>
      </c>
      <c r="M97" s="138" t="s">
        <v>134</v>
      </c>
      <c r="N97" s="138" t="s">
        <v>134</v>
      </c>
      <c r="O97" s="138" t="s">
        <v>134</v>
      </c>
      <c r="P97" s="138" t="s">
        <v>134</v>
      </c>
      <c r="Q97" s="138" t="s">
        <v>134</v>
      </c>
      <c r="R97" s="138" t="s">
        <v>134</v>
      </c>
      <c r="S97" s="138" t="s">
        <v>134</v>
      </c>
    </row>
    <row r="98" spans="1:19" x14ac:dyDescent="0.2">
      <c r="A98" s="138" t="s">
        <v>168</v>
      </c>
      <c r="B98" s="138" t="s">
        <v>191</v>
      </c>
      <c r="C98" s="138" t="s">
        <v>192</v>
      </c>
      <c r="D98" s="138">
        <v>2</v>
      </c>
      <c r="E98" s="138" t="s">
        <v>28</v>
      </c>
      <c r="F98" s="138" t="s">
        <v>32</v>
      </c>
      <c r="G98" s="138" t="s">
        <v>134</v>
      </c>
      <c r="H98" s="138" t="s">
        <v>134</v>
      </c>
      <c r="I98" s="138" t="s">
        <v>134</v>
      </c>
      <c r="J98" s="138" t="s">
        <v>134</v>
      </c>
      <c r="K98" s="138" t="s">
        <v>134</v>
      </c>
      <c r="L98" s="138" t="s">
        <v>134</v>
      </c>
      <c r="M98" s="138" t="s">
        <v>134</v>
      </c>
      <c r="N98" s="138" t="s">
        <v>134</v>
      </c>
      <c r="O98" s="138" t="s">
        <v>134</v>
      </c>
      <c r="P98" s="138" t="s">
        <v>134</v>
      </c>
      <c r="Q98" s="138" t="s">
        <v>134</v>
      </c>
      <c r="R98" s="138" t="s">
        <v>134</v>
      </c>
      <c r="S98" s="138" t="s">
        <v>134</v>
      </c>
    </row>
    <row r="99" spans="1:19" x14ac:dyDescent="0.2">
      <c r="A99" s="138" t="s">
        <v>168</v>
      </c>
      <c r="B99" s="138" t="s">
        <v>193</v>
      </c>
      <c r="C99" s="138" t="s">
        <v>194</v>
      </c>
      <c r="D99" s="138">
        <v>3</v>
      </c>
      <c r="E99" s="138" t="s">
        <v>28</v>
      </c>
      <c r="F99" s="138" t="s">
        <v>32</v>
      </c>
      <c r="G99" s="138" t="s">
        <v>134</v>
      </c>
      <c r="H99" s="138" t="s">
        <v>134</v>
      </c>
      <c r="I99" s="138" t="s">
        <v>134</v>
      </c>
      <c r="J99" s="138" t="s">
        <v>134</v>
      </c>
      <c r="K99" s="138" t="s">
        <v>134</v>
      </c>
      <c r="L99" s="138" t="s">
        <v>134</v>
      </c>
      <c r="M99" s="138" t="s">
        <v>134</v>
      </c>
      <c r="N99" s="138" t="s">
        <v>134</v>
      </c>
      <c r="O99" s="138" t="s">
        <v>134</v>
      </c>
      <c r="P99" s="138" t="s">
        <v>134</v>
      </c>
      <c r="Q99" s="138" t="s">
        <v>134</v>
      </c>
      <c r="R99" s="138" t="s">
        <v>134</v>
      </c>
      <c r="S99" s="138" t="s">
        <v>134</v>
      </c>
    </row>
    <row r="100" spans="1:19" x14ac:dyDescent="0.2">
      <c r="A100" s="138" t="s">
        <v>168</v>
      </c>
      <c r="B100" s="138" t="s">
        <v>202</v>
      </c>
      <c r="C100" s="138" t="s">
        <v>203</v>
      </c>
      <c r="D100" s="138">
        <v>3</v>
      </c>
      <c r="E100" s="138" t="s">
        <v>28</v>
      </c>
      <c r="F100" s="138" t="s">
        <v>32</v>
      </c>
      <c r="G100" s="138" t="s">
        <v>134</v>
      </c>
      <c r="H100" s="138" t="s">
        <v>134</v>
      </c>
      <c r="I100" s="138" t="s">
        <v>134</v>
      </c>
      <c r="J100" s="138" t="s">
        <v>134</v>
      </c>
      <c r="K100" s="138" t="s">
        <v>134</v>
      </c>
      <c r="L100" s="138" t="s">
        <v>134</v>
      </c>
      <c r="M100" s="138" t="s">
        <v>134</v>
      </c>
      <c r="N100" s="138" t="s">
        <v>134</v>
      </c>
      <c r="O100" s="138" t="s">
        <v>134</v>
      </c>
      <c r="P100" s="138" t="s">
        <v>134</v>
      </c>
      <c r="Q100" s="138" t="s">
        <v>134</v>
      </c>
      <c r="R100" s="138" t="s">
        <v>134</v>
      </c>
      <c r="S100" s="138" t="s">
        <v>134</v>
      </c>
    </row>
    <row r="101" spans="1:19" x14ac:dyDescent="0.2">
      <c r="A101" s="138" t="s">
        <v>168</v>
      </c>
      <c r="B101" s="138" t="s">
        <v>204</v>
      </c>
      <c r="C101" s="138" t="s">
        <v>205</v>
      </c>
      <c r="D101" s="138">
        <v>3</v>
      </c>
      <c r="E101" s="138" t="s">
        <v>28</v>
      </c>
      <c r="F101" s="138" t="s">
        <v>32</v>
      </c>
      <c r="G101" s="138" t="s">
        <v>134</v>
      </c>
      <c r="H101" s="138" t="s">
        <v>134</v>
      </c>
      <c r="I101" s="138" t="s">
        <v>134</v>
      </c>
      <c r="J101" s="138" t="s">
        <v>134</v>
      </c>
      <c r="K101" s="138" t="s">
        <v>134</v>
      </c>
      <c r="L101" s="138" t="s">
        <v>134</v>
      </c>
      <c r="M101" s="138" t="s">
        <v>134</v>
      </c>
      <c r="N101" s="138" t="s">
        <v>134</v>
      </c>
      <c r="O101" s="138" t="s">
        <v>134</v>
      </c>
      <c r="P101" s="138" t="s">
        <v>134</v>
      </c>
      <c r="Q101" s="138" t="s">
        <v>134</v>
      </c>
      <c r="R101" s="138" t="s">
        <v>134</v>
      </c>
      <c r="S101" s="138" t="s">
        <v>134</v>
      </c>
    </row>
    <row r="102" spans="1:19" x14ac:dyDescent="0.2">
      <c r="A102" s="138" t="s">
        <v>168</v>
      </c>
      <c r="B102" s="138" t="s">
        <v>394</v>
      </c>
      <c r="C102" s="138" t="s">
        <v>395</v>
      </c>
      <c r="D102" s="138">
        <v>2</v>
      </c>
      <c r="E102" s="138" t="s">
        <v>28</v>
      </c>
      <c r="F102" s="138" t="s">
        <v>32</v>
      </c>
      <c r="G102" s="138" t="s">
        <v>134</v>
      </c>
      <c r="H102" s="138" t="s">
        <v>134</v>
      </c>
      <c r="I102" s="138" t="s">
        <v>134</v>
      </c>
      <c r="J102" s="138" t="s">
        <v>134</v>
      </c>
      <c r="K102" s="138" t="s">
        <v>134</v>
      </c>
      <c r="L102" s="138" t="s">
        <v>134</v>
      </c>
      <c r="M102" s="138" t="s">
        <v>134</v>
      </c>
      <c r="N102" s="138" t="s">
        <v>134</v>
      </c>
      <c r="O102" s="138" t="s">
        <v>134</v>
      </c>
      <c r="P102" s="138" t="s">
        <v>134</v>
      </c>
      <c r="Q102" s="138" t="s">
        <v>134</v>
      </c>
      <c r="R102" s="138" t="s">
        <v>134</v>
      </c>
      <c r="S102" s="138" t="s">
        <v>134</v>
      </c>
    </row>
    <row r="103" spans="1:19" x14ac:dyDescent="0.2">
      <c r="A103" s="138" t="s">
        <v>168</v>
      </c>
      <c r="B103" s="138" t="s">
        <v>396</v>
      </c>
      <c r="C103" s="138" t="s">
        <v>397</v>
      </c>
      <c r="D103" s="138">
        <v>2</v>
      </c>
      <c r="E103" s="138" t="s">
        <v>28</v>
      </c>
      <c r="F103" s="138" t="s">
        <v>32</v>
      </c>
      <c r="G103" s="138" t="s">
        <v>134</v>
      </c>
      <c r="H103" s="138" t="s">
        <v>134</v>
      </c>
      <c r="I103" s="138" t="s">
        <v>134</v>
      </c>
      <c r="J103" s="138" t="s">
        <v>134</v>
      </c>
      <c r="K103" s="138" t="s">
        <v>134</v>
      </c>
      <c r="L103" s="138" t="s">
        <v>134</v>
      </c>
      <c r="M103" s="138" t="s">
        <v>134</v>
      </c>
      <c r="N103" s="138" t="s">
        <v>134</v>
      </c>
      <c r="O103" s="138" t="s">
        <v>134</v>
      </c>
      <c r="P103" s="138" t="s">
        <v>134</v>
      </c>
      <c r="Q103" s="138" t="s">
        <v>134</v>
      </c>
      <c r="R103" s="138" t="s">
        <v>134</v>
      </c>
      <c r="S103" s="138" t="s">
        <v>134</v>
      </c>
    </row>
    <row r="104" spans="1:19" x14ac:dyDescent="0.2">
      <c r="A104" s="138" t="s">
        <v>168</v>
      </c>
      <c r="B104" s="138" t="s">
        <v>206</v>
      </c>
      <c r="C104" s="138" t="s">
        <v>207</v>
      </c>
      <c r="D104" s="138">
        <v>3</v>
      </c>
      <c r="E104" s="138" t="s">
        <v>28</v>
      </c>
      <c r="F104" s="138" t="s">
        <v>32</v>
      </c>
      <c r="G104" s="138" t="s">
        <v>134</v>
      </c>
      <c r="H104" s="138" t="s">
        <v>134</v>
      </c>
      <c r="I104" s="138" t="s">
        <v>134</v>
      </c>
      <c r="J104" s="138" t="s">
        <v>134</v>
      </c>
      <c r="K104" s="138" t="s">
        <v>134</v>
      </c>
      <c r="L104" s="138" t="s">
        <v>134</v>
      </c>
      <c r="M104" s="138" t="s">
        <v>134</v>
      </c>
      <c r="N104" s="138" t="s">
        <v>134</v>
      </c>
      <c r="O104" s="138" t="s">
        <v>134</v>
      </c>
      <c r="P104" s="138" t="s">
        <v>134</v>
      </c>
      <c r="Q104" s="138" t="s">
        <v>134</v>
      </c>
      <c r="R104" s="138" t="s">
        <v>134</v>
      </c>
      <c r="S104" s="138" t="s">
        <v>134</v>
      </c>
    </row>
    <row r="105" spans="1:19" x14ac:dyDescent="0.2">
      <c r="A105" s="138" t="s">
        <v>168</v>
      </c>
      <c r="B105" s="138" t="s">
        <v>208</v>
      </c>
      <c r="C105" s="138" t="s">
        <v>209</v>
      </c>
      <c r="D105" s="138">
        <v>3</v>
      </c>
      <c r="E105" s="138" t="s">
        <v>28</v>
      </c>
      <c r="F105" s="138" t="s">
        <v>32</v>
      </c>
      <c r="G105" s="138" t="s">
        <v>134</v>
      </c>
      <c r="H105" s="138" t="s">
        <v>134</v>
      </c>
      <c r="I105" s="138" t="s">
        <v>134</v>
      </c>
      <c r="J105" s="138" t="s">
        <v>134</v>
      </c>
      <c r="K105" s="138" t="s">
        <v>134</v>
      </c>
      <c r="L105" s="138" t="s">
        <v>134</v>
      </c>
      <c r="M105" s="138" t="s">
        <v>134</v>
      </c>
      <c r="N105" s="138" t="s">
        <v>134</v>
      </c>
      <c r="O105" s="138" t="s">
        <v>134</v>
      </c>
      <c r="P105" s="138" t="s">
        <v>134</v>
      </c>
      <c r="Q105" s="138" t="s">
        <v>134</v>
      </c>
      <c r="R105" s="138" t="s">
        <v>134</v>
      </c>
      <c r="S105" s="138" t="s">
        <v>134</v>
      </c>
    </row>
    <row r="106" spans="1:19" x14ac:dyDescent="0.2">
      <c r="A106" s="138" t="s">
        <v>168</v>
      </c>
      <c r="B106" s="138" t="s">
        <v>210</v>
      </c>
      <c r="C106" s="138" t="s">
        <v>211</v>
      </c>
      <c r="D106" s="138">
        <v>1</v>
      </c>
      <c r="E106" s="138" t="s">
        <v>28</v>
      </c>
      <c r="F106" s="138" t="s">
        <v>32</v>
      </c>
      <c r="G106" s="138" t="s">
        <v>134</v>
      </c>
      <c r="H106" s="138" t="s">
        <v>134</v>
      </c>
      <c r="I106" s="138" t="s">
        <v>134</v>
      </c>
      <c r="J106" s="138" t="s">
        <v>134</v>
      </c>
      <c r="K106" s="138" t="s">
        <v>134</v>
      </c>
      <c r="L106" s="138" t="s">
        <v>134</v>
      </c>
      <c r="M106" s="138" t="s">
        <v>134</v>
      </c>
      <c r="N106" s="138" t="s">
        <v>134</v>
      </c>
      <c r="O106" s="138" t="s">
        <v>134</v>
      </c>
      <c r="P106" s="138" t="s">
        <v>134</v>
      </c>
      <c r="Q106" s="138" t="s">
        <v>134</v>
      </c>
      <c r="R106" s="138" t="s">
        <v>134</v>
      </c>
      <c r="S106" s="138" t="s">
        <v>134</v>
      </c>
    </row>
    <row r="107" spans="1:19" x14ac:dyDescent="0.2">
      <c r="A107" s="138" t="s">
        <v>168</v>
      </c>
      <c r="B107" s="138" t="s">
        <v>212</v>
      </c>
      <c r="C107" s="138" t="s">
        <v>213</v>
      </c>
      <c r="D107" s="138">
        <v>1</v>
      </c>
      <c r="E107" s="138" t="s">
        <v>28</v>
      </c>
      <c r="F107" s="138" t="s">
        <v>32</v>
      </c>
      <c r="G107" s="138" t="s">
        <v>134</v>
      </c>
      <c r="H107" s="138" t="s">
        <v>134</v>
      </c>
      <c r="I107" s="138" t="s">
        <v>134</v>
      </c>
      <c r="J107" s="138" t="s">
        <v>134</v>
      </c>
      <c r="K107" s="138" t="s">
        <v>134</v>
      </c>
      <c r="L107" s="138" t="s">
        <v>134</v>
      </c>
      <c r="M107" s="138" t="s">
        <v>134</v>
      </c>
      <c r="N107" s="138" t="s">
        <v>134</v>
      </c>
      <c r="O107" s="138" t="s">
        <v>134</v>
      </c>
      <c r="P107" s="138" t="s">
        <v>134</v>
      </c>
      <c r="Q107" s="138" t="s">
        <v>134</v>
      </c>
      <c r="R107" s="138" t="s">
        <v>134</v>
      </c>
      <c r="S107" s="138" t="s">
        <v>134</v>
      </c>
    </row>
    <row r="108" spans="1:19" x14ac:dyDescent="0.2">
      <c r="A108" s="138" t="s">
        <v>168</v>
      </c>
      <c r="B108" s="138" t="s">
        <v>398</v>
      </c>
      <c r="C108" s="138" t="s">
        <v>399</v>
      </c>
      <c r="D108" s="138">
        <v>2</v>
      </c>
      <c r="E108" s="138" t="s">
        <v>28</v>
      </c>
      <c r="F108" s="138" t="s">
        <v>32</v>
      </c>
      <c r="G108" s="138" t="s">
        <v>134</v>
      </c>
      <c r="H108" s="138" t="s">
        <v>134</v>
      </c>
      <c r="I108" s="138" t="s">
        <v>134</v>
      </c>
      <c r="J108" s="138" t="s">
        <v>134</v>
      </c>
      <c r="K108" s="138" t="s">
        <v>134</v>
      </c>
      <c r="L108" s="138" t="s">
        <v>134</v>
      </c>
      <c r="M108" s="138" t="s">
        <v>134</v>
      </c>
      <c r="N108" s="138" t="s">
        <v>134</v>
      </c>
      <c r="O108" s="138" t="s">
        <v>134</v>
      </c>
      <c r="P108" s="138" t="s">
        <v>134</v>
      </c>
      <c r="Q108" s="138" t="s">
        <v>134</v>
      </c>
      <c r="R108" s="138" t="s">
        <v>134</v>
      </c>
      <c r="S108" s="138" t="s">
        <v>134</v>
      </c>
    </row>
    <row r="109" spans="1:19" x14ac:dyDescent="0.2">
      <c r="A109" s="138" t="s">
        <v>168</v>
      </c>
      <c r="B109" s="138" t="s">
        <v>214</v>
      </c>
      <c r="C109" s="138" t="s">
        <v>215</v>
      </c>
      <c r="D109" s="138">
        <v>1</v>
      </c>
      <c r="E109" s="138" t="s">
        <v>28</v>
      </c>
      <c r="F109" s="138" t="s">
        <v>32</v>
      </c>
      <c r="G109" s="138" t="s">
        <v>134</v>
      </c>
      <c r="H109" s="138" t="s">
        <v>134</v>
      </c>
      <c r="I109" s="138" t="s">
        <v>134</v>
      </c>
      <c r="J109" s="138" t="s">
        <v>134</v>
      </c>
      <c r="K109" s="138" t="s">
        <v>134</v>
      </c>
      <c r="L109" s="138" t="s">
        <v>134</v>
      </c>
      <c r="M109" s="138" t="s">
        <v>134</v>
      </c>
      <c r="N109" s="138" t="s">
        <v>134</v>
      </c>
      <c r="O109" s="138" t="s">
        <v>134</v>
      </c>
      <c r="P109" s="138" t="s">
        <v>134</v>
      </c>
      <c r="Q109" s="138" t="s">
        <v>134</v>
      </c>
      <c r="R109" s="138" t="s">
        <v>134</v>
      </c>
      <c r="S109" s="138" t="s">
        <v>134</v>
      </c>
    </row>
    <row r="110" spans="1:19" x14ac:dyDescent="0.2">
      <c r="A110" s="138" t="s">
        <v>168</v>
      </c>
      <c r="B110" s="138" t="s">
        <v>248</v>
      </c>
      <c r="C110" s="138" t="s">
        <v>249</v>
      </c>
      <c r="D110" s="138">
        <v>3</v>
      </c>
      <c r="E110" s="138" t="s">
        <v>28</v>
      </c>
      <c r="F110" s="138" t="s">
        <v>32</v>
      </c>
      <c r="G110" s="138" t="s">
        <v>134</v>
      </c>
      <c r="H110" s="138" t="s">
        <v>134</v>
      </c>
      <c r="I110" s="138" t="s">
        <v>134</v>
      </c>
      <c r="J110" s="138" t="s">
        <v>134</v>
      </c>
      <c r="K110" s="138" t="s">
        <v>134</v>
      </c>
      <c r="L110" s="138" t="s">
        <v>134</v>
      </c>
      <c r="M110" s="138" t="s">
        <v>134</v>
      </c>
      <c r="N110" s="138" t="s">
        <v>134</v>
      </c>
      <c r="O110" s="138" t="s">
        <v>134</v>
      </c>
      <c r="P110" s="138" t="s">
        <v>134</v>
      </c>
      <c r="Q110" s="138" t="s">
        <v>134</v>
      </c>
      <c r="R110" s="138" t="s">
        <v>134</v>
      </c>
      <c r="S110" s="138" t="s">
        <v>134</v>
      </c>
    </row>
    <row r="111" spans="1:19" x14ac:dyDescent="0.2">
      <c r="A111" s="138" t="s">
        <v>168</v>
      </c>
      <c r="B111" s="138" t="s">
        <v>216</v>
      </c>
      <c r="C111" s="138" t="s">
        <v>217</v>
      </c>
      <c r="D111" s="138">
        <v>3</v>
      </c>
      <c r="E111" s="138" t="s">
        <v>28</v>
      </c>
      <c r="F111" s="138" t="s">
        <v>32</v>
      </c>
      <c r="G111" s="138" t="s">
        <v>134</v>
      </c>
      <c r="H111" s="138" t="s">
        <v>134</v>
      </c>
      <c r="I111" s="138" t="s">
        <v>134</v>
      </c>
      <c r="J111" s="138" t="s">
        <v>134</v>
      </c>
      <c r="K111" s="138" t="s">
        <v>134</v>
      </c>
      <c r="L111" s="138" t="s">
        <v>134</v>
      </c>
      <c r="M111" s="138" t="s">
        <v>134</v>
      </c>
      <c r="N111" s="138" t="s">
        <v>134</v>
      </c>
      <c r="O111" s="138" t="s">
        <v>134</v>
      </c>
      <c r="P111" s="138" t="s">
        <v>134</v>
      </c>
      <c r="Q111" s="138" t="s">
        <v>134</v>
      </c>
      <c r="R111" s="138" t="s">
        <v>134</v>
      </c>
      <c r="S111" s="138" t="s">
        <v>134</v>
      </c>
    </row>
    <row r="112" spans="1:19" x14ac:dyDescent="0.2">
      <c r="A112" s="138" t="s">
        <v>168</v>
      </c>
      <c r="B112" s="138" t="s">
        <v>400</v>
      </c>
      <c r="C112" s="138" t="s">
        <v>401</v>
      </c>
      <c r="D112" s="138">
        <v>2</v>
      </c>
      <c r="E112" s="138" t="s">
        <v>28</v>
      </c>
      <c r="F112" s="138" t="s">
        <v>32</v>
      </c>
      <c r="G112" s="138" t="s">
        <v>134</v>
      </c>
      <c r="H112" s="138" t="s">
        <v>134</v>
      </c>
      <c r="I112" s="138" t="s">
        <v>134</v>
      </c>
      <c r="J112" s="138" t="s">
        <v>134</v>
      </c>
      <c r="K112" s="138" t="s">
        <v>134</v>
      </c>
      <c r="L112" s="138" t="s">
        <v>134</v>
      </c>
      <c r="M112" s="138" t="s">
        <v>134</v>
      </c>
      <c r="N112" s="138" t="s">
        <v>134</v>
      </c>
      <c r="O112" s="138" t="s">
        <v>134</v>
      </c>
      <c r="P112" s="138" t="s">
        <v>134</v>
      </c>
      <c r="Q112" s="138" t="s">
        <v>134</v>
      </c>
      <c r="R112" s="138" t="s">
        <v>134</v>
      </c>
      <c r="S112" s="138" t="s">
        <v>134</v>
      </c>
    </row>
    <row r="113" spans="1:19" x14ac:dyDescent="0.2">
      <c r="A113" s="138" t="s">
        <v>168</v>
      </c>
      <c r="B113" s="138" t="s">
        <v>218</v>
      </c>
      <c r="C113" s="138" t="s">
        <v>219</v>
      </c>
      <c r="D113" s="138">
        <v>3</v>
      </c>
      <c r="E113" s="138" t="s">
        <v>28</v>
      </c>
      <c r="F113" s="138" t="s">
        <v>32</v>
      </c>
      <c r="G113" s="138" t="s">
        <v>134</v>
      </c>
      <c r="H113" s="138" t="s">
        <v>134</v>
      </c>
      <c r="I113" s="138" t="s">
        <v>134</v>
      </c>
      <c r="J113" s="138" t="s">
        <v>134</v>
      </c>
      <c r="K113" s="138" t="s">
        <v>134</v>
      </c>
      <c r="L113" s="138" t="s">
        <v>134</v>
      </c>
      <c r="M113" s="138" t="s">
        <v>134</v>
      </c>
      <c r="N113" s="138" t="s">
        <v>134</v>
      </c>
      <c r="O113" s="138" t="s">
        <v>134</v>
      </c>
      <c r="P113" s="138" t="s">
        <v>134</v>
      </c>
      <c r="Q113" s="138" t="s">
        <v>134</v>
      </c>
      <c r="R113" s="138" t="s">
        <v>134</v>
      </c>
      <c r="S113" s="138" t="s">
        <v>134</v>
      </c>
    </row>
    <row r="114" spans="1:19" x14ac:dyDescent="0.2">
      <c r="A114" s="138" t="s">
        <v>168</v>
      </c>
      <c r="B114" s="138" t="s">
        <v>220</v>
      </c>
      <c r="C114" s="138" t="s">
        <v>221</v>
      </c>
      <c r="D114" s="138">
        <v>2</v>
      </c>
      <c r="E114" s="138" t="s">
        <v>28</v>
      </c>
      <c r="F114" s="138" t="s">
        <v>32</v>
      </c>
      <c r="G114" s="138" t="s">
        <v>134</v>
      </c>
      <c r="H114" s="138" t="s">
        <v>134</v>
      </c>
      <c r="I114" s="138" t="s">
        <v>134</v>
      </c>
      <c r="J114" s="138" t="s">
        <v>134</v>
      </c>
      <c r="K114" s="138" t="s">
        <v>134</v>
      </c>
      <c r="L114" s="138" t="s">
        <v>134</v>
      </c>
      <c r="M114" s="138" t="s">
        <v>134</v>
      </c>
      <c r="N114" s="138" t="s">
        <v>134</v>
      </c>
      <c r="O114" s="138" t="s">
        <v>134</v>
      </c>
      <c r="P114" s="138" t="s">
        <v>134</v>
      </c>
      <c r="Q114" s="138" t="s">
        <v>134</v>
      </c>
      <c r="R114" s="138" t="s">
        <v>134</v>
      </c>
      <c r="S114" s="138" t="s">
        <v>134</v>
      </c>
    </row>
    <row r="115" spans="1:19" x14ac:dyDescent="0.2">
      <c r="A115" s="138" t="s">
        <v>168</v>
      </c>
      <c r="B115" s="138" t="s">
        <v>222</v>
      </c>
      <c r="C115" s="138" t="s">
        <v>223</v>
      </c>
      <c r="D115" s="138">
        <v>3</v>
      </c>
      <c r="E115" s="138" t="s">
        <v>28</v>
      </c>
      <c r="F115" s="138" t="s">
        <v>32</v>
      </c>
      <c r="G115" s="138" t="s">
        <v>134</v>
      </c>
      <c r="H115" s="138" t="s">
        <v>134</v>
      </c>
      <c r="I115" s="138" t="s">
        <v>134</v>
      </c>
      <c r="J115" s="138" t="s">
        <v>134</v>
      </c>
      <c r="K115" s="138" t="s">
        <v>134</v>
      </c>
      <c r="L115" s="138" t="s">
        <v>134</v>
      </c>
      <c r="M115" s="138" t="s">
        <v>134</v>
      </c>
      <c r="N115" s="138" t="s">
        <v>134</v>
      </c>
      <c r="O115" s="138" t="s">
        <v>134</v>
      </c>
      <c r="P115" s="138" t="s">
        <v>134</v>
      </c>
      <c r="Q115" s="138" t="s">
        <v>134</v>
      </c>
      <c r="R115" s="138" t="s">
        <v>134</v>
      </c>
      <c r="S115" s="138" t="s">
        <v>134</v>
      </c>
    </row>
    <row r="116" spans="1:19" x14ac:dyDescent="0.2">
      <c r="A116" s="138" t="s">
        <v>168</v>
      </c>
      <c r="B116" s="138" t="s">
        <v>224</v>
      </c>
      <c r="C116" s="138" t="s">
        <v>225</v>
      </c>
      <c r="D116" s="138">
        <v>3</v>
      </c>
      <c r="E116" s="138" t="s">
        <v>28</v>
      </c>
      <c r="F116" s="138" t="s">
        <v>32</v>
      </c>
      <c r="G116" s="138" t="s">
        <v>134</v>
      </c>
      <c r="H116" s="138" t="s">
        <v>134</v>
      </c>
      <c r="I116" s="138" t="s">
        <v>134</v>
      </c>
      <c r="J116" s="138" t="s">
        <v>134</v>
      </c>
      <c r="K116" s="138" t="s">
        <v>134</v>
      </c>
      <c r="L116" s="138" t="s">
        <v>134</v>
      </c>
      <c r="M116" s="138" t="s">
        <v>134</v>
      </c>
      <c r="N116" s="138" t="s">
        <v>134</v>
      </c>
      <c r="O116" s="138" t="s">
        <v>134</v>
      </c>
      <c r="P116" s="138" t="s">
        <v>134</v>
      </c>
      <c r="Q116" s="138" t="s">
        <v>134</v>
      </c>
      <c r="R116" s="138" t="s">
        <v>134</v>
      </c>
      <c r="S116" s="138" t="s">
        <v>134</v>
      </c>
    </row>
    <row r="117" spans="1:19" x14ac:dyDescent="0.2">
      <c r="A117" s="138" t="s">
        <v>168</v>
      </c>
      <c r="B117" s="138" t="s">
        <v>226</v>
      </c>
      <c r="C117" s="138" t="s">
        <v>227</v>
      </c>
      <c r="D117" s="138">
        <v>3</v>
      </c>
      <c r="E117" s="138" t="s">
        <v>28</v>
      </c>
      <c r="F117" s="138" t="s">
        <v>32</v>
      </c>
      <c r="G117" s="138" t="s">
        <v>134</v>
      </c>
      <c r="H117" s="138" t="s">
        <v>134</v>
      </c>
      <c r="I117" s="138" t="s">
        <v>134</v>
      </c>
      <c r="J117" s="138" t="s">
        <v>134</v>
      </c>
      <c r="K117" s="138" t="s">
        <v>134</v>
      </c>
      <c r="L117" s="138" t="s">
        <v>134</v>
      </c>
      <c r="M117" s="138" t="s">
        <v>134</v>
      </c>
      <c r="N117" s="138" t="s">
        <v>134</v>
      </c>
      <c r="O117" s="138" t="s">
        <v>134</v>
      </c>
      <c r="P117" s="138" t="s">
        <v>134</v>
      </c>
      <c r="Q117" s="138" t="s">
        <v>134</v>
      </c>
      <c r="R117" s="138" t="s">
        <v>134</v>
      </c>
      <c r="S117" s="138" t="s">
        <v>134</v>
      </c>
    </row>
    <row r="118" spans="1:19" x14ac:dyDescent="0.2">
      <c r="A118" s="138" t="s">
        <v>168</v>
      </c>
      <c r="B118" s="138" t="s">
        <v>228</v>
      </c>
      <c r="C118" s="138" t="s">
        <v>229</v>
      </c>
      <c r="D118" s="138">
        <v>3</v>
      </c>
      <c r="E118" s="138" t="s">
        <v>28</v>
      </c>
      <c r="F118" s="138" t="s">
        <v>32</v>
      </c>
      <c r="G118" s="138" t="s">
        <v>134</v>
      </c>
      <c r="H118" s="138" t="s">
        <v>134</v>
      </c>
      <c r="I118" s="138" t="s">
        <v>134</v>
      </c>
      <c r="J118" s="138" t="s">
        <v>134</v>
      </c>
      <c r="K118" s="138" t="s">
        <v>134</v>
      </c>
      <c r="L118" s="138" t="s">
        <v>134</v>
      </c>
      <c r="M118" s="138" t="s">
        <v>134</v>
      </c>
      <c r="N118" s="138" t="s">
        <v>134</v>
      </c>
      <c r="O118" s="138" t="s">
        <v>134</v>
      </c>
      <c r="P118" s="138" t="s">
        <v>134</v>
      </c>
      <c r="Q118" s="138" t="s">
        <v>134</v>
      </c>
      <c r="R118" s="138" t="s">
        <v>134</v>
      </c>
      <c r="S118" s="138" t="s">
        <v>134</v>
      </c>
    </row>
    <row r="119" spans="1:19" x14ac:dyDescent="0.2">
      <c r="A119" s="138" t="s">
        <v>168</v>
      </c>
      <c r="B119" s="138" t="s">
        <v>230</v>
      </c>
      <c r="C119" s="138" t="s">
        <v>231</v>
      </c>
      <c r="D119" s="138">
        <v>2</v>
      </c>
      <c r="E119" s="138" t="s">
        <v>28</v>
      </c>
      <c r="F119" s="138" t="s">
        <v>32</v>
      </c>
      <c r="G119" s="138" t="s">
        <v>134</v>
      </c>
      <c r="H119" s="138" t="s">
        <v>134</v>
      </c>
      <c r="I119" s="138" t="s">
        <v>134</v>
      </c>
      <c r="J119" s="138" t="s">
        <v>134</v>
      </c>
      <c r="K119" s="138" t="s">
        <v>134</v>
      </c>
      <c r="L119" s="138" t="s">
        <v>134</v>
      </c>
      <c r="M119" s="138" t="s">
        <v>134</v>
      </c>
      <c r="N119" s="138" t="s">
        <v>134</v>
      </c>
      <c r="O119" s="138" t="s">
        <v>134</v>
      </c>
      <c r="P119" s="138" t="s">
        <v>134</v>
      </c>
      <c r="Q119" s="138" t="s">
        <v>134</v>
      </c>
      <c r="R119" s="138" t="s">
        <v>134</v>
      </c>
      <c r="S119" s="138" t="s">
        <v>134</v>
      </c>
    </row>
    <row r="120" spans="1:19" x14ac:dyDescent="0.2">
      <c r="A120" s="138" t="s">
        <v>168</v>
      </c>
      <c r="B120" s="138" t="s">
        <v>234</v>
      </c>
      <c r="C120" s="138" t="s">
        <v>235</v>
      </c>
      <c r="D120" s="138">
        <v>3</v>
      </c>
      <c r="E120" s="138" t="s">
        <v>28</v>
      </c>
      <c r="F120" s="138" t="s">
        <v>32</v>
      </c>
      <c r="G120" s="138" t="s">
        <v>134</v>
      </c>
      <c r="H120" s="138" t="s">
        <v>134</v>
      </c>
      <c r="I120" s="138" t="s">
        <v>134</v>
      </c>
      <c r="J120" s="138" t="s">
        <v>134</v>
      </c>
      <c r="K120" s="138" t="s">
        <v>134</v>
      </c>
      <c r="L120" s="138" t="s">
        <v>134</v>
      </c>
      <c r="M120" s="138" t="s">
        <v>134</v>
      </c>
      <c r="N120" s="138" t="s">
        <v>134</v>
      </c>
      <c r="O120" s="138" t="s">
        <v>134</v>
      </c>
      <c r="P120" s="138" t="s">
        <v>134</v>
      </c>
      <c r="Q120" s="138" t="s">
        <v>134</v>
      </c>
      <c r="R120" s="138" t="s">
        <v>134</v>
      </c>
      <c r="S120" s="138" t="s">
        <v>134</v>
      </c>
    </row>
    <row r="121" spans="1:19" x14ac:dyDescent="0.2">
      <c r="A121" s="138" t="s">
        <v>168</v>
      </c>
      <c r="B121" s="138" t="s">
        <v>232</v>
      </c>
      <c r="C121" s="138" t="s">
        <v>281</v>
      </c>
      <c r="D121" s="138">
        <v>1</v>
      </c>
      <c r="E121" s="138" t="s">
        <v>28</v>
      </c>
      <c r="F121" s="138" t="s">
        <v>28</v>
      </c>
      <c r="G121" s="138" t="s">
        <v>134</v>
      </c>
      <c r="H121" s="138" t="s">
        <v>28</v>
      </c>
      <c r="I121" s="138" t="s">
        <v>134</v>
      </c>
      <c r="J121" s="138" t="s">
        <v>134</v>
      </c>
      <c r="K121" s="138" t="s">
        <v>134</v>
      </c>
      <c r="L121" s="138" t="s">
        <v>134</v>
      </c>
      <c r="M121" s="138" t="s">
        <v>134</v>
      </c>
      <c r="N121" s="138" t="s">
        <v>134</v>
      </c>
      <c r="O121" s="138" t="s">
        <v>134</v>
      </c>
      <c r="P121" s="138" t="s">
        <v>134</v>
      </c>
      <c r="Q121" s="138" t="s">
        <v>134</v>
      </c>
      <c r="R121" s="138" t="s">
        <v>134</v>
      </c>
      <c r="S121" s="138" t="s">
        <v>134</v>
      </c>
    </row>
    <row r="122" spans="1:19" x14ac:dyDescent="0.2">
      <c r="A122" s="138" t="s">
        <v>168</v>
      </c>
      <c r="B122" s="138" t="s">
        <v>233</v>
      </c>
      <c r="C122" s="138" t="s">
        <v>282</v>
      </c>
      <c r="D122" s="138">
        <v>1</v>
      </c>
      <c r="E122" s="138" t="s">
        <v>28</v>
      </c>
      <c r="F122" s="138" t="s">
        <v>28</v>
      </c>
      <c r="G122" s="138" t="s">
        <v>134</v>
      </c>
      <c r="H122" s="138" t="s">
        <v>28</v>
      </c>
      <c r="I122" s="138" t="s">
        <v>134</v>
      </c>
      <c r="J122" s="138" t="s">
        <v>134</v>
      </c>
      <c r="K122" s="138" t="s">
        <v>134</v>
      </c>
      <c r="L122" s="138" t="s">
        <v>134</v>
      </c>
      <c r="M122" s="138" t="s">
        <v>134</v>
      </c>
      <c r="N122" s="138" t="s">
        <v>134</v>
      </c>
      <c r="O122" s="138" t="s">
        <v>134</v>
      </c>
      <c r="P122" s="138" t="s">
        <v>134</v>
      </c>
      <c r="Q122" s="138" t="s">
        <v>134</v>
      </c>
      <c r="R122" s="138" t="s">
        <v>134</v>
      </c>
      <c r="S122" s="138" t="s">
        <v>134</v>
      </c>
    </row>
    <row r="123" spans="1:19" x14ac:dyDescent="0.2">
      <c r="A123" s="138" t="s">
        <v>168</v>
      </c>
      <c r="B123" s="138" t="s">
        <v>238</v>
      </c>
      <c r="C123" s="138" t="s">
        <v>239</v>
      </c>
      <c r="D123" s="138">
        <v>3</v>
      </c>
      <c r="E123" s="138" t="s">
        <v>28</v>
      </c>
      <c r="F123" s="138" t="s">
        <v>32</v>
      </c>
      <c r="G123" s="138" t="s">
        <v>134</v>
      </c>
      <c r="H123" s="138" t="s">
        <v>134</v>
      </c>
      <c r="I123" s="138" t="s">
        <v>134</v>
      </c>
      <c r="J123" s="138" t="s">
        <v>134</v>
      </c>
      <c r="K123" s="138" t="s">
        <v>134</v>
      </c>
      <c r="L123" s="138" t="s">
        <v>134</v>
      </c>
      <c r="M123" s="138" t="s">
        <v>134</v>
      </c>
      <c r="N123" s="138" t="s">
        <v>134</v>
      </c>
      <c r="O123" s="138" t="s">
        <v>134</v>
      </c>
      <c r="P123" s="138" t="s">
        <v>134</v>
      </c>
      <c r="Q123" s="138" t="s">
        <v>134</v>
      </c>
      <c r="R123" s="138" t="s">
        <v>134</v>
      </c>
      <c r="S123" s="138" t="s">
        <v>134</v>
      </c>
    </row>
    <row r="124" spans="1:19" x14ac:dyDescent="0.2">
      <c r="A124" s="138" t="s">
        <v>168</v>
      </c>
      <c r="B124" s="138" t="s">
        <v>240</v>
      </c>
      <c r="C124" s="138" t="s">
        <v>241</v>
      </c>
      <c r="D124" s="138">
        <v>3</v>
      </c>
      <c r="E124" s="138" t="s">
        <v>28</v>
      </c>
      <c r="F124" s="138" t="s">
        <v>32</v>
      </c>
      <c r="G124" s="138" t="s">
        <v>134</v>
      </c>
      <c r="H124" s="138" t="s">
        <v>134</v>
      </c>
      <c r="I124" s="138" t="s">
        <v>134</v>
      </c>
      <c r="J124" s="138" t="s">
        <v>134</v>
      </c>
      <c r="K124" s="138" t="s">
        <v>134</v>
      </c>
      <c r="L124" s="138" t="s">
        <v>134</v>
      </c>
      <c r="M124" s="138" t="s">
        <v>134</v>
      </c>
      <c r="N124" s="138" t="s">
        <v>134</v>
      </c>
      <c r="O124" s="138" t="s">
        <v>134</v>
      </c>
      <c r="P124" s="138" t="s">
        <v>134</v>
      </c>
      <c r="Q124" s="138" t="s">
        <v>134</v>
      </c>
      <c r="R124" s="138" t="s">
        <v>134</v>
      </c>
      <c r="S124" s="138" t="s">
        <v>134</v>
      </c>
    </row>
    <row r="125" spans="1:19" x14ac:dyDescent="0.2">
      <c r="A125" s="138" t="s">
        <v>168</v>
      </c>
      <c r="B125" s="138" t="s">
        <v>242</v>
      </c>
      <c r="C125" s="138" t="s">
        <v>243</v>
      </c>
      <c r="D125" s="138">
        <v>3</v>
      </c>
      <c r="E125" s="138" t="s">
        <v>28</v>
      </c>
      <c r="F125" s="138" t="s">
        <v>32</v>
      </c>
      <c r="G125" s="138" t="s">
        <v>134</v>
      </c>
      <c r="H125" s="138" t="s">
        <v>134</v>
      </c>
      <c r="I125" s="138" t="s">
        <v>134</v>
      </c>
      <c r="J125" s="138" t="s">
        <v>134</v>
      </c>
      <c r="K125" s="138" t="s">
        <v>134</v>
      </c>
      <c r="L125" s="138" t="s">
        <v>134</v>
      </c>
      <c r="M125" s="138" t="s">
        <v>134</v>
      </c>
      <c r="N125" s="138" t="s">
        <v>134</v>
      </c>
      <c r="O125" s="138" t="s">
        <v>134</v>
      </c>
      <c r="P125" s="138" t="s">
        <v>134</v>
      </c>
      <c r="Q125" s="138" t="s">
        <v>134</v>
      </c>
      <c r="R125" s="138" t="s">
        <v>134</v>
      </c>
      <c r="S125" s="138" t="s">
        <v>134</v>
      </c>
    </row>
    <row r="126" spans="1:19" x14ac:dyDescent="0.2">
      <c r="A126" s="138" t="s">
        <v>168</v>
      </c>
      <c r="B126" s="138" t="s">
        <v>250</v>
      </c>
      <c r="C126" s="138" t="s">
        <v>402</v>
      </c>
      <c r="D126" s="138">
        <v>2</v>
      </c>
      <c r="E126" s="138" t="s">
        <v>28</v>
      </c>
      <c r="F126" s="138" t="s">
        <v>32</v>
      </c>
      <c r="G126" s="138" t="s">
        <v>134</v>
      </c>
      <c r="H126" s="138" t="s">
        <v>134</v>
      </c>
      <c r="I126" s="138" t="s">
        <v>134</v>
      </c>
      <c r="J126" s="138" t="s">
        <v>134</v>
      </c>
      <c r="K126" s="138" t="s">
        <v>134</v>
      </c>
      <c r="L126" s="138" t="s">
        <v>134</v>
      </c>
      <c r="M126" s="138" t="s">
        <v>134</v>
      </c>
      <c r="N126" s="138" t="s">
        <v>134</v>
      </c>
      <c r="O126" s="138" t="s">
        <v>134</v>
      </c>
      <c r="P126" s="138" t="s">
        <v>134</v>
      </c>
      <c r="Q126" s="138" t="s">
        <v>134</v>
      </c>
      <c r="R126" s="138" t="s">
        <v>134</v>
      </c>
      <c r="S126" s="138" t="s">
        <v>134</v>
      </c>
    </row>
    <row r="127" spans="1:19" x14ac:dyDescent="0.2">
      <c r="A127" s="139" t="s">
        <v>168</v>
      </c>
      <c r="B127" s="139" t="s">
        <v>403</v>
      </c>
      <c r="C127" s="139" t="s">
        <v>404</v>
      </c>
      <c r="D127" s="139">
        <v>2</v>
      </c>
      <c r="E127" s="139" t="s">
        <v>28</v>
      </c>
      <c r="F127" s="139" t="s">
        <v>32</v>
      </c>
      <c r="G127" s="139" t="s">
        <v>134</v>
      </c>
      <c r="H127" s="139" t="s">
        <v>134</v>
      </c>
      <c r="I127" s="139" t="s">
        <v>134</v>
      </c>
      <c r="J127" s="139" t="s">
        <v>134</v>
      </c>
      <c r="K127" s="139" t="s">
        <v>134</v>
      </c>
      <c r="L127" s="139" t="s">
        <v>134</v>
      </c>
      <c r="M127" s="139" t="s">
        <v>134</v>
      </c>
      <c r="N127" s="139" t="s">
        <v>134</v>
      </c>
      <c r="O127" s="139" t="s">
        <v>134</v>
      </c>
      <c r="P127" s="139" t="s">
        <v>134</v>
      </c>
      <c r="Q127" s="139" t="s">
        <v>134</v>
      </c>
      <c r="R127" s="139" t="s">
        <v>134</v>
      </c>
      <c r="S127" s="139" t="s">
        <v>134</v>
      </c>
    </row>
    <row r="128" spans="1:19" x14ac:dyDescent="0.2">
      <c r="A128" s="32"/>
      <c r="B128" s="33">
        <f>COUNTA(B76:B127)</f>
        <v>52</v>
      </c>
      <c r="C128" s="119"/>
      <c r="D128" s="128"/>
      <c r="E128" s="33">
        <f t="shared" ref="E128:S128" si="4">COUNTIF(E76:E127,"Yes")</f>
        <v>52</v>
      </c>
      <c r="F128" s="33">
        <f t="shared" si="4"/>
        <v>2</v>
      </c>
      <c r="G128" s="33">
        <f t="shared" si="4"/>
        <v>0</v>
      </c>
      <c r="H128" s="33">
        <f t="shared" si="4"/>
        <v>2</v>
      </c>
      <c r="I128" s="33">
        <f t="shared" si="4"/>
        <v>0</v>
      </c>
      <c r="J128" s="33">
        <f t="shared" si="4"/>
        <v>0</v>
      </c>
      <c r="K128" s="33">
        <f t="shared" si="4"/>
        <v>0</v>
      </c>
      <c r="L128" s="33">
        <f t="shared" si="4"/>
        <v>0</v>
      </c>
      <c r="M128" s="33">
        <f t="shared" si="4"/>
        <v>0</v>
      </c>
      <c r="N128" s="33">
        <f t="shared" si="4"/>
        <v>0</v>
      </c>
      <c r="O128" s="33">
        <f t="shared" si="4"/>
        <v>0</v>
      </c>
      <c r="P128" s="33">
        <f t="shared" si="4"/>
        <v>0</v>
      </c>
      <c r="Q128" s="33">
        <f t="shared" si="4"/>
        <v>0</v>
      </c>
      <c r="R128" s="33">
        <f t="shared" si="4"/>
        <v>0</v>
      </c>
      <c r="S128" s="33">
        <f t="shared" si="4"/>
        <v>0</v>
      </c>
    </row>
    <row r="129" spans="1:19" x14ac:dyDescent="0.2">
      <c r="A129" s="46"/>
      <c r="B129" s="46"/>
      <c r="C129" s="83"/>
      <c r="D129" s="83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19" x14ac:dyDescent="0.2">
      <c r="A130" s="50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</row>
    <row r="131" spans="1:19" x14ac:dyDescent="0.2">
      <c r="A131" s="50"/>
      <c r="C131" s="96" t="s">
        <v>54</v>
      </c>
      <c r="D131" s="96"/>
      <c r="E131" s="97"/>
      <c r="F131" s="97"/>
      <c r="G131" s="97"/>
      <c r="H131" s="97"/>
      <c r="I131" s="97"/>
      <c r="J131" s="50"/>
      <c r="K131" s="50"/>
      <c r="L131" s="50"/>
      <c r="M131" s="50"/>
      <c r="N131" s="50"/>
      <c r="O131" s="50"/>
      <c r="P131" s="50"/>
      <c r="Q131" s="50"/>
      <c r="R131" s="50"/>
      <c r="S131" s="50"/>
    </row>
    <row r="132" spans="1:19" x14ac:dyDescent="0.2">
      <c r="A132" s="50"/>
      <c r="B132" s="87"/>
      <c r="C132" s="98"/>
      <c r="D132" s="98"/>
      <c r="E132" s="99"/>
      <c r="F132" s="100"/>
      <c r="G132" s="101" t="s">
        <v>87</v>
      </c>
      <c r="H132" s="93">
        <f>SUM(B7+B19+B44+B74+B128)</f>
        <v>117</v>
      </c>
      <c r="I132" s="97"/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1:19" x14ac:dyDescent="0.2">
      <c r="B133" s="86"/>
      <c r="C133" s="98"/>
      <c r="D133" s="98"/>
      <c r="E133" s="99"/>
      <c r="F133" s="99"/>
      <c r="G133" s="102" t="s">
        <v>89</v>
      </c>
      <c r="H133" s="93">
        <f>SUM(E7+E19+E44+E74+E128)</f>
        <v>114</v>
      </c>
      <c r="I133" s="98"/>
    </row>
    <row r="134" spans="1:19" x14ac:dyDescent="0.2">
      <c r="B134" s="86"/>
      <c r="C134" s="98"/>
      <c r="D134" s="98"/>
      <c r="E134" s="99"/>
      <c r="F134" s="99"/>
      <c r="G134" s="102" t="s">
        <v>90</v>
      </c>
      <c r="H134" s="93">
        <f>SUM(F7+F19+F44+F74+F128)</f>
        <v>15</v>
      </c>
      <c r="I134" s="98"/>
    </row>
    <row r="135" spans="1:19" x14ac:dyDescent="0.2">
      <c r="B135" s="86"/>
      <c r="C135" s="98"/>
      <c r="D135" s="98"/>
      <c r="E135" s="98"/>
      <c r="F135" s="98"/>
      <c r="G135" s="98"/>
      <c r="H135" s="98"/>
      <c r="I135" s="98"/>
    </row>
    <row r="136" spans="1:19" x14ac:dyDescent="0.2">
      <c r="B136" s="86"/>
      <c r="C136" s="96" t="s">
        <v>91</v>
      </c>
      <c r="D136" s="96"/>
      <c r="E136" s="98"/>
      <c r="F136" s="98"/>
      <c r="G136" s="98"/>
      <c r="H136" s="103" t="s">
        <v>82</v>
      </c>
      <c r="I136" s="103" t="s">
        <v>92</v>
      </c>
    </row>
    <row r="137" spans="1:19" x14ac:dyDescent="0.2">
      <c r="B137" s="86"/>
      <c r="C137" s="98"/>
      <c r="D137" s="98"/>
      <c r="E137" s="98"/>
      <c r="F137" s="98"/>
      <c r="G137" s="104" t="s">
        <v>96</v>
      </c>
      <c r="H137" s="93">
        <f>SUM(G7+G19+G44+G74+G128)</f>
        <v>0</v>
      </c>
      <c r="I137" s="123" t="s">
        <v>36</v>
      </c>
    </row>
    <row r="138" spans="1:19" x14ac:dyDescent="0.2">
      <c r="B138" s="86"/>
      <c r="C138" s="98"/>
      <c r="D138" s="98"/>
      <c r="E138" s="98"/>
      <c r="F138" s="98"/>
      <c r="G138" s="104" t="s">
        <v>97</v>
      </c>
      <c r="H138" s="93">
        <f>SUM(H7+H19+H44+H74+H128)</f>
        <v>12</v>
      </c>
      <c r="I138" s="123" t="s">
        <v>36</v>
      </c>
    </row>
    <row r="139" spans="1:19" x14ac:dyDescent="0.2">
      <c r="B139" s="86"/>
      <c r="C139" s="98"/>
      <c r="D139" s="98"/>
      <c r="E139" s="98"/>
      <c r="F139" s="98"/>
      <c r="G139" s="104" t="s">
        <v>98</v>
      </c>
      <c r="H139" s="93">
        <f>SUM(I7+I19+I44+I74+I128)</f>
        <v>0</v>
      </c>
      <c r="I139" s="123" t="s">
        <v>36</v>
      </c>
    </row>
    <row r="140" spans="1:19" x14ac:dyDescent="0.2">
      <c r="B140" s="86"/>
      <c r="C140" s="98"/>
      <c r="D140" s="98"/>
      <c r="E140" s="98"/>
      <c r="F140" s="98"/>
      <c r="G140" s="104" t="s">
        <v>99</v>
      </c>
      <c r="H140" s="93">
        <f>SUM(J7+J19+J44+J74+J128)</f>
        <v>0</v>
      </c>
      <c r="I140" s="123" t="s">
        <v>36</v>
      </c>
    </row>
    <row r="141" spans="1:19" x14ac:dyDescent="0.2">
      <c r="B141" s="86"/>
      <c r="C141" s="98"/>
      <c r="D141" s="98"/>
      <c r="E141" s="98"/>
      <c r="F141" s="98"/>
      <c r="G141" s="104" t="s">
        <v>100</v>
      </c>
      <c r="H141" s="93">
        <f>SUM(K7+K19+K44+K74+K128)</f>
        <v>0</v>
      </c>
      <c r="I141" s="123" t="s">
        <v>36</v>
      </c>
    </row>
    <row r="142" spans="1:19" x14ac:dyDescent="0.2">
      <c r="B142" s="86"/>
      <c r="C142" s="98"/>
      <c r="D142" s="98"/>
      <c r="E142" s="98"/>
      <c r="F142" s="98"/>
      <c r="G142" s="104" t="s">
        <v>101</v>
      </c>
      <c r="H142" s="93">
        <f>SUM(L7+L19+L44+L74+L128)</f>
        <v>0</v>
      </c>
      <c r="I142" s="123" t="s">
        <v>36</v>
      </c>
    </row>
    <row r="143" spans="1:19" x14ac:dyDescent="0.2">
      <c r="B143" s="86"/>
      <c r="C143" s="98"/>
      <c r="D143" s="98"/>
      <c r="E143" s="98"/>
      <c r="F143" s="98"/>
      <c r="G143" s="104" t="s">
        <v>102</v>
      </c>
      <c r="H143" s="93">
        <f>SUM(M7+M19+M44+M74+M128)</f>
        <v>0</v>
      </c>
      <c r="I143" s="123" t="s">
        <v>36</v>
      </c>
    </row>
    <row r="144" spans="1:19" x14ac:dyDescent="0.2">
      <c r="B144" s="86"/>
      <c r="C144" s="98"/>
      <c r="D144" s="98"/>
      <c r="E144" s="98"/>
      <c r="F144" s="98"/>
      <c r="G144" s="104" t="s">
        <v>103</v>
      </c>
      <c r="H144" s="93">
        <f>SUM(N7+N19+N44+N74+N128)</f>
        <v>0</v>
      </c>
      <c r="I144" s="123" t="s">
        <v>36</v>
      </c>
    </row>
    <row r="145" spans="2:9" x14ac:dyDescent="0.2">
      <c r="B145" s="86"/>
      <c r="C145" s="98"/>
      <c r="D145" s="98"/>
      <c r="E145" s="98"/>
      <c r="F145" s="98"/>
      <c r="G145" s="104" t="s">
        <v>104</v>
      </c>
      <c r="H145" s="93">
        <f>SUM(O7+O19+O44+O74+O128)</f>
        <v>0</v>
      </c>
      <c r="I145" s="123" t="s">
        <v>36</v>
      </c>
    </row>
    <row r="146" spans="2:9" x14ac:dyDescent="0.2">
      <c r="B146" s="86"/>
      <c r="C146" s="98"/>
      <c r="D146" s="98"/>
      <c r="E146" s="98"/>
      <c r="F146" s="98"/>
      <c r="G146" s="104" t="s">
        <v>105</v>
      </c>
      <c r="H146" s="93">
        <f>SUM(P7+P19+P44+P74+P128)</f>
        <v>0</v>
      </c>
      <c r="I146" s="123" t="s">
        <v>36</v>
      </c>
    </row>
    <row r="147" spans="2:9" x14ac:dyDescent="0.2">
      <c r="B147" s="86"/>
      <c r="C147" s="98"/>
      <c r="D147" s="98"/>
      <c r="E147" s="98"/>
      <c r="F147" s="98"/>
      <c r="G147" s="104" t="s">
        <v>106</v>
      </c>
      <c r="H147" s="93">
        <f>SUM(Q7+Q19+Q44+Q74+Q128)</f>
        <v>0</v>
      </c>
      <c r="I147" s="123" t="s">
        <v>36</v>
      </c>
    </row>
    <row r="148" spans="2:9" x14ac:dyDescent="0.2">
      <c r="B148" s="86"/>
      <c r="C148" s="98"/>
      <c r="D148" s="98"/>
      <c r="E148" s="98"/>
      <c r="F148" s="98"/>
      <c r="G148" s="104" t="s">
        <v>107</v>
      </c>
      <c r="H148" s="93">
        <f>SUM(R7+R19+R44+R74+R128)</f>
        <v>0</v>
      </c>
      <c r="I148" s="123" t="s">
        <v>36</v>
      </c>
    </row>
    <row r="149" spans="2:9" x14ac:dyDescent="0.2">
      <c r="B149" s="86"/>
      <c r="C149" s="98"/>
      <c r="D149" s="98"/>
      <c r="E149" s="98"/>
      <c r="F149" s="98"/>
      <c r="G149" s="104" t="s">
        <v>108</v>
      </c>
      <c r="H149" s="115">
        <f>SUM(S7+S19+S44+S74+S128)</f>
        <v>3</v>
      </c>
      <c r="I149" s="123" t="s">
        <v>36</v>
      </c>
    </row>
    <row r="150" spans="2:9" x14ac:dyDescent="0.2">
      <c r="B150" s="86"/>
      <c r="C150" s="98"/>
      <c r="D150" s="98"/>
      <c r="E150" s="98"/>
      <c r="F150" s="98"/>
      <c r="G150" s="104"/>
      <c r="H150" s="114">
        <f>SUM(H137:H149)</f>
        <v>15</v>
      </c>
      <c r="I150" s="123" t="s">
        <v>36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2012 Swimming Season
Possible Pollution Sources for Monitored Rhode Island  Beaches</oddHeader>
    <oddFooter>&amp;R&amp;P of &amp;N</oddFooter>
  </headerFooter>
  <rowBreaks count="1" manualBreakCount="1">
    <brk id="1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0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2" ht="37.5" customHeight="1" x14ac:dyDescent="0.15">
      <c r="A1" s="25" t="s">
        <v>12</v>
      </c>
      <c r="B1" s="25" t="s">
        <v>13</v>
      </c>
      <c r="C1" s="25" t="s">
        <v>55</v>
      </c>
      <c r="D1" s="3" t="s">
        <v>58</v>
      </c>
      <c r="E1" s="25" t="s">
        <v>74</v>
      </c>
      <c r="F1" s="26" t="s">
        <v>75</v>
      </c>
      <c r="G1" s="26" t="s">
        <v>76</v>
      </c>
      <c r="H1" s="27" t="s">
        <v>77</v>
      </c>
      <c r="I1" s="25" t="s">
        <v>78</v>
      </c>
      <c r="J1" s="25" t="s">
        <v>79</v>
      </c>
      <c r="K1" s="25" t="s">
        <v>80</v>
      </c>
    </row>
    <row r="2" spans="1:12" ht="12.75" customHeight="1" x14ac:dyDescent="0.15">
      <c r="A2" s="150" t="s">
        <v>129</v>
      </c>
      <c r="B2" s="150" t="s">
        <v>131</v>
      </c>
      <c r="C2" s="150" t="s">
        <v>268</v>
      </c>
      <c r="D2" s="150">
        <v>1</v>
      </c>
      <c r="E2" s="151" t="s">
        <v>244</v>
      </c>
      <c r="F2" s="152">
        <v>41065</v>
      </c>
      <c r="G2" s="152">
        <v>41067</v>
      </c>
      <c r="H2" s="150">
        <v>2</v>
      </c>
      <c r="I2" s="150" t="s">
        <v>30</v>
      </c>
      <c r="J2" s="150" t="s">
        <v>245</v>
      </c>
      <c r="K2" s="150" t="s">
        <v>267</v>
      </c>
      <c r="L2" s="134"/>
    </row>
    <row r="3" spans="1:12" ht="12.75" customHeight="1" x14ac:dyDescent="0.15">
      <c r="A3" s="150" t="s">
        <v>129</v>
      </c>
      <c r="B3" s="150" t="s">
        <v>131</v>
      </c>
      <c r="C3" s="150" t="s">
        <v>268</v>
      </c>
      <c r="D3" s="150">
        <v>1</v>
      </c>
      <c r="E3" s="151" t="s">
        <v>244</v>
      </c>
      <c r="F3" s="152">
        <v>41138</v>
      </c>
      <c r="G3" s="152">
        <v>41142</v>
      </c>
      <c r="H3" s="150">
        <v>4</v>
      </c>
      <c r="I3" s="150" t="s">
        <v>30</v>
      </c>
      <c r="J3" s="150" t="s">
        <v>245</v>
      </c>
      <c r="K3" s="150" t="s">
        <v>267</v>
      </c>
      <c r="L3" s="134"/>
    </row>
    <row r="4" spans="1:12" ht="12.75" customHeight="1" x14ac:dyDescent="0.15">
      <c r="A4" s="153" t="s">
        <v>129</v>
      </c>
      <c r="B4" s="153" t="s">
        <v>132</v>
      </c>
      <c r="C4" s="153" t="s">
        <v>285</v>
      </c>
      <c r="D4" s="153">
        <v>2</v>
      </c>
      <c r="E4" s="154" t="s">
        <v>244</v>
      </c>
      <c r="F4" s="155">
        <v>41096</v>
      </c>
      <c r="G4" s="155">
        <v>41101</v>
      </c>
      <c r="H4" s="153">
        <v>5</v>
      </c>
      <c r="I4" s="153" t="s">
        <v>30</v>
      </c>
      <c r="J4" s="153" t="s">
        <v>245</v>
      </c>
      <c r="K4" s="153" t="s">
        <v>19</v>
      </c>
      <c r="L4" s="134"/>
    </row>
    <row r="5" spans="1:12" ht="12.75" customHeight="1" x14ac:dyDescent="0.15">
      <c r="A5" s="32"/>
      <c r="B5" s="61">
        <f>SUM(IF(FREQUENCY(MATCH(B2:B4,B2:B4,0),MATCH(B2:B4,B2:B4,0))&gt;0,1))</f>
        <v>2</v>
      </c>
      <c r="C5" s="61"/>
      <c r="D5" s="61"/>
      <c r="E5" s="29">
        <f>COUNTA(E2:E4)</f>
        <v>3</v>
      </c>
      <c r="F5" s="29"/>
      <c r="G5" s="29"/>
      <c r="H5" s="29">
        <f>SUM(H2:H4)</f>
        <v>11</v>
      </c>
      <c r="I5" s="32"/>
      <c r="J5" s="32"/>
      <c r="K5" s="32"/>
    </row>
    <row r="6" spans="1:12" ht="12.75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ht="12.75" customHeight="1" x14ac:dyDescent="0.15">
      <c r="A7" s="150" t="s">
        <v>136</v>
      </c>
      <c r="B7" s="150" t="s">
        <v>137</v>
      </c>
      <c r="C7" s="150" t="s">
        <v>290</v>
      </c>
      <c r="D7" s="150">
        <v>1</v>
      </c>
      <c r="E7" s="151" t="s">
        <v>244</v>
      </c>
      <c r="F7" s="152">
        <v>41122</v>
      </c>
      <c r="G7" s="152">
        <v>41123</v>
      </c>
      <c r="H7" s="150">
        <v>1</v>
      </c>
      <c r="I7" s="150" t="s">
        <v>30</v>
      </c>
      <c r="J7" s="150" t="s">
        <v>245</v>
      </c>
      <c r="K7" s="150" t="s">
        <v>409</v>
      </c>
    </row>
    <row r="8" spans="1:12" ht="12.75" customHeight="1" x14ac:dyDescent="0.15">
      <c r="A8" s="150" t="s">
        <v>136</v>
      </c>
      <c r="B8" s="150" t="s">
        <v>138</v>
      </c>
      <c r="C8" s="150" t="s">
        <v>270</v>
      </c>
      <c r="D8" s="150">
        <v>1</v>
      </c>
      <c r="E8" s="151" t="s">
        <v>244</v>
      </c>
      <c r="F8" s="152">
        <v>41142</v>
      </c>
      <c r="G8" s="152">
        <v>41144</v>
      </c>
      <c r="H8" s="150">
        <v>2</v>
      </c>
      <c r="I8" s="150" t="s">
        <v>30</v>
      </c>
      <c r="J8" s="150" t="s">
        <v>245</v>
      </c>
      <c r="K8" s="150" t="s">
        <v>409</v>
      </c>
    </row>
    <row r="9" spans="1:12" ht="12.75" customHeight="1" x14ac:dyDescent="0.15">
      <c r="A9" s="150" t="s">
        <v>136</v>
      </c>
      <c r="B9" s="150" t="s">
        <v>139</v>
      </c>
      <c r="C9" s="150" t="s">
        <v>271</v>
      </c>
      <c r="D9" s="150">
        <v>1</v>
      </c>
      <c r="E9" s="151" t="s">
        <v>244</v>
      </c>
      <c r="F9" s="152">
        <v>41065</v>
      </c>
      <c r="G9" s="152">
        <v>41067</v>
      </c>
      <c r="H9" s="150">
        <v>2</v>
      </c>
      <c r="I9" s="150" t="s">
        <v>30</v>
      </c>
      <c r="J9" s="150" t="s">
        <v>245</v>
      </c>
      <c r="K9" s="150" t="s">
        <v>267</v>
      </c>
    </row>
    <row r="10" spans="1:12" ht="12.75" customHeight="1" x14ac:dyDescent="0.15">
      <c r="A10" s="150" t="s">
        <v>136</v>
      </c>
      <c r="B10" s="150" t="s">
        <v>139</v>
      </c>
      <c r="C10" s="150" t="s">
        <v>271</v>
      </c>
      <c r="D10" s="150">
        <v>1</v>
      </c>
      <c r="E10" s="151" t="s">
        <v>244</v>
      </c>
      <c r="F10" s="152">
        <v>41081</v>
      </c>
      <c r="G10" s="152">
        <v>41082</v>
      </c>
      <c r="H10" s="150">
        <v>1</v>
      </c>
      <c r="I10" s="150" t="s">
        <v>30</v>
      </c>
      <c r="J10" s="150" t="s">
        <v>245</v>
      </c>
      <c r="K10" s="150" t="s">
        <v>409</v>
      </c>
    </row>
    <row r="11" spans="1:12" ht="12.75" customHeight="1" x14ac:dyDescent="0.15">
      <c r="A11" s="153" t="s">
        <v>136</v>
      </c>
      <c r="B11" s="153" t="s">
        <v>140</v>
      </c>
      <c r="C11" s="153" t="s">
        <v>272</v>
      </c>
      <c r="D11" s="153">
        <v>1</v>
      </c>
      <c r="E11" s="154" t="s">
        <v>244</v>
      </c>
      <c r="F11" s="155">
        <v>41142</v>
      </c>
      <c r="G11" s="155">
        <v>41144</v>
      </c>
      <c r="H11" s="153">
        <v>2</v>
      </c>
      <c r="I11" s="153" t="s">
        <v>30</v>
      </c>
      <c r="J11" s="153" t="s">
        <v>245</v>
      </c>
      <c r="K11" s="153" t="s">
        <v>409</v>
      </c>
    </row>
    <row r="12" spans="1:12" ht="12.75" customHeight="1" x14ac:dyDescent="0.15">
      <c r="A12" s="32"/>
      <c r="B12" s="61">
        <f>SUM(IF(FREQUENCY(MATCH(B7:B11,B7:B11,0),MATCH(B7:B11,B7:B11,0))&gt;0,1))</f>
        <v>4</v>
      </c>
      <c r="C12" s="61"/>
      <c r="D12" s="61"/>
      <c r="E12" s="29">
        <f>COUNTA(E7:E11)</f>
        <v>5</v>
      </c>
      <c r="F12" s="29"/>
      <c r="G12" s="29"/>
      <c r="H12" s="29">
        <f>SUM(H7:H11)</f>
        <v>8</v>
      </c>
      <c r="I12" s="32"/>
      <c r="J12" s="54"/>
      <c r="K12" s="54"/>
    </row>
    <row r="13" spans="1:12" ht="12.7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54"/>
      <c r="K13" s="54"/>
    </row>
    <row r="14" spans="1:12" ht="12.75" customHeight="1" x14ac:dyDescent="0.15">
      <c r="A14" s="150" t="s">
        <v>141</v>
      </c>
      <c r="B14" s="150" t="s">
        <v>142</v>
      </c>
      <c r="C14" s="150" t="s">
        <v>273</v>
      </c>
      <c r="D14" s="150">
        <v>1</v>
      </c>
      <c r="E14" s="151" t="s">
        <v>244</v>
      </c>
      <c r="F14" s="152">
        <v>41107</v>
      </c>
      <c r="G14" s="152">
        <v>41109</v>
      </c>
      <c r="H14" s="150">
        <v>2</v>
      </c>
      <c r="I14" s="150" t="s">
        <v>30</v>
      </c>
      <c r="J14" s="150" t="s">
        <v>245</v>
      </c>
      <c r="K14" s="150" t="s">
        <v>267</v>
      </c>
      <c r="L14" s="134"/>
    </row>
    <row r="15" spans="1:12" ht="12.75" customHeight="1" x14ac:dyDescent="0.15">
      <c r="A15" s="150" t="s">
        <v>141</v>
      </c>
      <c r="B15" s="150" t="s">
        <v>142</v>
      </c>
      <c r="C15" s="150" t="s">
        <v>273</v>
      </c>
      <c r="D15" s="150">
        <v>1</v>
      </c>
      <c r="E15" s="151" t="s">
        <v>244</v>
      </c>
      <c r="F15" s="152">
        <v>41117</v>
      </c>
      <c r="G15" s="152">
        <v>41118</v>
      </c>
      <c r="H15" s="150">
        <v>1</v>
      </c>
      <c r="I15" s="150" t="s">
        <v>30</v>
      </c>
      <c r="J15" s="150" t="s">
        <v>245</v>
      </c>
      <c r="K15" s="150" t="s">
        <v>267</v>
      </c>
      <c r="L15" s="134"/>
    </row>
    <row r="16" spans="1:12" ht="12.75" customHeight="1" x14ac:dyDescent="0.15">
      <c r="A16" s="150" t="s">
        <v>141</v>
      </c>
      <c r="B16" s="150" t="s">
        <v>146</v>
      </c>
      <c r="C16" s="150" t="s">
        <v>303</v>
      </c>
      <c r="D16" s="150">
        <v>1</v>
      </c>
      <c r="E16" s="151" t="s">
        <v>244</v>
      </c>
      <c r="F16" s="152">
        <v>41136</v>
      </c>
      <c r="G16" s="152">
        <v>41136</v>
      </c>
      <c r="H16" s="150">
        <v>1</v>
      </c>
      <c r="I16" s="150" t="s">
        <v>30</v>
      </c>
      <c r="J16" s="150" t="s">
        <v>245</v>
      </c>
      <c r="K16" s="150" t="s">
        <v>267</v>
      </c>
      <c r="L16" s="134"/>
    </row>
    <row r="17" spans="1:12" ht="12.75" customHeight="1" x14ac:dyDescent="0.15">
      <c r="A17" s="150" t="s">
        <v>141</v>
      </c>
      <c r="B17" s="150" t="s">
        <v>147</v>
      </c>
      <c r="C17" s="150" t="s">
        <v>304</v>
      </c>
      <c r="D17" s="150">
        <v>2</v>
      </c>
      <c r="E17" s="151" t="s">
        <v>244</v>
      </c>
      <c r="F17" s="152">
        <v>41073</v>
      </c>
      <c r="G17" s="152">
        <v>41075</v>
      </c>
      <c r="H17" s="150">
        <v>2</v>
      </c>
      <c r="I17" s="150" t="s">
        <v>30</v>
      </c>
      <c r="J17" s="150" t="s">
        <v>245</v>
      </c>
      <c r="K17" s="150" t="s">
        <v>267</v>
      </c>
      <c r="L17" s="134"/>
    </row>
    <row r="18" spans="1:12" ht="12.75" customHeight="1" x14ac:dyDescent="0.15">
      <c r="A18" s="150" t="s">
        <v>141</v>
      </c>
      <c r="B18" s="150" t="s">
        <v>148</v>
      </c>
      <c r="C18" s="150" t="s">
        <v>274</v>
      </c>
      <c r="D18" s="150">
        <v>1</v>
      </c>
      <c r="E18" s="151" t="s">
        <v>244</v>
      </c>
      <c r="F18" s="152">
        <v>41052</v>
      </c>
      <c r="G18" s="152">
        <v>41053</v>
      </c>
      <c r="H18" s="150">
        <v>1</v>
      </c>
      <c r="I18" s="150" t="s">
        <v>30</v>
      </c>
      <c r="J18" s="150" t="s">
        <v>245</v>
      </c>
      <c r="K18" s="150" t="s">
        <v>267</v>
      </c>
      <c r="L18" s="134"/>
    </row>
    <row r="19" spans="1:12" ht="12.75" customHeight="1" x14ac:dyDescent="0.15">
      <c r="A19" s="150" t="s">
        <v>141</v>
      </c>
      <c r="B19" s="150" t="s">
        <v>148</v>
      </c>
      <c r="C19" s="150" t="s">
        <v>274</v>
      </c>
      <c r="D19" s="150">
        <v>1</v>
      </c>
      <c r="E19" s="151" t="s">
        <v>244</v>
      </c>
      <c r="F19" s="152">
        <v>41066</v>
      </c>
      <c r="G19" s="152">
        <v>41067</v>
      </c>
      <c r="H19" s="150">
        <v>1</v>
      </c>
      <c r="I19" s="150" t="s">
        <v>30</v>
      </c>
      <c r="J19" s="150" t="s">
        <v>245</v>
      </c>
      <c r="K19" s="150" t="s">
        <v>267</v>
      </c>
      <c r="L19" s="134"/>
    </row>
    <row r="20" spans="1:12" ht="12.75" customHeight="1" x14ac:dyDescent="0.15">
      <c r="A20" s="150" t="s">
        <v>141</v>
      </c>
      <c r="B20" s="150" t="s">
        <v>148</v>
      </c>
      <c r="C20" s="150" t="s">
        <v>274</v>
      </c>
      <c r="D20" s="150">
        <v>1</v>
      </c>
      <c r="E20" s="151" t="s">
        <v>244</v>
      </c>
      <c r="F20" s="152">
        <v>41108</v>
      </c>
      <c r="G20" s="152">
        <v>41109</v>
      </c>
      <c r="H20" s="150">
        <v>1</v>
      </c>
      <c r="I20" s="150" t="s">
        <v>30</v>
      </c>
      <c r="J20" s="150" t="s">
        <v>245</v>
      </c>
      <c r="K20" s="150" t="s">
        <v>267</v>
      </c>
      <c r="L20" s="134"/>
    </row>
    <row r="21" spans="1:12" ht="12.75" customHeight="1" x14ac:dyDescent="0.15">
      <c r="A21" s="150" t="s">
        <v>141</v>
      </c>
      <c r="B21" s="150" t="s">
        <v>149</v>
      </c>
      <c r="C21" s="150" t="s">
        <v>305</v>
      </c>
      <c r="D21" s="150">
        <v>3</v>
      </c>
      <c r="E21" s="151" t="s">
        <v>244</v>
      </c>
      <c r="F21" s="152">
        <v>41145</v>
      </c>
      <c r="G21" s="152">
        <v>41146</v>
      </c>
      <c r="H21" s="150">
        <v>1</v>
      </c>
      <c r="I21" s="150" t="s">
        <v>30</v>
      </c>
      <c r="J21" s="150" t="s">
        <v>245</v>
      </c>
      <c r="K21" s="150" t="s">
        <v>409</v>
      </c>
      <c r="L21" s="134"/>
    </row>
    <row r="22" spans="1:12" ht="12.75" customHeight="1" x14ac:dyDescent="0.15">
      <c r="A22" s="150" t="s">
        <v>141</v>
      </c>
      <c r="B22" s="150" t="s">
        <v>152</v>
      </c>
      <c r="C22" s="150" t="s">
        <v>306</v>
      </c>
      <c r="D22" s="150">
        <v>3</v>
      </c>
      <c r="E22" s="151" t="s">
        <v>244</v>
      </c>
      <c r="F22" s="152">
        <v>41137</v>
      </c>
      <c r="G22" s="152">
        <v>41138</v>
      </c>
      <c r="H22" s="150">
        <v>1</v>
      </c>
      <c r="I22" s="150" t="s">
        <v>30</v>
      </c>
      <c r="J22" s="150" t="s">
        <v>245</v>
      </c>
      <c r="K22" s="150" t="s">
        <v>267</v>
      </c>
      <c r="L22" s="134"/>
    </row>
    <row r="23" spans="1:12" ht="12.75" customHeight="1" x14ac:dyDescent="0.15">
      <c r="A23" s="150" t="s">
        <v>141</v>
      </c>
      <c r="B23" s="150" t="s">
        <v>154</v>
      </c>
      <c r="C23" s="150" t="s">
        <v>275</v>
      </c>
      <c r="D23" s="150">
        <v>1</v>
      </c>
      <c r="E23" s="151" t="s">
        <v>244</v>
      </c>
      <c r="F23" s="152">
        <v>41065</v>
      </c>
      <c r="G23" s="152">
        <v>41067</v>
      </c>
      <c r="H23" s="150">
        <v>2</v>
      </c>
      <c r="I23" s="150" t="s">
        <v>30</v>
      </c>
      <c r="J23" s="150" t="s">
        <v>245</v>
      </c>
      <c r="K23" s="150" t="s">
        <v>267</v>
      </c>
      <c r="L23" s="134"/>
    </row>
    <row r="24" spans="1:12" ht="12.75" customHeight="1" x14ac:dyDescent="0.15">
      <c r="A24" s="150" t="s">
        <v>141</v>
      </c>
      <c r="B24" s="150" t="s">
        <v>154</v>
      </c>
      <c r="C24" s="150" t="s">
        <v>275</v>
      </c>
      <c r="D24" s="150">
        <v>1</v>
      </c>
      <c r="E24" s="151" t="s">
        <v>244</v>
      </c>
      <c r="F24" s="152">
        <v>41136</v>
      </c>
      <c r="G24" s="152">
        <v>41138</v>
      </c>
      <c r="H24" s="150">
        <v>2</v>
      </c>
      <c r="I24" s="150" t="s">
        <v>30</v>
      </c>
      <c r="J24" s="150" t="s">
        <v>245</v>
      </c>
      <c r="K24" s="150" t="s">
        <v>267</v>
      </c>
      <c r="L24" s="134"/>
    </row>
    <row r="25" spans="1:12" ht="12.75" customHeight="1" x14ac:dyDescent="0.15">
      <c r="A25" s="150" t="s">
        <v>141</v>
      </c>
      <c r="B25" s="150" t="s">
        <v>156</v>
      </c>
      <c r="C25" s="150" t="s">
        <v>312</v>
      </c>
      <c r="D25" s="150">
        <v>2</v>
      </c>
      <c r="E25" s="151" t="s">
        <v>244</v>
      </c>
      <c r="F25" s="152">
        <v>41068</v>
      </c>
      <c r="G25" s="152">
        <v>41069</v>
      </c>
      <c r="H25" s="150">
        <v>1</v>
      </c>
      <c r="I25" s="150" t="s">
        <v>30</v>
      </c>
      <c r="J25" s="150" t="s">
        <v>245</v>
      </c>
      <c r="K25" s="150" t="s">
        <v>267</v>
      </c>
      <c r="L25" s="134"/>
    </row>
    <row r="26" spans="1:12" ht="12.75" customHeight="1" x14ac:dyDescent="0.15">
      <c r="A26" s="150" t="s">
        <v>141</v>
      </c>
      <c r="B26" s="150" t="s">
        <v>156</v>
      </c>
      <c r="C26" s="150" t="s">
        <v>312</v>
      </c>
      <c r="D26" s="150">
        <v>2</v>
      </c>
      <c r="E26" s="151" t="s">
        <v>244</v>
      </c>
      <c r="F26" s="152">
        <v>41144</v>
      </c>
      <c r="G26" s="152">
        <v>41146</v>
      </c>
      <c r="H26" s="150">
        <v>2</v>
      </c>
      <c r="I26" s="150" t="s">
        <v>30</v>
      </c>
      <c r="J26" s="150" t="s">
        <v>245</v>
      </c>
      <c r="K26" s="150" t="s">
        <v>409</v>
      </c>
      <c r="L26" s="134"/>
    </row>
    <row r="27" spans="1:12" ht="12.75" customHeight="1" x14ac:dyDescent="0.15">
      <c r="A27" s="150" t="s">
        <v>141</v>
      </c>
      <c r="B27" s="150" t="s">
        <v>164</v>
      </c>
      <c r="C27" s="150" t="s">
        <v>278</v>
      </c>
      <c r="D27" s="150">
        <v>1</v>
      </c>
      <c r="E27" s="151" t="s">
        <v>244</v>
      </c>
      <c r="F27" s="152">
        <v>41065</v>
      </c>
      <c r="G27" s="152">
        <v>41067</v>
      </c>
      <c r="H27" s="150">
        <v>2</v>
      </c>
      <c r="I27" s="150" t="s">
        <v>30</v>
      </c>
      <c r="J27" s="150" t="s">
        <v>245</v>
      </c>
      <c r="K27" s="150" t="s">
        <v>267</v>
      </c>
      <c r="L27" s="134"/>
    </row>
    <row r="28" spans="1:12" ht="12.75" customHeight="1" x14ac:dyDescent="0.15">
      <c r="A28" s="150" t="s">
        <v>141</v>
      </c>
      <c r="B28" s="150" t="s">
        <v>164</v>
      </c>
      <c r="C28" s="150" t="s">
        <v>278</v>
      </c>
      <c r="D28" s="150">
        <v>1</v>
      </c>
      <c r="E28" s="151" t="s">
        <v>244</v>
      </c>
      <c r="F28" s="152">
        <v>41121</v>
      </c>
      <c r="G28" s="152">
        <v>41124</v>
      </c>
      <c r="H28" s="150">
        <v>3</v>
      </c>
      <c r="I28" s="150" t="s">
        <v>30</v>
      </c>
      <c r="J28" s="150" t="s">
        <v>245</v>
      </c>
      <c r="K28" s="150" t="s">
        <v>267</v>
      </c>
      <c r="L28" s="134"/>
    </row>
    <row r="29" spans="1:12" ht="12.75" customHeight="1" x14ac:dyDescent="0.15">
      <c r="A29" s="150" t="s">
        <v>141</v>
      </c>
      <c r="B29" s="150" t="s">
        <v>164</v>
      </c>
      <c r="C29" s="150" t="s">
        <v>278</v>
      </c>
      <c r="D29" s="150">
        <v>1</v>
      </c>
      <c r="E29" s="151" t="s">
        <v>244</v>
      </c>
      <c r="F29" s="152">
        <v>41136</v>
      </c>
      <c r="G29" s="152">
        <v>41138</v>
      </c>
      <c r="H29" s="150">
        <v>2</v>
      </c>
      <c r="I29" s="150" t="s">
        <v>30</v>
      </c>
      <c r="J29" s="150" t="s">
        <v>245</v>
      </c>
      <c r="K29" s="150" t="s">
        <v>267</v>
      </c>
      <c r="L29" s="134"/>
    </row>
    <row r="30" spans="1:12" ht="12.75" customHeight="1" x14ac:dyDescent="0.15">
      <c r="A30" s="153" t="s">
        <v>141</v>
      </c>
      <c r="B30" s="153" t="s">
        <v>164</v>
      </c>
      <c r="C30" s="153" t="s">
        <v>278</v>
      </c>
      <c r="D30" s="153">
        <v>1</v>
      </c>
      <c r="E30" s="154" t="s">
        <v>244</v>
      </c>
      <c r="F30" s="155">
        <v>41144</v>
      </c>
      <c r="G30" s="155">
        <v>41145</v>
      </c>
      <c r="H30" s="153">
        <v>1</v>
      </c>
      <c r="I30" s="153" t="s">
        <v>30</v>
      </c>
      <c r="J30" s="153" t="s">
        <v>245</v>
      </c>
      <c r="K30" s="153" t="s">
        <v>409</v>
      </c>
      <c r="L30" s="134"/>
    </row>
    <row r="31" spans="1:12" ht="12.75" customHeight="1" x14ac:dyDescent="0.15">
      <c r="A31" s="32"/>
      <c r="B31" s="61">
        <f>SUM(IF(FREQUENCY(MATCH(B14:B30,B14:B30,0),MATCH(B14:B30,B14:B30,0))&gt;0,1))</f>
        <v>9</v>
      </c>
      <c r="C31" s="33"/>
      <c r="D31" s="33"/>
      <c r="E31" s="29">
        <f>COUNTA(E14:E30)</f>
        <v>17</v>
      </c>
      <c r="F31" s="29"/>
      <c r="G31" s="29"/>
      <c r="H31" s="29">
        <f>SUM(H14:H30)</f>
        <v>26</v>
      </c>
      <c r="I31" s="32"/>
      <c r="J31" s="32"/>
      <c r="K31" s="32"/>
    </row>
    <row r="32" spans="1:12" ht="12.75" customHeight="1" x14ac:dyDescent="0.15">
      <c r="A32" s="32"/>
      <c r="B32" s="61"/>
      <c r="C32" s="33"/>
      <c r="D32" s="33"/>
      <c r="E32" s="29"/>
      <c r="F32" s="29"/>
      <c r="G32" s="29"/>
      <c r="H32" s="29"/>
      <c r="I32" s="32"/>
      <c r="J32" s="32"/>
      <c r="K32" s="32"/>
    </row>
    <row r="33" spans="1:12" ht="12.75" customHeight="1" x14ac:dyDescent="0.15">
      <c r="A33" s="150" t="s">
        <v>168</v>
      </c>
      <c r="B33" s="150" t="s">
        <v>184</v>
      </c>
      <c r="C33" s="150" t="s">
        <v>280</v>
      </c>
      <c r="D33" s="150">
        <v>1</v>
      </c>
      <c r="E33" s="151" t="s">
        <v>244</v>
      </c>
      <c r="F33" s="152">
        <v>41123</v>
      </c>
      <c r="G33" s="152">
        <v>41124</v>
      </c>
      <c r="H33" s="150">
        <v>1</v>
      </c>
      <c r="I33" s="150" t="s">
        <v>30</v>
      </c>
      <c r="J33" s="150" t="s">
        <v>245</v>
      </c>
      <c r="K33" s="150" t="s">
        <v>409</v>
      </c>
      <c r="L33" s="134"/>
    </row>
    <row r="34" spans="1:12" ht="12.75" customHeight="1" x14ac:dyDescent="0.15">
      <c r="A34" s="150" t="s">
        <v>168</v>
      </c>
      <c r="B34" s="150" t="s">
        <v>184</v>
      </c>
      <c r="C34" s="150" t="s">
        <v>280</v>
      </c>
      <c r="D34" s="150">
        <v>1</v>
      </c>
      <c r="E34" s="151" t="s">
        <v>244</v>
      </c>
      <c r="F34" s="152">
        <v>41138</v>
      </c>
      <c r="G34" s="152">
        <v>41139</v>
      </c>
      <c r="H34" s="150">
        <v>1</v>
      </c>
      <c r="I34" s="150" t="s">
        <v>30</v>
      </c>
      <c r="J34" s="150" t="s">
        <v>245</v>
      </c>
      <c r="K34" s="150" t="s">
        <v>267</v>
      </c>
      <c r="L34" s="134"/>
    </row>
    <row r="35" spans="1:12" ht="12.75" customHeight="1" x14ac:dyDescent="0.15">
      <c r="A35" s="150" t="s">
        <v>168</v>
      </c>
      <c r="B35" s="150" t="s">
        <v>232</v>
      </c>
      <c r="C35" s="150" t="s">
        <v>281</v>
      </c>
      <c r="D35" s="150">
        <v>1</v>
      </c>
      <c r="E35" s="151" t="s">
        <v>244</v>
      </c>
      <c r="F35" s="152">
        <v>41118</v>
      </c>
      <c r="G35" s="152">
        <v>41119</v>
      </c>
      <c r="H35" s="150">
        <v>1</v>
      </c>
      <c r="I35" s="150" t="s">
        <v>30</v>
      </c>
      <c r="J35" s="150" t="s">
        <v>245</v>
      </c>
      <c r="K35" s="150" t="s">
        <v>267</v>
      </c>
      <c r="L35" s="134"/>
    </row>
    <row r="36" spans="1:12" ht="12.75" customHeight="1" x14ac:dyDescent="0.15">
      <c r="A36" s="153" t="s">
        <v>168</v>
      </c>
      <c r="B36" s="153" t="s">
        <v>233</v>
      </c>
      <c r="C36" s="153" t="s">
        <v>282</v>
      </c>
      <c r="D36" s="153">
        <v>1</v>
      </c>
      <c r="E36" s="154" t="s">
        <v>244</v>
      </c>
      <c r="F36" s="155">
        <v>41118</v>
      </c>
      <c r="G36" s="155">
        <v>41119</v>
      </c>
      <c r="H36" s="153">
        <v>1</v>
      </c>
      <c r="I36" s="153" t="s">
        <v>30</v>
      </c>
      <c r="J36" s="153" t="s">
        <v>245</v>
      </c>
      <c r="K36" s="153" t="s">
        <v>267</v>
      </c>
      <c r="L36" s="134"/>
    </row>
    <row r="37" spans="1:12" ht="12.75" customHeight="1" x14ac:dyDescent="0.15">
      <c r="A37" s="32"/>
      <c r="B37" s="61">
        <f>SUM(IF(FREQUENCY(MATCH(B33:B36,B33:B36,0),MATCH(B33:B36,B33:B36,0))&gt;0,1))</f>
        <v>3</v>
      </c>
      <c r="C37" s="33"/>
      <c r="D37" s="33"/>
      <c r="E37" s="29">
        <f>COUNTA(E33:E36)</f>
        <v>4</v>
      </c>
      <c r="F37" s="29"/>
      <c r="G37" s="29"/>
      <c r="H37" s="29">
        <f>SUM(H33:H36)</f>
        <v>4</v>
      </c>
      <c r="I37" s="32"/>
      <c r="J37" s="32"/>
      <c r="K37" s="32"/>
    </row>
    <row r="38" spans="1:12" ht="12.75" customHeight="1" x14ac:dyDescent="0.15">
      <c r="A38" s="32"/>
      <c r="B38" s="61"/>
      <c r="C38" s="33"/>
      <c r="D38" s="33"/>
      <c r="E38" s="29"/>
      <c r="F38" s="29"/>
      <c r="G38" s="29"/>
      <c r="H38" s="29"/>
      <c r="I38" s="32"/>
      <c r="J38" s="32"/>
      <c r="K38" s="32"/>
    </row>
    <row r="39" spans="1:12" ht="12.75" customHeight="1" x14ac:dyDescent="0.15">
      <c r="A39" s="32"/>
      <c r="B39" s="61"/>
      <c r="C39" s="33"/>
      <c r="D39" s="33"/>
      <c r="E39" s="29"/>
      <c r="F39" s="29"/>
      <c r="G39" s="29"/>
      <c r="H39" s="29"/>
      <c r="I39" s="32"/>
      <c r="J39" s="32"/>
      <c r="K39" s="32"/>
    </row>
    <row r="40" spans="1:12" ht="12.75" customHeight="1" x14ac:dyDescent="0.2">
      <c r="A40" s="32"/>
      <c r="B40" s="94"/>
      <c r="C40" s="108"/>
      <c r="D40" s="112" t="s">
        <v>410</v>
      </c>
      <c r="E40" s="109"/>
      <c r="F40" s="109"/>
      <c r="G40" s="29"/>
      <c r="H40" s="29"/>
      <c r="I40" s="32"/>
      <c r="J40" s="32"/>
      <c r="K40" s="32"/>
    </row>
    <row r="41" spans="1:12" ht="12.75" customHeight="1" x14ac:dyDescent="0.2">
      <c r="A41" s="32"/>
      <c r="B41" s="110"/>
      <c r="C41" s="111"/>
      <c r="D41" s="111" t="s">
        <v>112</v>
      </c>
      <c r="E41" s="93">
        <f>SUM(B5+B12+B31+B37)</f>
        <v>18</v>
      </c>
      <c r="F41" s="109"/>
      <c r="G41" s="29"/>
      <c r="H41" s="29"/>
      <c r="I41" s="32"/>
      <c r="J41" s="32"/>
      <c r="K41" s="32"/>
    </row>
    <row r="42" spans="1:12" ht="12.75" customHeight="1" x14ac:dyDescent="0.2">
      <c r="A42" s="32"/>
      <c r="B42" s="110"/>
      <c r="C42" s="111"/>
      <c r="D42" s="111" t="s">
        <v>113</v>
      </c>
      <c r="E42" s="93">
        <f>SUM(E5+E12+E31+E37)</f>
        <v>29</v>
      </c>
      <c r="F42" s="109"/>
      <c r="G42" s="29"/>
      <c r="H42" s="29"/>
      <c r="I42" s="32"/>
      <c r="J42" s="32"/>
      <c r="K42" s="32"/>
    </row>
    <row r="43" spans="1:12" ht="12.75" customHeight="1" x14ac:dyDescent="0.2">
      <c r="A43" s="32"/>
      <c r="B43" s="110"/>
      <c r="C43" s="111"/>
      <c r="D43" s="111" t="s">
        <v>114</v>
      </c>
      <c r="E43" s="92">
        <f>SUM(H5+H12+H31+H37)</f>
        <v>49</v>
      </c>
      <c r="F43" s="109"/>
      <c r="G43" s="29"/>
      <c r="H43" s="29"/>
      <c r="I43" s="32"/>
      <c r="J43" s="32"/>
      <c r="K43" s="32"/>
    </row>
    <row r="44" spans="1:12" ht="12.75" customHeight="1" x14ac:dyDescent="0.2">
      <c r="A44" s="32"/>
      <c r="B44" s="110"/>
      <c r="C44" s="108"/>
      <c r="D44" s="108"/>
      <c r="E44" s="109"/>
      <c r="F44" s="109"/>
      <c r="G44" s="29"/>
      <c r="H44" s="29"/>
      <c r="I44" s="32"/>
      <c r="J44" s="32"/>
      <c r="K44" s="32"/>
    </row>
    <row r="45" spans="1:12" ht="12.75" customHeight="1" x14ac:dyDescent="0.2">
      <c r="A45" s="32"/>
      <c r="B45" s="98"/>
      <c r="C45" s="112"/>
      <c r="D45" s="112" t="s">
        <v>95</v>
      </c>
      <c r="E45" s="109"/>
      <c r="F45" s="109"/>
      <c r="G45" s="29"/>
      <c r="H45" s="29"/>
      <c r="I45" s="32"/>
      <c r="J45" s="32"/>
      <c r="K45" s="32"/>
    </row>
    <row r="46" spans="1:12" ht="12.75" customHeight="1" x14ac:dyDescent="0.2">
      <c r="A46" s="32"/>
      <c r="B46" s="110"/>
      <c r="C46" s="95"/>
      <c r="D46" s="95"/>
      <c r="E46" s="103" t="s">
        <v>82</v>
      </c>
      <c r="F46" s="103" t="s">
        <v>83</v>
      </c>
      <c r="G46" s="29"/>
      <c r="H46" s="29"/>
      <c r="I46" s="32"/>
      <c r="J46" s="32"/>
      <c r="K46" s="32"/>
    </row>
    <row r="47" spans="1:12" ht="12.75" customHeight="1" x14ac:dyDescent="0.2">
      <c r="A47" s="79"/>
      <c r="B47" s="98"/>
      <c r="D47" s="113" t="s">
        <v>109</v>
      </c>
      <c r="E47" s="95"/>
      <c r="F47" s="95"/>
      <c r="G47" s="30"/>
      <c r="H47" s="80"/>
      <c r="I47" s="32"/>
      <c r="J47" s="32"/>
      <c r="K47" s="54"/>
    </row>
    <row r="48" spans="1:12" ht="12.75" customHeight="1" x14ac:dyDescent="0.15">
      <c r="A48" s="29"/>
      <c r="B48" s="105"/>
      <c r="D48" s="133" t="s">
        <v>81</v>
      </c>
      <c r="E48" s="115">
        <f>COUNTIF(I2:I36, "*ELEV_BACT*")</f>
        <v>29</v>
      </c>
      <c r="F48" s="107">
        <f>E48/E49</f>
        <v>1</v>
      </c>
      <c r="G48" s="32"/>
      <c r="H48" s="46"/>
      <c r="I48" s="32"/>
      <c r="J48" s="32"/>
      <c r="K48" s="32"/>
    </row>
    <row r="49" spans="2:12" ht="12.75" customHeight="1" x14ac:dyDescent="0.2">
      <c r="B49" s="98"/>
      <c r="D49" s="116"/>
      <c r="E49" s="117">
        <f>SUM(E48:E48)</f>
        <v>29</v>
      </c>
      <c r="F49" s="106">
        <f>SUM(F48:F48)</f>
        <v>1</v>
      </c>
      <c r="G49" s="32"/>
      <c r="I49" s="78"/>
      <c r="J49" s="32"/>
      <c r="K49" s="32"/>
    </row>
    <row r="50" spans="2:12" ht="12.75" customHeight="1" x14ac:dyDescent="0.2">
      <c r="B50" s="98"/>
      <c r="D50" s="113" t="s">
        <v>110</v>
      </c>
      <c r="E50" s="95"/>
      <c r="F50" s="114"/>
      <c r="H50" s="76"/>
      <c r="I50" s="77"/>
      <c r="J50" s="45"/>
      <c r="K50" s="84"/>
    </row>
    <row r="51" spans="2:12" ht="12.75" customHeight="1" x14ac:dyDescent="0.2">
      <c r="B51" s="98"/>
      <c r="D51" s="133" t="s">
        <v>246</v>
      </c>
      <c r="E51" s="115">
        <f>COUNTIF(J1:J36, "*ENTERO*")</f>
        <v>29</v>
      </c>
      <c r="F51" s="107">
        <f>E51/E52</f>
        <v>1</v>
      </c>
      <c r="H51" s="76"/>
      <c r="I51" s="77"/>
      <c r="J51" s="45"/>
      <c r="K51" s="84"/>
    </row>
    <row r="52" spans="2:12" ht="12.75" customHeight="1" x14ac:dyDescent="0.2">
      <c r="B52" s="98"/>
      <c r="D52" s="116"/>
      <c r="E52" s="117">
        <f>SUM(E51:E51)</f>
        <v>29</v>
      </c>
      <c r="F52" s="106">
        <f>SUM(F51:F51)</f>
        <v>1</v>
      </c>
      <c r="I52" s="78"/>
      <c r="J52" s="32"/>
      <c r="K52" s="45"/>
      <c r="L52" s="69"/>
    </row>
    <row r="53" spans="2:12" ht="12.75" customHeight="1" x14ac:dyDescent="0.2">
      <c r="B53" s="98"/>
      <c r="D53" s="113" t="s">
        <v>111</v>
      </c>
      <c r="E53" s="95"/>
      <c r="F53" s="114"/>
      <c r="I53" s="77"/>
      <c r="J53" s="45"/>
      <c r="K53" s="84"/>
      <c r="L53" s="69"/>
    </row>
    <row r="54" spans="2:12" ht="12.75" customHeight="1" x14ac:dyDescent="0.2">
      <c r="B54" s="98"/>
      <c r="D54" s="133" t="s">
        <v>283</v>
      </c>
      <c r="E54" s="93">
        <f>COUNTIF(K2:K36, "*STORM*")</f>
        <v>20</v>
      </c>
      <c r="F54" s="118">
        <f>E54/E57</f>
        <v>0.68965517241379315</v>
      </c>
      <c r="I54" s="69"/>
      <c r="J54" s="45"/>
      <c r="K54" s="84"/>
    </row>
    <row r="55" spans="2:12" ht="12.75" customHeight="1" x14ac:dyDescent="0.2">
      <c r="B55" s="98"/>
      <c r="D55" s="133" t="s">
        <v>411</v>
      </c>
      <c r="E55" s="93">
        <f>COUNTIF(K2:K36, "*CSO*")</f>
        <v>1</v>
      </c>
      <c r="F55" s="118">
        <f>E55/E57</f>
        <v>3.4482758620689655E-2</v>
      </c>
      <c r="I55" s="69"/>
      <c r="J55" s="45"/>
      <c r="K55" s="84"/>
    </row>
    <row r="56" spans="2:12" ht="12.75" customHeight="1" x14ac:dyDescent="0.2">
      <c r="B56" s="98"/>
      <c r="D56" s="133" t="s">
        <v>412</v>
      </c>
      <c r="E56" s="115">
        <f>COUNTIF(K2:K36, "*UNKNOWN*")</f>
        <v>8</v>
      </c>
      <c r="F56" s="107">
        <f>E56/E57</f>
        <v>0.27586206896551724</v>
      </c>
      <c r="I56" s="69"/>
      <c r="J56" s="45"/>
      <c r="K56" s="84"/>
    </row>
    <row r="57" spans="2:12" ht="12.75" customHeight="1" x14ac:dyDescent="0.2">
      <c r="B57" s="98"/>
      <c r="C57" s="98"/>
      <c r="D57" s="98"/>
      <c r="E57" s="117">
        <f>SUM(E54:E56)</f>
        <v>29</v>
      </c>
      <c r="F57" s="106">
        <f>SUM(F54:F56)</f>
        <v>1</v>
      </c>
      <c r="I57" s="69"/>
      <c r="J57" s="45"/>
      <c r="K57" s="84"/>
    </row>
    <row r="58" spans="2:12" ht="12.75" customHeight="1" x14ac:dyDescent="0.15">
      <c r="I58" s="69"/>
      <c r="J58" s="45"/>
      <c r="K58" s="84"/>
    </row>
    <row r="59" spans="2:12" ht="12.75" customHeight="1" x14ac:dyDescent="0.15">
      <c r="I59" s="69"/>
      <c r="J59" s="45"/>
      <c r="K59" s="84"/>
    </row>
    <row r="60" spans="2:12" ht="12" customHeight="1" x14ac:dyDescent="0.15">
      <c r="I60" s="24"/>
      <c r="J60" s="85"/>
      <c r="K60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Rhode Island 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40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4" customWidth="1"/>
    <col min="4" max="4" width="7.7109375" style="34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9" t="s">
        <v>24</v>
      </c>
      <c r="C1" s="170"/>
      <c r="D1" s="170"/>
      <c r="E1" s="170"/>
      <c r="F1" s="170"/>
      <c r="G1" s="31"/>
      <c r="H1" s="167" t="s">
        <v>23</v>
      </c>
      <c r="I1" s="168"/>
      <c r="J1" s="168"/>
      <c r="K1" s="168"/>
      <c r="L1" s="168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58</v>
      </c>
      <c r="E2" s="3" t="s">
        <v>3</v>
      </c>
      <c r="F2" s="3" t="s">
        <v>18</v>
      </c>
      <c r="G2" s="31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38" t="s">
        <v>129</v>
      </c>
      <c r="B3" s="138" t="s">
        <v>131</v>
      </c>
      <c r="C3" s="138" t="s">
        <v>268</v>
      </c>
      <c r="D3" s="138">
        <v>1</v>
      </c>
      <c r="E3" s="138">
        <v>2</v>
      </c>
      <c r="F3" s="138">
        <v>6</v>
      </c>
      <c r="G3" s="138"/>
      <c r="H3" s="138" t="s">
        <v>134</v>
      </c>
      <c r="I3" s="138">
        <v>1</v>
      </c>
      <c r="J3" s="138">
        <v>1</v>
      </c>
      <c r="K3" s="138" t="s">
        <v>134</v>
      </c>
      <c r="L3" s="138" t="s">
        <v>134</v>
      </c>
    </row>
    <row r="4" spans="1:148" ht="12.75" customHeight="1" x14ac:dyDescent="0.2">
      <c r="A4" s="139" t="s">
        <v>129</v>
      </c>
      <c r="B4" s="139" t="s">
        <v>132</v>
      </c>
      <c r="C4" s="139" t="s">
        <v>285</v>
      </c>
      <c r="D4" s="139">
        <v>2</v>
      </c>
      <c r="E4" s="139">
        <v>1</v>
      </c>
      <c r="F4" s="139">
        <v>5</v>
      </c>
      <c r="G4" s="139"/>
      <c r="H4" s="139" t="s">
        <v>134</v>
      </c>
      <c r="I4" s="139" t="s">
        <v>134</v>
      </c>
      <c r="J4" s="139">
        <v>1</v>
      </c>
      <c r="K4" s="139" t="s">
        <v>134</v>
      </c>
      <c r="L4" s="139" t="s">
        <v>134</v>
      </c>
    </row>
    <row r="5" spans="1:148" ht="12.75" customHeight="1" x14ac:dyDescent="0.2">
      <c r="A5" s="32"/>
      <c r="B5" s="33">
        <f>COUNTA(B3:B4)</f>
        <v>2</v>
      </c>
      <c r="C5" s="33"/>
      <c r="D5" s="33"/>
      <c r="E5" s="44">
        <f>SUM(E3:E4)</f>
        <v>3</v>
      </c>
      <c r="F5" s="44">
        <f>SUM(F3:F4)</f>
        <v>11</v>
      </c>
      <c r="G5" s="44"/>
      <c r="H5" s="44">
        <f>SUM(H3:H4)</f>
        <v>0</v>
      </c>
      <c r="I5" s="44">
        <f>SUM(I3:I4)</f>
        <v>1</v>
      </c>
      <c r="J5" s="44">
        <f>SUM(J3:J4)</f>
        <v>2</v>
      </c>
      <c r="K5" s="44">
        <f>SUM(K3:K4)</f>
        <v>0</v>
      </c>
      <c r="L5" s="44">
        <f>SUM(L3:L4)</f>
        <v>0</v>
      </c>
    </row>
    <row r="6" spans="1:148" ht="12.75" customHeight="1" x14ac:dyDescent="0.2">
      <c r="A6" s="32"/>
      <c r="B6" s="32"/>
      <c r="C6" s="32"/>
      <c r="D6" s="32"/>
      <c r="E6" s="35"/>
      <c r="F6" s="35"/>
      <c r="G6" s="35"/>
      <c r="H6" s="35"/>
      <c r="I6" s="35"/>
      <c r="J6" s="35"/>
      <c r="K6" s="35"/>
      <c r="L6" s="35"/>
    </row>
    <row r="7" spans="1:148" ht="12.75" customHeight="1" x14ac:dyDescent="0.2">
      <c r="A7" s="138" t="s">
        <v>136</v>
      </c>
      <c r="B7" s="138" t="s">
        <v>137</v>
      </c>
      <c r="C7" s="138" t="s">
        <v>290</v>
      </c>
      <c r="D7" s="138">
        <v>1</v>
      </c>
      <c r="E7" s="138">
        <v>1</v>
      </c>
      <c r="F7" s="138">
        <v>1</v>
      </c>
      <c r="G7" s="138"/>
      <c r="H7" s="138">
        <v>1</v>
      </c>
      <c r="I7" s="138" t="s">
        <v>134</v>
      </c>
      <c r="J7" s="138" t="s">
        <v>134</v>
      </c>
      <c r="K7" s="138" t="s">
        <v>134</v>
      </c>
      <c r="L7" s="138" t="s">
        <v>134</v>
      </c>
    </row>
    <row r="8" spans="1:148" ht="12.75" customHeight="1" x14ac:dyDescent="0.2">
      <c r="A8" s="138" t="s">
        <v>136</v>
      </c>
      <c r="B8" s="138" t="s">
        <v>138</v>
      </c>
      <c r="C8" s="138" t="s">
        <v>270</v>
      </c>
      <c r="D8" s="138">
        <v>1</v>
      </c>
      <c r="E8" s="138">
        <v>1</v>
      </c>
      <c r="F8" s="138">
        <v>2</v>
      </c>
      <c r="G8" s="138"/>
      <c r="H8" s="138" t="s">
        <v>134</v>
      </c>
      <c r="I8" s="138">
        <v>1</v>
      </c>
      <c r="J8" s="138" t="s">
        <v>134</v>
      </c>
      <c r="K8" s="138" t="s">
        <v>134</v>
      </c>
      <c r="L8" s="138" t="s">
        <v>134</v>
      </c>
    </row>
    <row r="9" spans="1:148" ht="12.75" customHeight="1" x14ac:dyDescent="0.2">
      <c r="A9" s="138" t="s">
        <v>136</v>
      </c>
      <c r="B9" s="138" t="s">
        <v>139</v>
      </c>
      <c r="C9" s="138" t="s">
        <v>271</v>
      </c>
      <c r="D9" s="138">
        <v>1</v>
      </c>
      <c r="E9" s="138">
        <v>2</v>
      </c>
      <c r="F9" s="138">
        <v>3</v>
      </c>
      <c r="G9" s="138"/>
      <c r="H9" s="138">
        <v>1</v>
      </c>
      <c r="I9" s="138">
        <v>1</v>
      </c>
      <c r="J9" s="138" t="s">
        <v>134</v>
      </c>
      <c r="K9" s="138" t="s">
        <v>134</v>
      </c>
      <c r="L9" s="138" t="s">
        <v>134</v>
      </c>
    </row>
    <row r="10" spans="1:148" ht="12.75" customHeight="1" x14ac:dyDescent="0.2">
      <c r="A10" s="139" t="s">
        <v>136</v>
      </c>
      <c r="B10" s="139" t="s">
        <v>140</v>
      </c>
      <c r="C10" s="139" t="s">
        <v>272</v>
      </c>
      <c r="D10" s="139">
        <v>1</v>
      </c>
      <c r="E10" s="139">
        <v>1</v>
      </c>
      <c r="F10" s="139">
        <v>2</v>
      </c>
      <c r="G10" s="139"/>
      <c r="H10" s="139" t="s">
        <v>134</v>
      </c>
      <c r="I10" s="139">
        <v>1</v>
      </c>
      <c r="J10" s="139" t="s">
        <v>134</v>
      </c>
      <c r="K10" s="139" t="s">
        <v>134</v>
      </c>
      <c r="L10" s="139" t="s">
        <v>134</v>
      </c>
    </row>
    <row r="11" spans="1:148" ht="12.75" customHeight="1" x14ac:dyDescent="0.2">
      <c r="A11" s="32"/>
      <c r="B11" s="33">
        <f>COUNTA(B7:B10)</f>
        <v>4</v>
      </c>
      <c r="C11" s="33"/>
      <c r="D11" s="33"/>
      <c r="E11" s="29">
        <f>SUM(E7:E10)</f>
        <v>5</v>
      </c>
      <c r="F11" s="29">
        <f>SUM(F7:F10)</f>
        <v>8</v>
      </c>
      <c r="G11" s="35"/>
      <c r="H11" s="29">
        <f>SUM(H7:H10)</f>
        <v>2</v>
      </c>
      <c r="I11" s="29">
        <f>SUM(I7:I10)</f>
        <v>3</v>
      </c>
      <c r="J11" s="29">
        <f>SUM(J7:J10)</f>
        <v>0</v>
      </c>
      <c r="K11" s="29">
        <f>SUM(K7:K10)</f>
        <v>0</v>
      </c>
      <c r="L11" s="29">
        <f>SUM(L7:L10)</f>
        <v>0</v>
      </c>
    </row>
    <row r="12" spans="1:148" ht="12.75" customHeight="1" x14ac:dyDescent="0.2">
      <c r="A12" s="32"/>
      <c r="B12" s="32"/>
      <c r="C12" s="32"/>
      <c r="D12" s="32"/>
      <c r="E12" s="35"/>
      <c r="F12" s="35"/>
      <c r="G12" s="35"/>
      <c r="H12" s="35"/>
      <c r="I12" s="35"/>
      <c r="J12" s="35"/>
      <c r="K12" s="35"/>
      <c r="L12" s="35"/>
    </row>
    <row r="13" spans="1:148" ht="12.75" customHeight="1" x14ac:dyDescent="0.2">
      <c r="A13" s="138" t="s">
        <v>141</v>
      </c>
      <c r="B13" s="138" t="s">
        <v>142</v>
      </c>
      <c r="C13" s="138" t="s">
        <v>273</v>
      </c>
      <c r="D13" s="138">
        <v>1</v>
      </c>
      <c r="E13" s="138">
        <v>2</v>
      </c>
      <c r="F13" s="138">
        <v>3</v>
      </c>
      <c r="G13" s="138"/>
      <c r="H13" s="138">
        <v>1</v>
      </c>
      <c r="I13" s="138">
        <v>1</v>
      </c>
      <c r="J13" s="138" t="s">
        <v>134</v>
      </c>
      <c r="K13" s="138" t="s">
        <v>134</v>
      </c>
      <c r="L13" s="138" t="s">
        <v>134</v>
      </c>
    </row>
    <row r="14" spans="1:148" ht="12.75" customHeight="1" x14ac:dyDescent="0.2">
      <c r="A14" s="138" t="s">
        <v>141</v>
      </c>
      <c r="B14" s="138" t="s">
        <v>146</v>
      </c>
      <c r="C14" s="138" t="s">
        <v>303</v>
      </c>
      <c r="D14" s="138">
        <v>1</v>
      </c>
      <c r="E14" s="138">
        <v>1</v>
      </c>
      <c r="F14" s="138">
        <v>1</v>
      </c>
      <c r="G14" s="138"/>
      <c r="H14" s="138">
        <v>1</v>
      </c>
      <c r="I14" s="138" t="s">
        <v>134</v>
      </c>
      <c r="J14" s="138" t="s">
        <v>134</v>
      </c>
      <c r="K14" s="138" t="s">
        <v>134</v>
      </c>
      <c r="L14" s="138" t="s">
        <v>134</v>
      </c>
    </row>
    <row r="15" spans="1:148" ht="12.75" customHeight="1" x14ac:dyDescent="0.2">
      <c r="A15" s="138" t="s">
        <v>141</v>
      </c>
      <c r="B15" s="138" t="s">
        <v>147</v>
      </c>
      <c r="C15" s="138" t="s">
        <v>304</v>
      </c>
      <c r="D15" s="138">
        <v>2</v>
      </c>
      <c r="E15" s="138">
        <v>1</v>
      </c>
      <c r="F15" s="138">
        <v>2</v>
      </c>
      <c r="G15" s="138"/>
      <c r="H15" s="138" t="s">
        <v>134</v>
      </c>
      <c r="I15" s="138">
        <v>1</v>
      </c>
      <c r="J15" s="138" t="s">
        <v>134</v>
      </c>
      <c r="K15" s="138" t="s">
        <v>134</v>
      </c>
      <c r="L15" s="138" t="s">
        <v>134</v>
      </c>
    </row>
    <row r="16" spans="1:148" ht="12.75" customHeight="1" x14ac:dyDescent="0.2">
      <c r="A16" s="138" t="s">
        <v>141</v>
      </c>
      <c r="B16" s="138" t="s">
        <v>148</v>
      </c>
      <c r="C16" s="138" t="s">
        <v>274</v>
      </c>
      <c r="D16" s="138">
        <v>1</v>
      </c>
      <c r="E16" s="138">
        <v>3</v>
      </c>
      <c r="F16" s="138">
        <v>3</v>
      </c>
      <c r="G16" s="138"/>
      <c r="H16" s="138">
        <v>3</v>
      </c>
      <c r="I16" s="138" t="s">
        <v>134</v>
      </c>
      <c r="J16" s="138" t="s">
        <v>134</v>
      </c>
      <c r="K16" s="138" t="s">
        <v>134</v>
      </c>
      <c r="L16" s="138" t="s">
        <v>134</v>
      </c>
    </row>
    <row r="17" spans="1:16" ht="12.75" customHeight="1" x14ac:dyDescent="0.2">
      <c r="A17" s="138" t="s">
        <v>141</v>
      </c>
      <c r="B17" s="138" t="s">
        <v>149</v>
      </c>
      <c r="C17" s="138" t="s">
        <v>305</v>
      </c>
      <c r="D17" s="138">
        <v>3</v>
      </c>
      <c r="E17" s="138">
        <v>1</v>
      </c>
      <c r="F17" s="138">
        <v>1</v>
      </c>
      <c r="G17" s="138"/>
      <c r="H17" s="138">
        <v>1</v>
      </c>
      <c r="I17" s="138" t="s">
        <v>134</v>
      </c>
      <c r="J17" s="138" t="s">
        <v>134</v>
      </c>
      <c r="K17" s="138" t="s">
        <v>134</v>
      </c>
      <c r="L17" s="138" t="s">
        <v>134</v>
      </c>
    </row>
    <row r="18" spans="1:16" ht="12.75" customHeight="1" x14ac:dyDescent="0.2">
      <c r="A18" s="138" t="s">
        <v>141</v>
      </c>
      <c r="B18" s="138" t="s">
        <v>152</v>
      </c>
      <c r="C18" s="138" t="s">
        <v>306</v>
      </c>
      <c r="D18" s="138">
        <v>3</v>
      </c>
      <c r="E18" s="138">
        <v>1</v>
      </c>
      <c r="F18" s="138">
        <v>1</v>
      </c>
      <c r="G18" s="138"/>
      <c r="H18" s="138">
        <v>1</v>
      </c>
      <c r="I18" s="138" t="s">
        <v>134</v>
      </c>
      <c r="J18" s="138" t="s">
        <v>134</v>
      </c>
      <c r="K18" s="138" t="s">
        <v>134</v>
      </c>
      <c r="L18" s="138" t="s">
        <v>134</v>
      </c>
    </row>
    <row r="19" spans="1:16" ht="12.75" customHeight="1" x14ac:dyDescent="0.2">
      <c r="A19" s="138" t="s">
        <v>141</v>
      </c>
      <c r="B19" s="138" t="s">
        <v>154</v>
      </c>
      <c r="C19" s="138" t="s">
        <v>275</v>
      </c>
      <c r="D19" s="138">
        <v>1</v>
      </c>
      <c r="E19" s="138">
        <v>2</v>
      </c>
      <c r="F19" s="138">
        <v>4</v>
      </c>
      <c r="G19" s="138"/>
      <c r="H19" s="138" t="s">
        <v>134</v>
      </c>
      <c r="I19" s="138">
        <v>2</v>
      </c>
      <c r="J19" s="138" t="s">
        <v>134</v>
      </c>
      <c r="K19" s="138" t="s">
        <v>134</v>
      </c>
      <c r="L19" s="138" t="s">
        <v>134</v>
      </c>
    </row>
    <row r="20" spans="1:16" ht="12.75" customHeight="1" x14ac:dyDescent="0.2">
      <c r="A20" s="138" t="s">
        <v>141</v>
      </c>
      <c r="B20" s="138" t="s">
        <v>156</v>
      </c>
      <c r="C20" s="138" t="s">
        <v>312</v>
      </c>
      <c r="D20" s="138">
        <v>2</v>
      </c>
      <c r="E20" s="138">
        <v>2</v>
      </c>
      <c r="F20" s="138">
        <v>3</v>
      </c>
      <c r="G20" s="138"/>
      <c r="H20" s="138">
        <v>1</v>
      </c>
      <c r="I20" s="138">
        <v>1</v>
      </c>
      <c r="J20" s="138" t="s">
        <v>134</v>
      </c>
      <c r="K20" s="138" t="s">
        <v>134</v>
      </c>
      <c r="L20" s="138" t="s">
        <v>134</v>
      </c>
    </row>
    <row r="21" spans="1:16" ht="12.75" customHeight="1" x14ac:dyDescent="0.2">
      <c r="A21" s="139" t="s">
        <v>141</v>
      </c>
      <c r="B21" s="139" t="s">
        <v>164</v>
      </c>
      <c r="C21" s="139" t="s">
        <v>278</v>
      </c>
      <c r="D21" s="139">
        <v>1</v>
      </c>
      <c r="E21" s="139">
        <v>4</v>
      </c>
      <c r="F21" s="139">
        <v>8</v>
      </c>
      <c r="G21" s="139"/>
      <c r="H21" s="139">
        <v>1</v>
      </c>
      <c r="I21" s="139">
        <v>2</v>
      </c>
      <c r="J21" s="139">
        <v>1</v>
      </c>
      <c r="K21" s="139" t="s">
        <v>134</v>
      </c>
      <c r="L21" s="139" t="s">
        <v>134</v>
      </c>
    </row>
    <row r="22" spans="1:16" ht="12.75" customHeight="1" x14ac:dyDescent="0.2">
      <c r="A22" s="32"/>
      <c r="B22" s="33">
        <f>COUNTA(B13:B21)</f>
        <v>9</v>
      </c>
      <c r="C22" s="33"/>
      <c r="D22" s="33"/>
      <c r="E22" s="29">
        <f>SUM(E13:E21)</f>
        <v>17</v>
      </c>
      <c r="F22" s="29">
        <f>SUM(F13:F21)</f>
        <v>26</v>
      </c>
      <c r="G22" s="35"/>
      <c r="H22" s="29">
        <f>SUM(H13:H21)</f>
        <v>9</v>
      </c>
      <c r="I22" s="29">
        <f>SUM(I13:I21)</f>
        <v>7</v>
      </c>
      <c r="J22" s="29">
        <f>SUM(J13:J21)</f>
        <v>1</v>
      </c>
      <c r="K22" s="29">
        <f>SUM(K13:K21)</f>
        <v>0</v>
      </c>
      <c r="L22" s="29">
        <f>SUM(L13:L21)</f>
        <v>0</v>
      </c>
    </row>
    <row r="23" spans="1:16" ht="12.75" customHeight="1" x14ac:dyDescent="0.2">
      <c r="A23" s="32"/>
      <c r="B23" s="33"/>
      <c r="C23" s="33"/>
      <c r="D23" s="33"/>
      <c r="E23" s="29"/>
      <c r="F23" s="29"/>
      <c r="G23" s="35"/>
      <c r="H23" s="29"/>
      <c r="I23" s="29"/>
      <c r="J23" s="29"/>
      <c r="K23" s="29"/>
      <c r="L23" s="29"/>
    </row>
    <row r="24" spans="1:16" ht="12.75" customHeight="1" x14ac:dyDescent="0.2">
      <c r="A24" s="138" t="s">
        <v>168</v>
      </c>
      <c r="B24" s="138" t="s">
        <v>184</v>
      </c>
      <c r="C24" s="138" t="s">
        <v>280</v>
      </c>
      <c r="D24" s="138">
        <v>1</v>
      </c>
      <c r="E24" s="138">
        <v>2</v>
      </c>
      <c r="F24" s="138">
        <v>2</v>
      </c>
      <c r="G24" s="138"/>
      <c r="H24" s="138">
        <v>2</v>
      </c>
      <c r="I24" s="138" t="s">
        <v>134</v>
      </c>
      <c r="J24" s="138" t="s">
        <v>134</v>
      </c>
      <c r="K24" s="138" t="s">
        <v>134</v>
      </c>
      <c r="L24" s="138" t="s">
        <v>134</v>
      </c>
    </row>
    <row r="25" spans="1:16" ht="12.75" customHeight="1" x14ac:dyDescent="0.2">
      <c r="A25" s="138" t="s">
        <v>168</v>
      </c>
      <c r="B25" s="138" t="s">
        <v>232</v>
      </c>
      <c r="C25" s="138" t="s">
        <v>281</v>
      </c>
      <c r="D25" s="138">
        <v>1</v>
      </c>
      <c r="E25" s="138">
        <v>1</v>
      </c>
      <c r="F25" s="138">
        <v>1</v>
      </c>
      <c r="G25" s="138"/>
      <c r="H25" s="138">
        <v>1</v>
      </c>
      <c r="I25" s="138" t="s">
        <v>134</v>
      </c>
      <c r="J25" s="138" t="s">
        <v>134</v>
      </c>
      <c r="K25" s="138" t="s">
        <v>134</v>
      </c>
      <c r="L25" s="138" t="s">
        <v>134</v>
      </c>
    </row>
    <row r="26" spans="1:16" ht="12.75" customHeight="1" x14ac:dyDescent="0.2">
      <c r="A26" s="139" t="s">
        <v>168</v>
      </c>
      <c r="B26" s="139" t="s">
        <v>233</v>
      </c>
      <c r="C26" s="139" t="s">
        <v>282</v>
      </c>
      <c r="D26" s="139">
        <v>1</v>
      </c>
      <c r="E26" s="139">
        <v>1</v>
      </c>
      <c r="F26" s="139">
        <v>1</v>
      </c>
      <c r="G26" s="139"/>
      <c r="H26" s="139">
        <v>1</v>
      </c>
      <c r="I26" s="139" t="s">
        <v>134</v>
      </c>
      <c r="J26" s="139" t="s">
        <v>134</v>
      </c>
      <c r="K26" s="139" t="s">
        <v>134</v>
      </c>
      <c r="L26" s="139" t="s">
        <v>134</v>
      </c>
    </row>
    <row r="27" spans="1:16" ht="12.75" customHeight="1" x14ac:dyDescent="0.2">
      <c r="A27" s="32"/>
      <c r="B27" s="33">
        <f>COUNTA(B24:B26)</f>
        <v>3</v>
      </c>
      <c r="C27" s="33"/>
      <c r="D27" s="33"/>
      <c r="E27" s="29">
        <f>SUM(E24:E26)</f>
        <v>4</v>
      </c>
      <c r="F27" s="29">
        <f>SUM(F24:F26)</f>
        <v>4</v>
      </c>
      <c r="G27" s="35"/>
      <c r="H27" s="29">
        <f>SUM(H24:H26)</f>
        <v>4</v>
      </c>
      <c r="I27" s="29">
        <f>SUM(I24:I26)</f>
        <v>0</v>
      </c>
      <c r="J27" s="29">
        <f>SUM(J24:J26)</f>
        <v>0</v>
      </c>
      <c r="K27" s="29">
        <f>SUM(K24:K26)</f>
        <v>0</v>
      </c>
      <c r="L27" s="29">
        <f>SUM(L24:L26)</f>
        <v>0</v>
      </c>
      <c r="O27" s="69"/>
      <c r="P27" s="69"/>
    </row>
    <row r="28" spans="1:16" ht="12.75" customHeight="1" x14ac:dyDescent="0.2">
      <c r="A28" s="32"/>
      <c r="B28" s="33"/>
      <c r="C28" s="33"/>
      <c r="D28" s="33"/>
      <c r="E28" s="29"/>
      <c r="F28" s="29"/>
      <c r="G28" s="35"/>
      <c r="H28" s="29"/>
      <c r="I28" s="29"/>
      <c r="J28" s="29"/>
      <c r="K28" s="29"/>
      <c r="L28" s="29"/>
      <c r="O28" s="69"/>
      <c r="P28" s="69"/>
    </row>
    <row r="29" spans="1:16" ht="12.75" customHeight="1" x14ac:dyDescent="0.2">
      <c r="B29" s="94"/>
      <c r="C29" s="108"/>
      <c r="D29" s="112" t="s">
        <v>413</v>
      </c>
      <c r="E29" s="109"/>
    </row>
    <row r="30" spans="1:16" ht="12.75" customHeight="1" x14ac:dyDescent="0.2">
      <c r="B30" s="110"/>
      <c r="C30" s="111"/>
      <c r="D30" s="111" t="s">
        <v>112</v>
      </c>
      <c r="E30" s="93">
        <f>SUM(B5+B11+B22+B27)</f>
        <v>18</v>
      </c>
    </row>
    <row r="31" spans="1:16" ht="12.75" customHeight="1" x14ac:dyDescent="0.2">
      <c r="B31" s="110"/>
      <c r="C31" s="111"/>
      <c r="D31" s="111" t="s">
        <v>93</v>
      </c>
      <c r="E31" s="93">
        <f>SUM(E5+E11+E22+E27)</f>
        <v>29</v>
      </c>
    </row>
    <row r="32" spans="1:16" ht="12.75" customHeight="1" x14ac:dyDescent="0.2">
      <c r="B32" s="110"/>
      <c r="C32" s="111"/>
      <c r="D32" s="111" t="s">
        <v>94</v>
      </c>
      <c r="E32" s="92">
        <f>SUM(F5+F11+F22+F27)</f>
        <v>49</v>
      </c>
    </row>
    <row r="33" spans="3:9" ht="12.75" customHeight="1" x14ac:dyDescent="0.2"/>
    <row r="34" spans="3:9" ht="12.75" customHeight="1" x14ac:dyDescent="0.2">
      <c r="C34" s="5"/>
      <c r="D34" s="96"/>
      <c r="E34" s="98"/>
      <c r="F34" s="112" t="s">
        <v>120</v>
      </c>
      <c r="G34" s="98"/>
      <c r="H34" s="103" t="s">
        <v>82</v>
      </c>
      <c r="I34" s="103" t="s">
        <v>92</v>
      </c>
    </row>
    <row r="35" spans="3:9" ht="12.75" customHeight="1" x14ac:dyDescent="0.2">
      <c r="C35" s="116"/>
      <c r="D35" s="116"/>
      <c r="E35" s="116"/>
      <c r="F35" s="101" t="s">
        <v>115</v>
      </c>
      <c r="H35" s="93">
        <f>SUM(H5+H11+H22+H27)</f>
        <v>15</v>
      </c>
      <c r="I35" s="106">
        <f>H35/(H40)</f>
        <v>0.51724137931034486</v>
      </c>
    </row>
    <row r="36" spans="3:9" ht="12.75" customHeight="1" x14ac:dyDescent="0.2">
      <c r="C36" s="116"/>
      <c r="D36" s="116"/>
      <c r="E36" s="116"/>
      <c r="F36" s="101" t="s">
        <v>116</v>
      </c>
      <c r="H36" s="93">
        <f>SUM(I5+I11+I22+I27)</f>
        <v>11</v>
      </c>
      <c r="I36" s="106">
        <f>H36/H40</f>
        <v>0.37931034482758619</v>
      </c>
    </row>
    <row r="37" spans="3:9" ht="12.75" customHeight="1" x14ac:dyDescent="0.2">
      <c r="C37" s="116"/>
      <c r="D37" s="116"/>
      <c r="E37" s="116"/>
      <c r="F37" s="101" t="s">
        <v>117</v>
      </c>
      <c r="H37" s="93">
        <f>SUM(J5+J11+J22+J27)</f>
        <v>3</v>
      </c>
      <c r="I37" s="106">
        <f>H37/H40</f>
        <v>0.10344827586206896</v>
      </c>
    </row>
    <row r="38" spans="3:9" ht="12.75" customHeight="1" x14ac:dyDescent="0.2">
      <c r="C38" s="116"/>
      <c r="D38" s="116"/>
      <c r="E38" s="116"/>
      <c r="F38" s="101" t="s">
        <v>118</v>
      </c>
      <c r="H38" s="93">
        <f>SUM(K5+K11+K22+K27)</f>
        <v>0</v>
      </c>
      <c r="I38" s="106">
        <f>H38/H40</f>
        <v>0</v>
      </c>
    </row>
    <row r="39" spans="3:9" ht="12.75" customHeight="1" x14ac:dyDescent="0.2">
      <c r="C39" s="116"/>
      <c r="D39" s="116"/>
      <c r="E39" s="116"/>
      <c r="F39" s="101" t="s">
        <v>119</v>
      </c>
      <c r="H39" s="115">
        <f>SUM(L5+L11+L22+L27)</f>
        <v>0</v>
      </c>
      <c r="I39" s="107">
        <f>H39/H40</f>
        <v>0</v>
      </c>
    </row>
    <row r="40" spans="3:9" ht="12.75" customHeight="1" x14ac:dyDescent="0.2">
      <c r="C40" s="116"/>
      <c r="D40" s="116"/>
      <c r="E40" s="116"/>
      <c r="F40" s="116"/>
      <c r="G40" s="101"/>
      <c r="H40" s="114">
        <f>SUM(H35:H39)</f>
        <v>29</v>
      </c>
      <c r="I40" s="106">
        <f>SUM(I35:I39)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Rhode Island 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49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3" customFormat="1" ht="12" customHeight="1" x14ac:dyDescent="0.2">
      <c r="B1" s="172" t="s">
        <v>25</v>
      </c>
      <c r="C1" s="172"/>
      <c r="D1" s="67"/>
      <c r="E1" s="68"/>
      <c r="F1" s="67"/>
      <c r="G1" s="171" t="s">
        <v>27</v>
      </c>
      <c r="H1" s="171"/>
      <c r="I1" s="171"/>
      <c r="J1" s="67"/>
      <c r="K1" s="172" t="s">
        <v>31</v>
      </c>
      <c r="L1" s="172"/>
    </row>
    <row r="2" spans="1:12" s="56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58</v>
      </c>
      <c r="E2" s="15" t="s">
        <v>26</v>
      </c>
      <c r="F2" s="3"/>
      <c r="G2" s="3" t="s">
        <v>414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138" t="s">
        <v>129</v>
      </c>
      <c r="B3" s="138" t="s">
        <v>130</v>
      </c>
      <c r="C3" s="138" t="s">
        <v>266</v>
      </c>
      <c r="D3" s="138">
        <v>1</v>
      </c>
      <c r="E3" s="138">
        <v>100</v>
      </c>
      <c r="F3"/>
      <c r="G3"/>
      <c r="H3" s="138">
        <v>0</v>
      </c>
      <c r="I3" s="38">
        <f t="shared" ref="I3:I6" si="0">H3/E3</f>
        <v>0</v>
      </c>
      <c r="J3" s="62"/>
      <c r="K3" s="39">
        <f t="shared" ref="K3:K6" si="1">E3-H3</f>
        <v>100</v>
      </c>
      <c r="L3" s="38">
        <f t="shared" ref="L3:L6" si="2">K3/E3</f>
        <v>1</v>
      </c>
    </row>
    <row r="4" spans="1:12" x14ac:dyDescent="0.2">
      <c r="A4" s="138" t="s">
        <v>129</v>
      </c>
      <c r="B4" s="138" t="s">
        <v>131</v>
      </c>
      <c r="C4" s="138" t="s">
        <v>268</v>
      </c>
      <c r="D4" s="138">
        <v>1</v>
      </c>
      <c r="E4" s="138">
        <v>98</v>
      </c>
      <c r="F4"/>
      <c r="G4" s="138" t="s">
        <v>28</v>
      </c>
      <c r="H4" s="138">
        <v>6</v>
      </c>
      <c r="I4" s="38">
        <f t="shared" si="0"/>
        <v>6.1224489795918366E-2</v>
      </c>
      <c r="J4" s="62"/>
      <c r="K4" s="39">
        <f t="shared" si="1"/>
        <v>92</v>
      </c>
      <c r="L4" s="38">
        <f t="shared" si="2"/>
        <v>0.93877551020408168</v>
      </c>
    </row>
    <row r="5" spans="1:12" x14ac:dyDescent="0.2">
      <c r="A5" s="138" t="s">
        <v>129</v>
      </c>
      <c r="B5" s="138" t="s">
        <v>132</v>
      </c>
      <c r="C5" s="138" t="s">
        <v>285</v>
      </c>
      <c r="D5" s="138">
        <v>2</v>
      </c>
      <c r="E5" s="138">
        <v>98</v>
      </c>
      <c r="F5"/>
      <c r="G5" s="138" t="s">
        <v>28</v>
      </c>
      <c r="H5" s="138">
        <v>5</v>
      </c>
      <c r="I5" s="38">
        <f t="shared" si="0"/>
        <v>5.1020408163265307E-2</v>
      </c>
      <c r="J5" s="62"/>
      <c r="K5" s="39">
        <f t="shared" si="1"/>
        <v>93</v>
      </c>
      <c r="L5" s="38">
        <f t="shared" si="2"/>
        <v>0.94897959183673475</v>
      </c>
    </row>
    <row r="6" spans="1:12" x14ac:dyDescent="0.2">
      <c r="A6" s="139" t="s">
        <v>129</v>
      </c>
      <c r="B6" s="139" t="s">
        <v>133</v>
      </c>
      <c r="C6" s="139" t="s">
        <v>269</v>
      </c>
      <c r="D6" s="139">
        <v>1</v>
      </c>
      <c r="E6" s="139">
        <v>100</v>
      </c>
      <c r="F6" s="135"/>
      <c r="G6" s="135"/>
      <c r="H6" s="139">
        <v>0</v>
      </c>
      <c r="I6" s="40">
        <f t="shared" si="0"/>
        <v>0</v>
      </c>
      <c r="J6" s="63"/>
      <c r="K6" s="41">
        <f t="shared" si="1"/>
        <v>100</v>
      </c>
      <c r="L6" s="40">
        <f t="shared" si="2"/>
        <v>1</v>
      </c>
    </row>
    <row r="7" spans="1:12" x14ac:dyDescent="0.2">
      <c r="A7" s="32"/>
      <c r="B7" s="33">
        <f>COUNTA(B3:B6)</f>
        <v>4</v>
      </c>
      <c r="C7" s="32"/>
      <c r="D7" s="149"/>
      <c r="E7" s="36">
        <f>SUM(E3:E6)</f>
        <v>396</v>
      </c>
      <c r="F7" s="42"/>
      <c r="G7" s="33">
        <f>COUNTA(G3:G6)</f>
        <v>2</v>
      </c>
      <c r="H7" s="36">
        <f>SUM(H3:H6)</f>
        <v>11</v>
      </c>
      <c r="I7" s="43">
        <f>H7/E7</f>
        <v>2.7777777777777776E-2</v>
      </c>
      <c r="J7" s="44"/>
      <c r="K7" s="36">
        <f>SUM(K3:K6)</f>
        <v>385</v>
      </c>
      <c r="L7" s="43">
        <f>K7/E7</f>
        <v>0.97222222222222221</v>
      </c>
    </row>
    <row r="8" spans="1:12" ht="8.25" customHeight="1" x14ac:dyDescent="0.2">
      <c r="A8" s="32"/>
      <c r="B8" s="33"/>
      <c r="C8" s="32"/>
      <c r="D8" s="32"/>
      <c r="E8" s="36"/>
      <c r="F8" s="42"/>
      <c r="G8" s="33"/>
      <c r="H8" s="36"/>
      <c r="I8" s="43"/>
      <c r="J8" s="44"/>
      <c r="K8" s="36"/>
      <c r="L8" s="43"/>
    </row>
    <row r="9" spans="1:12" x14ac:dyDescent="0.2">
      <c r="A9" s="138" t="s">
        <v>136</v>
      </c>
      <c r="B9" s="138" t="s">
        <v>286</v>
      </c>
      <c r="C9" s="138" t="s">
        <v>287</v>
      </c>
      <c r="D9" s="138">
        <v>2</v>
      </c>
      <c r="E9" s="138">
        <v>99</v>
      </c>
      <c r="F9"/>
      <c r="G9"/>
      <c r="H9" s="138">
        <v>0</v>
      </c>
      <c r="I9" s="38">
        <f t="shared" ref="I9" si="3">H9/E9</f>
        <v>0</v>
      </c>
      <c r="J9" s="62"/>
      <c r="K9" s="39">
        <f t="shared" ref="K9" si="4">E9-H9</f>
        <v>99</v>
      </c>
      <c r="L9" s="38">
        <f t="shared" ref="L9" si="5">K9/E9</f>
        <v>1</v>
      </c>
    </row>
    <row r="10" spans="1:12" x14ac:dyDescent="0.2">
      <c r="A10" s="138" t="s">
        <v>136</v>
      </c>
      <c r="B10" s="138" t="s">
        <v>288</v>
      </c>
      <c r="C10" s="138" t="s">
        <v>289</v>
      </c>
      <c r="D10" s="138">
        <v>2</v>
      </c>
      <c r="E10" s="138">
        <v>99</v>
      </c>
      <c r="F10"/>
      <c r="G10"/>
      <c r="H10" s="138">
        <v>0</v>
      </c>
      <c r="I10" s="38">
        <f t="shared" ref="I10:I15" si="6">H10/E10</f>
        <v>0</v>
      </c>
      <c r="J10" s="62"/>
      <c r="K10" s="39">
        <f t="shared" ref="K10:K15" si="7">E10-H10</f>
        <v>99</v>
      </c>
      <c r="L10" s="38">
        <f t="shared" ref="L10:L15" si="8">K10/E10</f>
        <v>1</v>
      </c>
    </row>
    <row r="11" spans="1:12" x14ac:dyDescent="0.2">
      <c r="A11" s="138" t="s">
        <v>136</v>
      </c>
      <c r="B11" s="138" t="s">
        <v>137</v>
      </c>
      <c r="C11" s="138" t="s">
        <v>290</v>
      </c>
      <c r="D11" s="138">
        <v>1</v>
      </c>
      <c r="E11" s="138">
        <v>98</v>
      </c>
      <c r="F11"/>
      <c r="G11" s="138" t="s">
        <v>28</v>
      </c>
      <c r="H11" s="138">
        <v>1</v>
      </c>
      <c r="I11" s="38">
        <f t="shared" si="6"/>
        <v>1.020408163265306E-2</v>
      </c>
      <c r="J11" s="62"/>
      <c r="K11" s="39">
        <f t="shared" si="7"/>
        <v>97</v>
      </c>
      <c r="L11" s="38">
        <f t="shared" si="8"/>
        <v>0.98979591836734693</v>
      </c>
    </row>
    <row r="12" spans="1:12" x14ac:dyDescent="0.2">
      <c r="A12" s="138" t="s">
        <v>136</v>
      </c>
      <c r="B12" s="138" t="s">
        <v>138</v>
      </c>
      <c r="C12" s="138" t="s">
        <v>270</v>
      </c>
      <c r="D12" s="138">
        <v>1</v>
      </c>
      <c r="E12" s="138">
        <v>98</v>
      </c>
      <c r="F12"/>
      <c r="G12" s="138" t="s">
        <v>28</v>
      </c>
      <c r="H12" s="138">
        <v>2</v>
      </c>
      <c r="I12" s="38">
        <f t="shared" si="6"/>
        <v>2.0408163265306121E-2</v>
      </c>
      <c r="J12" s="62"/>
      <c r="K12" s="39">
        <f t="shared" si="7"/>
        <v>96</v>
      </c>
      <c r="L12" s="38">
        <f t="shared" si="8"/>
        <v>0.97959183673469385</v>
      </c>
    </row>
    <row r="13" spans="1:12" x14ac:dyDescent="0.2">
      <c r="A13" s="138" t="s">
        <v>136</v>
      </c>
      <c r="B13" s="138" t="s">
        <v>291</v>
      </c>
      <c r="C13" s="138" t="s">
        <v>292</v>
      </c>
      <c r="D13" s="138">
        <v>1</v>
      </c>
      <c r="E13" s="138">
        <v>99</v>
      </c>
      <c r="F13"/>
      <c r="G13"/>
      <c r="H13" s="138">
        <v>0</v>
      </c>
      <c r="I13" s="38">
        <f t="shared" si="6"/>
        <v>0</v>
      </c>
      <c r="J13" s="62"/>
      <c r="K13" s="39">
        <f t="shared" si="7"/>
        <v>99</v>
      </c>
      <c r="L13" s="38">
        <f t="shared" si="8"/>
        <v>1</v>
      </c>
    </row>
    <row r="14" spans="1:12" x14ac:dyDescent="0.2">
      <c r="A14" s="138" t="s">
        <v>136</v>
      </c>
      <c r="B14" s="138" t="s">
        <v>139</v>
      </c>
      <c r="C14" s="138" t="s">
        <v>271</v>
      </c>
      <c r="D14" s="138">
        <v>1</v>
      </c>
      <c r="E14" s="138">
        <v>98</v>
      </c>
      <c r="F14"/>
      <c r="G14" s="138" t="s">
        <v>28</v>
      </c>
      <c r="H14" s="138">
        <v>3</v>
      </c>
      <c r="I14" s="38">
        <f t="shared" si="6"/>
        <v>3.0612244897959183E-2</v>
      </c>
      <c r="J14" s="62"/>
      <c r="K14" s="39">
        <f t="shared" si="7"/>
        <v>95</v>
      </c>
      <c r="L14" s="38">
        <f t="shared" si="8"/>
        <v>0.96938775510204078</v>
      </c>
    </row>
    <row r="15" spans="1:12" x14ac:dyDescent="0.2">
      <c r="A15" s="138" t="s">
        <v>136</v>
      </c>
      <c r="B15" s="138" t="s">
        <v>293</v>
      </c>
      <c r="C15" s="138" t="s">
        <v>294</v>
      </c>
      <c r="D15" s="138">
        <v>1</v>
      </c>
      <c r="E15" s="138">
        <v>99</v>
      </c>
      <c r="F15"/>
      <c r="G15"/>
      <c r="H15" s="138">
        <v>0</v>
      </c>
      <c r="I15" s="38">
        <f t="shared" si="6"/>
        <v>0</v>
      </c>
      <c r="J15" s="62"/>
      <c r="K15" s="39">
        <f t="shared" si="7"/>
        <v>99</v>
      </c>
      <c r="L15" s="38">
        <f t="shared" si="8"/>
        <v>1</v>
      </c>
    </row>
    <row r="16" spans="1:12" x14ac:dyDescent="0.2">
      <c r="A16" s="138" t="s">
        <v>136</v>
      </c>
      <c r="B16" s="138" t="s">
        <v>140</v>
      </c>
      <c r="C16" s="138" t="s">
        <v>272</v>
      </c>
      <c r="D16" s="138">
        <v>1</v>
      </c>
      <c r="E16" s="138">
        <v>98</v>
      </c>
      <c r="F16"/>
      <c r="G16" s="138" t="s">
        <v>28</v>
      </c>
      <c r="H16" s="138">
        <v>2</v>
      </c>
      <c r="I16" s="38">
        <f t="shared" ref="I16:I18" si="9">H16/E16</f>
        <v>2.0408163265306121E-2</v>
      </c>
      <c r="J16" s="62"/>
      <c r="K16" s="39">
        <f t="shared" ref="K16:K18" si="10">E16-H16</f>
        <v>96</v>
      </c>
      <c r="L16" s="38">
        <f t="shared" ref="L16:L18" si="11">K16/E16</f>
        <v>0.97959183673469385</v>
      </c>
    </row>
    <row r="17" spans="1:12" x14ac:dyDescent="0.2">
      <c r="A17" s="138" t="s">
        <v>136</v>
      </c>
      <c r="B17" s="138" t="s">
        <v>295</v>
      </c>
      <c r="C17" s="138" t="s">
        <v>296</v>
      </c>
      <c r="D17" s="138">
        <v>2</v>
      </c>
      <c r="E17" s="138">
        <v>99</v>
      </c>
      <c r="F17"/>
      <c r="G17"/>
      <c r="H17" s="138">
        <v>0</v>
      </c>
      <c r="I17" s="38">
        <f t="shared" si="9"/>
        <v>0</v>
      </c>
      <c r="J17" s="62"/>
      <c r="K17" s="39">
        <f t="shared" si="10"/>
        <v>99</v>
      </c>
      <c r="L17" s="38">
        <f t="shared" si="11"/>
        <v>1</v>
      </c>
    </row>
    <row r="18" spans="1:12" x14ac:dyDescent="0.2">
      <c r="A18" s="139" t="s">
        <v>136</v>
      </c>
      <c r="B18" s="139" t="s">
        <v>297</v>
      </c>
      <c r="C18" s="139" t="s">
        <v>298</v>
      </c>
      <c r="D18" s="139">
        <v>2</v>
      </c>
      <c r="E18" s="139">
        <v>99</v>
      </c>
      <c r="F18" s="135"/>
      <c r="G18" s="135"/>
      <c r="H18" s="139">
        <v>0</v>
      </c>
      <c r="I18" s="40">
        <f t="shared" si="9"/>
        <v>0</v>
      </c>
      <c r="J18" s="63"/>
      <c r="K18" s="41">
        <f t="shared" si="10"/>
        <v>99</v>
      </c>
      <c r="L18" s="40">
        <f t="shared" si="11"/>
        <v>1</v>
      </c>
    </row>
    <row r="19" spans="1:12" x14ac:dyDescent="0.2">
      <c r="A19" s="32"/>
      <c r="B19" s="33">
        <f>COUNTA(B9:B18)</f>
        <v>10</v>
      </c>
      <c r="C19" s="32"/>
      <c r="D19" s="149"/>
      <c r="E19" s="36">
        <f>SUM(E9:E18)</f>
        <v>986</v>
      </c>
      <c r="F19" s="42"/>
      <c r="G19" s="33">
        <f>COUNTA(G9:G18)</f>
        <v>4</v>
      </c>
      <c r="H19" s="36">
        <f>SUM(H9:H18)</f>
        <v>8</v>
      </c>
      <c r="I19" s="43">
        <f>H19/E19</f>
        <v>8.1135902636916835E-3</v>
      </c>
      <c r="J19" s="44"/>
      <c r="K19" s="52">
        <f>E19-H19</f>
        <v>978</v>
      </c>
      <c r="L19" s="43">
        <f>K19/E19</f>
        <v>0.99188640973630826</v>
      </c>
    </row>
    <row r="20" spans="1:12" ht="8.25" customHeight="1" x14ac:dyDescent="0.2">
      <c r="A20" s="32"/>
      <c r="B20" s="32"/>
      <c r="C20" s="32"/>
      <c r="D20" s="32"/>
      <c r="H20" s="37"/>
      <c r="I20" s="37"/>
      <c r="J20" s="37"/>
      <c r="K20" s="37"/>
      <c r="L20" s="37"/>
    </row>
    <row r="21" spans="1:12" x14ac:dyDescent="0.2">
      <c r="A21" s="138" t="s">
        <v>141</v>
      </c>
      <c r="B21" s="138" t="s">
        <v>142</v>
      </c>
      <c r="C21" s="138" t="s">
        <v>273</v>
      </c>
      <c r="D21" s="138">
        <v>1</v>
      </c>
      <c r="E21" s="138">
        <v>98</v>
      </c>
      <c r="F21"/>
      <c r="G21" s="138" t="s">
        <v>28</v>
      </c>
      <c r="H21" s="138">
        <v>3</v>
      </c>
      <c r="I21" s="38">
        <f t="shared" ref="I21" si="12">H21/E21</f>
        <v>3.0612244897959183E-2</v>
      </c>
      <c r="J21" s="62"/>
      <c r="K21" s="39">
        <f t="shared" ref="K21" si="13">E21-H21</f>
        <v>95</v>
      </c>
      <c r="L21" s="38">
        <f t="shared" ref="L21" si="14">K21/E21</f>
        <v>0.96938775510204078</v>
      </c>
    </row>
    <row r="22" spans="1:12" x14ac:dyDescent="0.2">
      <c r="A22" s="138" t="s">
        <v>141</v>
      </c>
      <c r="B22" s="138" t="s">
        <v>144</v>
      </c>
      <c r="C22" s="138" t="s">
        <v>145</v>
      </c>
      <c r="D22" s="138">
        <v>3</v>
      </c>
      <c r="E22" s="138">
        <v>99</v>
      </c>
      <c r="F22"/>
      <c r="G22"/>
      <c r="H22" s="138">
        <v>0</v>
      </c>
      <c r="I22" s="38">
        <f t="shared" ref="I22:I43" si="15">H22/E22</f>
        <v>0</v>
      </c>
      <c r="J22" s="62"/>
      <c r="K22" s="39">
        <f t="shared" ref="K22:K43" si="16">E22-H22</f>
        <v>99</v>
      </c>
      <c r="L22" s="38">
        <f t="shared" ref="L22:L43" si="17">K22/E22</f>
        <v>1</v>
      </c>
    </row>
    <row r="23" spans="1:12" x14ac:dyDescent="0.2">
      <c r="A23" s="138" t="s">
        <v>141</v>
      </c>
      <c r="B23" s="138" t="s">
        <v>299</v>
      </c>
      <c r="C23" s="138" t="s">
        <v>300</v>
      </c>
      <c r="D23" s="138">
        <v>3</v>
      </c>
      <c r="E23" s="138">
        <v>99</v>
      </c>
      <c r="F23"/>
      <c r="G23"/>
      <c r="H23" s="138">
        <v>0</v>
      </c>
      <c r="I23" s="38">
        <f t="shared" si="15"/>
        <v>0</v>
      </c>
      <c r="J23" s="62"/>
      <c r="K23" s="39">
        <f t="shared" si="16"/>
        <v>99</v>
      </c>
      <c r="L23" s="38">
        <f t="shared" si="17"/>
        <v>1</v>
      </c>
    </row>
    <row r="24" spans="1:12" x14ac:dyDescent="0.2">
      <c r="A24" s="138" t="s">
        <v>141</v>
      </c>
      <c r="B24" s="138" t="s">
        <v>301</v>
      </c>
      <c r="C24" s="138" t="s">
        <v>302</v>
      </c>
      <c r="D24" s="138">
        <v>3</v>
      </c>
      <c r="E24" s="138">
        <v>99</v>
      </c>
      <c r="F24"/>
      <c r="G24"/>
      <c r="H24" s="138">
        <v>0</v>
      </c>
      <c r="I24" s="38">
        <f t="shared" si="15"/>
        <v>0</v>
      </c>
      <c r="J24" s="62"/>
      <c r="K24" s="39">
        <f t="shared" si="16"/>
        <v>99</v>
      </c>
      <c r="L24" s="38">
        <f t="shared" si="17"/>
        <v>1</v>
      </c>
    </row>
    <row r="25" spans="1:12" x14ac:dyDescent="0.2">
      <c r="A25" s="138" t="s">
        <v>141</v>
      </c>
      <c r="B25" s="138" t="s">
        <v>146</v>
      </c>
      <c r="C25" s="138" t="s">
        <v>303</v>
      </c>
      <c r="D25" s="138">
        <v>1</v>
      </c>
      <c r="E25" s="138">
        <v>98</v>
      </c>
      <c r="F25"/>
      <c r="G25" s="138" t="s">
        <v>28</v>
      </c>
      <c r="H25" s="138">
        <v>1</v>
      </c>
      <c r="I25" s="38">
        <f t="shared" si="15"/>
        <v>1.020408163265306E-2</v>
      </c>
      <c r="J25" s="62"/>
      <c r="K25" s="39">
        <f t="shared" si="16"/>
        <v>97</v>
      </c>
      <c r="L25" s="38">
        <f t="shared" si="17"/>
        <v>0.98979591836734693</v>
      </c>
    </row>
    <row r="26" spans="1:12" x14ac:dyDescent="0.2">
      <c r="A26" s="138" t="s">
        <v>141</v>
      </c>
      <c r="B26" s="138" t="s">
        <v>147</v>
      </c>
      <c r="C26" s="138" t="s">
        <v>304</v>
      </c>
      <c r="D26" s="138">
        <v>2</v>
      </c>
      <c r="E26" s="138">
        <v>98</v>
      </c>
      <c r="F26"/>
      <c r="G26" s="138" t="s">
        <v>28</v>
      </c>
      <c r="H26" s="138">
        <v>2</v>
      </c>
      <c r="I26" s="38">
        <f t="shared" si="15"/>
        <v>2.0408163265306121E-2</v>
      </c>
      <c r="J26" s="62"/>
      <c r="K26" s="39">
        <f t="shared" si="16"/>
        <v>96</v>
      </c>
      <c r="L26" s="38">
        <f t="shared" si="17"/>
        <v>0.97959183673469385</v>
      </c>
    </row>
    <row r="27" spans="1:12" x14ac:dyDescent="0.2">
      <c r="A27" s="138" t="s">
        <v>141</v>
      </c>
      <c r="B27" s="138" t="s">
        <v>148</v>
      </c>
      <c r="C27" s="138" t="s">
        <v>274</v>
      </c>
      <c r="D27" s="138">
        <v>1</v>
      </c>
      <c r="E27" s="138">
        <v>98</v>
      </c>
      <c r="F27"/>
      <c r="G27" s="138" t="s">
        <v>28</v>
      </c>
      <c r="H27" s="138">
        <v>3</v>
      </c>
      <c r="I27" s="38">
        <f t="shared" si="15"/>
        <v>3.0612244897959183E-2</v>
      </c>
      <c r="J27" s="62"/>
      <c r="K27" s="39">
        <f t="shared" si="16"/>
        <v>95</v>
      </c>
      <c r="L27" s="38">
        <f t="shared" si="17"/>
        <v>0.96938775510204078</v>
      </c>
    </row>
    <row r="28" spans="1:12" x14ac:dyDescent="0.2">
      <c r="A28" s="138" t="s">
        <v>141</v>
      </c>
      <c r="B28" s="138" t="s">
        <v>150</v>
      </c>
      <c r="C28" s="138" t="s">
        <v>151</v>
      </c>
      <c r="D28" s="138">
        <v>3</v>
      </c>
      <c r="E28" s="138">
        <v>99</v>
      </c>
      <c r="F28"/>
      <c r="G28"/>
      <c r="H28" s="138">
        <v>0</v>
      </c>
      <c r="I28" s="38">
        <f t="shared" si="15"/>
        <v>0</v>
      </c>
      <c r="J28" s="62"/>
      <c r="K28" s="39">
        <f t="shared" si="16"/>
        <v>99</v>
      </c>
      <c r="L28" s="38">
        <f t="shared" si="17"/>
        <v>1</v>
      </c>
    </row>
    <row r="29" spans="1:12" x14ac:dyDescent="0.2">
      <c r="A29" s="138" t="s">
        <v>141</v>
      </c>
      <c r="B29" s="138" t="s">
        <v>149</v>
      </c>
      <c r="C29" s="138" t="s">
        <v>305</v>
      </c>
      <c r="D29" s="138">
        <v>3</v>
      </c>
      <c r="E29" s="138">
        <v>98</v>
      </c>
      <c r="F29"/>
      <c r="G29" s="138" t="s">
        <v>28</v>
      </c>
      <c r="H29" s="138">
        <v>1</v>
      </c>
      <c r="I29" s="38">
        <f t="shared" ref="I29:I34" si="18">H29/E29</f>
        <v>1.020408163265306E-2</v>
      </c>
      <c r="J29" s="62"/>
      <c r="K29" s="39">
        <f t="shared" ref="K29:K34" si="19">E29-H29</f>
        <v>97</v>
      </c>
      <c r="L29" s="38">
        <f t="shared" ref="L29:L34" si="20">K29/E29</f>
        <v>0.98979591836734693</v>
      </c>
    </row>
    <row r="30" spans="1:12" x14ac:dyDescent="0.2">
      <c r="A30" s="138" t="s">
        <v>141</v>
      </c>
      <c r="B30" s="138" t="s">
        <v>152</v>
      </c>
      <c r="C30" s="138" t="s">
        <v>306</v>
      </c>
      <c r="D30" s="138">
        <v>3</v>
      </c>
      <c r="E30" s="138">
        <v>98</v>
      </c>
      <c r="F30"/>
      <c r="G30" s="138" t="s">
        <v>28</v>
      </c>
      <c r="H30" s="138">
        <v>1</v>
      </c>
      <c r="I30" s="38">
        <f t="shared" si="18"/>
        <v>1.020408163265306E-2</v>
      </c>
      <c r="J30" s="62"/>
      <c r="K30" s="39">
        <f t="shared" si="19"/>
        <v>97</v>
      </c>
      <c r="L30" s="38">
        <f t="shared" si="20"/>
        <v>0.98979591836734693</v>
      </c>
    </row>
    <row r="31" spans="1:12" x14ac:dyDescent="0.2">
      <c r="A31" s="138" t="s">
        <v>141</v>
      </c>
      <c r="B31" s="138" t="s">
        <v>153</v>
      </c>
      <c r="C31" s="138" t="s">
        <v>307</v>
      </c>
      <c r="D31" s="138">
        <v>3</v>
      </c>
      <c r="E31" s="138">
        <v>99</v>
      </c>
      <c r="F31"/>
      <c r="G31"/>
      <c r="H31" s="138">
        <v>0</v>
      </c>
      <c r="I31" s="38">
        <f t="shared" si="18"/>
        <v>0</v>
      </c>
      <c r="J31" s="62"/>
      <c r="K31" s="39">
        <f t="shared" si="19"/>
        <v>99</v>
      </c>
      <c r="L31" s="38">
        <f t="shared" si="20"/>
        <v>1</v>
      </c>
    </row>
    <row r="32" spans="1:12" x14ac:dyDescent="0.2">
      <c r="A32" s="138" t="s">
        <v>141</v>
      </c>
      <c r="B32" s="138" t="s">
        <v>154</v>
      </c>
      <c r="C32" s="138" t="s">
        <v>275</v>
      </c>
      <c r="D32" s="138">
        <v>1</v>
      </c>
      <c r="E32" s="138">
        <v>98</v>
      </c>
      <c r="F32"/>
      <c r="G32" s="138" t="s">
        <v>28</v>
      </c>
      <c r="H32" s="138">
        <v>4</v>
      </c>
      <c r="I32" s="38">
        <f t="shared" si="18"/>
        <v>4.0816326530612242E-2</v>
      </c>
      <c r="J32" s="62"/>
      <c r="K32" s="39">
        <f t="shared" si="19"/>
        <v>94</v>
      </c>
      <c r="L32" s="38">
        <f t="shared" si="20"/>
        <v>0.95918367346938771</v>
      </c>
    </row>
    <row r="33" spans="1:12" x14ac:dyDescent="0.2">
      <c r="A33" s="138" t="s">
        <v>141</v>
      </c>
      <c r="B33" s="138" t="s">
        <v>308</v>
      </c>
      <c r="C33" s="138" t="s">
        <v>309</v>
      </c>
      <c r="D33" s="138">
        <v>3</v>
      </c>
      <c r="E33" s="138">
        <v>99</v>
      </c>
      <c r="F33"/>
      <c r="G33"/>
      <c r="H33" s="138">
        <v>0</v>
      </c>
      <c r="I33" s="38">
        <f t="shared" si="18"/>
        <v>0</v>
      </c>
      <c r="J33" s="62"/>
      <c r="K33" s="39">
        <f t="shared" si="19"/>
        <v>99</v>
      </c>
      <c r="L33" s="38">
        <f t="shared" si="20"/>
        <v>1</v>
      </c>
    </row>
    <row r="34" spans="1:12" x14ac:dyDescent="0.2">
      <c r="A34" s="138" t="s">
        <v>141</v>
      </c>
      <c r="B34" s="138" t="s">
        <v>155</v>
      </c>
      <c r="C34" s="138" t="s">
        <v>276</v>
      </c>
      <c r="D34" s="138">
        <v>2</v>
      </c>
      <c r="E34" s="138">
        <v>100</v>
      </c>
      <c r="F34"/>
      <c r="G34"/>
      <c r="H34" s="138">
        <v>0</v>
      </c>
      <c r="I34" s="38">
        <f t="shared" si="18"/>
        <v>0</v>
      </c>
      <c r="J34" s="62"/>
      <c r="K34" s="39">
        <f t="shared" si="19"/>
        <v>100</v>
      </c>
      <c r="L34" s="38">
        <f t="shared" si="20"/>
        <v>1</v>
      </c>
    </row>
    <row r="35" spans="1:12" x14ac:dyDescent="0.2">
      <c r="A35" s="138" t="s">
        <v>141</v>
      </c>
      <c r="B35" s="138" t="s">
        <v>310</v>
      </c>
      <c r="C35" s="138" t="s">
        <v>311</v>
      </c>
      <c r="D35" s="138">
        <v>3</v>
      </c>
      <c r="E35" s="138">
        <v>99</v>
      </c>
      <c r="F35"/>
      <c r="G35"/>
      <c r="H35" s="138">
        <v>0</v>
      </c>
      <c r="I35" s="38">
        <f t="shared" si="15"/>
        <v>0</v>
      </c>
      <c r="J35" s="62"/>
      <c r="K35" s="39">
        <f t="shared" si="16"/>
        <v>99</v>
      </c>
      <c r="L35" s="38">
        <f t="shared" si="17"/>
        <v>1</v>
      </c>
    </row>
    <row r="36" spans="1:12" x14ac:dyDescent="0.2">
      <c r="A36" s="138" t="s">
        <v>141</v>
      </c>
      <c r="B36" s="138" t="s">
        <v>156</v>
      </c>
      <c r="C36" s="138" t="s">
        <v>312</v>
      </c>
      <c r="D36" s="138">
        <v>2</v>
      </c>
      <c r="E36" s="138">
        <v>98</v>
      </c>
      <c r="F36"/>
      <c r="G36" s="138" t="s">
        <v>28</v>
      </c>
      <c r="H36" s="138">
        <v>3</v>
      </c>
      <c r="I36" s="38">
        <f t="shared" si="15"/>
        <v>3.0612244897959183E-2</v>
      </c>
      <c r="J36" s="62"/>
      <c r="K36" s="39">
        <f t="shared" si="16"/>
        <v>95</v>
      </c>
      <c r="L36" s="38">
        <f t="shared" si="17"/>
        <v>0.96938775510204078</v>
      </c>
    </row>
    <row r="37" spans="1:12" x14ac:dyDescent="0.2">
      <c r="A37" s="138" t="s">
        <v>141</v>
      </c>
      <c r="B37" s="138" t="s">
        <v>157</v>
      </c>
      <c r="C37" s="138" t="s">
        <v>158</v>
      </c>
      <c r="D37" s="138">
        <v>2</v>
      </c>
      <c r="E37" s="138">
        <v>99</v>
      </c>
      <c r="F37"/>
      <c r="G37"/>
      <c r="H37" s="138">
        <v>0</v>
      </c>
      <c r="I37" s="38">
        <f t="shared" si="15"/>
        <v>0</v>
      </c>
      <c r="J37" s="62"/>
      <c r="K37" s="39">
        <f t="shared" si="16"/>
        <v>99</v>
      </c>
      <c r="L37" s="38">
        <f t="shared" si="17"/>
        <v>1</v>
      </c>
    </row>
    <row r="38" spans="1:12" x14ac:dyDescent="0.2">
      <c r="A38" s="138" t="s">
        <v>141</v>
      </c>
      <c r="B38" s="138" t="s">
        <v>160</v>
      </c>
      <c r="C38" s="138" t="s">
        <v>161</v>
      </c>
      <c r="D38" s="138">
        <v>3</v>
      </c>
      <c r="E38" s="138">
        <v>99</v>
      </c>
      <c r="F38"/>
      <c r="G38"/>
      <c r="H38" s="138">
        <v>0</v>
      </c>
      <c r="I38" s="38">
        <f t="shared" si="15"/>
        <v>0</v>
      </c>
      <c r="J38" s="62"/>
      <c r="K38" s="39">
        <f t="shared" si="16"/>
        <v>99</v>
      </c>
      <c r="L38" s="38">
        <f t="shared" si="17"/>
        <v>1</v>
      </c>
    </row>
    <row r="39" spans="1:12" x14ac:dyDescent="0.2">
      <c r="A39" s="138" t="s">
        <v>141</v>
      </c>
      <c r="B39" s="138" t="s">
        <v>162</v>
      </c>
      <c r="C39" s="138" t="s">
        <v>163</v>
      </c>
      <c r="D39" s="138">
        <v>3</v>
      </c>
      <c r="E39" s="138">
        <v>99</v>
      </c>
      <c r="F39"/>
      <c r="G39"/>
      <c r="H39" s="138">
        <v>0</v>
      </c>
      <c r="I39" s="38">
        <f t="shared" si="15"/>
        <v>0</v>
      </c>
      <c r="J39" s="62"/>
      <c r="K39" s="39">
        <f t="shared" si="16"/>
        <v>99</v>
      </c>
      <c r="L39" s="38">
        <f t="shared" si="17"/>
        <v>1</v>
      </c>
    </row>
    <row r="40" spans="1:12" x14ac:dyDescent="0.2">
      <c r="A40" s="138" t="s">
        <v>141</v>
      </c>
      <c r="B40" s="138" t="s">
        <v>159</v>
      </c>
      <c r="C40" s="138" t="s">
        <v>277</v>
      </c>
      <c r="D40" s="138">
        <v>3</v>
      </c>
      <c r="E40" s="138">
        <v>99</v>
      </c>
      <c r="F40"/>
      <c r="G40"/>
      <c r="H40" s="138">
        <v>0</v>
      </c>
      <c r="I40" s="38">
        <f t="shared" si="15"/>
        <v>0</v>
      </c>
      <c r="J40" s="62"/>
      <c r="K40" s="39">
        <f t="shared" si="16"/>
        <v>99</v>
      </c>
      <c r="L40" s="38">
        <f t="shared" si="17"/>
        <v>1</v>
      </c>
    </row>
    <row r="41" spans="1:12" x14ac:dyDescent="0.2">
      <c r="A41" s="138" t="s">
        <v>141</v>
      </c>
      <c r="B41" s="138" t="s">
        <v>164</v>
      </c>
      <c r="C41" s="138" t="s">
        <v>278</v>
      </c>
      <c r="D41" s="138">
        <v>1</v>
      </c>
      <c r="E41" s="138">
        <v>98</v>
      </c>
      <c r="F41"/>
      <c r="G41" s="138" t="s">
        <v>28</v>
      </c>
      <c r="H41" s="138">
        <v>8</v>
      </c>
      <c r="I41" s="38">
        <f t="shared" si="15"/>
        <v>8.1632653061224483E-2</v>
      </c>
      <c r="J41" s="62"/>
      <c r="K41" s="39">
        <f t="shared" si="16"/>
        <v>90</v>
      </c>
      <c r="L41" s="38">
        <f t="shared" si="17"/>
        <v>0.91836734693877553</v>
      </c>
    </row>
    <row r="42" spans="1:12" x14ac:dyDescent="0.2">
      <c r="A42" s="138" t="s">
        <v>141</v>
      </c>
      <c r="B42" s="138" t="s">
        <v>313</v>
      </c>
      <c r="C42" s="138" t="s">
        <v>314</v>
      </c>
      <c r="D42" s="138">
        <v>3</v>
      </c>
      <c r="E42" s="138">
        <v>99</v>
      </c>
      <c r="F42"/>
      <c r="G42"/>
      <c r="H42" s="138">
        <v>0</v>
      </c>
      <c r="I42" s="38">
        <f t="shared" si="15"/>
        <v>0</v>
      </c>
      <c r="J42" s="62"/>
      <c r="K42" s="39">
        <f t="shared" si="16"/>
        <v>99</v>
      </c>
      <c r="L42" s="38">
        <f t="shared" si="17"/>
        <v>1</v>
      </c>
    </row>
    <row r="43" spans="1:12" x14ac:dyDescent="0.2">
      <c r="A43" s="139" t="s">
        <v>141</v>
      </c>
      <c r="B43" s="139" t="s">
        <v>165</v>
      </c>
      <c r="C43" s="139" t="s">
        <v>166</v>
      </c>
      <c r="D43" s="139">
        <v>3</v>
      </c>
      <c r="E43" s="139">
        <v>99</v>
      </c>
      <c r="F43" s="135"/>
      <c r="G43" s="135"/>
      <c r="H43" s="139">
        <v>0</v>
      </c>
      <c r="I43" s="40">
        <f t="shared" si="15"/>
        <v>0</v>
      </c>
      <c r="J43" s="63"/>
      <c r="K43" s="41">
        <f t="shared" si="16"/>
        <v>99</v>
      </c>
      <c r="L43" s="40">
        <f t="shared" si="17"/>
        <v>1</v>
      </c>
    </row>
    <row r="44" spans="1:12" x14ac:dyDescent="0.2">
      <c r="A44" s="32"/>
      <c r="B44" s="33">
        <f>COUNTA(B21:B43)</f>
        <v>23</v>
      </c>
      <c r="C44" s="32"/>
      <c r="D44" s="149"/>
      <c r="E44" s="36">
        <f>SUM(E21:E43)</f>
        <v>2269</v>
      </c>
      <c r="F44" s="42"/>
      <c r="G44" s="33">
        <f>COUNTA(G21:G43)</f>
        <v>9</v>
      </c>
      <c r="H44" s="36">
        <f>SUM(H21:H43)</f>
        <v>26</v>
      </c>
      <c r="I44" s="43">
        <f>H44/E44</f>
        <v>1.1458792419568091E-2</v>
      </c>
      <c r="J44" s="44"/>
      <c r="K44" s="52">
        <f>E44-H44</f>
        <v>2243</v>
      </c>
      <c r="L44" s="43">
        <f>K44/E44</f>
        <v>0.98854120758043196</v>
      </c>
    </row>
    <row r="45" spans="1:12" x14ac:dyDescent="0.2">
      <c r="A45" s="32"/>
      <c r="B45" s="33"/>
      <c r="C45" s="32"/>
      <c r="D45" s="149"/>
      <c r="E45" s="36"/>
      <c r="F45" s="42"/>
      <c r="G45" s="33"/>
      <c r="H45" s="36"/>
      <c r="I45" s="43"/>
      <c r="J45" s="137"/>
      <c r="K45" s="52"/>
      <c r="L45" s="43"/>
    </row>
    <row r="46" spans="1:12" x14ac:dyDescent="0.2">
      <c r="A46" s="138" t="s">
        <v>167</v>
      </c>
      <c r="B46" s="138" t="s">
        <v>315</v>
      </c>
      <c r="C46" s="138" t="s">
        <v>316</v>
      </c>
      <c r="D46" s="138">
        <v>2</v>
      </c>
      <c r="E46" s="138">
        <v>99</v>
      </c>
      <c r="F46"/>
      <c r="G46"/>
      <c r="H46" s="138">
        <v>0</v>
      </c>
      <c r="I46" s="38">
        <f t="shared" ref="I46:I53" si="21">H46/E46</f>
        <v>0</v>
      </c>
      <c r="J46" s="62"/>
      <c r="K46" s="39">
        <f t="shared" ref="K46:K53" si="22">E46-H46</f>
        <v>99</v>
      </c>
      <c r="L46" s="38">
        <f t="shared" ref="L46:L53" si="23">K46/E46</f>
        <v>1</v>
      </c>
    </row>
    <row r="47" spans="1:12" x14ac:dyDescent="0.2">
      <c r="A47" s="138" t="s">
        <v>167</v>
      </c>
      <c r="B47" s="138" t="s">
        <v>317</v>
      </c>
      <c r="C47" s="138" t="s">
        <v>318</v>
      </c>
      <c r="D47" s="138">
        <v>1</v>
      </c>
      <c r="E47" s="138">
        <v>99</v>
      </c>
      <c r="F47"/>
      <c r="G47"/>
      <c r="H47" s="138">
        <v>0</v>
      </c>
      <c r="I47" s="38">
        <f t="shared" si="21"/>
        <v>0</v>
      </c>
      <c r="J47" s="62"/>
      <c r="K47" s="39">
        <f t="shared" si="22"/>
        <v>99</v>
      </c>
      <c r="L47" s="38">
        <f t="shared" si="23"/>
        <v>1</v>
      </c>
    </row>
    <row r="48" spans="1:12" x14ac:dyDescent="0.2">
      <c r="A48" s="138" t="s">
        <v>167</v>
      </c>
      <c r="B48" s="138" t="s">
        <v>319</v>
      </c>
      <c r="C48" s="138" t="s">
        <v>320</v>
      </c>
      <c r="D48" s="138">
        <v>2</v>
      </c>
      <c r="E48" s="138">
        <v>99</v>
      </c>
      <c r="F48"/>
      <c r="G48"/>
      <c r="H48" s="138">
        <v>0</v>
      </c>
      <c r="I48" s="38">
        <f t="shared" si="21"/>
        <v>0</v>
      </c>
      <c r="J48" s="62"/>
      <c r="K48" s="39">
        <f t="shared" si="22"/>
        <v>99</v>
      </c>
      <c r="L48" s="38">
        <f t="shared" si="23"/>
        <v>1</v>
      </c>
    </row>
    <row r="49" spans="1:12" x14ac:dyDescent="0.2">
      <c r="A49" s="138" t="s">
        <v>167</v>
      </c>
      <c r="B49" s="138" t="s">
        <v>321</v>
      </c>
      <c r="C49" s="138" t="s">
        <v>322</v>
      </c>
      <c r="D49" s="138">
        <v>2</v>
      </c>
      <c r="E49" s="138">
        <v>99</v>
      </c>
      <c r="F49"/>
      <c r="G49"/>
      <c r="H49" s="138">
        <v>0</v>
      </c>
      <c r="I49" s="38">
        <f t="shared" si="21"/>
        <v>0</v>
      </c>
      <c r="J49" s="62"/>
      <c r="K49" s="39">
        <f t="shared" si="22"/>
        <v>99</v>
      </c>
      <c r="L49" s="38">
        <f t="shared" si="23"/>
        <v>1</v>
      </c>
    </row>
    <row r="50" spans="1:12" x14ac:dyDescent="0.2">
      <c r="A50" s="138" t="s">
        <v>167</v>
      </c>
      <c r="B50" s="138" t="s">
        <v>323</v>
      </c>
      <c r="C50" s="138" t="s">
        <v>324</v>
      </c>
      <c r="D50" s="138">
        <v>2</v>
      </c>
      <c r="E50" s="138">
        <v>99</v>
      </c>
      <c r="F50"/>
      <c r="G50"/>
      <c r="H50" s="138">
        <v>0</v>
      </c>
      <c r="I50" s="38">
        <f t="shared" si="21"/>
        <v>0</v>
      </c>
      <c r="J50" s="62"/>
      <c r="K50" s="39">
        <f t="shared" si="22"/>
        <v>99</v>
      </c>
      <c r="L50" s="38">
        <f t="shared" si="23"/>
        <v>1</v>
      </c>
    </row>
    <row r="51" spans="1:12" x14ac:dyDescent="0.2">
      <c r="A51" s="138" t="s">
        <v>167</v>
      </c>
      <c r="B51" s="138" t="s">
        <v>325</v>
      </c>
      <c r="C51" s="138" t="s">
        <v>326</v>
      </c>
      <c r="D51" s="138">
        <v>2</v>
      </c>
      <c r="E51" s="138">
        <v>99</v>
      </c>
      <c r="F51"/>
      <c r="G51"/>
      <c r="H51" s="138">
        <v>0</v>
      </c>
      <c r="I51" s="38">
        <f t="shared" si="21"/>
        <v>0</v>
      </c>
      <c r="J51" s="62"/>
      <c r="K51" s="39">
        <f t="shared" si="22"/>
        <v>99</v>
      </c>
      <c r="L51" s="38">
        <f t="shared" si="23"/>
        <v>1</v>
      </c>
    </row>
    <row r="52" spans="1:12" x14ac:dyDescent="0.2">
      <c r="A52" s="138" t="s">
        <v>167</v>
      </c>
      <c r="B52" s="138" t="s">
        <v>327</v>
      </c>
      <c r="C52" s="138" t="s">
        <v>328</v>
      </c>
      <c r="D52" s="138">
        <v>2</v>
      </c>
      <c r="E52" s="138">
        <v>99</v>
      </c>
      <c r="F52"/>
      <c r="G52"/>
      <c r="H52" s="138">
        <v>0</v>
      </c>
      <c r="I52" s="38">
        <f t="shared" si="21"/>
        <v>0</v>
      </c>
      <c r="J52" s="62"/>
      <c r="K52" s="39">
        <f t="shared" si="22"/>
        <v>99</v>
      </c>
      <c r="L52" s="38">
        <f t="shared" si="23"/>
        <v>1</v>
      </c>
    </row>
    <row r="53" spans="1:12" x14ac:dyDescent="0.2">
      <c r="A53" s="138" t="s">
        <v>167</v>
      </c>
      <c r="B53" s="138" t="s">
        <v>329</v>
      </c>
      <c r="C53" s="138" t="s">
        <v>330</v>
      </c>
      <c r="D53" s="138">
        <v>2</v>
      </c>
      <c r="E53" s="138">
        <v>99</v>
      </c>
      <c r="F53"/>
      <c r="G53"/>
      <c r="H53" s="138">
        <v>0</v>
      </c>
      <c r="I53" s="38">
        <f t="shared" si="21"/>
        <v>0</v>
      </c>
      <c r="J53" s="62"/>
      <c r="K53" s="39">
        <f t="shared" si="22"/>
        <v>99</v>
      </c>
      <c r="L53" s="38">
        <f t="shared" si="23"/>
        <v>1</v>
      </c>
    </row>
    <row r="54" spans="1:12" x14ac:dyDescent="0.2">
      <c r="A54" s="138" t="s">
        <v>167</v>
      </c>
      <c r="B54" s="138" t="s">
        <v>331</v>
      </c>
      <c r="C54" s="138" t="s">
        <v>332</v>
      </c>
      <c r="D54" s="138">
        <v>2</v>
      </c>
      <c r="E54" s="138">
        <v>99</v>
      </c>
      <c r="F54"/>
      <c r="G54"/>
      <c r="H54" s="138">
        <v>0</v>
      </c>
      <c r="I54" s="38">
        <f t="shared" ref="I54:I64" si="24">H54/E54</f>
        <v>0</v>
      </c>
      <c r="J54" s="62"/>
      <c r="K54" s="39">
        <f t="shared" ref="K54:K64" si="25">E54-H54</f>
        <v>99</v>
      </c>
      <c r="L54" s="38">
        <f t="shared" ref="L54:L64" si="26">K54/E54</f>
        <v>1</v>
      </c>
    </row>
    <row r="55" spans="1:12" x14ac:dyDescent="0.2">
      <c r="A55" s="138" t="s">
        <v>167</v>
      </c>
      <c r="B55" s="138" t="s">
        <v>333</v>
      </c>
      <c r="C55" s="138" t="s">
        <v>334</v>
      </c>
      <c r="D55" s="138">
        <v>2</v>
      </c>
      <c r="E55" s="138">
        <v>99</v>
      </c>
      <c r="F55"/>
      <c r="G55"/>
      <c r="H55" s="138">
        <v>0</v>
      </c>
      <c r="I55" s="38">
        <f t="shared" si="24"/>
        <v>0</v>
      </c>
      <c r="J55" s="62"/>
      <c r="K55" s="39">
        <f t="shared" si="25"/>
        <v>99</v>
      </c>
      <c r="L55" s="38">
        <f t="shared" si="26"/>
        <v>1</v>
      </c>
    </row>
    <row r="56" spans="1:12" x14ac:dyDescent="0.2">
      <c r="A56" s="138" t="s">
        <v>167</v>
      </c>
      <c r="B56" s="138" t="s">
        <v>335</v>
      </c>
      <c r="C56" s="138" t="s">
        <v>336</v>
      </c>
      <c r="D56" s="138">
        <v>2</v>
      </c>
      <c r="E56" s="138">
        <v>99</v>
      </c>
      <c r="F56"/>
      <c r="G56"/>
      <c r="H56" s="138">
        <v>0</v>
      </c>
      <c r="I56" s="38">
        <f t="shared" si="24"/>
        <v>0</v>
      </c>
      <c r="J56" s="62"/>
      <c r="K56" s="39">
        <f t="shared" si="25"/>
        <v>99</v>
      </c>
      <c r="L56" s="38">
        <f t="shared" si="26"/>
        <v>1</v>
      </c>
    </row>
    <row r="57" spans="1:12" x14ac:dyDescent="0.2">
      <c r="A57" s="138" t="s">
        <v>167</v>
      </c>
      <c r="B57" s="138" t="s">
        <v>337</v>
      </c>
      <c r="C57" s="138" t="s">
        <v>338</v>
      </c>
      <c r="D57" s="138">
        <v>2</v>
      </c>
      <c r="E57" s="138">
        <v>99</v>
      </c>
      <c r="F57"/>
      <c r="G57"/>
      <c r="H57" s="138">
        <v>0</v>
      </c>
      <c r="I57" s="38">
        <f t="shared" si="24"/>
        <v>0</v>
      </c>
      <c r="J57" s="62"/>
      <c r="K57" s="39">
        <f t="shared" si="25"/>
        <v>99</v>
      </c>
      <c r="L57" s="38">
        <f t="shared" si="26"/>
        <v>1</v>
      </c>
    </row>
    <row r="58" spans="1:12" x14ac:dyDescent="0.2">
      <c r="A58" s="138" t="s">
        <v>167</v>
      </c>
      <c r="B58" s="138" t="s">
        <v>339</v>
      </c>
      <c r="C58" s="138" t="s">
        <v>340</v>
      </c>
      <c r="D58" s="138">
        <v>2</v>
      </c>
      <c r="E58" s="138">
        <v>99</v>
      </c>
      <c r="F58"/>
      <c r="G58"/>
      <c r="H58" s="138">
        <v>0</v>
      </c>
      <c r="I58" s="38">
        <f t="shared" si="24"/>
        <v>0</v>
      </c>
      <c r="J58" s="62"/>
      <c r="K58" s="39">
        <f t="shared" si="25"/>
        <v>99</v>
      </c>
      <c r="L58" s="38">
        <f t="shared" si="26"/>
        <v>1</v>
      </c>
    </row>
    <row r="59" spans="1:12" x14ac:dyDescent="0.2">
      <c r="A59" s="138" t="s">
        <v>167</v>
      </c>
      <c r="B59" s="138" t="s">
        <v>341</v>
      </c>
      <c r="C59" s="138" t="s">
        <v>342</v>
      </c>
      <c r="D59" s="138">
        <v>2</v>
      </c>
      <c r="E59" s="138">
        <v>99</v>
      </c>
      <c r="F59"/>
      <c r="G59"/>
      <c r="H59" s="138">
        <v>0</v>
      </c>
      <c r="I59" s="38">
        <f t="shared" si="24"/>
        <v>0</v>
      </c>
      <c r="J59" s="62"/>
      <c r="K59" s="39">
        <f t="shared" si="25"/>
        <v>99</v>
      </c>
      <c r="L59" s="38">
        <f t="shared" si="26"/>
        <v>1</v>
      </c>
    </row>
    <row r="60" spans="1:12" x14ac:dyDescent="0.2">
      <c r="A60" s="138" t="s">
        <v>167</v>
      </c>
      <c r="B60" s="138" t="s">
        <v>343</v>
      </c>
      <c r="C60" s="138" t="s">
        <v>344</v>
      </c>
      <c r="D60" s="138">
        <v>2</v>
      </c>
      <c r="E60" s="138">
        <v>99</v>
      </c>
      <c r="F60"/>
      <c r="G60"/>
      <c r="H60" s="138">
        <v>0</v>
      </c>
      <c r="I60" s="38">
        <f t="shared" si="24"/>
        <v>0</v>
      </c>
      <c r="J60" s="62"/>
      <c r="K60" s="39">
        <f t="shared" si="25"/>
        <v>99</v>
      </c>
      <c r="L60" s="38">
        <f t="shared" si="26"/>
        <v>1</v>
      </c>
    </row>
    <row r="61" spans="1:12" x14ac:dyDescent="0.2">
      <c r="A61" s="138" t="s">
        <v>167</v>
      </c>
      <c r="B61" s="138" t="s">
        <v>345</v>
      </c>
      <c r="C61" s="138" t="s">
        <v>346</v>
      </c>
      <c r="D61" s="138">
        <v>2</v>
      </c>
      <c r="E61" s="138">
        <v>99</v>
      </c>
      <c r="F61"/>
      <c r="G61"/>
      <c r="H61" s="138">
        <v>0</v>
      </c>
      <c r="I61" s="38">
        <f t="shared" si="24"/>
        <v>0</v>
      </c>
      <c r="J61" s="62"/>
      <c r="K61" s="39">
        <f t="shared" si="25"/>
        <v>99</v>
      </c>
      <c r="L61" s="38">
        <f t="shared" si="26"/>
        <v>1</v>
      </c>
    </row>
    <row r="62" spans="1:12" x14ac:dyDescent="0.2">
      <c r="A62" s="138" t="s">
        <v>167</v>
      </c>
      <c r="B62" s="138" t="s">
        <v>347</v>
      </c>
      <c r="C62" s="138" t="s">
        <v>348</v>
      </c>
      <c r="D62" s="138">
        <v>2</v>
      </c>
      <c r="E62" s="138">
        <v>99</v>
      </c>
      <c r="F62"/>
      <c r="G62"/>
      <c r="H62" s="138">
        <v>0</v>
      </c>
      <c r="I62" s="38">
        <f t="shared" si="24"/>
        <v>0</v>
      </c>
      <c r="J62" s="62"/>
      <c r="K62" s="39">
        <f t="shared" si="25"/>
        <v>99</v>
      </c>
      <c r="L62" s="38">
        <f t="shared" si="26"/>
        <v>1</v>
      </c>
    </row>
    <row r="63" spans="1:12" x14ac:dyDescent="0.2">
      <c r="A63" s="138" t="s">
        <v>167</v>
      </c>
      <c r="B63" s="138" t="s">
        <v>349</v>
      </c>
      <c r="C63" s="138" t="s">
        <v>350</v>
      </c>
      <c r="D63" s="138">
        <v>2</v>
      </c>
      <c r="E63" s="138">
        <v>99</v>
      </c>
      <c r="F63"/>
      <c r="G63"/>
      <c r="H63" s="138">
        <v>0</v>
      </c>
      <c r="I63" s="38">
        <f t="shared" si="24"/>
        <v>0</v>
      </c>
      <c r="J63" s="62"/>
      <c r="K63" s="39">
        <f t="shared" si="25"/>
        <v>99</v>
      </c>
      <c r="L63" s="38">
        <f t="shared" si="26"/>
        <v>1</v>
      </c>
    </row>
    <row r="64" spans="1:12" x14ac:dyDescent="0.2">
      <c r="A64" s="138" t="s">
        <v>167</v>
      </c>
      <c r="B64" s="138" t="s">
        <v>351</v>
      </c>
      <c r="C64" s="138" t="s">
        <v>352</v>
      </c>
      <c r="D64" s="138">
        <v>2</v>
      </c>
      <c r="E64" s="138">
        <v>99</v>
      </c>
      <c r="F64"/>
      <c r="G64"/>
      <c r="H64" s="138">
        <v>0</v>
      </c>
      <c r="I64" s="38">
        <f t="shared" si="24"/>
        <v>0</v>
      </c>
      <c r="J64" s="62"/>
      <c r="K64" s="39">
        <f t="shared" si="25"/>
        <v>99</v>
      </c>
      <c r="L64" s="38">
        <f t="shared" si="26"/>
        <v>1</v>
      </c>
    </row>
    <row r="65" spans="1:12" x14ac:dyDescent="0.2">
      <c r="A65" s="138" t="s">
        <v>167</v>
      </c>
      <c r="B65" s="138" t="s">
        <v>353</v>
      </c>
      <c r="C65" s="138" t="s">
        <v>354</v>
      </c>
      <c r="D65" s="138">
        <v>2</v>
      </c>
      <c r="E65" s="138">
        <v>99</v>
      </c>
      <c r="F65"/>
      <c r="G65"/>
      <c r="H65" s="138">
        <v>0</v>
      </c>
      <c r="I65" s="38">
        <f t="shared" ref="I65:I73" si="27">H65/E65</f>
        <v>0</v>
      </c>
      <c r="J65" s="62"/>
      <c r="K65" s="39">
        <f t="shared" ref="K65:K73" si="28">E65-H65</f>
        <v>99</v>
      </c>
      <c r="L65" s="38">
        <f t="shared" ref="L65:L73" si="29">K65/E65</f>
        <v>1</v>
      </c>
    </row>
    <row r="66" spans="1:12" x14ac:dyDescent="0.2">
      <c r="A66" s="138" t="s">
        <v>167</v>
      </c>
      <c r="B66" s="138" t="s">
        <v>355</v>
      </c>
      <c r="C66" s="138" t="s">
        <v>356</v>
      </c>
      <c r="D66" s="138">
        <v>2</v>
      </c>
      <c r="E66" s="138">
        <v>99</v>
      </c>
      <c r="F66"/>
      <c r="G66"/>
      <c r="H66" s="138">
        <v>0</v>
      </c>
      <c r="I66" s="38">
        <f t="shared" si="27"/>
        <v>0</v>
      </c>
      <c r="J66" s="62"/>
      <c r="K66" s="39">
        <f t="shared" si="28"/>
        <v>99</v>
      </c>
      <c r="L66" s="38">
        <f t="shared" si="29"/>
        <v>1</v>
      </c>
    </row>
    <row r="67" spans="1:12" x14ac:dyDescent="0.2">
      <c r="A67" s="138" t="s">
        <v>167</v>
      </c>
      <c r="B67" s="138" t="s">
        <v>357</v>
      </c>
      <c r="C67" s="138" t="s">
        <v>358</v>
      </c>
      <c r="D67" s="138">
        <v>1</v>
      </c>
      <c r="E67" s="138">
        <v>99</v>
      </c>
      <c r="F67"/>
      <c r="G67"/>
      <c r="H67" s="138">
        <v>0</v>
      </c>
      <c r="I67" s="38">
        <f t="shared" si="27"/>
        <v>0</v>
      </c>
      <c r="J67" s="62"/>
      <c r="K67" s="39">
        <f t="shared" si="28"/>
        <v>99</v>
      </c>
      <c r="L67" s="38">
        <f t="shared" si="29"/>
        <v>1</v>
      </c>
    </row>
    <row r="68" spans="1:12" x14ac:dyDescent="0.2">
      <c r="A68" s="138" t="s">
        <v>167</v>
      </c>
      <c r="B68" s="138" t="s">
        <v>359</v>
      </c>
      <c r="C68" s="138" t="s">
        <v>360</v>
      </c>
      <c r="D68" s="138">
        <v>2</v>
      </c>
      <c r="E68" s="138">
        <v>99</v>
      </c>
      <c r="F68"/>
      <c r="G68"/>
      <c r="H68" s="138">
        <v>0</v>
      </c>
      <c r="I68" s="38">
        <f t="shared" si="27"/>
        <v>0</v>
      </c>
      <c r="J68" s="62"/>
      <c r="K68" s="39">
        <f t="shared" si="28"/>
        <v>99</v>
      </c>
      <c r="L68" s="38">
        <f t="shared" si="29"/>
        <v>1</v>
      </c>
    </row>
    <row r="69" spans="1:12" x14ac:dyDescent="0.2">
      <c r="A69" s="138" t="s">
        <v>167</v>
      </c>
      <c r="B69" s="138" t="s">
        <v>361</v>
      </c>
      <c r="C69" s="138" t="s">
        <v>362</v>
      </c>
      <c r="D69" s="138">
        <v>2</v>
      </c>
      <c r="E69" s="138">
        <v>99</v>
      </c>
      <c r="F69"/>
      <c r="G69"/>
      <c r="H69" s="138">
        <v>0</v>
      </c>
      <c r="I69" s="38">
        <f t="shared" si="27"/>
        <v>0</v>
      </c>
      <c r="J69" s="62"/>
      <c r="K69" s="39">
        <f t="shared" si="28"/>
        <v>99</v>
      </c>
      <c r="L69" s="38">
        <f t="shared" si="29"/>
        <v>1</v>
      </c>
    </row>
    <row r="70" spans="1:12" x14ac:dyDescent="0.2">
      <c r="A70" s="138" t="s">
        <v>167</v>
      </c>
      <c r="B70" s="138" t="s">
        <v>363</v>
      </c>
      <c r="C70" s="138" t="s">
        <v>364</v>
      </c>
      <c r="D70" s="138">
        <v>2</v>
      </c>
      <c r="E70" s="138">
        <v>99</v>
      </c>
      <c r="F70"/>
      <c r="G70"/>
      <c r="H70" s="138">
        <v>0</v>
      </c>
      <c r="I70" s="38">
        <f t="shared" si="27"/>
        <v>0</v>
      </c>
      <c r="J70" s="62"/>
      <c r="K70" s="39">
        <f t="shared" si="28"/>
        <v>99</v>
      </c>
      <c r="L70" s="38">
        <f t="shared" si="29"/>
        <v>1</v>
      </c>
    </row>
    <row r="71" spans="1:12" x14ac:dyDescent="0.2">
      <c r="A71" s="138" t="s">
        <v>167</v>
      </c>
      <c r="B71" s="138" t="s">
        <v>365</v>
      </c>
      <c r="C71" s="138" t="s">
        <v>366</v>
      </c>
      <c r="D71" s="138">
        <v>2</v>
      </c>
      <c r="E71" s="138">
        <v>99</v>
      </c>
      <c r="F71"/>
      <c r="G71"/>
      <c r="H71" s="138">
        <v>0</v>
      </c>
      <c r="I71" s="38">
        <f t="shared" si="27"/>
        <v>0</v>
      </c>
      <c r="J71" s="62"/>
      <c r="K71" s="39">
        <f t="shared" si="28"/>
        <v>99</v>
      </c>
      <c r="L71" s="38">
        <f t="shared" si="29"/>
        <v>1</v>
      </c>
    </row>
    <row r="72" spans="1:12" x14ac:dyDescent="0.2">
      <c r="A72" s="138" t="s">
        <v>167</v>
      </c>
      <c r="B72" s="138" t="s">
        <v>367</v>
      </c>
      <c r="C72" s="138" t="s">
        <v>368</v>
      </c>
      <c r="D72" s="138">
        <v>2</v>
      </c>
      <c r="E72" s="138">
        <v>99</v>
      </c>
      <c r="F72"/>
      <c r="G72"/>
      <c r="H72" s="138">
        <v>0</v>
      </c>
      <c r="I72" s="38">
        <f t="shared" si="27"/>
        <v>0</v>
      </c>
      <c r="J72" s="62"/>
      <c r="K72" s="39">
        <f t="shared" si="28"/>
        <v>99</v>
      </c>
      <c r="L72" s="38">
        <f t="shared" si="29"/>
        <v>1</v>
      </c>
    </row>
    <row r="73" spans="1:12" x14ac:dyDescent="0.2">
      <c r="A73" s="139" t="s">
        <v>167</v>
      </c>
      <c r="B73" s="139" t="s">
        <v>369</v>
      </c>
      <c r="C73" s="139" t="s">
        <v>370</v>
      </c>
      <c r="D73" s="139">
        <v>1</v>
      </c>
      <c r="E73" s="139">
        <v>99</v>
      </c>
      <c r="F73" s="135"/>
      <c r="G73" s="135"/>
      <c r="H73" s="139">
        <v>0</v>
      </c>
      <c r="I73" s="40">
        <f t="shared" si="27"/>
        <v>0</v>
      </c>
      <c r="J73" s="63"/>
      <c r="K73" s="41">
        <f t="shared" si="28"/>
        <v>99</v>
      </c>
      <c r="L73" s="40">
        <f t="shared" si="29"/>
        <v>1</v>
      </c>
    </row>
    <row r="74" spans="1:12" x14ac:dyDescent="0.2">
      <c r="A74" s="32"/>
      <c r="B74" s="33">
        <f>COUNTA(B46:B73)</f>
        <v>28</v>
      </c>
      <c r="C74" s="32"/>
      <c r="D74" s="149"/>
      <c r="E74" s="36">
        <f>SUM(E46:E73)</f>
        <v>2772</v>
      </c>
      <c r="F74" s="42"/>
      <c r="G74" s="33">
        <f>COUNTA(G46:G73)</f>
        <v>0</v>
      </c>
      <c r="H74" s="36">
        <f>SUM(H46:H73)</f>
        <v>0</v>
      </c>
      <c r="I74" s="43">
        <f>H74/E74</f>
        <v>0</v>
      </c>
      <c r="J74" s="137"/>
      <c r="K74" s="52">
        <f>E74-H74</f>
        <v>2772</v>
      </c>
      <c r="L74" s="43">
        <f>K74/E74</f>
        <v>1</v>
      </c>
    </row>
    <row r="75" spans="1:12" x14ac:dyDescent="0.2">
      <c r="A75" s="32"/>
      <c r="B75" s="33"/>
      <c r="C75" s="32"/>
      <c r="D75" s="149"/>
      <c r="E75" s="36"/>
      <c r="F75" s="42"/>
      <c r="G75" s="33"/>
      <c r="H75" s="36"/>
      <c r="I75" s="43"/>
      <c r="J75" s="137"/>
      <c r="K75" s="52"/>
      <c r="L75" s="43"/>
    </row>
    <row r="76" spans="1:12" x14ac:dyDescent="0.2">
      <c r="A76" s="138" t="s">
        <v>168</v>
      </c>
      <c r="B76" s="138" t="s">
        <v>169</v>
      </c>
      <c r="C76" s="138" t="s">
        <v>170</v>
      </c>
      <c r="D76" s="138">
        <v>3</v>
      </c>
      <c r="E76" s="138">
        <v>99</v>
      </c>
      <c r="F76"/>
      <c r="G76"/>
      <c r="H76" s="138">
        <v>0</v>
      </c>
      <c r="I76" s="38">
        <f t="shared" ref="I76:I133" si="30">H76/E76</f>
        <v>0</v>
      </c>
      <c r="J76" s="62"/>
      <c r="K76" s="39">
        <f t="shared" ref="K76:K133" si="31">E76-H76</f>
        <v>99</v>
      </c>
      <c r="L76" s="38">
        <f t="shared" ref="L76:L133" si="32">K76/E76</f>
        <v>1</v>
      </c>
    </row>
    <row r="77" spans="1:12" x14ac:dyDescent="0.2">
      <c r="A77" s="138" t="s">
        <v>168</v>
      </c>
      <c r="B77" s="138" t="s">
        <v>171</v>
      </c>
      <c r="C77" s="138" t="s">
        <v>172</v>
      </c>
      <c r="D77" s="138">
        <v>3</v>
      </c>
      <c r="E77" s="138">
        <v>99</v>
      </c>
      <c r="F77"/>
      <c r="G77"/>
      <c r="H77" s="138">
        <v>0</v>
      </c>
      <c r="I77" s="38">
        <f t="shared" ref="I77:I131" si="33">H77/E77</f>
        <v>0</v>
      </c>
      <c r="J77" s="62"/>
      <c r="K77" s="39">
        <f t="shared" si="31"/>
        <v>99</v>
      </c>
      <c r="L77" s="38">
        <f t="shared" si="32"/>
        <v>1</v>
      </c>
    </row>
    <row r="78" spans="1:12" x14ac:dyDescent="0.2">
      <c r="A78" s="138" t="s">
        <v>168</v>
      </c>
      <c r="B78" s="138" t="s">
        <v>371</v>
      </c>
      <c r="C78" s="138" t="s">
        <v>372</v>
      </c>
      <c r="D78" s="138">
        <v>2</v>
      </c>
      <c r="E78" s="138">
        <v>99</v>
      </c>
      <c r="F78"/>
      <c r="G78"/>
      <c r="H78" s="138">
        <v>0</v>
      </c>
      <c r="I78" s="38">
        <f t="shared" si="33"/>
        <v>0</v>
      </c>
      <c r="J78" s="62"/>
      <c r="K78" s="39">
        <f t="shared" si="31"/>
        <v>99</v>
      </c>
      <c r="L78" s="38">
        <f t="shared" si="32"/>
        <v>1</v>
      </c>
    </row>
    <row r="79" spans="1:12" x14ac:dyDescent="0.2">
      <c r="A79" s="138" t="s">
        <v>168</v>
      </c>
      <c r="B79" s="138" t="s">
        <v>173</v>
      </c>
      <c r="C79" s="138" t="s">
        <v>174</v>
      </c>
      <c r="D79" s="138">
        <v>3</v>
      </c>
      <c r="E79" s="138">
        <v>99</v>
      </c>
      <c r="F79"/>
      <c r="G79"/>
      <c r="H79" s="138">
        <v>0</v>
      </c>
      <c r="I79" s="38">
        <f t="shared" si="33"/>
        <v>0</v>
      </c>
      <c r="J79" s="62"/>
      <c r="K79" s="39">
        <f t="shared" si="31"/>
        <v>99</v>
      </c>
      <c r="L79" s="38">
        <f t="shared" si="32"/>
        <v>1</v>
      </c>
    </row>
    <row r="80" spans="1:12" x14ac:dyDescent="0.2">
      <c r="A80" s="138" t="s">
        <v>168</v>
      </c>
      <c r="B80" s="138" t="s">
        <v>175</v>
      </c>
      <c r="C80" s="138" t="s">
        <v>176</v>
      </c>
      <c r="D80" s="138">
        <v>3</v>
      </c>
      <c r="E80" s="138">
        <v>99</v>
      </c>
      <c r="F80"/>
      <c r="G80"/>
      <c r="H80" s="138">
        <v>0</v>
      </c>
      <c r="I80" s="38">
        <f t="shared" si="33"/>
        <v>0</v>
      </c>
      <c r="J80" s="62"/>
      <c r="K80" s="39">
        <f t="shared" si="31"/>
        <v>99</v>
      </c>
      <c r="L80" s="38">
        <f t="shared" si="32"/>
        <v>1</v>
      </c>
    </row>
    <row r="81" spans="1:12" x14ac:dyDescent="0.2">
      <c r="A81" s="158" t="s">
        <v>168</v>
      </c>
      <c r="B81" s="158" t="s">
        <v>177</v>
      </c>
      <c r="C81" s="158" t="s">
        <v>178</v>
      </c>
      <c r="D81" s="158">
        <v>3</v>
      </c>
      <c r="E81" s="138">
        <v>99</v>
      </c>
      <c r="F81"/>
      <c r="G81"/>
      <c r="H81" s="138">
        <v>0</v>
      </c>
      <c r="I81" s="38">
        <f t="shared" si="33"/>
        <v>0</v>
      </c>
      <c r="J81" s="62"/>
      <c r="K81" s="39">
        <f t="shared" si="31"/>
        <v>99</v>
      </c>
      <c r="L81" s="38">
        <f t="shared" si="32"/>
        <v>1</v>
      </c>
    </row>
    <row r="82" spans="1:12" x14ac:dyDescent="0.2">
      <c r="A82" s="138" t="s">
        <v>168</v>
      </c>
      <c r="B82" s="138" t="s">
        <v>373</v>
      </c>
      <c r="C82" s="138" t="s">
        <v>374</v>
      </c>
      <c r="D82" s="138">
        <v>2</v>
      </c>
      <c r="E82" s="138">
        <v>99</v>
      </c>
      <c r="F82"/>
      <c r="G82"/>
      <c r="H82" s="138">
        <v>0</v>
      </c>
      <c r="I82" s="38">
        <f t="shared" si="33"/>
        <v>0</v>
      </c>
      <c r="J82" s="62"/>
      <c r="K82" s="39">
        <f t="shared" si="31"/>
        <v>99</v>
      </c>
      <c r="L82" s="38">
        <f t="shared" si="32"/>
        <v>1</v>
      </c>
    </row>
    <row r="83" spans="1:12" x14ac:dyDescent="0.2">
      <c r="A83" s="138" t="s">
        <v>168</v>
      </c>
      <c r="B83" s="138" t="s">
        <v>179</v>
      </c>
      <c r="C83" s="138" t="s">
        <v>180</v>
      </c>
      <c r="D83" s="138">
        <v>3</v>
      </c>
      <c r="E83" s="138">
        <v>99</v>
      </c>
      <c r="F83"/>
      <c r="G83"/>
      <c r="H83" s="138">
        <v>0</v>
      </c>
      <c r="I83" s="38">
        <f t="shared" si="33"/>
        <v>0</v>
      </c>
      <c r="J83" s="62"/>
      <c r="K83" s="39">
        <f t="shared" si="31"/>
        <v>99</v>
      </c>
      <c r="L83" s="38">
        <f t="shared" si="32"/>
        <v>1</v>
      </c>
    </row>
    <row r="84" spans="1:12" x14ac:dyDescent="0.2">
      <c r="A84" s="138" t="s">
        <v>168</v>
      </c>
      <c r="B84" s="138" t="s">
        <v>181</v>
      </c>
      <c r="C84" s="138" t="s">
        <v>182</v>
      </c>
      <c r="D84" s="138">
        <v>1</v>
      </c>
      <c r="E84" s="138">
        <v>99</v>
      </c>
      <c r="F84"/>
      <c r="G84"/>
      <c r="H84" s="138">
        <v>0</v>
      </c>
      <c r="I84" s="38">
        <f t="shared" ref="I84" si="34">H84/E84</f>
        <v>0</v>
      </c>
      <c r="J84" s="62"/>
      <c r="K84" s="39">
        <f t="shared" ref="K84" si="35">E84-H84</f>
        <v>99</v>
      </c>
      <c r="L84" s="38">
        <f t="shared" ref="L84" si="36">K84/E84</f>
        <v>1</v>
      </c>
    </row>
    <row r="85" spans="1:12" x14ac:dyDescent="0.2">
      <c r="A85" s="138" t="s">
        <v>168</v>
      </c>
      <c r="B85" s="138" t="s">
        <v>375</v>
      </c>
      <c r="C85" s="138" t="s">
        <v>376</v>
      </c>
      <c r="D85" s="138">
        <v>2</v>
      </c>
      <c r="E85" s="138">
        <v>99</v>
      </c>
      <c r="F85"/>
      <c r="G85"/>
      <c r="H85" s="138">
        <v>0</v>
      </c>
      <c r="I85" s="38">
        <f t="shared" si="33"/>
        <v>0</v>
      </c>
      <c r="J85" s="62"/>
      <c r="K85" s="39">
        <f t="shared" si="31"/>
        <v>99</v>
      </c>
      <c r="L85" s="38">
        <f t="shared" si="32"/>
        <v>1</v>
      </c>
    </row>
    <row r="86" spans="1:12" x14ac:dyDescent="0.2">
      <c r="A86" s="138" t="s">
        <v>168</v>
      </c>
      <c r="B86" s="138" t="s">
        <v>377</v>
      </c>
      <c r="C86" s="138" t="s">
        <v>378</v>
      </c>
      <c r="D86" s="138">
        <v>2</v>
      </c>
      <c r="E86" s="138">
        <v>99</v>
      </c>
      <c r="F86"/>
      <c r="G86"/>
      <c r="H86" s="138">
        <v>0</v>
      </c>
      <c r="I86" s="38">
        <f t="shared" si="33"/>
        <v>0</v>
      </c>
      <c r="J86" s="62"/>
      <c r="K86" s="39">
        <f t="shared" si="31"/>
        <v>99</v>
      </c>
      <c r="L86" s="38">
        <f t="shared" si="32"/>
        <v>1</v>
      </c>
    </row>
    <row r="87" spans="1:12" x14ac:dyDescent="0.2">
      <c r="A87" s="138" t="s">
        <v>168</v>
      </c>
      <c r="B87" s="138" t="s">
        <v>379</v>
      </c>
      <c r="C87" s="138" t="s">
        <v>380</v>
      </c>
      <c r="D87" s="138">
        <v>2</v>
      </c>
      <c r="E87" s="138">
        <v>99</v>
      </c>
      <c r="F87"/>
      <c r="G87"/>
      <c r="H87" s="138">
        <v>0</v>
      </c>
      <c r="I87" s="38">
        <f t="shared" si="33"/>
        <v>0</v>
      </c>
      <c r="J87" s="62"/>
      <c r="K87" s="39">
        <f t="shared" si="31"/>
        <v>99</v>
      </c>
      <c r="L87" s="38">
        <f t="shared" si="32"/>
        <v>1</v>
      </c>
    </row>
    <row r="88" spans="1:12" x14ac:dyDescent="0.2">
      <c r="A88" s="138" t="s">
        <v>168</v>
      </c>
      <c r="B88" s="138" t="s">
        <v>247</v>
      </c>
      <c r="C88" s="138" t="s">
        <v>381</v>
      </c>
      <c r="D88" s="138">
        <v>2</v>
      </c>
      <c r="E88" s="138">
        <v>99</v>
      </c>
      <c r="F88"/>
      <c r="G88"/>
      <c r="H88" s="138">
        <v>0</v>
      </c>
      <c r="I88" s="38">
        <f t="shared" si="33"/>
        <v>0</v>
      </c>
      <c r="J88" s="62"/>
      <c r="K88" s="39">
        <f t="shared" si="31"/>
        <v>99</v>
      </c>
      <c r="L88" s="38">
        <f t="shared" si="32"/>
        <v>1</v>
      </c>
    </row>
    <row r="89" spans="1:12" x14ac:dyDescent="0.2">
      <c r="A89" s="138" t="s">
        <v>168</v>
      </c>
      <c r="B89" s="138" t="s">
        <v>382</v>
      </c>
      <c r="C89" s="138" t="s">
        <v>383</v>
      </c>
      <c r="D89" s="138">
        <v>2</v>
      </c>
      <c r="E89" s="138">
        <v>99</v>
      </c>
      <c r="F89"/>
      <c r="G89"/>
      <c r="H89" s="138">
        <v>0</v>
      </c>
      <c r="I89" s="38">
        <f t="shared" si="33"/>
        <v>0</v>
      </c>
      <c r="J89" s="62"/>
      <c r="K89" s="39">
        <f t="shared" si="31"/>
        <v>99</v>
      </c>
      <c r="L89" s="38">
        <f t="shared" si="32"/>
        <v>1</v>
      </c>
    </row>
    <row r="90" spans="1:12" x14ac:dyDescent="0.2">
      <c r="A90" s="138" t="s">
        <v>168</v>
      </c>
      <c r="B90" s="138" t="s">
        <v>384</v>
      </c>
      <c r="C90" s="138" t="s">
        <v>385</v>
      </c>
      <c r="D90" s="138">
        <v>2</v>
      </c>
      <c r="E90" s="138">
        <v>99</v>
      </c>
      <c r="F90"/>
      <c r="G90"/>
      <c r="H90" s="138">
        <v>0</v>
      </c>
      <c r="I90" s="38">
        <f t="shared" si="33"/>
        <v>0</v>
      </c>
      <c r="J90" s="62"/>
      <c r="K90" s="39">
        <f t="shared" si="31"/>
        <v>99</v>
      </c>
      <c r="L90" s="38">
        <f t="shared" si="32"/>
        <v>1</v>
      </c>
    </row>
    <row r="91" spans="1:12" x14ac:dyDescent="0.2">
      <c r="A91" s="138" t="s">
        <v>168</v>
      </c>
      <c r="B91" s="138" t="s">
        <v>386</v>
      </c>
      <c r="C91" s="138" t="s">
        <v>387</v>
      </c>
      <c r="D91" s="138">
        <v>2</v>
      </c>
      <c r="E91" s="138">
        <v>99</v>
      </c>
      <c r="F91"/>
      <c r="G91"/>
      <c r="H91" s="138">
        <v>0</v>
      </c>
      <c r="I91" s="38">
        <f t="shared" si="33"/>
        <v>0</v>
      </c>
      <c r="J91" s="62"/>
      <c r="K91" s="39">
        <f t="shared" si="31"/>
        <v>99</v>
      </c>
      <c r="L91" s="38">
        <f t="shared" si="32"/>
        <v>1</v>
      </c>
    </row>
    <row r="92" spans="1:12" x14ac:dyDescent="0.2">
      <c r="A92" s="138" t="s">
        <v>168</v>
      </c>
      <c r="B92" s="138" t="s">
        <v>388</v>
      </c>
      <c r="C92" s="138" t="s">
        <v>389</v>
      </c>
      <c r="D92" s="138">
        <v>2</v>
      </c>
      <c r="E92" s="138">
        <v>99</v>
      </c>
      <c r="F92"/>
      <c r="G92"/>
      <c r="H92" s="138">
        <v>0</v>
      </c>
      <c r="I92" s="38">
        <f t="shared" si="33"/>
        <v>0</v>
      </c>
      <c r="J92" s="62"/>
      <c r="K92" s="39">
        <f t="shared" si="31"/>
        <v>99</v>
      </c>
      <c r="L92" s="38">
        <f t="shared" si="32"/>
        <v>1</v>
      </c>
    </row>
    <row r="93" spans="1:12" x14ac:dyDescent="0.2">
      <c r="A93" s="138" t="s">
        <v>168</v>
      </c>
      <c r="B93" s="138" t="s">
        <v>390</v>
      </c>
      <c r="C93" s="138" t="s">
        <v>391</v>
      </c>
      <c r="D93" s="138">
        <v>2</v>
      </c>
      <c r="E93" s="138">
        <v>99</v>
      </c>
      <c r="F93"/>
      <c r="G93"/>
      <c r="H93" s="138">
        <v>0</v>
      </c>
      <c r="I93" s="38">
        <f t="shared" si="33"/>
        <v>0</v>
      </c>
      <c r="J93" s="62"/>
      <c r="K93" s="39">
        <f t="shared" si="31"/>
        <v>99</v>
      </c>
      <c r="L93" s="38">
        <f t="shared" si="32"/>
        <v>1</v>
      </c>
    </row>
    <row r="94" spans="1:12" x14ac:dyDescent="0.2">
      <c r="A94" s="138" t="s">
        <v>168</v>
      </c>
      <c r="B94" s="138" t="s">
        <v>392</v>
      </c>
      <c r="C94" s="138" t="s">
        <v>393</v>
      </c>
      <c r="D94" s="138">
        <v>2</v>
      </c>
      <c r="E94" s="138">
        <v>99</v>
      </c>
      <c r="F94"/>
      <c r="G94"/>
      <c r="H94" s="138">
        <v>0</v>
      </c>
      <c r="I94" s="38">
        <f t="shared" si="33"/>
        <v>0</v>
      </c>
      <c r="J94" s="62"/>
      <c r="K94" s="39">
        <f t="shared" si="31"/>
        <v>99</v>
      </c>
      <c r="L94" s="38">
        <f t="shared" si="32"/>
        <v>1</v>
      </c>
    </row>
    <row r="95" spans="1:12" x14ac:dyDescent="0.2">
      <c r="A95" s="138" t="s">
        <v>168</v>
      </c>
      <c r="B95" s="138" t="s">
        <v>185</v>
      </c>
      <c r="C95" s="138" t="s">
        <v>186</v>
      </c>
      <c r="D95" s="138">
        <v>1</v>
      </c>
      <c r="E95" s="138">
        <v>99</v>
      </c>
      <c r="F95"/>
      <c r="G95"/>
      <c r="H95" s="138">
        <v>0</v>
      </c>
      <c r="I95" s="38">
        <f t="shared" si="33"/>
        <v>0</v>
      </c>
      <c r="J95" s="62"/>
      <c r="K95" s="39">
        <f t="shared" si="31"/>
        <v>99</v>
      </c>
      <c r="L95" s="38">
        <f t="shared" si="32"/>
        <v>1</v>
      </c>
    </row>
    <row r="96" spans="1:12" x14ac:dyDescent="0.2">
      <c r="A96" s="158" t="s">
        <v>168</v>
      </c>
      <c r="B96" s="158" t="s">
        <v>187</v>
      </c>
      <c r="C96" s="158" t="s">
        <v>188</v>
      </c>
      <c r="D96" s="158">
        <v>3</v>
      </c>
      <c r="E96" s="138">
        <v>99</v>
      </c>
      <c r="F96"/>
      <c r="G96"/>
      <c r="H96" s="138">
        <v>0</v>
      </c>
      <c r="I96" s="38">
        <f t="shared" si="33"/>
        <v>0</v>
      </c>
      <c r="J96" s="62"/>
      <c r="K96" s="39">
        <f t="shared" si="31"/>
        <v>99</v>
      </c>
      <c r="L96" s="38">
        <f t="shared" si="32"/>
        <v>1</v>
      </c>
    </row>
    <row r="97" spans="1:12" x14ac:dyDescent="0.2">
      <c r="A97" s="138" t="s">
        <v>168</v>
      </c>
      <c r="B97" s="138" t="s">
        <v>189</v>
      </c>
      <c r="C97" s="138" t="s">
        <v>190</v>
      </c>
      <c r="D97" s="138">
        <v>3</v>
      </c>
      <c r="E97" s="138">
        <v>99</v>
      </c>
      <c r="F97"/>
      <c r="G97"/>
      <c r="H97" s="138">
        <v>0</v>
      </c>
      <c r="I97" s="38">
        <f t="shared" si="33"/>
        <v>0</v>
      </c>
      <c r="J97" s="62"/>
      <c r="K97" s="39">
        <f t="shared" si="31"/>
        <v>99</v>
      </c>
      <c r="L97" s="38">
        <f t="shared" si="32"/>
        <v>1</v>
      </c>
    </row>
    <row r="98" spans="1:12" x14ac:dyDescent="0.2">
      <c r="A98" s="138" t="s">
        <v>168</v>
      </c>
      <c r="B98" s="138" t="s">
        <v>183</v>
      </c>
      <c r="C98" s="138" t="s">
        <v>279</v>
      </c>
      <c r="D98" s="138">
        <v>2</v>
      </c>
      <c r="E98" s="138">
        <v>100</v>
      </c>
      <c r="F98"/>
      <c r="G98"/>
      <c r="H98" s="138">
        <v>0</v>
      </c>
      <c r="I98" s="38">
        <f t="shared" ref="I98:I109" si="37">H98/E98</f>
        <v>0</v>
      </c>
      <c r="J98" s="62"/>
      <c r="K98" s="39">
        <f t="shared" ref="K98:K109" si="38">E98-H98</f>
        <v>100</v>
      </c>
      <c r="L98" s="38">
        <f t="shared" ref="L98:L109" si="39">K98/E98</f>
        <v>1</v>
      </c>
    </row>
    <row r="99" spans="1:12" x14ac:dyDescent="0.2">
      <c r="A99" s="138" t="s">
        <v>168</v>
      </c>
      <c r="B99" s="138" t="s">
        <v>184</v>
      </c>
      <c r="C99" s="138" t="s">
        <v>280</v>
      </c>
      <c r="D99" s="138">
        <v>1</v>
      </c>
      <c r="E99" s="138">
        <v>98</v>
      </c>
      <c r="F99"/>
      <c r="G99" s="138" t="s">
        <v>28</v>
      </c>
      <c r="H99" s="138">
        <v>2</v>
      </c>
      <c r="I99" s="38">
        <f t="shared" si="37"/>
        <v>2.0408163265306121E-2</v>
      </c>
      <c r="J99" s="62"/>
      <c r="K99" s="39">
        <f t="shared" si="38"/>
        <v>96</v>
      </c>
      <c r="L99" s="38">
        <f t="shared" si="39"/>
        <v>0.97959183673469385</v>
      </c>
    </row>
    <row r="100" spans="1:12" x14ac:dyDescent="0.2">
      <c r="A100" s="138" t="s">
        <v>168</v>
      </c>
      <c r="B100" s="138" t="s">
        <v>191</v>
      </c>
      <c r="C100" s="138" t="s">
        <v>192</v>
      </c>
      <c r="D100" s="138">
        <v>2</v>
      </c>
      <c r="E100" s="138">
        <v>99</v>
      </c>
      <c r="F100"/>
      <c r="G100"/>
      <c r="H100" s="138">
        <v>0</v>
      </c>
      <c r="I100" s="38">
        <f t="shared" si="37"/>
        <v>0</v>
      </c>
      <c r="J100" s="62"/>
      <c r="K100" s="39">
        <f t="shared" si="38"/>
        <v>99</v>
      </c>
      <c r="L100" s="38">
        <f t="shared" si="39"/>
        <v>1</v>
      </c>
    </row>
    <row r="101" spans="1:12" x14ac:dyDescent="0.2">
      <c r="A101" s="138" t="s">
        <v>168</v>
      </c>
      <c r="B101" s="138" t="s">
        <v>193</v>
      </c>
      <c r="C101" s="138" t="s">
        <v>194</v>
      </c>
      <c r="D101" s="138">
        <v>3</v>
      </c>
      <c r="E101" s="138">
        <v>99</v>
      </c>
      <c r="F101"/>
      <c r="G101"/>
      <c r="H101" s="138">
        <v>0</v>
      </c>
      <c r="I101" s="38">
        <f t="shared" si="37"/>
        <v>0</v>
      </c>
      <c r="J101" s="62"/>
      <c r="K101" s="39">
        <f t="shared" si="38"/>
        <v>99</v>
      </c>
      <c r="L101" s="38">
        <f t="shared" si="39"/>
        <v>1</v>
      </c>
    </row>
    <row r="102" spans="1:12" x14ac:dyDescent="0.2">
      <c r="A102" s="158" t="s">
        <v>168</v>
      </c>
      <c r="B102" s="158" t="s">
        <v>195</v>
      </c>
      <c r="C102" s="158" t="s">
        <v>196</v>
      </c>
      <c r="D102" s="158">
        <v>3</v>
      </c>
      <c r="E102" s="138">
        <v>99</v>
      </c>
      <c r="F102"/>
      <c r="G102"/>
      <c r="H102" s="138">
        <v>0</v>
      </c>
      <c r="I102" s="38">
        <f t="shared" si="37"/>
        <v>0</v>
      </c>
      <c r="J102" s="62"/>
      <c r="K102" s="39">
        <f t="shared" si="38"/>
        <v>99</v>
      </c>
      <c r="L102" s="38">
        <f t="shared" si="39"/>
        <v>1</v>
      </c>
    </row>
    <row r="103" spans="1:12" x14ac:dyDescent="0.2">
      <c r="A103" s="158" t="s">
        <v>168</v>
      </c>
      <c r="B103" s="158" t="s">
        <v>197</v>
      </c>
      <c r="C103" s="158" t="s">
        <v>198</v>
      </c>
      <c r="D103" s="158">
        <v>3</v>
      </c>
      <c r="E103" s="138">
        <v>99</v>
      </c>
      <c r="F103"/>
      <c r="G103"/>
      <c r="H103" s="138">
        <v>0</v>
      </c>
      <c r="I103" s="38">
        <f t="shared" si="37"/>
        <v>0</v>
      </c>
      <c r="J103" s="62"/>
      <c r="K103" s="39">
        <f t="shared" si="38"/>
        <v>99</v>
      </c>
      <c r="L103" s="38">
        <f t="shared" si="39"/>
        <v>1</v>
      </c>
    </row>
    <row r="104" spans="1:12" x14ac:dyDescent="0.2">
      <c r="A104" s="138" t="s">
        <v>168</v>
      </c>
      <c r="B104" s="138" t="s">
        <v>199</v>
      </c>
      <c r="C104" s="138" t="s">
        <v>200</v>
      </c>
      <c r="D104" s="138">
        <v>3</v>
      </c>
      <c r="E104" s="138">
        <v>99</v>
      </c>
      <c r="F104"/>
      <c r="G104"/>
      <c r="H104" s="138">
        <v>0</v>
      </c>
      <c r="I104" s="38">
        <f t="shared" si="37"/>
        <v>0</v>
      </c>
      <c r="J104" s="62"/>
      <c r="K104" s="39">
        <f t="shared" si="38"/>
        <v>99</v>
      </c>
      <c r="L104" s="38">
        <f t="shared" si="39"/>
        <v>1</v>
      </c>
    </row>
    <row r="105" spans="1:12" x14ac:dyDescent="0.2">
      <c r="A105" s="138" t="s">
        <v>168</v>
      </c>
      <c r="B105" s="138" t="s">
        <v>202</v>
      </c>
      <c r="C105" s="138" t="s">
        <v>203</v>
      </c>
      <c r="D105" s="138">
        <v>3</v>
      </c>
      <c r="E105" s="138">
        <v>99</v>
      </c>
      <c r="F105"/>
      <c r="G105"/>
      <c r="H105" s="138">
        <v>0</v>
      </c>
      <c r="I105" s="38">
        <f t="shared" si="37"/>
        <v>0</v>
      </c>
      <c r="J105" s="62"/>
      <c r="K105" s="39">
        <f t="shared" si="38"/>
        <v>99</v>
      </c>
      <c r="L105" s="38">
        <f t="shared" si="39"/>
        <v>1</v>
      </c>
    </row>
    <row r="106" spans="1:12" x14ac:dyDescent="0.2">
      <c r="A106" s="138" t="s">
        <v>168</v>
      </c>
      <c r="B106" s="138" t="s">
        <v>204</v>
      </c>
      <c r="C106" s="138" t="s">
        <v>205</v>
      </c>
      <c r="D106" s="138">
        <v>3</v>
      </c>
      <c r="E106" s="138">
        <v>99</v>
      </c>
      <c r="F106"/>
      <c r="G106"/>
      <c r="H106" s="138">
        <v>0</v>
      </c>
      <c r="I106" s="38">
        <f t="shared" si="37"/>
        <v>0</v>
      </c>
      <c r="J106" s="62"/>
      <c r="K106" s="39">
        <f t="shared" si="38"/>
        <v>99</v>
      </c>
      <c r="L106" s="38">
        <f t="shared" si="39"/>
        <v>1</v>
      </c>
    </row>
    <row r="107" spans="1:12" x14ac:dyDescent="0.2">
      <c r="A107" s="138" t="s">
        <v>168</v>
      </c>
      <c r="B107" s="138" t="s">
        <v>394</v>
      </c>
      <c r="C107" s="138" t="s">
        <v>395</v>
      </c>
      <c r="D107" s="138">
        <v>2</v>
      </c>
      <c r="E107" s="138">
        <v>99</v>
      </c>
      <c r="F107"/>
      <c r="G107"/>
      <c r="H107" s="138">
        <v>0</v>
      </c>
      <c r="I107" s="38">
        <f t="shared" si="37"/>
        <v>0</v>
      </c>
      <c r="J107" s="62"/>
      <c r="K107" s="39">
        <f t="shared" si="38"/>
        <v>99</v>
      </c>
      <c r="L107" s="38">
        <f t="shared" si="39"/>
        <v>1</v>
      </c>
    </row>
    <row r="108" spans="1:12" x14ac:dyDescent="0.2">
      <c r="A108" s="138" t="s">
        <v>168</v>
      </c>
      <c r="B108" s="138" t="s">
        <v>396</v>
      </c>
      <c r="C108" s="138" t="s">
        <v>397</v>
      </c>
      <c r="D108" s="138">
        <v>2</v>
      </c>
      <c r="E108" s="138">
        <v>99</v>
      </c>
      <c r="F108"/>
      <c r="G108"/>
      <c r="H108" s="138">
        <v>0</v>
      </c>
      <c r="I108" s="38">
        <f t="shared" si="37"/>
        <v>0</v>
      </c>
      <c r="J108" s="62"/>
      <c r="K108" s="39">
        <f t="shared" si="38"/>
        <v>99</v>
      </c>
      <c r="L108" s="38">
        <f t="shared" si="39"/>
        <v>1</v>
      </c>
    </row>
    <row r="109" spans="1:12" x14ac:dyDescent="0.2">
      <c r="A109" s="138" t="s">
        <v>168</v>
      </c>
      <c r="B109" s="138" t="s">
        <v>206</v>
      </c>
      <c r="C109" s="138" t="s">
        <v>207</v>
      </c>
      <c r="D109" s="138">
        <v>3</v>
      </c>
      <c r="E109" s="138">
        <v>99</v>
      </c>
      <c r="F109"/>
      <c r="G109"/>
      <c r="H109" s="138">
        <v>0</v>
      </c>
      <c r="I109" s="38">
        <f t="shared" si="37"/>
        <v>0</v>
      </c>
      <c r="J109" s="62"/>
      <c r="K109" s="39">
        <f t="shared" si="38"/>
        <v>99</v>
      </c>
      <c r="L109" s="38">
        <f t="shared" si="39"/>
        <v>1</v>
      </c>
    </row>
    <row r="110" spans="1:12" x14ac:dyDescent="0.2">
      <c r="A110" s="138" t="s">
        <v>168</v>
      </c>
      <c r="B110" s="138" t="s">
        <v>208</v>
      </c>
      <c r="C110" s="138" t="s">
        <v>209</v>
      </c>
      <c r="D110" s="138">
        <v>3</v>
      </c>
      <c r="E110" s="138">
        <v>99</v>
      </c>
      <c r="F110"/>
      <c r="G110"/>
      <c r="H110" s="138">
        <v>0</v>
      </c>
      <c r="I110" s="38">
        <f t="shared" si="33"/>
        <v>0</v>
      </c>
      <c r="J110" s="62"/>
      <c r="K110" s="39">
        <f t="shared" si="31"/>
        <v>99</v>
      </c>
      <c r="L110" s="38">
        <f t="shared" si="32"/>
        <v>1</v>
      </c>
    </row>
    <row r="111" spans="1:12" x14ac:dyDescent="0.2">
      <c r="A111" s="138" t="s">
        <v>168</v>
      </c>
      <c r="B111" s="138" t="s">
        <v>210</v>
      </c>
      <c r="C111" s="138" t="s">
        <v>211</v>
      </c>
      <c r="D111" s="138">
        <v>1</v>
      </c>
      <c r="E111" s="138">
        <v>99</v>
      </c>
      <c r="F111"/>
      <c r="G111"/>
      <c r="H111" s="138">
        <v>0</v>
      </c>
      <c r="I111" s="38">
        <f t="shared" si="33"/>
        <v>0</v>
      </c>
      <c r="J111" s="62"/>
      <c r="K111" s="39">
        <f t="shared" si="31"/>
        <v>99</v>
      </c>
      <c r="L111" s="38">
        <f t="shared" si="32"/>
        <v>1</v>
      </c>
    </row>
    <row r="112" spans="1:12" x14ac:dyDescent="0.2">
      <c r="A112" s="138" t="s">
        <v>168</v>
      </c>
      <c r="B112" s="138" t="s">
        <v>212</v>
      </c>
      <c r="C112" s="138" t="s">
        <v>213</v>
      </c>
      <c r="D112" s="138">
        <v>1</v>
      </c>
      <c r="E112" s="138">
        <v>99</v>
      </c>
      <c r="F112"/>
      <c r="G112"/>
      <c r="H112" s="138">
        <v>0</v>
      </c>
      <c r="I112" s="38">
        <f t="shared" si="33"/>
        <v>0</v>
      </c>
      <c r="J112" s="62"/>
      <c r="K112" s="39">
        <f t="shared" si="31"/>
        <v>99</v>
      </c>
      <c r="L112" s="38">
        <f t="shared" si="32"/>
        <v>1</v>
      </c>
    </row>
    <row r="113" spans="1:12" x14ac:dyDescent="0.2">
      <c r="A113" s="138" t="s">
        <v>168</v>
      </c>
      <c r="B113" s="138" t="s">
        <v>398</v>
      </c>
      <c r="C113" s="138" t="s">
        <v>399</v>
      </c>
      <c r="D113" s="138">
        <v>2</v>
      </c>
      <c r="E113" s="138">
        <v>99</v>
      </c>
      <c r="F113"/>
      <c r="G113"/>
      <c r="H113" s="138">
        <v>0</v>
      </c>
      <c r="I113" s="38">
        <f t="shared" si="33"/>
        <v>0</v>
      </c>
      <c r="J113" s="62"/>
      <c r="K113" s="39">
        <f t="shared" si="31"/>
        <v>99</v>
      </c>
      <c r="L113" s="38">
        <f t="shared" si="32"/>
        <v>1</v>
      </c>
    </row>
    <row r="114" spans="1:12" x14ac:dyDescent="0.2">
      <c r="A114" s="138" t="s">
        <v>168</v>
      </c>
      <c r="B114" s="138" t="s">
        <v>214</v>
      </c>
      <c r="C114" s="138" t="s">
        <v>215</v>
      </c>
      <c r="D114" s="138">
        <v>1</v>
      </c>
      <c r="E114" s="138">
        <v>99</v>
      </c>
      <c r="F114"/>
      <c r="G114"/>
      <c r="H114" s="138">
        <v>0</v>
      </c>
      <c r="I114" s="38">
        <f t="shared" si="33"/>
        <v>0</v>
      </c>
      <c r="J114" s="62"/>
      <c r="K114" s="39">
        <f t="shared" si="31"/>
        <v>99</v>
      </c>
      <c r="L114" s="38">
        <f t="shared" si="32"/>
        <v>1</v>
      </c>
    </row>
    <row r="115" spans="1:12" x14ac:dyDescent="0.2">
      <c r="A115" s="138" t="s">
        <v>168</v>
      </c>
      <c r="B115" s="138" t="s">
        <v>248</v>
      </c>
      <c r="C115" s="138" t="s">
        <v>249</v>
      </c>
      <c r="D115" s="138">
        <v>3</v>
      </c>
      <c r="E115" s="138">
        <v>99</v>
      </c>
      <c r="F115"/>
      <c r="G115"/>
      <c r="H115" s="138">
        <v>0</v>
      </c>
      <c r="I115" s="38">
        <f t="shared" si="33"/>
        <v>0</v>
      </c>
      <c r="J115" s="62"/>
      <c r="K115" s="39">
        <f t="shared" si="31"/>
        <v>99</v>
      </c>
      <c r="L115" s="38">
        <f t="shared" si="32"/>
        <v>1</v>
      </c>
    </row>
    <row r="116" spans="1:12" x14ac:dyDescent="0.2">
      <c r="A116" s="138" t="s">
        <v>168</v>
      </c>
      <c r="B116" s="138" t="s">
        <v>216</v>
      </c>
      <c r="C116" s="138" t="s">
        <v>217</v>
      </c>
      <c r="D116" s="138">
        <v>3</v>
      </c>
      <c r="E116" s="138">
        <v>99</v>
      </c>
      <c r="F116"/>
      <c r="G116"/>
      <c r="H116" s="138">
        <v>0</v>
      </c>
      <c r="I116" s="38">
        <f t="shared" ref="I116" si="40">H116/E116</f>
        <v>0</v>
      </c>
      <c r="J116" s="62"/>
      <c r="K116" s="39">
        <f t="shared" ref="K116" si="41">E116-H116</f>
        <v>99</v>
      </c>
      <c r="L116" s="38">
        <f t="shared" ref="L116" si="42">K116/E116</f>
        <v>1</v>
      </c>
    </row>
    <row r="117" spans="1:12" x14ac:dyDescent="0.2">
      <c r="A117" s="138" t="s">
        <v>168</v>
      </c>
      <c r="B117" s="138" t="s">
        <v>400</v>
      </c>
      <c r="C117" s="138" t="s">
        <v>401</v>
      </c>
      <c r="D117" s="138">
        <v>2</v>
      </c>
      <c r="E117" s="138">
        <v>99</v>
      </c>
      <c r="F117"/>
      <c r="G117"/>
      <c r="H117" s="138">
        <v>0</v>
      </c>
      <c r="I117" s="38">
        <f t="shared" si="33"/>
        <v>0</v>
      </c>
      <c r="J117" s="62"/>
      <c r="K117" s="39">
        <f t="shared" si="31"/>
        <v>99</v>
      </c>
      <c r="L117" s="38">
        <f t="shared" si="32"/>
        <v>1</v>
      </c>
    </row>
    <row r="118" spans="1:12" x14ac:dyDescent="0.2">
      <c r="A118" s="138" t="s">
        <v>168</v>
      </c>
      <c r="B118" s="138" t="s">
        <v>218</v>
      </c>
      <c r="C118" s="138" t="s">
        <v>219</v>
      </c>
      <c r="D118" s="138">
        <v>3</v>
      </c>
      <c r="E118" s="138">
        <v>99</v>
      </c>
      <c r="F118"/>
      <c r="G118"/>
      <c r="H118" s="138">
        <v>0</v>
      </c>
      <c r="I118" s="38">
        <f t="shared" si="33"/>
        <v>0</v>
      </c>
      <c r="J118" s="62"/>
      <c r="K118" s="39">
        <f t="shared" si="31"/>
        <v>99</v>
      </c>
      <c r="L118" s="38">
        <f t="shared" si="32"/>
        <v>1</v>
      </c>
    </row>
    <row r="119" spans="1:12" x14ac:dyDescent="0.2">
      <c r="A119" s="138" t="s">
        <v>168</v>
      </c>
      <c r="B119" s="138" t="s">
        <v>220</v>
      </c>
      <c r="C119" s="138" t="s">
        <v>221</v>
      </c>
      <c r="D119" s="138">
        <v>2</v>
      </c>
      <c r="E119" s="138">
        <v>99</v>
      </c>
      <c r="F119"/>
      <c r="G119"/>
      <c r="H119" s="138">
        <v>0</v>
      </c>
      <c r="I119" s="38">
        <f t="shared" si="33"/>
        <v>0</v>
      </c>
      <c r="J119" s="62"/>
      <c r="K119" s="39">
        <f t="shared" si="31"/>
        <v>99</v>
      </c>
      <c r="L119" s="38">
        <f t="shared" si="32"/>
        <v>1</v>
      </c>
    </row>
    <row r="120" spans="1:12" x14ac:dyDescent="0.2">
      <c r="A120" s="138" t="s">
        <v>168</v>
      </c>
      <c r="B120" s="138" t="s">
        <v>222</v>
      </c>
      <c r="C120" s="138" t="s">
        <v>223</v>
      </c>
      <c r="D120" s="138">
        <v>3</v>
      </c>
      <c r="E120" s="138">
        <v>99</v>
      </c>
      <c r="F120"/>
      <c r="G120"/>
      <c r="H120" s="138">
        <v>0</v>
      </c>
      <c r="I120" s="38">
        <f t="shared" si="33"/>
        <v>0</v>
      </c>
      <c r="J120" s="62"/>
      <c r="K120" s="39">
        <f t="shared" si="31"/>
        <v>99</v>
      </c>
      <c r="L120" s="38">
        <f t="shared" si="32"/>
        <v>1</v>
      </c>
    </row>
    <row r="121" spans="1:12" x14ac:dyDescent="0.2">
      <c r="A121" s="138" t="s">
        <v>168</v>
      </c>
      <c r="B121" s="138" t="s">
        <v>224</v>
      </c>
      <c r="C121" s="138" t="s">
        <v>225</v>
      </c>
      <c r="D121" s="138">
        <v>3</v>
      </c>
      <c r="E121" s="138">
        <v>99</v>
      </c>
      <c r="F121"/>
      <c r="G121"/>
      <c r="H121" s="138">
        <v>0</v>
      </c>
      <c r="I121" s="38">
        <f t="shared" si="33"/>
        <v>0</v>
      </c>
      <c r="J121" s="62"/>
      <c r="K121" s="39">
        <f t="shared" si="31"/>
        <v>99</v>
      </c>
      <c r="L121" s="38">
        <f t="shared" si="32"/>
        <v>1</v>
      </c>
    </row>
    <row r="122" spans="1:12" x14ac:dyDescent="0.2">
      <c r="A122" s="138" t="s">
        <v>168</v>
      </c>
      <c r="B122" s="138" t="s">
        <v>226</v>
      </c>
      <c r="C122" s="138" t="s">
        <v>227</v>
      </c>
      <c r="D122" s="138">
        <v>3</v>
      </c>
      <c r="E122" s="138">
        <v>99</v>
      </c>
      <c r="F122"/>
      <c r="G122"/>
      <c r="H122" s="138">
        <v>0</v>
      </c>
      <c r="I122" s="38">
        <f t="shared" si="33"/>
        <v>0</v>
      </c>
      <c r="J122" s="62"/>
      <c r="K122" s="39">
        <f t="shared" si="31"/>
        <v>99</v>
      </c>
      <c r="L122" s="38">
        <f t="shared" si="32"/>
        <v>1</v>
      </c>
    </row>
    <row r="123" spans="1:12" x14ac:dyDescent="0.2">
      <c r="A123" s="138" t="s">
        <v>168</v>
      </c>
      <c r="B123" s="138" t="s">
        <v>228</v>
      </c>
      <c r="C123" s="138" t="s">
        <v>229</v>
      </c>
      <c r="D123" s="138">
        <v>3</v>
      </c>
      <c r="E123" s="138">
        <v>99</v>
      </c>
      <c r="F123"/>
      <c r="G123"/>
      <c r="H123" s="138">
        <v>0</v>
      </c>
      <c r="I123" s="38">
        <f t="shared" si="33"/>
        <v>0</v>
      </c>
      <c r="J123" s="62"/>
      <c r="K123" s="39">
        <f t="shared" si="31"/>
        <v>99</v>
      </c>
      <c r="L123" s="38">
        <f t="shared" si="32"/>
        <v>1</v>
      </c>
    </row>
    <row r="124" spans="1:12" x14ac:dyDescent="0.2">
      <c r="A124" s="138" t="s">
        <v>168</v>
      </c>
      <c r="B124" s="138" t="s">
        <v>230</v>
      </c>
      <c r="C124" s="138" t="s">
        <v>231</v>
      </c>
      <c r="D124" s="138">
        <v>2</v>
      </c>
      <c r="E124" s="138">
        <v>99</v>
      </c>
      <c r="F124"/>
      <c r="G124"/>
      <c r="H124" s="138">
        <v>0</v>
      </c>
      <c r="I124" s="38">
        <f t="shared" si="33"/>
        <v>0</v>
      </c>
      <c r="J124" s="62"/>
      <c r="K124" s="39">
        <f t="shared" si="31"/>
        <v>99</v>
      </c>
      <c r="L124" s="38">
        <f t="shared" si="32"/>
        <v>1</v>
      </c>
    </row>
    <row r="125" spans="1:12" x14ac:dyDescent="0.2">
      <c r="A125" s="138" t="s">
        <v>168</v>
      </c>
      <c r="B125" s="138" t="s">
        <v>234</v>
      </c>
      <c r="C125" s="138" t="s">
        <v>235</v>
      </c>
      <c r="D125" s="138">
        <v>3</v>
      </c>
      <c r="E125" s="138">
        <v>99</v>
      </c>
      <c r="F125"/>
      <c r="G125"/>
      <c r="H125" s="138">
        <v>0</v>
      </c>
      <c r="I125" s="38">
        <f t="shared" si="33"/>
        <v>0</v>
      </c>
      <c r="J125" s="62"/>
      <c r="K125" s="39">
        <f t="shared" si="31"/>
        <v>99</v>
      </c>
      <c r="L125" s="38">
        <f t="shared" si="32"/>
        <v>1</v>
      </c>
    </row>
    <row r="126" spans="1:12" x14ac:dyDescent="0.2">
      <c r="A126" s="138" t="s">
        <v>168</v>
      </c>
      <c r="B126" s="138" t="s">
        <v>232</v>
      </c>
      <c r="C126" s="138" t="s">
        <v>281</v>
      </c>
      <c r="D126" s="138">
        <v>1</v>
      </c>
      <c r="E126" s="138">
        <v>98</v>
      </c>
      <c r="F126"/>
      <c r="G126" s="138" t="s">
        <v>28</v>
      </c>
      <c r="H126" s="138">
        <v>1</v>
      </c>
      <c r="I126" s="38">
        <f t="shared" si="33"/>
        <v>1.020408163265306E-2</v>
      </c>
      <c r="J126" s="62"/>
      <c r="K126" s="39">
        <f t="shared" si="31"/>
        <v>97</v>
      </c>
      <c r="L126" s="38">
        <f t="shared" si="32"/>
        <v>0.98979591836734693</v>
      </c>
    </row>
    <row r="127" spans="1:12" x14ac:dyDescent="0.2">
      <c r="A127" s="138" t="s">
        <v>168</v>
      </c>
      <c r="B127" s="138" t="s">
        <v>233</v>
      </c>
      <c r="C127" s="138" t="s">
        <v>282</v>
      </c>
      <c r="D127" s="138">
        <v>1</v>
      </c>
      <c r="E127" s="138">
        <v>98</v>
      </c>
      <c r="F127"/>
      <c r="G127" s="138" t="s">
        <v>28</v>
      </c>
      <c r="H127" s="138">
        <v>1</v>
      </c>
      <c r="I127" s="38">
        <f t="shared" si="33"/>
        <v>1.020408163265306E-2</v>
      </c>
      <c r="J127" s="62"/>
      <c r="K127" s="39">
        <f t="shared" si="31"/>
        <v>97</v>
      </c>
      <c r="L127" s="38">
        <f t="shared" si="32"/>
        <v>0.98979591836734693</v>
      </c>
    </row>
    <row r="128" spans="1:12" x14ac:dyDescent="0.2">
      <c r="A128" s="138" t="s">
        <v>168</v>
      </c>
      <c r="B128" s="138" t="s">
        <v>236</v>
      </c>
      <c r="C128" s="138" t="s">
        <v>237</v>
      </c>
      <c r="D128" s="138">
        <v>3</v>
      </c>
      <c r="E128" s="138">
        <v>99</v>
      </c>
      <c r="F128"/>
      <c r="G128" s="138"/>
      <c r="H128" s="138">
        <v>0</v>
      </c>
      <c r="I128" s="38">
        <f t="shared" si="33"/>
        <v>0</v>
      </c>
      <c r="J128" s="62"/>
      <c r="K128" s="39">
        <f t="shared" si="31"/>
        <v>99</v>
      </c>
      <c r="L128" s="38">
        <f t="shared" si="32"/>
        <v>1</v>
      </c>
    </row>
    <row r="129" spans="1:12" x14ac:dyDescent="0.2">
      <c r="A129" s="138" t="s">
        <v>168</v>
      </c>
      <c r="B129" s="138" t="s">
        <v>238</v>
      </c>
      <c r="C129" s="138" t="s">
        <v>239</v>
      </c>
      <c r="D129" s="138">
        <v>3</v>
      </c>
      <c r="E129" s="138">
        <v>99</v>
      </c>
      <c r="F129"/>
      <c r="G129"/>
      <c r="H129" s="138">
        <v>0</v>
      </c>
      <c r="I129" s="38">
        <f t="shared" ref="I129" si="43">H129/E129</f>
        <v>0</v>
      </c>
      <c r="J129" s="62"/>
      <c r="K129" s="39">
        <f t="shared" ref="K129" si="44">E129-H129</f>
        <v>99</v>
      </c>
      <c r="L129" s="38">
        <f t="shared" ref="L129" si="45">K129/E129</f>
        <v>1</v>
      </c>
    </row>
    <row r="130" spans="1:12" x14ac:dyDescent="0.2">
      <c r="A130" s="138" t="s">
        <v>168</v>
      </c>
      <c r="B130" s="138" t="s">
        <v>240</v>
      </c>
      <c r="C130" s="138" t="s">
        <v>241</v>
      </c>
      <c r="D130" s="138">
        <v>3</v>
      </c>
      <c r="E130" s="138">
        <v>99</v>
      </c>
      <c r="F130"/>
      <c r="G130"/>
      <c r="H130" s="138">
        <v>0</v>
      </c>
      <c r="I130" s="38">
        <f t="shared" si="33"/>
        <v>0</v>
      </c>
      <c r="J130" s="62"/>
      <c r="K130" s="39">
        <f t="shared" si="31"/>
        <v>99</v>
      </c>
      <c r="L130" s="38">
        <f t="shared" si="32"/>
        <v>1</v>
      </c>
    </row>
    <row r="131" spans="1:12" x14ac:dyDescent="0.2">
      <c r="A131" s="138" t="s">
        <v>168</v>
      </c>
      <c r="B131" s="138" t="s">
        <v>242</v>
      </c>
      <c r="C131" s="138" t="s">
        <v>243</v>
      </c>
      <c r="D131" s="138">
        <v>3</v>
      </c>
      <c r="E131" s="138">
        <v>99</v>
      </c>
      <c r="F131"/>
      <c r="G131"/>
      <c r="H131" s="138">
        <v>0</v>
      </c>
      <c r="I131" s="38">
        <f t="shared" si="33"/>
        <v>0</v>
      </c>
      <c r="J131" s="62"/>
      <c r="K131" s="39">
        <f t="shared" si="31"/>
        <v>99</v>
      </c>
      <c r="L131" s="38">
        <f t="shared" si="32"/>
        <v>1</v>
      </c>
    </row>
    <row r="132" spans="1:12" x14ac:dyDescent="0.2">
      <c r="A132" s="138" t="s">
        <v>168</v>
      </c>
      <c r="B132" s="138" t="s">
        <v>250</v>
      </c>
      <c r="C132" s="138" t="s">
        <v>402</v>
      </c>
      <c r="D132" s="138">
        <v>2</v>
      </c>
      <c r="E132" s="138">
        <v>99</v>
      </c>
      <c r="F132"/>
      <c r="G132"/>
      <c r="H132" s="138">
        <v>0</v>
      </c>
      <c r="I132" s="38">
        <f t="shared" si="30"/>
        <v>0</v>
      </c>
      <c r="J132" s="62"/>
      <c r="K132" s="39">
        <f t="shared" ref="K132" si="46">E132-H132</f>
        <v>99</v>
      </c>
      <c r="L132" s="38">
        <f t="shared" ref="L132" si="47">K132/E132</f>
        <v>1</v>
      </c>
    </row>
    <row r="133" spans="1:12" x14ac:dyDescent="0.2">
      <c r="A133" s="139" t="s">
        <v>168</v>
      </c>
      <c r="B133" s="139" t="s">
        <v>403</v>
      </c>
      <c r="C133" s="139" t="s">
        <v>404</v>
      </c>
      <c r="D133" s="139">
        <v>2</v>
      </c>
      <c r="E133" s="139">
        <v>99</v>
      </c>
      <c r="F133" s="135"/>
      <c r="G133" s="135"/>
      <c r="H133" s="139">
        <v>0</v>
      </c>
      <c r="I133" s="40">
        <f t="shared" si="30"/>
        <v>0</v>
      </c>
      <c r="J133" s="63"/>
      <c r="K133" s="41">
        <f t="shared" si="31"/>
        <v>99</v>
      </c>
      <c r="L133" s="40">
        <f t="shared" si="32"/>
        <v>1</v>
      </c>
    </row>
    <row r="134" spans="1:12" x14ac:dyDescent="0.2">
      <c r="A134" s="32"/>
      <c r="B134" s="33">
        <f>COUNTA(B76:B133)</f>
        <v>58</v>
      </c>
      <c r="C134" s="32"/>
      <c r="D134" s="149"/>
      <c r="E134" s="36">
        <f>SUM(E76:E133)</f>
        <v>5740</v>
      </c>
      <c r="F134" s="42"/>
      <c r="G134" s="33">
        <f>COUNTA(G76:G133)</f>
        <v>3</v>
      </c>
      <c r="H134" s="36">
        <f>SUM(H76:H133)</f>
        <v>4</v>
      </c>
      <c r="I134" s="43">
        <f>H134/E134</f>
        <v>6.9686411149825784E-4</v>
      </c>
      <c r="J134" s="120"/>
      <c r="K134" s="52">
        <f>E134-H134</f>
        <v>5736</v>
      </c>
      <c r="L134" s="43">
        <f>K134/E134</f>
        <v>0.99930313588850173</v>
      </c>
    </row>
    <row r="135" spans="1:12" ht="8.25" customHeight="1" x14ac:dyDescent="0.2">
      <c r="A135" s="32"/>
      <c r="B135" s="33"/>
      <c r="C135" s="32"/>
      <c r="E135" s="36"/>
      <c r="F135" s="42"/>
      <c r="G135" s="33"/>
      <c r="H135" s="36"/>
      <c r="I135" s="43"/>
      <c r="J135" s="120"/>
      <c r="K135" s="52"/>
      <c r="L135" s="43"/>
    </row>
    <row r="136" spans="1:12" x14ac:dyDescent="0.2">
      <c r="A136" s="32"/>
      <c r="B136" s="33"/>
      <c r="C136" s="32"/>
      <c r="E136" s="36"/>
      <c r="F136" s="42"/>
      <c r="G136" s="33"/>
      <c r="H136" s="36"/>
      <c r="I136" s="43"/>
      <c r="J136" s="71"/>
      <c r="K136" s="52"/>
      <c r="L136" s="43"/>
    </row>
    <row r="137" spans="1:12" x14ac:dyDescent="0.2">
      <c r="C137" s="108"/>
      <c r="D137" s="112" t="s">
        <v>415</v>
      </c>
      <c r="G137" s="37"/>
      <c r="H137" s="37"/>
    </row>
    <row r="138" spans="1:12" x14ac:dyDescent="0.2">
      <c r="B138" s="94"/>
      <c r="D138" s="111" t="s">
        <v>87</v>
      </c>
      <c r="E138" s="93">
        <f>SUM(B7+B19+B44+B74+B134)</f>
        <v>123</v>
      </c>
      <c r="G138" s="37"/>
      <c r="H138" s="37"/>
    </row>
    <row r="139" spans="1:12" x14ac:dyDescent="0.2">
      <c r="B139" s="94"/>
      <c r="D139" s="111" t="s">
        <v>121</v>
      </c>
      <c r="E139" s="92">
        <f>SUM(E7+E19+E44+E74+E134)</f>
        <v>12163</v>
      </c>
      <c r="G139" s="37"/>
      <c r="H139" s="37"/>
    </row>
    <row r="140" spans="1:12" x14ac:dyDescent="0.2">
      <c r="B140" s="110"/>
      <c r="D140" s="111" t="s">
        <v>112</v>
      </c>
      <c r="E140" s="93">
        <f>SUM(G7+G19+G44+G74+G134)</f>
        <v>18</v>
      </c>
      <c r="G140" s="37"/>
      <c r="H140" s="37"/>
    </row>
    <row r="141" spans="1:12" x14ac:dyDescent="0.2">
      <c r="B141" s="110"/>
      <c r="D141" s="111" t="s">
        <v>122</v>
      </c>
      <c r="E141" s="92">
        <f>SUM(H7+H19+H44+H134)</f>
        <v>49</v>
      </c>
      <c r="G141" s="37"/>
      <c r="H141" s="37"/>
    </row>
    <row r="142" spans="1:12" x14ac:dyDescent="0.2">
      <c r="B142" s="110"/>
      <c r="D142" s="111" t="s">
        <v>123</v>
      </c>
      <c r="E142" s="118">
        <f>E141/E139</f>
        <v>4.0286113623283727E-3</v>
      </c>
      <c r="G142" s="37"/>
      <c r="H142" s="37"/>
    </row>
    <row r="143" spans="1:12" x14ac:dyDescent="0.2">
      <c r="D143" s="111" t="s">
        <v>124</v>
      </c>
      <c r="E143" s="92">
        <f>SUM(K7+K19+K44+K74+K134)</f>
        <v>12114</v>
      </c>
      <c r="G143" s="37"/>
      <c r="H143" s="37"/>
    </row>
    <row r="144" spans="1:12" x14ac:dyDescent="0.2">
      <c r="D144" s="111" t="s">
        <v>125</v>
      </c>
      <c r="E144" s="118">
        <f>E143/E139</f>
        <v>0.99597138863767165</v>
      </c>
      <c r="G144" s="37"/>
      <c r="H144" s="37"/>
    </row>
    <row r="145" spans="7:8" x14ac:dyDescent="0.2">
      <c r="G145" s="37"/>
      <c r="H145" s="37"/>
    </row>
    <row r="146" spans="7:8" x14ac:dyDescent="0.2">
      <c r="G146" s="37"/>
      <c r="H146" s="37"/>
    </row>
    <row r="147" spans="7:8" x14ac:dyDescent="0.2">
      <c r="G147" s="37"/>
      <c r="H147" s="37"/>
    </row>
    <row r="148" spans="7:8" x14ac:dyDescent="0.2">
      <c r="G148" s="37"/>
      <c r="H148" s="37"/>
    </row>
    <row r="149" spans="7:8" x14ac:dyDescent="0.2">
      <c r="G149" s="37"/>
      <c r="H149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Rhode Island  Beach Days at Monitored Beaches</oddHeader>
    <oddFooter>&amp;R&amp;P of &amp;N</oddFooter>
  </headerFooter>
  <rowBreaks count="1" manualBreakCount="1">
    <brk id="1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2013-09-04T16:14:44Z</cp:lastPrinted>
  <dcterms:created xsi:type="dcterms:W3CDTF">2006-12-12T20:37:17Z</dcterms:created>
  <dcterms:modified xsi:type="dcterms:W3CDTF">2013-09-04T16:17:49Z</dcterms:modified>
</cp:coreProperties>
</file>