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205" yWindow="5970" windowWidth="21825" windowHeight="6570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Actions'!$A$1:$K$24</definedName>
    <definedName name="_xlnm.Print_Area" localSheetId="5">'Action Durations'!$A$1:$L$20</definedName>
    <definedName name="_xlnm.Print_Area" localSheetId="1">Attributes!$A$1:$J$113</definedName>
    <definedName name="_xlnm.Print_Area" localSheetId="6">'Beach Days'!$A$1:$L$40</definedName>
    <definedName name="_xlnm.Print_Area" localSheetId="2">Monitoring!$A$1:$I$116</definedName>
    <definedName name="_xlnm.Print_Area" localSheetId="3">'Pollution Sources'!$A$1:$S$53</definedName>
    <definedName name="_xlnm.Print_Area" localSheetId="0">Summary!$A$1:$U$24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K28" i="7" l="1"/>
  <c r="L28" i="7" s="1"/>
  <c r="I28" i="7"/>
  <c r="K21" i="7" l="1"/>
  <c r="L21" i="7" s="1"/>
  <c r="I21" i="7"/>
  <c r="H52" i="11" l="1"/>
  <c r="H51" i="11"/>
  <c r="H50" i="11"/>
  <c r="H49" i="11"/>
  <c r="H48" i="11"/>
  <c r="H47" i="11"/>
  <c r="H46" i="11"/>
  <c r="H45" i="11"/>
  <c r="H44" i="11"/>
  <c r="H43" i="11"/>
  <c r="H42" i="11"/>
  <c r="H41" i="11"/>
  <c r="H40" i="11"/>
  <c r="H19" i="9" l="1"/>
  <c r="H18" i="9"/>
  <c r="H17" i="9"/>
  <c r="H16" i="9"/>
  <c r="H15" i="9"/>
  <c r="E12" i="9"/>
  <c r="E11" i="9"/>
  <c r="E10" i="9"/>
  <c r="E17" i="4" l="1"/>
  <c r="E18" i="4" s="1"/>
  <c r="E20" i="4"/>
  <c r="E21" i="4" s="1"/>
  <c r="E23" i="4"/>
  <c r="E129" i="10" l="1"/>
  <c r="E128" i="10"/>
  <c r="E127" i="10"/>
  <c r="E126" i="10"/>
  <c r="E125" i="10"/>
  <c r="E124" i="10"/>
  <c r="E123" i="10"/>
  <c r="E122" i="10"/>
  <c r="E121" i="10"/>
  <c r="E120" i="10"/>
  <c r="E119" i="10"/>
  <c r="E108" i="10"/>
  <c r="D9" i="8" s="1"/>
  <c r="E93" i="10"/>
  <c r="D8" i="8" s="1"/>
  <c r="E66" i="10"/>
  <c r="D7" i="8" s="1"/>
  <c r="E52" i="10"/>
  <c r="D6" i="8" s="1"/>
  <c r="E49" i="10"/>
  <c r="D5" i="8" s="1"/>
  <c r="E21" i="10"/>
  <c r="D4" i="8" s="1"/>
  <c r="E11" i="10"/>
  <c r="D3" i="8" s="1"/>
  <c r="E114" i="10" l="1"/>
  <c r="F121" i="10" s="1"/>
  <c r="F126" i="10" l="1"/>
  <c r="F122" i="10"/>
  <c r="F127" i="10"/>
  <c r="F123" i="10"/>
  <c r="F119" i="10"/>
  <c r="F128" i="10"/>
  <c r="F124" i="10"/>
  <c r="F120" i="10"/>
  <c r="F129" i="10"/>
  <c r="F125" i="10"/>
  <c r="K29" i="7"/>
  <c r="L29" i="7" s="1"/>
  <c r="I29" i="7"/>
  <c r="K27" i="7"/>
  <c r="L27" i="7" s="1"/>
  <c r="I27" i="7"/>
  <c r="K23" i="7"/>
  <c r="L23" i="7" s="1"/>
  <c r="I23" i="7"/>
  <c r="K22" i="7"/>
  <c r="L22" i="7" s="1"/>
  <c r="I22" i="7"/>
  <c r="I108" i="10"/>
  <c r="I93" i="10"/>
  <c r="I66" i="10"/>
  <c r="I52" i="10"/>
  <c r="I49" i="10"/>
  <c r="I21" i="10"/>
  <c r="I11" i="10"/>
  <c r="E116" i="10" l="1"/>
  <c r="K5" i="7" l="1"/>
  <c r="L5" i="7" s="1"/>
  <c r="I5" i="7"/>
  <c r="K4" i="7"/>
  <c r="L4" i="7" s="1"/>
  <c r="I4" i="7"/>
  <c r="B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F8" i="8"/>
  <c r="F11" i="2"/>
  <c r="K20" i="7" l="1"/>
  <c r="L20" i="7" s="1"/>
  <c r="I20" i="7"/>
  <c r="K14" i="7"/>
  <c r="L14" i="7" s="1"/>
  <c r="I14" i="7"/>
  <c r="K13" i="7"/>
  <c r="L13" i="7" s="1"/>
  <c r="I13" i="7"/>
  <c r="K12" i="7"/>
  <c r="L12" i="7" s="1"/>
  <c r="I12" i="7"/>
  <c r="K9" i="7"/>
  <c r="L9" i="7" s="1"/>
  <c r="I9" i="7"/>
  <c r="K8" i="7"/>
  <c r="L8" i="7" s="1"/>
  <c r="I8" i="7"/>
  <c r="K3" i="7"/>
  <c r="L3" i="7" s="1"/>
  <c r="I3" i="7"/>
  <c r="K26" i="7"/>
  <c r="L26" i="7" s="1"/>
  <c r="I26" i="7"/>
  <c r="H30" i="7"/>
  <c r="G30" i="7"/>
  <c r="E36" i="7" s="1"/>
  <c r="E30" i="7"/>
  <c r="B30" i="7"/>
  <c r="H24" i="7"/>
  <c r="T8" i="8" s="1"/>
  <c r="G24" i="7"/>
  <c r="E24" i="7"/>
  <c r="S8" i="8" s="1"/>
  <c r="B24" i="7"/>
  <c r="H18" i="7"/>
  <c r="T7" i="8" s="1"/>
  <c r="G18" i="7"/>
  <c r="E18" i="7"/>
  <c r="S7" i="8" s="1"/>
  <c r="B18" i="7"/>
  <c r="K17" i="7"/>
  <c r="L17" i="7" s="1"/>
  <c r="I17" i="7"/>
  <c r="S9" i="8" l="1"/>
  <c r="E35" i="7"/>
  <c r="T9" i="8"/>
  <c r="U9" i="8" s="1"/>
  <c r="E37" i="7"/>
  <c r="U8" i="8"/>
  <c r="U7" i="8"/>
  <c r="K30" i="7"/>
  <c r="I18" i="7"/>
  <c r="I30" i="7"/>
  <c r="I24" i="7"/>
  <c r="K24" i="7"/>
  <c r="L24" i="7" s="1"/>
  <c r="K18" i="7"/>
  <c r="L18" i="7" s="1"/>
  <c r="L6" i="9"/>
  <c r="Q8" i="8" s="1"/>
  <c r="K6" i="9"/>
  <c r="P8" i="8" s="1"/>
  <c r="J6" i="9"/>
  <c r="O8" i="8" s="1"/>
  <c r="I6" i="9"/>
  <c r="N8" i="8" s="1"/>
  <c r="H6" i="9"/>
  <c r="M8" i="8" s="1"/>
  <c r="F6" i="9"/>
  <c r="E6" i="9"/>
  <c r="L8" i="8" s="1"/>
  <c r="B6" i="9"/>
  <c r="L30" i="7" l="1"/>
  <c r="E39" i="7"/>
  <c r="E24" i="4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H37" i="11" s="1"/>
  <c r="E30" i="11"/>
  <c r="H36" i="11" s="1"/>
  <c r="B30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B24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B18" i="11"/>
  <c r="F9" i="8"/>
  <c r="F7" i="8"/>
  <c r="F6" i="8"/>
  <c r="F5" i="8"/>
  <c r="F4" i="8"/>
  <c r="B108" i="10"/>
  <c r="B93" i="10"/>
  <c r="B66" i="10"/>
  <c r="B52" i="10"/>
  <c r="F108" i="2"/>
  <c r="B108" i="2"/>
  <c r="F93" i="2"/>
  <c r="B93" i="2"/>
  <c r="F66" i="2"/>
  <c r="B66" i="2"/>
  <c r="F52" i="2"/>
  <c r="B52" i="2"/>
  <c r="C6" i="8" l="1"/>
  <c r="E6" i="8" s="1"/>
  <c r="C8" i="8"/>
  <c r="E8" i="8" s="1"/>
  <c r="C9" i="8"/>
  <c r="E9" i="8" s="1"/>
  <c r="F23" i="4"/>
  <c r="C7" i="8"/>
  <c r="J9" i="8"/>
  <c r="I9" i="8"/>
  <c r="F3" i="8"/>
  <c r="F49" i="2"/>
  <c r="F21" i="2"/>
  <c r="H6" i="4"/>
  <c r="E6" i="4"/>
  <c r="B6" i="4"/>
  <c r="H8" i="8" s="1"/>
  <c r="J8" i="8" s="1"/>
  <c r="B15" i="11"/>
  <c r="H35" i="11" s="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E6" i="7"/>
  <c r="E10" i="7"/>
  <c r="S4" i="8" s="1"/>
  <c r="F10" i="11"/>
  <c r="B3" i="4"/>
  <c r="E10" i="4" s="1"/>
  <c r="E3" i="4"/>
  <c r="E11" i="4" s="1"/>
  <c r="H3" i="4"/>
  <c r="E12" i="4" s="1"/>
  <c r="S10" i="11"/>
  <c r="R10" i="11"/>
  <c r="E10" i="11"/>
  <c r="Q10" i="11"/>
  <c r="P10" i="11"/>
  <c r="O10" i="11"/>
  <c r="N10" i="11"/>
  <c r="M10" i="11"/>
  <c r="L10" i="11"/>
  <c r="K10" i="11"/>
  <c r="J10" i="11"/>
  <c r="I10" i="11"/>
  <c r="H10" i="11"/>
  <c r="G10" i="11"/>
  <c r="B10" i="11"/>
  <c r="H6" i="7"/>
  <c r="H10" i="7"/>
  <c r="T4" i="8" s="1"/>
  <c r="H15" i="7"/>
  <c r="T5" i="8" s="1"/>
  <c r="E15" i="7"/>
  <c r="G6" i="7"/>
  <c r="G10" i="7"/>
  <c r="G15" i="7"/>
  <c r="B6" i="7"/>
  <c r="B10" i="7"/>
  <c r="B15" i="7"/>
  <c r="E34" i="7" s="1"/>
  <c r="H4" i="9"/>
  <c r="F4" i="9"/>
  <c r="E4" i="9"/>
  <c r="B4" i="9"/>
  <c r="B49" i="10"/>
  <c r="B21" i="10"/>
  <c r="I4" i="9"/>
  <c r="J4" i="9"/>
  <c r="K4" i="9"/>
  <c r="L4" i="9"/>
  <c r="B11" i="10"/>
  <c r="B11" i="2"/>
  <c r="B21" i="2"/>
  <c r="B49" i="2"/>
  <c r="E113" i="10" l="1"/>
  <c r="E115" i="10" s="1"/>
  <c r="E7" i="8"/>
  <c r="C5" i="8"/>
  <c r="E5" i="8" s="1"/>
  <c r="C4" i="8"/>
  <c r="E4" i="8" s="1"/>
  <c r="F24" i="4"/>
  <c r="I8" i="8"/>
  <c r="E112" i="2"/>
  <c r="I7" i="8"/>
  <c r="E113" i="2"/>
  <c r="S5" i="8"/>
  <c r="U5" i="8" s="1"/>
  <c r="U4" i="8"/>
  <c r="I6" i="7"/>
  <c r="T3" i="8"/>
  <c r="T10" i="8" s="1"/>
  <c r="S3" i="8"/>
  <c r="L3" i="8"/>
  <c r="J7" i="8"/>
  <c r="F20" i="4"/>
  <c r="F17" i="4"/>
  <c r="J5" i="8"/>
  <c r="I5" i="8"/>
  <c r="J4" i="8"/>
  <c r="I4" i="8"/>
  <c r="C3" i="8"/>
  <c r="K15" i="7"/>
  <c r="L15" i="7" s="1"/>
  <c r="I10" i="7"/>
  <c r="Q3" i="8"/>
  <c r="Q10" i="8" s="1"/>
  <c r="M3" i="8"/>
  <c r="M10" i="8" s="1"/>
  <c r="N3" i="8"/>
  <c r="N10" i="8" s="1"/>
  <c r="F10" i="8"/>
  <c r="I15" i="7"/>
  <c r="O3" i="8"/>
  <c r="O10" i="8" s="1"/>
  <c r="K6" i="7"/>
  <c r="H3" i="8"/>
  <c r="P3" i="8"/>
  <c r="P10" i="8" s="1"/>
  <c r="K10" i="7"/>
  <c r="L10" i="7" s="1"/>
  <c r="S10" i="8" l="1"/>
  <c r="U10" i="8" s="1"/>
  <c r="I6" i="8"/>
  <c r="F21" i="4"/>
  <c r="F18" i="4"/>
  <c r="E3" i="8"/>
  <c r="U3" i="8"/>
  <c r="L10" i="8"/>
  <c r="C10" i="8"/>
  <c r="E38" i="7"/>
  <c r="L6" i="7"/>
  <c r="H53" i="11"/>
  <c r="H20" i="9"/>
  <c r="I19" i="9" s="1"/>
  <c r="D10" i="8"/>
  <c r="H10" i="8"/>
  <c r="J3" i="8"/>
  <c r="I3" i="8"/>
  <c r="E40" i="7" l="1"/>
  <c r="E10" i="8"/>
  <c r="I45" i="11"/>
  <c r="I46" i="11"/>
  <c r="I40" i="11"/>
  <c r="I41" i="11"/>
  <c r="I42" i="11"/>
  <c r="I52" i="11"/>
  <c r="I49" i="11"/>
  <c r="I50" i="11"/>
  <c r="I44" i="11"/>
  <c r="I47" i="11"/>
  <c r="I48" i="11"/>
  <c r="I51" i="11"/>
  <c r="I43" i="11"/>
  <c r="I16" i="9"/>
  <c r="I18" i="9"/>
  <c r="I17" i="9"/>
  <c r="I15" i="9"/>
  <c r="J10" i="8"/>
  <c r="I10" i="8"/>
  <c r="I53" i="11" l="1"/>
  <c r="I20" i="9"/>
</calcChain>
</file>

<file path=xl/sharedStrings.xml><?xml version="1.0" encoding="utf-8"?>
<sst xmlns="http://schemas.openxmlformats.org/spreadsheetml/2006/main" count="1072" uniqueCount="362">
  <si>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</si>
  <si>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</si>
  <si>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</si>
  <si>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</si>
  <si>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</si>
  <si>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</si>
  <si>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</si>
  <si>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</si>
  <si>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</si>
  <si>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</si>
  <si>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</si>
  <si>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</si>
  <si>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</si>
  <si>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</si>
  <si>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</si>
  <si>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</si>
  <si>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</si>
  <si>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</si>
  <si>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</si>
  <si>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</si>
  <si>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</si>
  <si>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</si>
  <si>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</si>
  <si>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</si>
  <si>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</si>
  <si>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</si>
  <si>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</si>
  <si>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</si>
  <si>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</si>
  <si>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</si>
  <si>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</si>
  <si>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</si>
  <si>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</si>
  <si>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</si>
  <si>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</si>
  <si>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</si>
  <si>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</si>
  <si>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</si>
  <si>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</si>
  <si>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</si>
  <si>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</si>
  <si>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</si>
  <si>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</si>
  <si>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</si>
  <si>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</si>
  <si>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</si>
  <si>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</si>
  <si>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</si>
  <si>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</si>
  <si>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</si>
  <si>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</si>
  <si>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</si>
  <si>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</si>
  <si>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</si>
  <si>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</si>
  <si>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</si>
  <si>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</si>
  <si>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</si>
  <si>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</si>
  <si>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</si>
  <si>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</si>
  <si>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</si>
  <si>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</si>
  <si>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</si>
  <si>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</si>
  <si>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</si>
  <si>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</si>
  <si>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</si>
  <si>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</si>
  <si>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</si>
  <si>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</si>
  <si>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</si>
  <si>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</si>
  <si>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</si>
  <si>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</si>
  <si>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</si>
  <si>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</si>
  <si>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</si>
  <si>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</si>
  <si>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</si>
  <si>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</si>
  <si>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</si>
  <si>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</si>
  <si>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</si>
  <si>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</si>
  <si>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</si>
  <si>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</si>
  <si>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</si>
  <si>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</si>
  <si>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</si>
  <si>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</si>
  <si>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</si>
  <si>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</si>
  <si>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</si>
  <si>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</si>
  <si>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</si>
  <si>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 xml:space="preserve"> ATTRIBUTE SUMMARY</t>
  </si>
  <si>
    <t>No.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</si>
  <si>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</si>
  <si>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</si>
  <si>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</si>
  <si>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</si>
  <si>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</si>
  <si>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</si>
  <si>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</si>
  <si>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</si>
  <si>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</si>
  <si>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</si>
  <si>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</si>
  <si>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</si>
  <si>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</si>
  <si>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</si>
  <si>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</si>
  <si>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</si>
  <si>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</si>
  <si>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</si>
  <si>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</si>
  <si>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</si>
  <si>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</si>
  <si>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</si>
  <si>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</si>
  <si>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</si>
  <si>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</si>
  <si>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</si>
  <si>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</si>
  <si>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</si>
  <si>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</si>
  <si>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</si>
  <si>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</si>
  <si>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</si>
  <si>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</si>
  <si>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</si>
  <si>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</si>
  <si>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</si>
  <si>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</si>
  <si>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</si>
  <si>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</si>
  <si>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</si>
  <si>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</si>
  <si>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Beverly Beach</t>
  </si>
  <si>
    <t>CLATSOP</t>
  </si>
  <si>
    <t>OR965410</t>
  </si>
  <si>
    <t>Arcadia State Park Beach</t>
  </si>
  <si>
    <t>OR277842</t>
  </si>
  <si>
    <t>Cannon Beach</t>
  </si>
  <si>
    <t>OR740710</t>
  </si>
  <si>
    <t>DEL REY BEACH STATE RECREATION SITE</t>
  </si>
  <si>
    <t>OR750407</t>
  </si>
  <si>
    <t>Fort Stevens State Park Beach</t>
  </si>
  <si>
    <t>OR601061</t>
  </si>
  <si>
    <t>Hug Point State Park Beach</t>
  </si>
  <si>
    <t>OR531432</t>
  </si>
  <si>
    <t>Indian Beach at Ecola State Park</t>
  </si>
  <si>
    <t>OR407363</t>
  </si>
  <si>
    <t>SUNSET BEACH STATE REC SITE</t>
  </si>
  <si>
    <t>OR329442</t>
  </si>
  <si>
    <t>Seaside Beach</t>
  </si>
  <si>
    <t>OR488730</t>
  </si>
  <si>
    <t>Tolovana State Park Beach</t>
  </si>
  <si>
    <t>COOS</t>
  </si>
  <si>
    <t>OR446787</t>
  </si>
  <si>
    <t>BANDON SOUTH JETTY COUNTY PARK</t>
  </si>
  <si>
    <t>OR994853</t>
  </si>
  <si>
    <t>BANDON STATE NATURAL AREA</t>
  </si>
  <si>
    <t>OR244981</t>
  </si>
  <si>
    <t>Bastendorf Beach</t>
  </si>
  <si>
    <t>OR360015</t>
  </si>
  <si>
    <t>CAPE ARAGO STATE PARK - NORTH COVE</t>
  </si>
  <si>
    <t>OR789178</t>
  </si>
  <si>
    <t>CAPE ARAGO STATE PARK - SOUTH COVE</t>
  </si>
  <si>
    <t>OR738137</t>
  </si>
  <si>
    <t>SEVEN DEVILS STATE RECREATION SITE</t>
  </si>
  <si>
    <t>OR110179</t>
  </si>
  <si>
    <t>Sunset Bay State Park Beach</t>
  </si>
  <si>
    <t>OR311057</t>
  </si>
  <si>
    <t>Whiskey Run Beach</t>
  </si>
  <si>
    <t>CURRY</t>
  </si>
  <si>
    <t>OR361238</t>
  </si>
  <si>
    <t>ARIZONA BEACH STATE RECREATION SITE</t>
  </si>
  <si>
    <t>OR185864</t>
  </si>
  <si>
    <t>BUENA VISTA OCEAN WAYSIDE STATE PARK</t>
  </si>
  <si>
    <t>OR225794</t>
  </si>
  <si>
    <t>Battle Rock State Park Beach</t>
  </si>
  <si>
    <t>OR368023</t>
  </si>
  <si>
    <t>Bullards Beach</t>
  </si>
  <si>
    <t>OR821407</t>
  </si>
  <si>
    <t>CAPE BLANCO STATE PARK-SIXES RIVER BEACH</t>
  </si>
  <si>
    <t>OR635747</t>
  </si>
  <si>
    <t>CRISSEY FIELD STATE RECREATION SITE</t>
  </si>
  <si>
    <t>OR468472</t>
  </si>
  <si>
    <t>Face Rock State Scenic Viewpoint</t>
  </si>
  <si>
    <t>OR548324</t>
  </si>
  <si>
    <t>Gold Beach</t>
  </si>
  <si>
    <t>OR340889</t>
  </si>
  <si>
    <t>HUMBUG MOUNTAIN STATE PARK</t>
  </si>
  <si>
    <t>OR270205</t>
  </si>
  <si>
    <t>Harris Beach State Park</t>
  </si>
  <si>
    <t>OR676750</t>
  </si>
  <si>
    <t>Hubbard Creek Beach</t>
  </si>
  <si>
    <t>OR506189</t>
  </si>
  <si>
    <t>Hunter Creek Beach</t>
  </si>
  <si>
    <t>OR470806</t>
  </si>
  <si>
    <t>MCVAY ROCK STATE RECREATION SITE</t>
  </si>
  <si>
    <t>OR642423</t>
  </si>
  <si>
    <t>Meyers Beach</t>
  </si>
  <si>
    <t>OR953303</t>
  </si>
  <si>
    <t>Mill Beach</t>
  </si>
  <si>
    <t>OR933107</t>
  </si>
  <si>
    <t>Nesika Beach</t>
  </si>
  <si>
    <t>OR712495</t>
  </si>
  <si>
    <t>OTTER POINT STATE RECREATION SITE</t>
  </si>
  <si>
    <t>OR196983</t>
  </si>
  <si>
    <t>Ophir Beach</t>
  </si>
  <si>
    <t>OR518556</t>
  </si>
  <si>
    <t>PARADISE POINT STATE RECREATION SITE</t>
  </si>
  <si>
    <t>OR283190</t>
  </si>
  <si>
    <t>PISTOL RIVER STATE SCENIC VIEWPOINT</t>
  </si>
  <si>
    <t>OR154754</t>
  </si>
  <si>
    <t>Port Point Beach</t>
  </si>
  <si>
    <t>OR776400</t>
  </si>
  <si>
    <t>SAMUEL H. BOARDMAN STATE SCENIC CORRIDOR - CHINA BEACH</t>
  </si>
  <si>
    <t>OR883442</t>
  </si>
  <si>
    <t>SAMUEL H. BOARDMAN STATE SCENIC CORRIDOR - LONE RANCH BEACH</t>
  </si>
  <si>
    <t>OR558004</t>
  </si>
  <si>
    <t>SAMUEL H. BOARDMAN STATE SCENIC CORRIDOR - WHALESHEAD BEACH</t>
  </si>
  <si>
    <t>OR550486</t>
  </si>
  <si>
    <t>Sporthaven Beach</t>
  </si>
  <si>
    <t>DOUGLAS</t>
  </si>
  <si>
    <t>OR937019</t>
  </si>
  <si>
    <t>Umpqua Beach</t>
  </si>
  <si>
    <t>LANE</t>
  </si>
  <si>
    <t>OR178513</t>
  </si>
  <si>
    <t>OR279120</t>
  </si>
  <si>
    <t>DEVILS ELBOW STATE PARK</t>
  </si>
  <si>
    <t>OR268676</t>
  </si>
  <si>
    <t>Florence North Jetty Beach</t>
  </si>
  <si>
    <t>OR298050</t>
  </si>
  <si>
    <t>Heceta Beach</t>
  </si>
  <si>
    <t>OR699338</t>
  </si>
  <si>
    <t>MURIEL O. PONSLER MEMORIAL STATE SCENIC VIEWPOINT</t>
  </si>
  <si>
    <t>OR897755</t>
  </si>
  <si>
    <t>Neptune Beach</t>
  </si>
  <si>
    <t>OR767873</t>
  </si>
  <si>
    <t>OREGON DUNES NATIONAL REC AREA - HORSFALL BEACH</t>
  </si>
  <si>
    <t>OR543359</t>
  </si>
  <si>
    <t>OREGON DUNES NATIONAL REC AREA - SOUTH JETTY</t>
  </si>
  <si>
    <t>OR199399</t>
  </si>
  <si>
    <t>OREGON DUNES NATIONAL REC AREA - UMPQUA DUNES</t>
  </si>
  <si>
    <t>OR462827</t>
  </si>
  <si>
    <t>ROCK CREEK CAMPGROUND - ROOSEVELT BEACH</t>
  </si>
  <si>
    <t>OR952518</t>
  </si>
  <si>
    <t>STONEFIELD BEACH STATE RECREATION SITE</t>
  </si>
  <si>
    <t>LINCOLN</t>
  </si>
  <si>
    <t>OR178544</t>
  </si>
  <si>
    <t>Agate Beach</t>
  </si>
  <si>
    <t>OR515788</t>
  </si>
  <si>
    <t>Alsea River Recreation Area Beach</t>
  </si>
  <si>
    <t>OR641971</t>
  </si>
  <si>
    <t>Beachside State Park Beach</t>
  </si>
  <si>
    <t>OR899292</t>
  </si>
  <si>
    <t>OR624395</t>
  </si>
  <si>
    <t>D River Beach</t>
  </si>
  <si>
    <t>OR385653</t>
  </si>
  <si>
    <t>DEVILS PUNCH BOWL STATE NATURAL AREA</t>
  </si>
  <si>
    <t>OR424911</t>
  </si>
  <si>
    <t>DRIFTWOOD BEACH STATE RECREATION SITE</t>
  </si>
  <si>
    <t>OR673620</t>
  </si>
  <si>
    <t>Fogarty Creek Beach</t>
  </si>
  <si>
    <t>OR600095</t>
  </si>
  <si>
    <t>Gleneden Beach</t>
  </si>
  <si>
    <t>OR588191</t>
  </si>
  <si>
    <t>Governor Patterson State Park Beach</t>
  </si>
  <si>
    <t>OR379947</t>
  </si>
  <si>
    <t>LOST CREEK STATE RECREATION SITE</t>
  </si>
  <si>
    <t>OR475512</t>
  </si>
  <si>
    <t>Moolack Beach</t>
  </si>
  <si>
    <t>OR271317</t>
  </si>
  <si>
    <t>Nelscott Beach</t>
  </si>
  <si>
    <t>OR578688</t>
  </si>
  <si>
    <t>Nye Beach</t>
  </si>
  <si>
    <t>OR314514</t>
  </si>
  <si>
    <t>Ona Beach</t>
  </si>
  <si>
    <t>OR742120</t>
  </si>
  <si>
    <t>Otter Rock Beach</t>
  </si>
  <si>
    <t>OR556489</t>
  </si>
  <si>
    <t>Roads End Beach</t>
  </si>
  <si>
    <t>OR138996</t>
  </si>
  <si>
    <t>SEAL ROCK STATE RECREATION SITE</t>
  </si>
  <si>
    <t>OR677673</t>
  </si>
  <si>
    <t>SMELT SANDS STATE RECREATION SITE</t>
  </si>
  <si>
    <t>OR400253</t>
  </si>
  <si>
    <t>Siletz Bay Beach</t>
  </si>
  <si>
    <t>OR627686</t>
  </si>
  <si>
    <t>South Beach</t>
  </si>
  <si>
    <t>OR217977</t>
  </si>
  <si>
    <t>TILLICUM BEACH</t>
  </si>
  <si>
    <t>OR461207</t>
  </si>
  <si>
    <t>Yachats Wayside Beach</t>
  </si>
  <si>
    <t>OR598473</t>
  </si>
  <si>
    <t>Yaquina Bay State Park Beach</t>
  </si>
  <si>
    <t>TILLAMOOK</t>
  </si>
  <si>
    <t>OR775236</t>
  </si>
  <si>
    <t>Barview County Park Beach</t>
  </si>
  <si>
    <t>OR884773</t>
  </si>
  <si>
    <t>Bob Straub State Park Beach</t>
  </si>
  <si>
    <t>OR769241</t>
  </si>
  <si>
    <t>Cape Kiwanda State Park Beach</t>
  </si>
  <si>
    <t>OR345069</t>
  </si>
  <si>
    <t>Cape Lookout State Park Beach</t>
  </si>
  <si>
    <t>OR861389</t>
  </si>
  <si>
    <t>Cape Mears Beach</t>
  </si>
  <si>
    <t>OR186822</t>
  </si>
  <si>
    <t>Manhattan Beach State Park</t>
  </si>
  <si>
    <t>OR748927</t>
  </si>
  <si>
    <t>Manzanita Beach</t>
  </si>
  <si>
    <t>OR276898</t>
  </si>
  <si>
    <t>Nehalem Bay State Park Beach</t>
  </si>
  <si>
    <t>OR378443</t>
  </si>
  <si>
    <t>Neskowin Beach</t>
  </si>
  <si>
    <t>OR478882</t>
  </si>
  <si>
    <t>Oceanside Beach State Wayside</t>
  </si>
  <si>
    <t>OR425623</t>
  </si>
  <si>
    <t>Rockaway Beach</t>
  </si>
  <si>
    <t>OR770138</t>
  </si>
  <si>
    <t>Short Sand Beach</t>
  </si>
  <si>
    <t>OR603376</t>
  </si>
  <si>
    <t>Twin Rocks Beach</t>
  </si>
  <si>
    <t xml:space="preserve"> = Beach is not monitored. It is not included in EPA's monitored beach summary statistics.</t>
  </si>
  <si>
    <t>N/A</t>
  </si>
  <si>
    <t>OR717613</t>
  </si>
  <si>
    <t>BAKER BEACH</t>
  </si>
  <si>
    <t>Beach monitored?</t>
  </si>
  <si>
    <t>Swim season length (days)</t>
  </si>
  <si>
    <t>Swim season monitoring frequency (per week)</t>
  </si>
  <si>
    <t>Off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</si>
  <si>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</si>
  <si>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</si>
  <si>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</si>
  <si>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</si>
  <si>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</si>
  <si>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</si>
  <si>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</si>
  <si>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</si>
  <si>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</si>
  <si>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</si>
  <si>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</si>
  <si>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</si>
  <si>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</si>
  <si>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CARL G. WASHBURNE MEMORIAL STATE PARKÂ </t>
  </si>
  <si>
    <t>Beach length (MI)</t>
  </si>
  <si>
    <t>2012 ACTIONS SUMMARY</t>
  </si>
  <si>
    <t>2012 ACTIONS DURATION SUMMARY</t>
  </si>
  <si>
    <t>Beach action in 2012?</t>
  </si>
  <si>
    <t>2012 BEACH DAYS SUMMARY</t>
  </si>
  <si>
    <t xml:space="preserve">Beach-specific advisories or closings issued by the reporting state or local governments. An action is recorded for a beach even if only a portion of the beach is affected. See "2012 Actions" tab </t>
  </si>
  <si>
    <t>Total length of BEACH Act beaches (miles):</t>
  </si>
  <si>
    <t>Total length of monitored beaches (MI)</t>
  </si>
  <si>
    <t>Total length of monitored beaches (miles):</t>
  </si>
  <si>
    <t>xxx</t>
  </si>
  <si>
    <t>Mill Creek Beach</t>
  </si>
  <si>
    <t>xxxx</t>
  </si>
  <si>
    <t>Alsea Bay Beach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</si>
</sst>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[$-409]m/d/yy\ h:mm\ AM/PM;@"/>
    <numFmt numFmtId="166" formatCode="[$-409]mmmm\ d\,\ yyyy;@"/>
    <numFmt numFmtId="167" formatCode="#,##0.0"/>
    <numFmt numFmtId="168" formatCode="0.0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5" fillId="0" borderId="1" xfId="0" quotePrefix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7" fillId="0" borderId="0" xfId="0" applyFont="1" applyAlignment="1"/>
    <xf numFmtId="0" fontId="19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0" fillId="0" borderId="1" xfId="0" applyBorder="1"/>
    <xf numFmtId="0" fontId="12" fillId="0" borderId="4" xfId="0" applyFont="1" applyBorder="1" applyAlignment="1">
      <alignment horizontal="center" vertical="center"/>
    </xf>
    <xf numFmtId="166" fontId="12" fillId="0" borderId="4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wrapText="1"/>
    </xf>
    <xf numFmtId="167" fontId="12" fillId="0" borderId="0" xfId="0" applyNumberFormat="1" applyFont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/>
    </xf>
    <xf numFmtId="167" fontId="5" fillId="0" borderId="0" xfId="0" applyNumberFormat="1" applyFont="1" applyBorder="1"/>
    <xf numFmtId="167" fontId="5" fillId="0" borderId="0" xfId="0" applyNumberFormat="1" applyFont="1" applyFill="1" applyBorder="1"/>
    <xf numFmtId="167" fontId="4" fillId="0" borderId="0" xfId="0" applyNumberFormat="1" applyFont="1" applyBorder="1" applyAlignment="1">
      <alignment horizontal="center" vertical="center"/>
    </xf>
    <xf numFmtId="167" fontId="17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167" fontId="4" fillId="0" borderId="0" xfId="0" applyNumberFormat="1" applyFont="1" applyFill="1" applyAlignment="1">
      <alignment horizontal="center"/>
    </xf>
    <xf numFmtId="168" fontId="4" fillId="0" borderId="1" xfId="0" applyNumberFormat="1" applyFont="1" applyFill="1" applyBorder="1" applyAlignment="1">
      <alignment horizontal="center" wrapText="1"/>
    </xf>
    <xf numFmtId="168" fontId="12" fillId="0" borderId="0" xfId="0" applyNumberFormat="1" applyFont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/>
    </xf>
    <xf numFmtId="168" fontId="5" fillId="0" borderId="0" xfId="0" applyNumberFormat="1" applyFont="1" applyBorder="1"/>
    <xf numFmtId="168" fontId="5" fillId="0" borderId="0" xfId="0" applyNumberFormat="1" applyFont="1" applyFill="1" applyBorder="1"/>
    <xf numFmtId="168" fontId="4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4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79" t="s">
        <v>36</v>
      </c>
      <c r="D1" s="181"/>
      <c r="E1" s="181"/>
      <c r="F1" s="180"/>
      <c r="G1" s="69"/>
      <c r="H1" s="179" t="s">
        <v>38</v>
      </c>
      <c r="I1" s="179"/>
      <c r="J1" s="179"/>
      <c r="K1" s="58"/>
      <c r="L1" s="179" t="s">
        <v>42</v>
      </c>
      <c r="M1" s="180"/>
      <c r="N1" s="180"/>
      <c r="O1" s="180"/>
      <c r="P1" s="180"/>
      <c r="Q1" s="180"/>
      <c r="R1" s="58"/>
      <c r="S1" s="179" t="s">
        <v>41</v>
      </c>
      <c r="T1" s="180"/>
      <c r="U1" s="180"/>
    </row>
    <row r="2" spans="1:21" ht="88.5" customHeight="1" x14ac:dyDescent="0.2">
      <c r="A2" s="4" t="s">
        <v>12</v>
      </c>
      <c r="B2" s="4"/>
      <c r="C2" s="3" t="s">
        <v>40</v>
      </c>
      <c r="D2" s="3" t="s">
        <v>44</v>
      </c>
      <c r="E2" s="3" t="s">
        <v>45</v>
      </c>
      <c r="F2" s="3" t="s">
        <v>356</v>
      </c>
      <c r="G2" s="3"/>
      <c r="H2" s="3" t="s">
        <v>0</v>
      </c>
      <c r="I2" s="3" t="s">
        <v>1</v>
      </c>
      <c r="J2" s="3" t="s">
        <v>2</v>
      </c>
      <c r="K2" s="3"/>
      <c r="L2" s="14" t="s">
        <v>43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67" t="s">
        <v>140</v>
      </c>
      <c r="B3" s="16"/>
      <c r="C3" s="33">
        <f>Monitoring!$B$11</f>
        <v>9</v>
      </c>
      <c r="D3" s="30">
        <f>Monitoring!$E$11</f>
        <v>3</v>
      </c>
      <c r="E3" s="48">
        <f>D3/C3</f>
        <v>0.33333333333333331</v>
      </c>
      <c r="F3" s="166">
        <f>Monitoring!$I$11</f>
        <v>5.3180000000000005</v>
      </c>
      <c r="G3" s="13"/>
      <c r="H3" s="47">
        <f>'2012 Actions'!$B$3</f>
        <v>1</v>
      </c>
      <c r="I3" s="47">
        <f t="shared" ref="I3:I10" si="0">D3-H3</f>
        <v>2</v>
      </c>
      <c r="J3" s="48">
        <f t="shared" ref="J3:J10" si="1">H3/D3</f>
        <v>0.33333333333333331</v>
      </c>
      <c r="K3" s="13"/>
      <c r="L3" s="58">
        <f>'Action Durations'!E4</f>
        <v>1</v>
      </c>
      <c r="M3" s="47">
        <f>'Action Durations'!H4</f>
        <v>0</v>
      </c>
      <c r="N3" s="47">
        <f>'Action Durations'!I4</f>
        <v>1</v>
      </c>
      <c r="O3" s="47">
        <f>'Action Durations'!J4</f>
        <v>0</v>
      </c>
      <c r="P3" s="47">
        <f>'Action Durations'!K4</f>
        <v>0</v>
      </c>
      <c r="Q3" s="47">
        <f>'Action Durations'!L4</f>
        <v>0</v>
      </c>
      <c r="R3" s="13"/>
      <c r="S3" s="49">
        <f>'Beach Days'!E6</f>
        <v>261</v>
      </c>
      <c r="T3" s="49">
        <f>'Beach Days'!H6</f>
        <v>2</v>
      </c>
      <c r="U3" s="39">
        <f>T3/S3</f>
        <v>7.6628352490421452E-3</v>
      </c>
    </row>
    <row r="4" spans="1:21" x14ac:dyDescent="0.2">
      <c r="A4" s="67" t="s">
        <v>159</v>
      </c>
      <c r="B4" s="16"/>
      <c r="C4" s="54">
        <f>Monitoring!$B$21</f>
        <v>8</v>
      </c>
      <c r="D4" s="30">
        <f>Monitoring!$E$21</f>
        <v>2</v>
      </c>
      <c r="E4" s="48">
        <f>D4/C4</f>
        <v>0.25</v>
      </c>
      <c r="F4" s="166">
        <f>Monitoring!$I$21</f>
        <v>1.4269999999999998</v>
      </c>
      <c r="G4" s="13"/>
      <c r="H4" s="47">
        <v>0</v>
      </c>
      <c r="I4" s="47">
        <f t="shared" si="0"/>
        <v>2</v>
      </c>
      <c r="J4" s="48">
        <f t="shared" si="1"/>
        <v>0</v>
      </c>
      <c r="K4" s="13"/>
      <c r="L4" s="151">
        <v>0</v>
      </c>
      <c r="M4" s="124" t="s">
        <v>39</v>
      </c>
      <c r="N4" s="124" t="s">
        <v>39</v>
      </c>
      <c r="O4" s="124" t="s">
        <v>39</v>
      </c>
      <c r="P4" s="124" t="s">
        <v>39</v>
      </c>
      <c r="Q4" s="124" t="s">
        <v>39</v>
      </c>
      <c r="R4" s="13"/>
      <c r="S4" s="49">
        <f>'Beach Days'!E10</f>
        <v>174</v>
      </c>
      <c r="T4" s="49">
        <f>'Beach Days'!H10</f>
        <v>0</v>
      </c>
      <c r="U4" s="39">
        <f>T4/S4</f>
        <v>0</v>
      </c>
    </row>
    <row r="5" spans="1:21" x14ac:dyDescent="0.2">
      <c r="A5" s="67" t="s">
        <v>176</v>
      </c>
      <c r="B5" s="16"/>
      <c r="C5" s="54">
        <f>Monitoring!$B$49</f>
        <v>26</v>
      </c>
      <c r="D5" s="30">
        <f>Monitoring!$E$49</f>
        <v>3</v>
      </c>
      <c r="E5" s="48">
        <f>D5/C5</f>
        <v>0.11538461538461539</v>
      </c>
      <c r="F5" s="166">
        <f>Monitoring!$I$49</f>
        <v>2.351</v>
      </c>
      <c r="G5" s="13"/>
      <c r="H5" s="47">
        <v>0</v>
      </c>
      <c r="I5" s="47">
        <f t="shared" si="0"/>
        <v>3</v>
      </c>
      <c r="J5" s="48">
        <f t="shared" si="1"/>
        <v>0</v>
      </c>
      <c r="K5" s="13"/>
      <c r="L5" s="151">
        <v>0</v>
      </c>
      <c r="M5" s="124" t="s">
        <v>39</v>
      </c>
      <c r="N5" s="124" t="s">
        <v>39</v>
      </c>
      <c r="O5" s="124" t="s">
        <v>39</v>
      </c>
      <c r="P5" s="124" t="s">
        <v>39</v>
      </c>
      <c r="Q5" s="124" t="s">
        <v>39</v>
      </c>
      <c r="R5" s="13"/>
      <c r="S5" s="49">
        <f>'Beach Days'!E15</f>
        <v>261</v>
      </c>
      <c r="T5" s="49">
        <f>'Beach Days'!H15</f>
        <v>0</v>
      </c>
      <c r="U5" s="39">
        <f>T5/S5</f>
        <v>0</v>
      </c>
    </row>
    <row r="6" spans="1:21" x14ac:dyDescent="0.2">
      <c r="A6" s="119" t="s">
        <v>227</v>
      </c>
      <c r="B6" s="16"/>
      <c r="C6" s="54">
        <f>Monitoring!$B$52</f>
        <v>1</v>
      </c>
      <c r="D6" s="30">
        <f>Monitoring!$E$52</f>
        <v>0</v>
      </c>
      <c r="E6" s="48">
        <f>D6/C6</f>
        <v>0</v>
      </c>
      <c r="F6" s="166">
        <f>Monitoring!$I$52</f>
        <v>0</v>
      </c>
      <c r="G6" s="13"/>
      <c r="H6" s="47">
        <v>0</v>
      </c>
      <c r="I6" s="47">
        <f t="shared" si="0"/>
        <v>0</v>
      </c>
      <c r="J6" s="124" t="s">
        <v>39</v>
      </c>
      <c r="K6" s="13"/>
      <c r="L6" s="130">
        <v>0</v>
      </c>
      <c r="M6" s="124" t="s">
        <v>39</v>
      </c>
      <c r="N6" s="124" t="s">
        <v>39</v>
      </c>
      <c r="O6" s="124" t="s">
        <v>39</v>
      </c>
      <c r="P6" s="124" t="s">
        <v>39</v>
      </c>
      <c r="Q6" s="124" t="s">
        <v>39</v>
      </c>
      <c r="R6" s="13"/>
      <c r="S6" s="124" t="s">
        <v>39</v>
      </c>
      <c r="T6" s="124" t="s">
        <v>39</v>
      </c>
      <c r="U6" s="124" t="s">
        <v>39</v>
      </c>
    </row>
    <row r="7" spans="1:21" x14ac:dyDescent="0.2">
      <c r="A7" s="67" t="s">
        <v>230</v>
      </c>
      <c r="B7" s="16"/>
      <c r="C7" s="54">
        <f>Monitoring!$B$66</f>
        <v>12</v>
      </c>
      <c r="D7" s="30">
        <f>Monitoring!$E$66</f>
        <v>1</v>
      </c>
      <c r="E7" s="48">
        <f t="shared" ref="E7:E9" si="2">D7/C7</f>
        <v>8.3333333333333329E-2</v>
      </c>
      <c r="F7" s="166">
        <f>Monitoring!$I$66</f>
        <v>0.98899999999999999</v>
      </c>
      <c r="G7" s="13"/>
      <c r="H7" s="47">
        <v>0</v>
      </c>
      <c r="I7" s="47">
        <f t="shared" si="0"/>
        <v>1</v>
      </c>
      <c r="J7" s="48">
        <f t="shared" si="1"/>
        <v>0</v>
      </c>
      <c r="K7" s="13"/>
      <c r="L7" s="151">
        <v>0</v>
      </c>
      <c r="M7" s="124" t="s">
        <v>39</v>
      </c>
      <c r="N7" s="124" t="s">
        <v>39</v>
      </c>
      <c r="O7" s="124" t="s">
        <v>39</v>
      </c>
      <c r="P7" s="124" t="s">
        <v>39</v>
      </c>
      <c r="Q7" s="124" t="s">
        <v>39</v>
      </c>
      <c r="R7" s="13"/>
      <c r="S7" s="49">
        <f>'Beach Days'!E18</f>
        <v>87</v>
      </c>
      <c r="T7" s="49">
        <f>'Beach Days'!H18</f>
        <v>0</v>
      </c>
      <c r="U7" s="39">
        <f t="shared" ref="U7:U9" si="3">T7/S7</f>
        <v>0</v>
      </c>
    </row>
    <row r="8" spans="1:21" x14ac:dyDescent="0.2">
      <c r="A8" s="67" t="s">
        <v>252</v>
      </c>
      <c r="B8" s="16"/>
      <c r="C8" s="54">
        <f>Monitoring!$B$93</f>
        <v>25</v>
      </c>
      <c r="D8" s="30">
        <f>Monitoring!$E$93</f>
        <v>4</v>
      </c>
      <c r="E8" s="48">
        <f t="shared" si="2"/>
        <v>0.16</v>
      </c>
      <c r="F8" s="166">
        <f>Monitoring!$I$93</f>
        <v>4.4729999999999999</v>
      </c>
      <c r="G8" s="13"/>
      <c r="H8" s="47">
        <f>'2012 Actions'!$B$6</f>
        <v>1</v>
      </c>
      <c r="I8" s="47">
        <f t="shared" si="0"/>
        <v>3</v>
      </c>
      <c r="J8" s="48">
        <f t="shared" si="1"/>
        <v>0.25</v>
      </c>
      <c r="K8" s="13"/>
      <c r="L8" s="130">
        <f>'Action Durations'!E6</f>
        <v>1</v>
      </c>
      <c r="M8" s="47">
        <f>'Action Durations'!H6</f>
        <v>0</v>
      </c>
      <c r="N8" s="47">
        <f>'Action Durations'!I6</f>
        <v>1</v>
      </c>
      <c r="O8" s="47">
        <f>'Action Durations'!J6</f>
        <v>0</v>
      </c>
      <c r="P8" s="47">
        <f>'Action Durations'!K6</f>
        <v>0</v>
      </c>
      <c r="Q8" s="47">
        <f>'Action Durations'!L6</f>
        <v>0</v>
      </c>
      <c r="R8" s="13"/>
      <c r="S8" s="49">
        <f>'Beach Days'!E24</f>
        <v>348</v>
      </c>
      <c r="T8" s="49">
        <f>'Beach Days'!H24</f>
        <v>0</v>
      </c>
      <c r="U8" s="39">
        <f t="shared" si="3"/>
        <v>0</v>
      </c>
    </row>
    <row r="9" spans="1:21" x14ac:dyDescent="0.2">
      <c r="A9" s="67" t="s">
        <v>300</v>
      </c>
      <c r="B9" s="16"/>
      <c r="C9" s="125">
        <f>Monitoring!$B$108</f>
        <v>13</v>
      </c>
      <c r="D9" s="31">
        <f>Monitoring!$E$108</f>
        <v>4</v>
      </c>
      <c r="E9" s="40">
        <f t="shared" si="2"/>
        <v>0.30769230769230771</v>
      </c>
      <c r="F9" s="167">
        <f>Monitoring!$I$108</f>
        <v>5.2530000000000001</v>
      </c>
      <c r="G9" s="62"/>
      <c r="H9" s="126">
        <v>0</v>
      </c>
      <c r="I9" s="126">
        <f t="shared" si="0"/>
        <v>4</v>
      </c>
      <c r="J9" s="40">
        <f t="shared" si="1"/>
        <v>0</v>
      </c>
      <c r="K9" s="62"/>
      <c r="L9" s="63">
        <v>0</v>
      </c>
      <c r="M9" s="127" t="s">
        <v>39</v>
      </c>
      <c r="N9" s="127" t="s">
        <v>39</v>
      </c>
      <c r="O9" s="127" t="s">
        <v>39</v>
      </c>
      <c r="P9" s="127" t="s">
        <v>39</v>
      </c>
      <c r="Q9" s="127" t="s">
        <v>39</v>
      </c>
      <c r="R9" s="62"/>
      <c r="S9" s="41">
        <f>'Beach Days'!E30</f>
        <v>348</v>
      </c>
      <c r="T9" s="41">
        <f>'Beach Days'!H30</f>
        <v>2</v>
      </c>
      <c r="U9" s="40">
        <f t="shared" si="3"/>
        <v>5.7471264367816091E-3</v>
      </c>
    </row>
    <row r="10" spans="1:21" x14ac:dyDescent="0.2">
      <c r="C10" s="12">
        <f>SUM(C3:C9)</f>
        <v>94</v>
      </c>
      <c r="D10" s="12">
        <f>SUM(D3:D9)</f>
        <v>17</v>
      </c>
      <c r="E10" s="18">
        <f>D10/C10</f>
        <v>0.18085106382978725</v>
      </c>
      <c r="F10" s="168">
        <f>SUM(F3:F9)</f>
        <v>19.811</v>
      </c>
      <c r="G10" s="12"/>
      <c r="H10" s="12">
        <f>SUM(H3:H9)</f>
        <v>2</v>
      </c>
      <c r="I10" s="17">
        <f t="shared" si="0"/>
        <v>15</v>
      </c>
      <c r="J10" s="18">
        <f t="shared" si="1"/>
        <v>0.11764705882352941</v>
      </c>
      <c r="K10" s="12"/>
      <c r="L10" s="12">
        <f t="shared" ref="L10:Q10" si="4">SUM(L3:L9)</f>
        <v>2</v>
      </c>
      <c r="M10" s="12">
        <f t="shared" si="4"/>
        <v>0</v>
      </c>
      <c r="N10" s="12">
        <f t="shared" si="4"/>
        <v>2</v>
      </c>
      <c r="O10" s="12">
        <f t="shared" si="4"/>
        <v>0</v>
      </c>
      <c r="P10" s="12">
        <f t="shared" si="4"/>
        <v>0</v>
      </c>
      <c r="Q10" s="12">
        <f t="shared" si="4"/>
        <v>0</v>
      </c>
      <c r="R10" s="12"/>
      <c r="S10" s="10">
        <f>SUM(S3:S9)</f>
        <v>1479</v>
      </c>
      <c r="T10" s="10">
        <f>SUM(T3:T9)</f>
        <v>4</v>
      </c>
      <c r="U10" s="51">
        <f>T10/S10</f>
        <v>2.7045300878972278E-3</v>
      </c>
    </row>
    <row r="11" spans="1:21" x14ac:dyDescent="0.2">
      <c r="C11" s="12"/>
      <c r="D11" s="12"/>
      <c r="E11" s="18"/>
      <c r="F11" s="10"/>
      <c r="G11" s="12"/>
      <c r="H11" s="12"/>
      <c r="I11" s="17"/>
      <c r="J11" s="18"/>
      <c r="K11" s="12"/>
      <c r="L11" s="12"/>
      <c r="M11" s="12"/>
      <c r="N11" s="12"/>
      <c r="O11" s="12"/>
      <c r="P11" s="12"/>
      <c r="Q11" s="12"/>
      <c r="R11" s="12"/>
      <c r="S11" s="10"/>
      <c r="T11" s="10"/>
      <c r="U11" s="51"/>
    </row>
    <row r="12" spans="1:21" x14ac:dyDescent="0.2">
      <c r="T12" s="19"/>
    </row>
    <row r="13" spans="1:21" x14ac:dyDescent="0.2">
      <c r="A13" s="74" t="s">
        <v>49</v>
      </c>
      <c r="T13" s="19"/>
    </row>
    <row r="14" spans="1:21" x14ac:dyDescent="0.2">
      <c r="C14" s="80" t="s">
        <v>46</v>
      </c>
      <c r="D14" s="73" t="s">
        <v>57</v>
      </c>
    </row>
    <row r="15" spans="1:21" x14ac:dyDescent="0.2">
      <c r="C15" s="80"/>
      <c r="D15" s="73" t="s">
        <v>58</v>
      </c>
    </row>
    <row r="16" spans="1:21" x14ac:dyDescent="0.2">
      <c r="C16" s="80" t="s">
        <v>50</v>
      </c>
      <c r="D16" s="72" t="s">
        <v>56</v>
      </c>
    </row>
    <row r="17" spans="3:4" x14ac:dyDescent="0.2">
      <c r="C17" s="80" t="s">
        <v>47</v>
      </c>
      <c r="D17" s="73" t="s">
        <v>59</v>
      </c>
    </row>
    <row r="18" spans="3:4" x14ac:dyDescent="0.2">
      <c r="C18" s="80"/>
      <c r="D18" s="73" t="s">
        <v>60</v>
      </c>
    </row>
    <row r="19" spans="3:4" x14ac:dyDescent="0.2">
      <c r="C19" s="80" t="s">
        <v>48</v>
      </c>
      <c r="D19" s="72" t="s">
        <v>354</v>
      </c>
    </row>
    <row r="20" spans="3:4" x14ac:dyDescent="0.2">
      <c r="C20" s="80"/>
      <c r="D20" s="72" t="s">
        <v>61</v>
      </c>
    </row>
    <row r="21" spans="3:4" x14ac:dyDescent="0.2">
      <c r="C21" s="80" t="s">
        <v>52</v>
      </c>
      <c r="D21" s="72" t="s">
        <v>62</v>
      </c>
    </row>
    <row r="22" spans="3:4" x14ac:dyDescent="0.2">
      <c r="C22" s="81"/>
      <c r="D22" s="72" t="s">
        <v>63</v>
      </c>
    </row>
    <row r="23" spans="3:4" x14ac:dyDescent="0.2">
      <c r="C23" s="80" t="s">
        <v>51</v>
      </c>
      <c r="D23" s="72" t="s">
        <v>54</v>
      </c>
    </row>
    <row r="24" spans="3:4" x14ac:dyDescent="0.2">
      <c r="C24" s="80" t="s">
        <v>53</v>
      </c>
      <c r="D24" s="72" t="s">
        <v>55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Oregon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13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50.42578125" style="28" customWidth="1"/>
    <col min="4" max="4" width="8.28515625" style="53" customWidth="1"/>
    <col min="5" max="5" width="12.5703125" style="28" customWidth="1"/>
    <col min="6" max="6" width="9.140625" style="162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66</v>
      </c>
      <c r="D1" s="3" t="s">
        <v>68</v>
      </c>
      <c r="E1" s="25" t="s">
        <v>67</v>
      </c>
      <c r="F1" s="158" t="s">
        <v>349</v>
      </c>
      <c r="G1" s="25" t="s">
        <v>69</v>
      </c>
      <c r="H1" s="25" t="s">
        <v>70</v>
      </c>
      <c r="I1" s="25" t="s">
        <v>71</v>
      </c>
      <c r="J1" s="25" t="s">
        <v>72</v>
      </c>
    </row>
    <row r="2" spans="1:10" ht="12.75" customHeight="1" x14ac:dyDescent="0.2">
      <c r="A2" s="142" t="s">
        <v>140</v>
      </c>
      <c r="B2" s="142" t="s">
        <v>141</v>
      </c>
      <c r="C2" s="142" t="s">
        <v>142</v>
      </c>
      <c r="D2" s="142">
        <v>1</v>
      </c>
      <c r="E2" s="142" t="s">
        <v>30</v>
      </c>
      <c r="F2" s="159">
        <v>1.365</v>
      </c>
      <c r="G2" s="142">
        <v>45.847999999999999</v>
      </c>
      <c r="H2" s="142">
        <v>-123.962</v>
      </c>
      <c r="I2" s="142">
        <v>45.831800000000001</v>
      </c>
      <c r="J2" s="142">
        <v>-123.9627</v>
      </c>
    </row>
    <row r="3" spans="1:10" ht="12.75" customHeight="1" x14ac:dyDescent="0.2">
      <c r="A3" s="142" t="s">
        <v>140</v>
      </c>
      <c r="B3" s="142" t="s">
        <v>143</v>
      </c>
      <c r="C3" s="142" t="s">
        <v>144</v>
      </c>
      <c r="D3" s="142">
        <v>1</v>
      </c>
      <c r="E3" s="142" t="s">
        <v>30</v>
      </c>
      <c r="F3" s="159">
        <v>2.1779999999999999</v>
      </c>
      <c r="G3" s="142">
        <v>45.908099999999997</v>
      </c>
      <c r="H3" s="142">
        <v>-123.9675</v>
      </c>
      <c r="I3" s="142">
        <v>45.8767</v>
      </c>
      <c r="J3" s="142">
        <v>-123.9636</v>
      </c>
    </row>
    <row r="4" spans="1:10" ht="12.75" customHeight="1" x14ac:dyDescent="0.2">
      <c r="A4" s="142" t="s">
        <v>140</v>
      </c>
      <c r="B4" s="142" t="s">
        <v>145</v>
      </c>
      <c r="C4" s="142" t="s">
        <v>146</v>
      </c>
      <c r="D4" s="142">
        <v>1</v>
      </c>
      <c r="E4" s="142" t="s">
        <v>30</v>
      </c>
      <c r="F4" s="159">
        <v>5.359</v>
      </c>
      <c r="G4" s="142">
        <v>46.087899999999998</v>
      </c>
      <c r="H4" s="142">
        <v>-123.9391</v>
      </c>
      <c r="I4" s="142">
        <v>46.010849999999998</v>
      </c>
      <c r="J4" s="142">
        <v>-123.92749999999999</v>
      </c>
    </row>
    <row r="5" spans="1:10" ht="12.75" customHeight="1" x14ac:dyDescent="0.2">
      <c r="A5" s="142" t="s">
        <v>140</v>
      </c>
      <c r="B5" s="142" t="s">
        <v>147</v>
      </c>
      <c r="C5" s="142" t="s">
        <v>148</v>
      </c>
      <c r="D5" s="142">
        <v>1</v>
      </c>
      <c r="E5" s="142" t="s">
        <v>30</v>
      </c>
      <c r="F5" s="159">
        <v>5.5640000000000001</v>
      </c>
      <c r="G5" s="142">
        <v>46.22437</v>
      </c>
      <c r="H5" s="142">
        <v>-124.01</v>
      </c>
      <c r="I5" s="142">
        <v>46.150700000000001</v>
      </c>
      <c r="J5" s="142">
        <v>-123.96339999999999</v>
      </c>
    </row>
    <row r="6" spans="1:10" ht="12.75" customHeight="1" x14ac:dyDescent="0.2">
      <c r="A6" s="142" t="s">
        <v>140</v>
      </c>
      <c r="B6" s="142" t="s">
        <v>149</v>
      </c>
      <c r="C6" s="142" t="s">
        <v>150</v>
      </c>
      <c r="D6" s="142">
        <v>1</v>
      </c>
      <c r="E6" s="142" t="s">
        <v>30</v>
      </c>
      <c r="F6" s="159">
        <v>0.18099999999999999</v>
      </c>
      <c r="G6" s="142">
        <v>45.828800000000001</v>
      </c>
      <c r="H6" s="142">
        <v>-123.9624</v>
      </c>
      <c r="I6" s="142">
        <v>45.8262</v>
      </c>
      <c r="J6" s="142">
        <v>-123.9628</v>
      </c>
    </row>
    <row r="7" spans="1:10" ht="12.75" customHeight="1" x14ac:dyDescent="0.2">
      <c r="A7" s="142" t="s">
        <v>140</v>
      </c>
      <c r="B7" s="142" t="s">
        <v>151</v>
      </c>
      <c r="C7" s="142" t="s">
        <v>152</v>
      </c>
      <c r="D7" s="142">
        <v>1</v>
      </c>
      <c r="E7" s="142" t="s">
        <v>30</v>
      </c>
      <c r="F7" s="159">
        <v>0.376</v>
      </c>
      <c r="G7" s="142">
        <v>45.930900000000001</v>
      </c>
      <c r="H7" s="142">
        <v>-123.98099999999999</v>
      </c>
      <c r="I7" s="142">
        <v>45.925699999999999</v>
      </c>
      <c r="J7" s="142">
        <v>-123.9787</v>
      </c>
    </row>
    <row r="8" spans="1:10" ht="12.75" customHeight="1" x14ac:dyDescent="0.2">
      <c r="A8" s="142" t="s">
        <v>140</v>
      </c>
      <c r="B8" s="142" t="s">
        <v>153</v>
      </c>
      <c r="C8" s="142" t="s">
        <v>154</v>
      </c>
      <c r="D8" s="142">
        <v>1</v>
      </c>
      <c r="E8" s="142" t="s">
        <v>30</v>
      </c>
      <c r="F8" s="159">
        <v>4.492</v>
      </c>
      <c r="G8" s="142">
        <v>46.150469999999999</v>
      </c>
      <c r="H8" s="142">
        <v>-123.96420000000001</v>
      </c>
      <c r="I8" s="142">
        <v>46.087899999999998</v>
      </c>
      <c r="J8" s="142">
        <v>-123.9391</v>
      </c>
    </row>
    <row r="9" spans="1:10" ht="12.75" customHeight="1" x14ac:dyDescent="0.2">
      <c r="A9" s="142" t="s">
        <v>140</v>
      </c>
      <c r="B9" s="142" t="s">
        <v>155</v>
      </c>
      <c r="C9" s="142" t="s">
        <v>156</v>
      </c>
      <c r="D9" s="142">
        <v>1</v>
      </c>
      <c r="E9" s="142" t="s">
        <v>30</v>
      </c>
      <c r="F9" s="159">
        <v>2.1930000000000001</v>
      </c>
      <c r="G9" s="142">
        <v>46.006399999999999</v>
      </c>
      <c r="H9" s="142">
        <v>-123.92959999999999</v>
      </c>
      <c r="I9" s="142">
        <v>45.9756</v>
      </c>
      <c r="J9" s="142">
        <v>-123.9406</v>
      </c>
    </row>
    <row r="10" spans="1:10" ht="12.75" customHeight="1" x14ac:dyDescent="0.2">
      <c r="A10" s="143" t="s">
        <v>140</v>
      </c>
      <c r="B10" s="143" t="s">
        <v>157</v>
      </c>
      <c r="C10" s="143" t="s">
        <v>158</v>
      </c>
      <c r="D10" s="143">
        <v>1</v>
      </c>
      <c r="E10" s="143" t="s">
        <v>30</v>
      </c>
      <c r="F10" s="160">
        <v>0.94699999999999995</v>
      </c>
      <c r="G10" s="143">
        <v>45.8767</v>
      </c>
      <c r="H10" s="143">
        <v>-123.9636</v>
      </c>
      <c r="I10" s="143">
        <v>45.863</v>
      </c>
      <c r="J10" s="143">
        <v>-123.96299999999999</v>
      </c>
    </row>
    <row r="11" spans="1:10" ht="12.75" customHeight="1" x14ac:dyDescent="0.2">
      <c r="A11" s="33"/>
      <c r="B11" s="34">
        <f>COUNTA(B2:B10)</f>
        <v>9</v>
      </c>
      <c r="C11" s="33"/>
      <c r="D11" s="71"/>
      <c r="E11" s="33"/>
      <c r="F11" s="161">
        <f>SUM(F2:F10)</f>
        <v>22.655000000000001</v>
      </c>
      <c r="G11" s="33"/>
      <c r="H11" s="33"/>
      <c r="I11" s="33"/>
      <c r="J11" s="33"/>
    </row>
    <row r="12" spans="1:10" ht="9" customHeight="1" x14ac:dyDescent="0.2">
      <c r="A12" s="33"/>
      <c r="B12" s="33"/>
      <c r="C12" s="33"/>
      <c r="D12" s="54"/>
      <c r="E12" s="33"/>
      <c r="G12" s="33"/>
      <c r="H12" s="33"/>
      <c r="I12" s="33"/>
      <c r="J12" s="33"/>
    </row>
    <row r="13" spans="1:10" ht="12.75" customHeight="1" x14ac:dyDescent="0.2">
      <c r="A13" s="142" t="s">
        <v>159</v>
      </c>
      <c r="B13" s="142" t="s">
        <v>160</v>
      </c>
      <c r="C13" s="142" t="s">
        <v>161</v>
      </c>
      <c r="D13" s="142">
        <v>1</v>
      </c>
      <c r="E13" s="142" t="s">
        <v>30</v>
      </c>
      <c r="F13" s="159">
        <v>0.63900000000000001</v>
      </c>
      <c r="G13" s="142">
        <v>43.121920000000003</v>
      </c>
      <c r="H13" s="142">
        <v>-124.42870000000001</v>
      </c>
      <c r="I13" s="142">
        <v>43.114359999999998</v>
      </c>
      <c r="J13" s="142">
        <v>-124.43600000000001</v>
      </c>
    </row>
    <row r="14" spans="1:10" ht="12.75" customHeight="1" x14ac:dyDescent="0.2">
      <c r="A14" s="142" t="s">
        <v>159</v>
      </c>
      <c r="B14" s="142" t="s">
        <v>162</v>
      </c>
      <c r="C14" s="142" t="s">
        <v>163</v>
      </c>
      <c r="D14" s="142">
        <v>1</v>
      </c>
      <c r="E14" s="142" t="s">
        <v>30</v>
      </c>
      <c r="F14" s="159">
        <v>14.25</v>
      </c>
      <c r="G14" s="142">
        <v>43.092779999999998</v>
      </c>
      <c r="H14" s="142">
        <v>-124.4331</v>
      </c>
      <c r="I14" s="142">
        <v>42.895359999999997</v>
      </c>
      <c r="J14" s="142">
        <v>-124.5137</v>
      </c>
    </row>
    <row r="15" spans="1:10" ht="12.75" customHeight="1" x14ac:dyDescent="0.2">
      <c r="A15" s="142" t="s">
        <v>159</v>
      </c>
      <c r="B15" s="142" t="s">
        <v>164</v>
      </c>
      <c r="C15" s="142" t="s">
        <v>165</v>
      </c>
      <c r="D15" s="142">
        <v>1</v>
      </c>
      <c r="E15" s="142" t="s">
        <v>30</v>
      </c>
      <c r="F15" s="159">
        <v>1.0029999999999999</v>
      </c>
      <c r="G15" s="142">
        <v>43.3521</v>
      </c>
      <c r="H15" s="142">
        <v>-124.3446</v>
      </c>
      <c r="I15" s="142">
        <v>43.341900000000003</v>
      </c>
      <c r="J15" s="142">
        <v>-124.3588</v>
      </c>
    </row>
    <row r="16" spans="1:10" ht="12.75" customHeight="1" x14ac:dyDescent="0.2">
      <c r="A16" s="142" t="s">
        <v>159</v>
      </c>
      <c r="B16" s="142" t="s">
        <v>166</v>
      </c>
      <c r="C16" s="142" t="s">
        <v>167</v>
      </c>
      <c r="D16" s="142">
        <v>1</v>
      </c>
      <c r="E16" s="142" t="s">
        <v>30</v>
      </c>
      <c r="F16" s="159">
        <v>0.24099999999999999</v>
      </c>
      <c r="G16" s="142">
        <v>43.311160000000001</v>
      </c>
      <c r="H16" s="142">
        <v>-124.39709999999999</v>
      </c>
      <c r="I16" s="142">
        <v>43.30865</v>
      </c>
      <c r="J16" s="142">
        <v>-124.4004</v>
      </c>
    </row>
    <row r="17" spans="1:10" ht="12.75" customHeight="1" x14ac:dyDescent="0.2">
      <c r="A17" s="142" t="s">
        <v>159</v>
      </c>
      <c r="B17" s="142" t="s">
        <v>168</v>
      </c>
      <c r="C17" s="142" t="s">
        <v>169</v>
      </c>
      <c r="D17" s="142">
        <v>1</v>
      </c>
      <c r="E17" s="142" t="s">
        <v>30</v>
      </c>
      <c r="F17" s="159">
        <v>0.23699999999999999</v>
      </c>
      <c r="G17" s="142">
        <v>43.301729999999999</v>
      </c>
      <c r="H17" s="142">
        <v>-124.3994</v>
      </c>
      <c r="I17" s="142">
        <v>43.301450000000003</v>
      </c>
      <c r="J17" s="142">
        <v>-124.3947</v>
      </c>
    </row>
    <row r="18" spans="1:10" ht="12.75" customHeight="1" x14ac:dyDescent="0.2">
      <c r="A18" s="142" t="s">
        <v>159</v>
      </c>
      <c r="B18" s="142" t="s">
        <v>170</v>
      </c>
      <c r="C18" s="142" t="s">
        <v>171</v>
      </c>
      <c r="D18" s="142">
        <v>1</v>
      </c>
      <c r="E18" s="142" t="s">
        <v>30</v>
      </c>
      <c r="F18" s="159">
        <v>2.5950000000000002</v>
      </c>
      <c r="G18" s="142">
        <v>43.257080000000002</v>
      </c>
      <c r="H18" s="142">
        <v>-124.38630000000001</v>
      </c>
      <c r="I18" s="142">
        <v>43.220440000000004</v>
      </c>
      <c r="J18" s="142">
        <v>-124.3973</v>
      </c>
    </row>
    <row r="19" spans="1:10" ht="12.75" customHeight="1" x14ac:dyDescent="0.2">
      <c r="A19" s="142" t="s">
        <v>159</v>
      </c>
      <c r="B19" s="142" t="s">
        <v>172</v>
      </c>
      <c r="C19" s="142" t="s">
        <v>173</v>
      </c>
      <c r="D19" s="142">
        <v>1</v>
      </c>
      <c r="E19" s="142" t="s">
        <v>30</v>
      </c>
      <c r="F19" s="159">
        <v>0.42399999999999999</v>
      </c>
      <c r="G19" s="142">
        <v>43.335900000000002</v>
      </c>
      <c r="H19" s="142">
        <v>-124.3728</v>
      </c>
      <c r="I19" s="142">
        <v>43.332000000000001</v>
      </c>
      <c r="J19" s="142">
        <v>-124.375</v>
      </c>
    </row>
    <row r="20" spans="1:10" ht="12.75" customHeight="1" x14ac:dyDescent="0.2">
      <c r="A20" s="143" t="s">
        <v>159</v>
      </c>
      <c r="B20" s="143" t="s">
        <v>174</v>
      </c>
      <c r="C20" s="143" t="s">
        <v>175</v>
      </c>
      <c r="D20" s="143">
        <v>1</v>
      </c>
      <c r="E20" s="143" t="s">
        <v>30</v>
      </c>
      <c r="F20" s="160">
        <v>2.0219999999999998</v>
      </c>
      <c r="G20" s="143">
        <v>43.2136</v>
      </c>
      <c r="H20" s="143">
        <v>-124.396</v>
      </c>
      <c r="I20" s="143">
        <v>43.184649999999998</v>
      </c>
      <c r="J20" s="143">
        <v>-124.4015</v>
      </c>
    </row>
    <row r="21" spans="1:10" ht="12.75" customHeight="1" x14ac:dyDescent="0.2">
      <c r="A21" s="33"/>
      <c r="B21" s="34">
        <f>COUNTA(B13:B20)</f>
        <v>8</v>
      </c>
      <c r="C21" s="33"/>
      <c r="D21" s="71"/>
      <c r="E21" s="45"/>
      <c r="F21" s="161">
        <f>SUM(F13:F20)</f>
        <v>21.410999999999994</v>
      </c>
      <c r="G21" s="45"/>
      <c r="H21" s="45"/>
      <c r="I21" s="45"/>
      <c r="J21" s="45"/>
    </row>
    <row r="22" spans="1:10" ht="9" customHeight="1" x14ac:dyDescent="0.2">
      <c r="A22" s="33"/>
      <c r="B22" s="34"/>
      <c r="C22" s="33"/>
      <c r="D22" s="55"/>
      <c r="E22" s="45"/>
      <c r="G22" s="45"/>
      <c r="H22" s="45"/>
      <c r="I22" s="45"/>
      <c r="J22" s="45"/>
    </row>
    <row r="23" spans="1:10" ht="12.75" customHeight="1" x14ac:dyDescent="0.2">
      <c r="A23" s="142" t="s">
        <v>176</v>
      </c>
      <c r="B23" s="142" t="s">
        <v>177</v>
      </c>
      <c r="C23" s="142" t="s">
        <v>178</v>
      </c>
      <c r="D23" s="142">
        <v>1</v>
      </c>
      <c r="E23" s="142" t="s">
        <v>30</v>
      </c>
      <c r="F23" s="159">
        <v>0.60599999999999998</v>
      </c>
      <c r="G23" s="142">
        <v>42.619399999999999</v>
      </c>
      <c r="H23" s="142">
        <v>-124.3999</v>
      </c>
      <c r="I23" s="142">
        <v>42.61065</v>
      </c>
      <c r="J23" s="142">
        <v>-124.4006</v>
      </c>
    </row>
    <row r="24" spans="1:10" ht="12.75" customHeight="1" x14ac:dyDescent="0.2">
      <c r="A24" s="142" t="s">
        <v>176</v>
      </c>
      <c r="B24" s="142" t="s">
        <v>179</v>
      </c>
      <c r="C24" s="142" t="s">
        <v>180</v>
      </c>
      <c r="D24" s="142">
        <v>1</v>
      </c>
      <c r="E24" s="142" t="s">
        <v>30</v>
      </c>
      <c r="F24" s="159">
        <v>1.21</v>
      </c>
      <c r="G24" s="142">
        <v>42.380299999999998</v>
      </c>
      <c r="H24" s="142">
        <v>-124.4252</v>
      </c>
      <c r="I24" s="142">
        <v>42.362819999999999</v>
      </c>
      <c r="J24" s="142">
        <v>-124.42449999999999</v>
      </c>
    </row>
    <row r="25" spans="1:10" ht="12.75" customHeight="1" x14ac:dyDescent="0.2">
      <c r="A25" s="142" t="s">
        <v>176</v>
      </c>
      <c r="B25" s="142" t="s">
        <v>181</v>
      </c>
      <c r="C25" s="142" t="s">
        <v>182</v>
      </c>
      <c r="D25" s="142">
        <v>1</v>
      </c>
      <c r="E25" s="142" t="s">
        <v>30</v>
      </c>
      <c r="F25" s="159">
        <v>0.55300000000000005</v>
      </c>
      <c r="G25" s="142">
        <v>42.741979999999998</v>
      </c>
      <c r="H25" s="142">
        <v>-124.4931</v>
      </c>
      <c r="I25" s="142">
        <v>42.737499999999997</v>
      </c>
      <c r="J25" s="142">
        <v>-124.48220000000001</v>
      </c>
    </row>
    <row r="26" spans="1:10" ht="12.75" customHeight="1" x14ac:dyDescent="0.2">
      <c r="A26" s="142" t="s">
        <v>176</v>
      </c>
      <c r="B26" s="142" t="s">
        <v>183</v>
      </c>
      <c r="C26" s="142" t="s">
        <v>184</v>
      </c>
      <c r="D26" s="142">
        <v>1</v>
      </c>
      <c r="E26" s="142" t="s">
        <v>30</v>
      </c>
      <c r="F26" s="159">
        <v>4.28</v>
      </c>
      <c r="G26" s="142">
        <v>43.184649999999998</v>
      </c>
      <c r="H26" s="142">
        <v>-124.4015</v>
      </c>
      <c r="I26" s="142">
        <v>43.125100000000003</v>
      </c>
      <c r="J26" s="142">
        <v>-124.4246</v>
      </c>
    </row>
    <row r="27" spans="1:10" ht="12.75" customHeight="1" x14ac:dyDescent="0.2">
      <c r="A27" s="142" t="s">
        <v>176</v>
      </c>
      <c r="B27" s="142" t="s">
        <v>185</v>
      </c>
      <c r="C27" s="142" t="s">
        <v>186</v>
      </c>
      <c r="D27" s="142">
        <v>1</v>
      </c>
      <c r="E27" s="142" t="s">
        <v>30</v>
      </c>
      <c r="F27" s="159">
        <v>1.1339999999999999</v>
      </c>
      <c r="G27" s="142">
        <v>42.869349999999997</v>
      </c>
      <c r="H27" s="142">
        <v>-124.5338</v>
      </c>
      <c r="I27" s="142">
        <v>42.854199999999999</v>
      </c>
      <c r="J27" s="142">
        <v>-124.5423</v>
      </c>
    </row>
    <row r="28" spans="1:10" ht="12.75" customHeight="1" x14ac:dyDescent="0.2">
      <c r="A28" s="142" t="s">
        <v>176</v>
      </c>
      <c r="B28" s="142" t="s">
        <v>187</v>
      </c>
      <c r="C28" s="142" t="s">
        <v>188</v>
      </c>
      <c r="D28" s="142">
        <v>1</v>
      </c>
      <c r="E28" s="142" t="s">
        <v>30</v>
      </c>
      <c r="F28" s="159">
        <v>0.40200000000000002</v>
      </c>
      <c r="G28" s="142">
        <v>42.008270000000003</v>
      </c>
      <c r="H28" s="142">
        <v>-124.2193</v>
      </c>
      <c r="I28" s="142">
        <v>42</v>
      </c>
      <c r="J28" s="142">
        <v>-124.2118</v>
      </c>
    </row>
    <row r="29" spans="1:10" ht="12.75" customHeight="1" x14ac:dyDescent="0.2">
      <c r="A29" s="142" t="s">
        <v>176</v>
      </c>
      <c r="B29" s="142" t="s">
        <v>189</v>
      </c>
      <c r="C29" s="142" t="s">
        <v>190</v>
      </c>
      <c r="D29" s="142">
        <v>1</v>
      </c>
      <c r="E29" s="142" t="s">
        <v>30</v>
      </c>
      <c r="F29" s="159">
        <v>2.0369999999999999</v>
      </c>
      <c r="G29" s="142">
        <v>43.114359999999998</v>
      </c>
      <c r="H29" s="142">
        <v>-124.43600000000001</v>
      </c>
      <c r="I29" s="142">
        <v>43.092700000000001</v>
      </c>
      <c r="J29" s="142">
        <v>-124.4327</v>
      </c>
    </row>
    <row r="30" spans="1:10" ht="12.75" customHeight="1" x14ac:dyDescent="0.2">
      <c r="A30" s="142" t="s">
        <v>176</v>
      </c>
      <c r="B30" s="142" t="s">
        <v>191</v>
      </c>
      <c r="C30" s="142" t="s">
        <v>192</v>
      </c>
      <c r="D30" s="142">
        <v>1</v>
      </c>
      <c r="E30" s="142" t="s">
        <v>30</v>
      </c>
      <c r="F30" s="159">
        <v>1.758</v>
      </c>
      <c r="G30" s="142">
        <v>42.418700000000001</v>
      </c>
      <c r="H30" s="142">
        <v>-124.4299</v>
      </c>
      <c r="I30" s="142">
        <v>42.393500000000003</v>
      </c>
      <c r="J30" s="142">
        <v>-124.4254</v>
      </c>
    </row>
    <row r="31" spans="1:10" ht="12.75" customHeight="1" x14ac:dyDescent="0.2">
      <c r="A31" s="142" t="s">
        <v>176</v>
      </c>
      <c r="B31" s="142" t="s">
        <v>193</v>
      </c>
      <c r="C31" s="142" t="s">
        <v>194</v>
      </c>
      <c r="D31" s="142">
        <v>1</v>
      </c>
      <c r="E31" s="142" t="s">
        <v>30</v>
      </c>
      <c r="F31" s="159">
        <v>0.16</v>
      </c>
      <c r="G31" s="142">
        <v>42.686549999999997</v>
      </c>
      <c r="H31" s="142">
        <v>-124.4473</v>
      </c>
      <c r="I31" s="142">
        <v>42.684249999999999</v>
      </c>
      <c r="J31" s="142">
        <v>-124.44750000000001</v>
      </c>
    </row>
    <row r="32" spans="1:10" ht="12.75" customHeight="1" x14ac:dyDescent="0.2">
      <c r="A32" s="142" t="s">
        <v>176</v>
      </c>
      <c r="B32" s="142" t="s">
        <v>195</v>
      </c>
      <c r="C32" s="142" t="s">
        <v>196</v>
      </c>
      <c r="D32" s="142">
        <v>1</v>
      </c>
      <c r="E32" s="142" t="s">
        <v>30</v>
      </c>
      <c r="F32" s="159">
        <v>1.196</v>
      </c>
      <c r="G32" s="142">
        <v>42.070700000000002</v>
      </c>
      <c r="H32" s="142">
        <v>-124.31789999999999</v>
      </c>
      <c r="I32" s="142">
        <v>42.058700000000002</v>
      </c>
      <c r="J32" s="142">
        <v>-124.30110000000001</v>
      </c>
    </row>
    <row r="33" spans="1:10" ht="12.75" customHeight="1" x14ac:dyDescent="0.2">
      <c r="A33" s="142" t="s">
        <v>176</v>
      </c>
      <c r="B33" s="142" t="s">
        <v>197</v>
      </c>
      <c r="C33" s="142" t="s">
        <v>198</v>
      </c>
      <c r="D33" s="142">
        <v>1</v>
      </c>
      <c r="E33" s="142" t="s">
        <v>30</v>
      </c>
      <c r="F33" s="159">
        <v>1.155</v>
      </c>
      <c r="G33" s="142">
        <v>42.737499999999997</v>
      </c>
      <c r="H33" s="142">
        <v>-124.48220000000001</v>
      </c>
      <c r="I33" s="142">
        <v>42.724800000000002</v>
      </c>
      <c r="J33" s="142">
        <v>-124.4674</v>
      </c>
    </row>
    <row r="34" spans="1:10" ht="12.75" customHeight="1" x14ac:dyDescent="0.2">
      <c r="A34" s="142" t="s">
        <v>176</v>
      </c>
      <c r="B34" s="142" t="s">
        <v>199</v>
      </c>
      <c r="C34" s="142" t="s">
        <v>200</v>
      </c>
      <c r="D34" s="142">
        <v>1</v>
      </c>
      <c r="E34" s="142" t="s">
        <v>30</v>
      </c>
      <c r="F34" s="159">
        <v>0.91300000000000003</v>
      </c>
      <c r="G34" s="142">
        <v>42.393500000000003</v>
      </c>
      <c r="H34" s="142">
        <v>-124.4254</v>
      </c>
      <c r="I34" s="142">
        <v>42.380299999999998</v>
      </c>
      <c r="J34" s="142">
        <v>-124.4252</v>
      </c>
    </row>
    <row r="35" spans="1:10" ht="12.75" customHeight="1" x14ac:dyDescent="0.2">
      <c r="A35" s="142" t="s">
        <v>176</v>
      </c>
      <c r="B35" s="142" t="s">
        <v>201</v>
      </c>
      <c r="C35" s="142" t="s">
        <v>202</v>
      </c>
      <c r="D35" s="142">
        <v>1</v>
      </c>
      <c r="E35" s="142" t="s">
        <v>30</v>
      </c>
      <c r="F35" s="159">
        <v>0.43</v>
      </c>
      <c r="G35" s="142">
        <v>42.019750000000002</v>
      </c>
      <c r="H35" s="142">
        <v>-124.2366</v>
      </c>
      <c r="I35" s="142">
        <v>42.014780000000002</v>
      </c>
      <c r="J35" s="142">
        <v>-124.2316</v>
      </c>
    </row>
    <row r="36" spans="1:10" ht="12.75" customHeight="1" x14ac:dyDescent="0.2">
      <c r="A36" s="142" t="s">
        <v>176</v>
      </c>
      <c r="B36" s="142" t="s">
        <v>203</v>
      </c>
      <c r="C36" s="142" t="s">
        <v>204</v>
      </c>
      <c r="D36" s="142">
        <v>1</v>
      </c>
      <c r="E36" s="142" t="s">
        <v>30</v>
      </c>
      <c r="F36" s="159">
        <v>1.385</v>
      </c>
      <c r="G36" s="142">
        <v>42.311399999999999</v>
      </c>
      <c r="H36" s="142">
        <v>-124.4151</v>
      </c>
      <c r="I36" s="142">
        <v>42.292059999999999</v>
      </c>
      <c r="J36" s="142">
        <v>-124.4081</v>
      </c>
    </row>
    <row r="37" spans="1:10" ht="12.75" customHeight="1" x14ac:dyDescent="0.2">
      <c r="A37" s="142" t="s">
        <v>176</v>
      </c>
      <c r="B37" s="142" t="s">
        <v>205</v>
      </c>
      <c r="C37" s="142" t="s">
        <v>206</v>
      </c>
      <c r="D37" s="142">
        <v>1</v>
      </c>
      <c r="E37" s="142" t="s">
        <v>30</v>
      </c>
      <c r="F37" s="159">
        <v>0.23400000000000001</v>
      </c>
      <c r="G37" s="142">
        <v>42.049219999999998</v>
      </c>
      <c r="H37" s="142">
        <v>-124.2925</v>
      </c>
      <c r="I37" s="142">
        <v>42.046799999999998</v>
      </c>
      <c r="J37" s="142">
        <v>-124.2893</v>
      </c>
    </row>
    <row r="38" spans="1:10" ht="12.75" customHeight="1" x14ac:dyDescent="0.2">
      <c r="A38" s="142" t="s">
        <v>176</v>
      </c>
      <c r="B38" s="142" t="s">
        <v>358</v>
      </c>
      <c r="C38" s="142" t="s">
        <v>359</v>
      </c>
      <c r="D38" s="142"/>
      <c r="E38" s="142"/>
      <c r="F38" s="159"/>
      <c r="G38" s="142"/>
      <c r="H38" s="142"/>
      <c r="I38" s="142"/>
      <c r="J38" s="142"/>
    </row>
    <row r="39" spans="1:10" ht="12.75" customHeight="1" x14ac:dyDescent="0.2">
      <c r="A39" s="142" t="s">
        <v>176</v>
      </c>
      <c r="B39" s="142" t="s">
        <v>207</v>
      </c>
      <c r="C39" s="142" t="s">
        <v>208</v>
      </c>
      <c r="D39" s="142">
        <v>1</v>
      </c>
      <c r="E39" s="142" t="s">
        <v>30</v>
      </c>
      <c r="F39" s="159">
        <v>3.7519999999999998</v>
      </c>
      <c r="G39" s="142">
        <v>42.547870000000003</v>
      </c>
      <c r="H39" s="142">
        <v>-124.3967</v>
      </c>
      <c r="I39" s="142">
        <v>42.496949999999998</v>
      </c>
      <c r="J39" s="142">
        <v>-124.422</v>
      </c>
    </row>
    <row r="40" spans="1:10" ht="12.75" customHeight="1" x14ac:dyDescent="0.2">
      <c r="A40" s="142" t="s">
        <v>176</v>
      </c>
      <c r="B40" s="142" t="s">
        <v>209</v>
      </c>
      <c r="C40" s="142" t="s">
        <v>210</v>
      </c>
      <c r="D40" s="142">
        <v>1</v>
      </c>
      <c r="E40" s="142" t="s">
        <v>30</v>
      </c>
      <c r="F40" s="159">
        <v>2.68</v>
      </c>
      <c r="G40" s="142">
        <v>42.461570000000002</v>
      </c>
      <c r="H40" s="142">
        <v>-124.4222</v>
      </c>
      <c r="I40" s="142">
        <v>42.423290000000001</v>
      </c>
      <c r="J40" s="142">
        <v>-124.4302</v>
      </c>
    </row>
    <row r="41" spans="1:10" ht="12.75" customHeight="1" x14ac:dyDescent="0.2">
      <c r="A41" s="142" t="s">
        <v>176</v>
      </c>
      <c r="B41" s="142" t="s">
        <v>211</v>
      </c>
      <c r="C41" s="142" t="s">
        <v>212</v>
      </c>
      <c r="D41" s="142">
        <v>1</v>
      </c>
      <c r="E41" s="142" t="s">
        <v>30</v>
      </c>
      <c r="F41" s="159">
        <v>2.032</v>
      </c>
      <c r="G41" s="142">
        <v>42.577100000000002</v>
      </c>
      <c r="H41" s="142">
        <v>-124.39239999999999</v>
      </c>
      <c r="I41" s="142">
        <v>42.547899999999998</v>
      </c>
      <c r="J41" s="142">
        <v>-124.3967</v>
      </c>
    </row>
    <row r="42" spans="1:10" ht="12.75" customHeight="1" x14ac:dyDescent="0.2">
      <c r="A42" s="142" t="s">
        <v>176</v>
      </c>
      <c r="B42" s="142" t="s">
        <v>213</v>
      </c>
      <c r="C42" s="142" t="s">
        <v>214</v>
      </c>
      <c r="D42" s="142">
        <v>1</v>
      </c>
      <c r="E42" s="142" t="s">
        <v>30</v>
      </c>
      <c r="F42" s="159">
        <v>1.9590000000000001</v>
      </c>
      <c r="G42" s="142">
        <v>42.834290000000003</v>
      </c>
      <c r="H42" s="142">
        <v>-124.5607</v>
      </c>
      <c r="I42" s="142">
        <v>42.813020000000002</v>
      </c>
      <c r="J42" s="142">
        <v>-124.5352</v>
      </c>
    </row>
    <row r="43" spans="1:10" ht="12.75" customHeight="1" x14ac:dyDescent="0.2">
      <c r="A43" s="142" t="s">
        <v>176</v>
      </c>
      <c r="B43" s="142" t="s">
        <v>215</v>
      </c>
      <c r="C43" s="142" t="s">
        <v>216</v>
      </c>
      <c r="D43" s="142">
        <v>1</v>
      </c>
      <c r="E43" s="142" t="s">
        <v>30</v>
      </c>
      <c r="F43" s="159">
        <v>0.28699999999999998</v>
      </c>
      <c r="G43" s="142">
        <v>42.290999999999997</v>
      </c>
      <c r="H43" s="142">
        <v>-124.408</v>
      </c>
      <c r="I43" s="142">
        <v>42.265999999999998</v>
      </c>
      <c r="J43" s="142">
        <v>-124.408</v>
      </c>
    </row>
    <row r="44" spans="1:10" ht="12.75" customHeight="1" x14ac:dyDescent="0.2">
      <c r="A44" s="142" t="s">
        <v>176</v>
      </c>
      <c r="B44" s="142" t="s">
        <v>217</v>
      </c>
      <c r="C44" s="142" t="s">
        <v>218</v>
      </c>
      <c r="D44" s="142">
        <v>1</v>
      </c>
      <c r="E44" s="142" t="s">
        <v>30</v>
      </c>
      <c r="F44" s="159">
        <v>0.65600000000000003</v>
      </c>
      <c r="G44" s="142">
        <v>42.741</v>
      </c>
      <c r="H44" s="142">
        <v>-124.499</v>
      </c>
      <c r="I44" s="142">
        <v>42.741720000000001</v>
      </c>
      <c r="J44" s="142">
        <v>-124.49509999999999</v>
      </c>
    </row>
    <row r="45" spans="1:10" ht="12.75" customHeight="1" x14ac:dyDescent="0.2">
      <c r="A45" s="142" t="s">
        <v>176</v>
      </c>
      <c r="B45" s="142" t="s">
        <v>219</v>
      </c>
      <c r="C45" s="142" t="s">
        <v>220</v>
      </c>
      <c r="D45" s="142">
        <v>1</v>
      </c>
      <c r="E45" s="142" t="s">
        <v>30</v>
      </c>
      <c r="F45" s="159">
        <v>0.84499999999999997</v>
      </c>
      <c r="G45" s="142">
        <v>42.182519999999997</v>
      </c>
      <c r="H45" s="142">
        <v>-124.3622</v>
      </c>
      <c r="I45" s="142">
        <v>42.170299999999997</v>
      </c>
      <c r="J45" s="142">
        <v>-124.36239999999999</v>
      </c>
    </row>
    <row r="46" spans="1:10" ht="12.75" customHeight="1" x14ac:dyDescent="0.2">
      <c r="A46" s="142" t="s">
        <v>176</v>
      </c>
      <c r="B46" s="142" t="s">
        <v>221</v>
      </c>
      <c r="C46" s="142" t="s">
        <v>222</v>
      </c>
      <c r="D46" s="142">
        <v>1</v>
      </c>
      <c r="E46" s="142" t="s">
        <v>30</v>
      </c>
      <c r="F46" s="159">
        <v>0.434</v>
      </c>
      <c r="G46" s="142">
        <v>42.1</v>
      </c>
      <c r="H46" s="142">
        <v>-124.3473</v>
      </c>
      <c r="I46" s="142">
        <v>42.094769999999997</v>
      </c>
      <c r="J46" s="142">
        <v>-124.3426</v>
      </c>
    </row>
    <row r="47" spans="1:10" ht="12.75" customHeight="1" x14ac:dyDescent="0.2">
      <c r="A47" s="142" t="s">
        <v>176</v>
      </c>
      <c r="B47" s="142" t="s">
        <v>223</v>
      </c>
      <c r="C47" s="142" t="s">
        <v>224</v>
      </c>
      <c r="D47" s="142">
        <v>1</v>
      </c>
      <c r="E47" s="142" t="s">
        <v>30</v>
      </c>
      <c r="F47" s="159">
        <v>1.1419999999999999</v>
      </c>
      <c r="G47" s="142">
        <v>42.143830000000001</v>
      </c>
      <c r="H47" s="142">
        <v>-124.3579</v>
      </c>
      <c r="I47" s="142">
        <v>42.127740000000003</v>
      </c>
      <c r="J47" s="142">
        <v>-124.35299999999999</v>
      </c>
    </row>
    <row r="48" spans="1:10" ht="12.75" customHeight="1" x14ac:dyDescent="0.2">
      <c r="A48" s="143" t="s">
        <v>176</v>
      </c>
      <c r="B48" s="143" t="s">
        <v>225</v>
      </c>
      <c r="C48" s="143" t="s">
        <v>226</v>
      </c>
      <c r="D48" s="143">
        <v>1</v>
      </c>
      <c r="E48" s="143" t="s">
        <v>30</v>
      </c>
      <c r="F48" s="160">
        <v>0.51900000000000002</v>
      </c>
      <c r="G48" s="143">
        <v>42.044199999999996</v>
      </c>
      <c r="H48" s="143">
        <v>-124.27</v>
      </c>
      <c r="I48" s="143">
        <v>42.039000000000001</v>
      </c>
      <c r="J48" s="143">
        <v>-124.2627</v>
      </c>
    </row>
    <row r="49" spans="1:10" ht="12.75" customHeight="1" x14ac:dyDescent="0.2">
      <c r="A49" s="33"/>
      <c r="B49" s="34">
        <f>COUNTA(B23:B48)</f>
        <v>26</v>
      </c>
      <c r="C49" s="33"/>
      <c r="D49" s="71"/>
      <c r="E49" s="33"/>
      <c r="F49" s="161">
        <f>SUM(F23:F48)</f>
        <v>31.758999999999993</v>
      </c>
      <c r="G49" s="33"/>
      <c r="H49" s="33"/>
      <c r="I49" s="33"/>
      <c r="J49" s="33"/>
    </row>
    <row r="50" spans="1:10" ht="9" customHeight="1" x14ac:dyDescent="0.2">
      <c r="A50" s="33"/>
      <c r="B50" s="34"/>
      <c r="C50" s="33"/>
      <c r="D50" s="71"/>
      <c r="E50" s="33"/>
      <c r="F50" s="161"/>
      <c r="G50" s="33"/>
      <c r="H50" s="33"/>
      <c r="I50" s="33"/>
      <c r="J50" s="33"/>
    </row>
    <row r="51" spans="1:10" ht="12.75" customHeight="1" x14ac:dyDescent="0.2">
      <c r="A51" s="143" t="s">
        <v>227</v>
      </c>
      <c r="B51" s="143" t="s">
        <v>228</v>
      </c>
      <c r="C51" s="143" t="s">
        <v>229</v>
      </c>
      <c r="D51" s="143">
        <v>1</v>
      </c>
      <c r="E51" s="143" t="s">
        <v>30</v>
      </c>
      <c r="F51" s="160">
        <v>0.502</v>
      </c>
      <c r="G51" s="143">
        <v>43.6633</v>
      </c>
      <c r="H51" s="143">
        <v>-124.2102</v>
      </c>
      <c r="I51" s="143">
        <v>43.655140000000003</v>
      </c>
      <c r="J51" s="143">
        <v>-124.20869999999999</v>
      </c>
    </row>
    <row r="52" spans="1:10" ht="12.75" customHeight="1" x14ac:dyDescent="0.2">
      <c r="A52" s="33"/>
      <c r="B52" s="34">
        <f>COUNTA(B51:B51)</f>
        <v>1</v>
      </c>
      <c r="C52" s="33"/>
      <c r="D52" s="71"/>
      <c r="E52" s="33"/>
      <c r="F52" s="161">
        <f>SUM(F51:F51)</f>
        <v>0.502</v>
      </c>
      <c r="G52" s="33"/>
      <c r="H52" s="33"/>
      <c r="I52" s="33"/>
      <c r="J52" s="33"/>
    </row>
    <row r="53" spans="1:10" ht="9" customHeight="1" x14ac:dyDescent="0.2">
      <c r="A53" s="33"/>
      <c r="B53" s="34"/>
      <c r="C53" s="33"/>
      <c r="D53" s="71"/>
      <c r="E53" s="33"/>
      <c r="F53" s="161"/>
      <c r="G53" s="33"/>
      <c r="H53" s="33"/>
      <c r="I53" s="33"/>
      <c r="J53" s="33"/>
    </row>
    <row r="54" spans="1:10" ht="12.75" customHeight="1" x14ac:dyDescent="0.2">
      <c r="A54" s="142" t="s">
        <v>230</v>
      </c>
      <c r="B54" s="142" t="s">
        <v>329</v>
      </c>
      <c r="C54" s="142" t="s">
        <v>330</v>
      </c>
      <c r="D54" s="142">
        <v>1</v>
      </c>
      <c r="E54" s="142" t="s">
        <v>30</v>
      </c>
      <c r="F54" s="159">
        <v>3.7320000000000002</v>
      </c>
      <c r="G54" s="142">
        <v>44.105029000000002</v>
      </c>
      <c r="H54" s="142">
        <v>-124.12260000000001</v>
      </c>
      <c r="I54" s="142">
        <v>44.051299999999998</v>
      </c>
      <c r="J54" s="142">
        <v>-124.12945999999999</v>
      </c>
    </row>
    <row r="55" spans="1:10" ht="12.75" customHeight="1" x14ac:dyDescent="0.2">
      <c r="A55" s="142" t="s">
        <v>230</v>
      </c>
      <c r="B55" s="142" t="s">
        <v>231</v>
      </c>
      <c r="C55" s="142" t="s">
        <v>348</v>
      </c>
      <c r="D55" s="142">
        <v>1</v>
      </c>
      <c r="E55" s="142" t="s">
        <v>30</v>
      </c>
      <c r="F55" s="159">
        <v>1.9790000000000001</v>
      </c>
      <c r="G55" s="142">
        <v>44.169980000000002</v>
      </c>
      <c r="H55" s="142">
        <v>-124.11709999999999</v>
      </c>
      <c r="I55" s="142">
        <v>44.141669999999998</v>
      </c>
      <c r="J55" s="142">
        <v>-124.1228</v>
      </c>
    </row>
    <row r="56" spans="1:10" ht="12.75" customHeight="1" x14ac:dyDescent="0.2">
      <c r="A56" s="142" t="s">
        <v>230</v>
      </c>
      <c r="B56" s="142" t="s">
        <v>232</v>
      </c>
      <c r="C56" s="142" t="s">
        <v>233</v>
      </c>
      <c r="D56" s="142">
        <v>1</v>
      </c>
      <c r="E56" s="142" t="s">
        <v>30</v>
      </c>
      <c r="F56" s="159">
        <v>0.18</v>
      </c>
      <c r="G56" s="142">
        <v>44.135910000000003</v>
      </c>
      <c r="H56" s="142">
        <v>-124.1242</v>
      </c>
      <c r="I56" s="142">
        <v>44.133679999999998</v>
      </c>
      <c r="J56" s="142">
        <v>-124.1224</v>
      </c>
    </row>
    <row r="57" spans="1:10" ht="12.75" customHeight="1" x14ac:dyDescent="0.2">
      <c r="A57" s="142" t="s">
        <v>230</v>
      </c>
      <c r="B57" s="142" t="s">
        <v>234</v>
      </c>
      <c r="C57" s="142" t="s">
        <v>235</v>
      </c>
      <c r="D57" s="142">
        <v>1</v>
      </c>
      <c r="E57" s="142" t="s">
        <v>30</v>
      </c>
      <c r="F57" s="159">
        <v>1.17</v>
      </c>
      <c r="G57" s="142">
        <v>44.035299999999999</v>
      </c>
      <c r="H57" s="142">
        <v>-124.13379999999999</v>
      </c>
      <c r="I57" s="142">
        <v>44.018999999999998</v>
      </c>
      <c r="J57" s="142">
        <v>-124.14019999999999</v>
      </c>
    </row>
    <row r="58" spans="1:10" ht="12.75" customHeight="1" x14ac:dyDescent="0.2">
      <c r="A58" s="142" t="s">
        <v>230</v>
      </c>
      <c r="B58" s="142" t="s">
        <v>236</v>
      </c>
      <c r="C58" s="142" t="s">
        <v>237</v>
      </c>
      <c r="D58" s="142">
        <v>1</v>
      </c>
      <c r="E58" s="142" t="s">
        <v>30</v>
      </c>
      <c r="F58" s="159">
        <v>0.98899999999999999</v>
      </c>
      <c r="G58" s="142">
        <v>44.048299999999998</v>
      </c>
      <c r="H58" s="142">
        <v>-124.1309</v>
      </c>
      <c r="I58" s="142">
        <v>44.035299999999999</v>
      </c>
      <c r="J58" s="142">
        <v>-124.13379999999999</v>
      </c>
    </row>
    <row r="59" spans="1:10" ht="12.75" customHeight="1" x14ac:dyDescent="0.2">
      <c r="A59" s="142" t="s">
        <v>230</v>
      </c>
      <c r="B59" s="142" t="s">
        <v>238</v>
      </c>
      <c r="C59" s="142" t="s">
        <v>239</v>
      </c>
      <c r="D59" s="142">
        <v>1</v>
      </c>
      <c r="E59" s="142" t="s">
        <v>30</v>
      </c>
      <c r="F59" s="159">
        <v>1.0680000000000001</v>
      </c>
      <c r="G59" s="142">
        <v>44.185389999999998</v>
      </c>
      <c r="H59" s="142">
        <v>-124.1157</v>
      </c>
      <c r="I59" s="142">
        <v>44.169980000000002</v>
      </c>
      <c r="J59" s="142">
        <v>-124.11709999999999</v>
      </c>
    </row>
    <row r="60" spans="1:10" ht="12.75" customHeight="1" x14ac:dyDescent="0.2">
      <c r="A60" s="142" t="s">
        <v>230</v>
      </c>
      <c r="B60" s="142" t="s">
        <v>240</v>
      </c>
      <c r="C60" s="142" t="s">
        <v>241</v>
      </c>
      <c r="D60" s="142">
        <v>1</v>
      </c>
      <c r="E60" s="142" t="s">
        <v>30</v>
      </c>
      <c r="F60" s="159">
        <v>0.48099999999999998</v>
      </c>
      <c r="G60" s="142">
        <v>44.269300000000001</v>
      </c>
      <c r="H60" s="142">
        <v>-124.10809999999999</v>
      </c>
      <c r="I60" s="142">
        <v>44.26247</v>
      </c>
      <c r="J60" s="142">
        <v>-124.11069999999999</v>
      </c>
    </row>
    <row r="61" spans="1:10" ht="12.75" customHeight="1" x14ac:dyDescent="0.2">
      <c r="A61" s="142" t="s">
        <v>230</v>
      </c>
      <c r="B61" s="142" t="s">
        <v>242</v>
      </c>
      <c r="C61" s="142" t="s">
        <v>243</v>
      </c>
      <c r="D61" s="142">
        <v>1</v>
      </c>
      <c r="E61" s="142" t="s">
        <v>30</v>
      </c>
      <c r="F61" s="159">
        <v>15.528</v>
      </c>
      <c r="G61" s="142">
        <v>43.569200000000002</v>
      </c>
      <c r="H61" s="142">
        <v>-124.2298</v>
      </c>
      <c r="I61" s="142">
        <v>43.453899999999997</v>
      </c>
      <c r="J61" s="142">
        <v>-124.277</v>
      </c>
    </row>
    <row r="62" spans="1:10" ht="12.75" customHeight="1" x14ac:dyDescent="0.2">
      <c r="A62" s="142" t="s">
        <v>230</v>
      </c>
      <c r="B62" s="142" t="s">
        <v>244</v>
      </c>
      <c r="C62" s="142" t="s">
        <v>245</v>
      </c>
      <c r="D62" s="142">
        <v>1</v>
      </c>
      <c r="E62" s="142" t="s">
        <v>30</v>
      </c>
      <c r="F62" s="159">
        <v>23.962</v>
      </c>
      <c r="G62" s="142">
        <v>44.016199999999998</v>
      </c>
      <c r="H62" s="142">
        <v>-124.1386</v>
      </c>
      <c r="I62" s="142">
        <v>43.671799999999998</v>
      </c>
      <c r="J62" s="142">
        <v>-124.205</v>
      </c>
    </row>
    <row r="63" spans="1:10" ht="12.75" customHeight="1" x14ac:dyDescent="0.2">
      <c r="A63" s="142" t="s">
        <v>230</v>
      </c>
      <c r="B63" s="142" t="s">
        <v>246</v>
      </c>
      <c r="C63" s="142" t="s">
        <v>247</v>
      </c>
      <c r="D63" s="142">
        <v>1</v>
      </c>
      <c r="E63" s="142" t="s">
        <v>30</v>
      </c>
      <c r="F63" s="159">
        <v>5.6130000000000004</v>
      </c>
      <c r="G63" s="142">
        <v>43.655140000000003</v>
      </c>
      <c r="H63" s="142">
        <v>-124.20869999999999</v>
      </c>
      <c r="I63" s="142">
        <v>43.610300000000002</v>
      </c>
      <c r="J63" s="142">
        <v>-124.21850000000001</v>
      </c>
    </row>
    <row r="64" spans="1:10" ht="12.75" customHeight="1" x14ac:dyDescent="0.2">
      <c r="A64" s="142" t="s">
        <v>230</v>
      </c>
      <c r="B64" s="142" t="s">
        <v>248</v>
      </c>
      <c r="C64" s="142" t="s">
        <v>249</v>
      </c>
      <c r="D64" s="142">
        <v>1</v>
      </c>
      <c r="E64" s="142" t="s">
        <v>30</v>
      </c>
      <c r="F64" s="159">
        <v>0.86599999999999999</v>
      </c>
      <c r="G64" s="142">
        <v>44.199089999999998</v>
      </c>
      <c r="H64" s="142">
        <v>-124.1148</v>
      </c>
      <c r="I64" s="142">
        <v>44.186590000000002</v>
      </c>
      <c r="J64" s="142">
        <v>-124.11579999999999</v>
      </c>
    </row>
    <row r="65" spans="1:10" ht="12.75" customHeight="1" x14ac:dyDescent="0.2">
      <c r="A65" s="143" t="s">
        <v>230</v>
      </c>
      <c r="B65" s="143" t="s">
        <v>250</v>
      </c>
      <c r="C65" s="143" t="s">
        <v>251</v>
      </c>
      <c r="D65" s="143">
        <v>1</v>
      </c>
      <c r="E65" s="143" t="s">
        <v>30</v>
      </c>
      <c r="F65" s="160">
        <v>0.28699999999999998</v>
      </c>
      <c r="G65" s="143">
        <v>44.225810000000003</v>
      </c>
      <c r="H65" s="143">
        <v>-124.1118</v>
      </c>
      <c r="I65" s="143">
        <v>44.22175</v>
      </c>
      <c r="J65" s="143">
        <v>-124.1129</v>
      </c>
    </row>
    <row r="66" spans="1:10" ht="12.75" customHeight="1" x14ac:dyDescent="0.2">
      <c r="A66" s="33"/>
      <c r="B66" s="34">
        <f>COUNTA(B54:B65)</f>
        <v>12</v>
      </c>
      <c r="C66" s="33"/>
      <c r="D66" s="71"/>
      <c r="E66" s="33"/>
      <c r="F66" s="161">
        <f>SUM(F54:F65)</f>
        <v>55.854999999999997</v>
      </c>
      <c r="G66" s="33"/>
      <c r="H66" s="33"/>
      <c r="I66" s="33"/>
      <c r="J66" s="33"/>
    </row>
    <row r="67" spans="1:10" ht="9" customHeight="1" x14ac:dyDescent="0.2">
      <c r="A67" s="33"/>
      <c r="B67" s="34"/>
      <c r="C67" s="33"/>
      <c r="D67" s="71"/>
      <c r="E67" s="33"/>
      <c r="F67" s="161"/>
      <c r="G67" s="33"/>
      <c r="H67" s="33"/>
      <c r="I67" s="33"/>
      <c r="J67" s="33"/>
    </row>
    <row r="68" spans="1:10" ht="12.75" customHeight="1" x14ac:dyDescent="0.2">
      <c r="A68" s="142" t="s">
        <v>252</v>
      </c>
      <c r="B68" s="142" t="s">
        <v>253</v>
      </c>
      <c r="C68" s="142" t="s">
        <v>254</v>
      </c>
      <c r="D68" s="142">
        <v>1</v>
      </c>
      <c r="E68" s="142" t="s">
        <v>30</v>
      </c>
      <c r="F68" s="159">
        <v>1.6659999999999999</v>
      </c>
      <c r="G68" s="142">
        <v>44.673099999999998</v>
      </c>
      <c r="H68" s="142">
        <v>-124.06189999999999</v>
      </c>
      <c r="I68" s="142">
        <v>44.649000000000001</v>
      </c>
      <c r="J68" s="142">
        <v>-124.0605</v>
      </c>
    </row>
    <row r="69" spans="1:10" ht="12.75" customHeight="1" x14ac:dyDescent="0.2">
      <c r="A69" s="142" t="s">
        <v>252</v>
      </c>
      <c r="B69" s="142" t="s">
        <v>255</v>
      </c>
      <c r="C69" s="142" t="s">
        <v>256</v>
      </c>
      <c r="D69" s="142">
        <v>1</v>
      </c>
      <c r="E69" s="142" t="s">
        <v>30</v>
      </c>
      <c r="F69" s="159">
        <v>0.47799999999999998</v>
      </c>
      <c r="G69" s="142">
        <v>44.435000000000002</v>
      </c>
      <c r="H69" s="142">
        <v>-124.06100000000001</v>
      </c>
      <c r="I69" s="142">
        <v>44.428669999999997</v>
      </c>
      <c r="J69" s="142">
        <v>-124.0668</v>
      </c>
    </row>
    <row r="70" spans="1:10" ht="12.75" customHeight="1" x14ac:dyDescent="0.2">
      <c r="A70" s="142" t="s">
        <v>252</v>
      </c>
      <c r="B70" s="142" t="s">
        <v>360</v>
      </c>
      <c r="C70" s="142" t="s">
        <v>361</v>
      </c>
      <c r="D70" s="142"/>
      <c r="E70" s="142"/>
      <c r="F70" s="159"/>
      <c r="G70" s="142"/>
      <c r="H70" s="142"/>
      <c r="I70" s="142"/>
      <c r="J70" s="142"/>
    </row>
    <row r="71" spans="1:10" ht="12.75" customHeight="1" x14ac:dyDescent="0.2">
      <c r="A71" s="142" t="s">
        <v>252</v>
      </c>
      <c r="B71" s="142" t="s">
        <v>257</v>
      </c>
      <c r="C71" s="142" t="s">
        <v>258</v>
      </c>
      <c r="D71" s="142">
        <v>1</v>
      </c>
      <c r="E71" s="142" t="s">
        <v>30</v>
      </c>
      <c r="F71" s="159">
        <v>2.5129999999999999</v>
      </c>
      <c r="G71" s="142">
        <v>44.408200000000001</v>
      </c>
      <c r="H71" s="142">
        <v>-124.08580000000001</v>
      </c>
      <c r="I71" s="142">
        <v>44.372100000000003</v>
      </c>
      <c r="J71" s="142">
        <v>-124.092</v>
      </c>
    </row>
    <row r="72" spans="1:10" ht="12.75" customHeight="1" x14ac:dyDescent="0.2">
      <c r="A72" s="142" t="s">
        <v>252</v>
      </c>
      <c r="B72" s="142" t="s">
        <v>259</v>
      </c>
      <c r="C72" s="142" t="s">
        <v>139</v>
      </c>
      <c r="D72" s="142">
        <v>1</v>
      </c>
      <c r="E72" s="142" t="s">
        <v>30</v>
      </c>
      <c r="F72" s="159">
        <v>1.5429999999999999</v>
      </c>
      <c r="G72" s="142">
        <v>44.7376</v>
      </c>
      <c r="H72" s="142">
        <v>-124.0586</v>
      </c>
      <c r="I72" s="142">
        <v>44.715299999999999</v>
      </c>
      <c r="J72" s="142">
        <v>-124.0603</v>
      </c>
    </row>
    <row r="73" spans="1:10" ht="12.75" customHeight="1" x14ac:dyDescent="0.2">
      <c r="A73" s="142" t="s">
        <v>252</v>
      </c>
      <c r="B73" s="142" t="s">
        <v>260</v>
      </c>
      <c r="C73" s="142" t="s">
        <v>261</v>
      </c>
      <c r="D73" s="142">
        <v>1</v>
      </c>
      <c r="E73" s="142" t="s">
        <v>30</v>
      </c>
      <c r="F73" s="159">
        <v>0.82799999999999996</v>
      </c>
      <c r="G73" s="142">
        <v>44.971200000000003</v>
      </c>
      <c r="H73" s="142">
        <v>-124.0179</v>
      </c>
      <c r="I73" s="142">
        <v>44.959400000000002</v>
      </c>
      <c r="J73" s="142">
        <v>-124.0209</v>
      </c>
    </row>
    <row r="74" spans="1:10" ht="12.75" customHeight="1" x14ac:dyDescent="0.2">
      <c r="A74" s="142" t="s">
        <v>252</v>
      </c>
      <c r="B74" s="142" t="s">
        <v>262</v>
      </c>
      <c r="C74" s="142" t="s">
        <v>263</v>
      </c>
      <c r="D74" s="142">
        <v>1</v>
      </c>
      <c r="E74" s="142" t="s">
        <v>30</v>
      </c>
      <c r="F74" s="159">
        <v>0.23599999999999999</v>
      </c>
      <c r="G74" s="142">
        <v>44.751399999999997</v>
      </c>
      <c r="H74" s="142">
        <v>-124.0643</v>
      </c>
      <c r="I74" s="142">
        <v>44.747979999999998</v>
      </c>
      <c r="J74" s="142">
        <v>-124.0643</v>
      </c>
    </row>
    <row r="75" spans="1:10" ht="12.75" customHeight="1" x14ac:dyDescent="0.2">
      <c r="A75" s="142" t="s">
        <v>252</v>
      </c>
      <c r="B75" s="142" t="s">
        <v>264</v>
      </c>
      <c r="C75" s="142" t="s">
        <v>265</v>
      </c>
      <c r="D75" s="142">
        <v>1</v>
      </c>
      <c r="E75" s="142" t="s">
        <v>30</v>
      </c>
      <c r="F75" s="159">
        <v>4.1970000000000001</v>
      </c>
      <c r="G75" s="142">
        <v>44.484819999999999</v>
      </c>
      <c r="H75" s="142">
        <v>-124.084</v>
      </c>
      <c r="I75" s="142">
        <v>44.42427</v>
      </c>
      <c r="J75" s="142">
        <v>-124.07859999999999</v>
      </c>
    </row>
    <row r="76" spans="1:10" ht="12.75" customHeight="1" x14ac:dyDescent="0.2">
      <c r="A76" s="142" t="s">
        <v>252</v>
      </c>
      <c r="B76" s="142" t="s">
        <v>266</v>
      </c>
      <c r="C76" s="142" t="s">
        <v>267</v>
      </c>
      <c r="D76" s="142">
        <v>1</v>
      </c>
      <c r="E76" s="142" t="s">
        <v>30</v>
      </c>
      <c r="F76" s="159">
        <v>0.29599999999999999</v>
      </c>
      <c r="G76" s="142">
        <v>44.841569999999997</v>
      </c>
      <c r="H76" s="142">
        <v>-124.0519</v>
      </c>
      <c r="I76" s="142">
        <v>44.837699999999998</v>
      </c>
      <c r="J76" s="142">
        <v>-124.0545</v>
      </c>
    </row>
    <row r="77" spans="1:10" ht="12.75" customHeight="1" x14ac:dyDescent="0.2">
      <c r="A77" s="142" t="s">
        <v>252</v>
      </c>
      <c r="B77" s="142" t="s">
        <v>268</v>
      </c>
      <c r="C77" s="142" t="s">
        <v>269</v>
      </c>
      <c r="D77" s="142">
        <v>1</v>
      </c>
      <c r="E77" s="142" t="s">
        <v>30</v>
      </c>
      <c r="F77" s="159">
        <v>3.742</v>
      </c>
      <c r="G77" s="142">
        <v>44.925899999999999</v>
      </c>
      <c r="H77" s="142">
        <v>-124.02330000000001</v>
      </c>
      <c r="I77" s="142">
        <v>44.873199999999997</v>
      </c>
      <c r="J77" s="142">
        <v>-124.04049999999999</v>
      </c>
    </row>
    <row r="78" spans="1:10" ht="12.75" customHeight="1" x14ac:dyDescent="0.2">
      <c r="A78" s="142" t="s">
        <v>252</v>
      </c>
      <c r="B78" s="142" t="s">
        <v>270</v>
      </c>
      <c r="C78" s="142" t="s">
        <v>271</v>
      </c>
      <c r="D78" s="142">
        <v>1</v>
      </c>
      <c r="E78" s="142" t="s">
        <v>30</v>
      </c>
      <c r="F78" s="159">
        <v>0.91800000000000004</v>
      </c>
      <c r="G78" s="142">
        <v>44.420540000000003</v>
      </c>
      <c r="H78" s="142">
        <v>-124.07899999999999</v>
      </c>
      <c r="I78" s="142">
        <v>44.408200000000001</v>
      </c>
      <c r="J78" s="142">
        <v>-124.08580000000001</v>
      </c>
    </row>
    <row r="79" spans="1:10" ht="12.75" customHeight="1" x14ac:dyDescent="0.2">
      <c r="A79" s="142" t="s">
        <v>252</v>
      </c>
      <c r="B79" s="142" t="s">
        <v>272</v>
      </c>
      <c r="C79" s="142" t="s">
        <v>273</v>
      </c>
      <c r="D79" s="142">
        <v>1</v>
      </c>
      <c r="E79" s="142" t="s">
        <v>30</v>
      </c>
      <c r="F79" s="159">
        <v>3.81</v>
      </c>
      <c r="G79" s="142">
        <v>44.589489999999998</v>
      </c>
      <c r="H79" s="142">
        <v>-124.0692</v>
      </c>
      <c r="I79" s="142">
        <v>44.534599999999998</v>
      </c>
      <c r="J79" s="142">
        <v>-124.0754</v>
      </c>
    </row>
    <row r="80" spans="1:10" ht="12.75" customHeight="1" x14ac:dyDescent="0.2">
      <c r="A80" s="142" t="s">
        <v>252</v>
      </c>
      <c r="B80" s="142" t="s">
        <v>274</v>
      </c>
      <c r="C80" s="142" t="s">
        <v>275</v>
      </c>
      <c r="D80" s="142">
        <v>1</v>
      </c>
      <c r="E80" s="142" t="s">
        <v>30</v>
      </c>
      <c r="F80" s="159">
        <v>0.315</v>
      </c>
      <c r="G80" s="142">
        <v>44.707000000000001</v>
      </c>
      <c r="H80" s="142">
        <v>-124.0616</v>
      </c>
      <c r="I80" s="142">
        <v>44.702500000000001</v>
      </c>
      <c r="J80" s="142">
        <v>-124.0626</v>
      </c>
    </row>
    <row r="81" spans="1:10" ht="12.75" customHeight="1" x14ac:dyDescent="0.2">
      <c r="A81" s="142" t="s">
        <v>252</v>
      </c>
      <c r="B81" s="142" t="s">
        <v>276</v>
      </c>
      <c r="C81" s="142" t="s">
        <v>277</v>
      </c>
      <c r="D81" s="142">
        <v>1</v>
      </c>
      <c r="E81" s="142" t="s">
        <v>30</v>
      </c>
      <c r="F81" s="159">
        <v>0.78400000000000003</v>
      </c>
      <c r="G81" s="142">
        <v>44.946899999999999</v>
      </c>
      <c r="H81" s="142">
        <v>-124.02370000000001</v>
      </c>
      <c r="I81" s="142">
        <v>44.935600000000001</v>
      </c>
      <c r="J81" s="142">
        <v>-124.02500000000001</v>
      </c>
    </row>
    <row r="82" spans="1:10" ht="12.75" customHeight="1" x14ac:dyDescent="0.2">
      <c r="A82" s="142" t="s">
        <v>252</v>
      </c>
      <c r="B82" s="142" t="s">
        <v>278</v>
      </c>
      <c r="C82" s="142" t="s">
        <v>279</v>
      </c>
      <c r="D82" s="142">
        <v>1</v>
      </c>
      <c r="E82" s="142" t="s">
        <v>30</v>
      </c>
      <c r="F82" s="159">
        <v>1.4790000000000001</v>
      </c>
      <c r="G82" s="142">
        <v>44.649000000000001</v>
      </c>
      <c r="H82" s="142">
        <v>-124.0605</v>
      </c>
      <c r="I82" s="142">
        <v>44.628100000000003</v>
      </c>
      <c r="J82" s="142">
        <v>-124.06699999999999</v>
      </c>
    </row>
    <row r="83" spans="1:10" ht="12.75" customHeight="1" x14ac:dyDescent="0.2">
      <c r="A83" s="142" t="s">
        <v>252</v>
      </c>
      <c r="B83" s="142" t="s">
        <v>280</v>
      </c>
      <c r="C83" s="142" t="s">
        <v>281</v>
      </c>
      <c r="D83" s="142">
        <v>1</v>
      </c>
      <c r="E83" s="142" t="s">
        <v>30</v>
      </c>
      <c r="F83" s="159">
        <v>1.528</v>
      </c>
      <c r="G83" s="142">
        <v>44.534599999999998</v>
      </c>
      <c r="H83" s="142">
        <v>-124.0754</v>
      </c>
      <c r="I83" s="142">
        <v>44.512700000000002</v>
      </c>
      <c r="J83" s="142">
        <v>-124.0797</v>
      </c>
    </row>
    <row r="84" spans="1:10" ht="12.75" customHeight="1" x14ac:dyDescent="0.2">
      <c r="A84" s="142" t="s">
        <v>252</v>
      </c>
      <c r="B84" s="142" t="s">
        <v>282</v>
      </c>
      <c r="C84" s="142" t="s">
        <v>283</v>
      </c>
      <c r="D84" s="142">
        <v>1</v>
      </c>
      <c r="E84" s="142" t="s">
        <v>30</v>
      </c>
      <c r="F84" s="159">
        <v>0.92300000000000004</v>
      </c>
      <c r="G84" s="142">
        <v>44.747</v>
      </c>
      <c r="H84" s="142">
        <v>-124.06399999999999</v>
      </c>
      <c r="I84" s="142">
        <v>44.7376</v>
      </c>
      <c r="J84" s="142">
        <v>-124.0586</v>
      </c>
    </row>
    <row r="85" spans="1:10" ht="12.75" customHeight="1" x14ac:dyDescent="0.2">
      <c r="A85" s="142" t="s">
        <v>252</v>
      </c>
      <c r="B85" s="142" t="s">
        <v>284</v>
      </c>
      <c r="C85" s="142" t="s">
        <v>285</v>
      </c>
      <c r="D85" s="142">
        <v>1</v>
      </c>
      <c r="E85" s="142" t="s">
        <v>30</v>
      </c>
      <c r="F85" s="159">
        <v>1.587</v>
      </c>
      <c r="G85" s="142">
        <v>45.0229</v>
      </c>
      <c r="H85" s="142">
        <v>-124.00960000000001</v>
      </c>
      <c r="I85" s="142">
        <v>45</v>
      </c>
      <c r="J85" s="142">
        <v>-124.01220000000001</v>
      </c>
    </row>
    <row r="86" spans="1:10" ht="12.75" customHeight="1" x14ac:dyDescent="0.2">
      <c r="A86" s="142" t="s">
        <v>252</v>
      </c>
      <c r="B86" s="142" t="s">
        <v>286</v>
      </c>
      <c r="C86" s="142" t="s">
        <v>287</v>
      </c>
      <c r="D86" s="142">
        <v>1</v>
      </c>
      <c r="E86" s="142" t="s">
        <v>30</v>
      </c>
      <c r="F86" s="159">
        <v>0.55100000000000005</v>
      </c>
      <c r="G86" s="142">
        <v>44.495959999999997</v>
      </c>
      <c r="H86" s="142">
        <v>-124.0848</v>
      </c>
      <c r="I86" s="142">
        <v>44.488019999999999</v>
      </c>
      <c r="J86" s="142">
        <v>-124.08410000000001</v>
      </c>
    </row>
    <row r="87" spans="1:10" ht="12.75" customHeight="1" x14ac:dyDescent="0.2">
      <c r="A87" s="142" t="s">
        <v>252</v>
      </c>
      <c r="B87" s="142" t="s">
        <v>288</v>
      </c>
      <c r="C87" s="142" t="s">
        <v>289</v>
      </c>
      <c r="D87" s="142">
        <v>1</v>
      </c>
      <c r="E87" s="142" t="s">
        <v>30</v>
      </c>
      <c r="F87" s="159">
        <v>0.10100000000000001</v>
      </c>
      <c r="G87" s="142">
        <v>44.331699999999998</v>
      </c>
      <c r="H87" s="142">
        <v>-124.1005</v>
      </c>
      <c r="I87" s="142">
        <v>44.330289999999998</v>
      </c>
      <c r="J87" s="142">
        <v>-124.1011</v>
      </c>
    </row>
    <row r="88" spans="1:10" ht="12.75" customHeight="1" x14ac:dyDescent="0.2">
      <c r="A88" s="142" t="s">
        <v>252</v>
      </c>
      <c r="B88" s="142" t="s">
        <v>290</v>
      </c>
      <c r="C88" s="142" t="s">
        <v>291</v>
      </c>
      <c r="D88" s="142">
        <v>1</v>
      </c>
      <c r="E88" s="142" t="s">
        <v>30</v>
      </c>
      <c r="F88" s="159">
        <v>0.64300000000000002</v>
      </c>
      <c r="G88" s="142">
        <v>44.929499999999997</v>
      </c>
      <c r="H88" s="142">
        <v>-124.02630000000001</v>
      </c>
      <c r="I88" s="142">
        <v>44.926220000000001</v>
      </c>
      <c r="J88" s="142">
        <v>-124.014</v>
      </c>
    </row>
    <row r="89" spans="1:10" ht="12.75" customHeight="1" x14ac:dyDescent="0.2">
      <c r="A89" s="142" t="s">
        <v>252</v>
      </c>
      <c r="B89" s="142" t="s">
        <v>292</v>
      </c>
      <c r="C89" s="142" t="s">
        <v>293</v>
      </c>
      <c r="D89" s="142">
        <v>1</v>
      </c>
      <c r="E89" s="142" t="s">
        <v>30</v>
      </c>
      <c r="F89" s="159">
        <v>1.5409999999999999</v>
      </c>
      <c r="G89" s="142">
        <v>44.611499999999999</v>
      </c>
      <c r="H89" s="142">
        <v>-124.0722</v>
      </c>
      <c r="I89" s="142">
        <v>44.589399999999998</v>
      </c>
      <c r="J89" s="142">
        <v>-124.068</v>
      </c>
    </row>
    <row r="90" spans="1:10" ht="12.75" customHeight="1" x14ac:dyDescent="0.2">
      <c r="A90" s="142" t="s">
        <v>252</v>
      </c>
      <c r="B90" s="142" t="s">
        <v>294</v>
      </c>
      <c r="C90" s="142" t="s">
        <v>295</v>
      </c>
      <c r="D90" s="142">
        <v>1</v>
      </c>
      <c r="E90" s="142" t="s">
        <v>30</v>
      </c>
      <c r="F90" s="159">
        <v>5.3419999999999996</v>
      </c>
      <c r="G90" s="142">
        <v>44.371000000000002</v>
      </c>
      <c r="H90" s="142">
        <v>-124.092</v>
      </c>
      <c r="I90" s="142">
        <v>44.331699999999998</v>
      </c>
      <c r="J90" s="142">
        <v>-124.1005</v>
      </c>
    </row>
    <row r="91" spans="1:10" ht="12.75" customHeight="1" x14ac:dyDescent="0.2">
      <c r="A91" s="142" t="s">
        <v>252</v>
      </c>
      <c r="B91" s="142" t="s">
        <v>296</v>
      </c>
      <c r="C91" s="142" t="s">
        <v>297</v>
      </c>
      <c r="D91" s="142">
        <v>1</v>
      </c>
      <c r="E91" s="142" t="s">
        <v>30</v>
      </c>
      <c r="F91" s="159">
        <v>0.89700000000000002</v>
      </c>
      <c r="G91" s="142">
        <v>44.318460000000002</v>
      </c>
      <c r="H91" s="142">
        <v>-124.10809999999999</v>
      </c>
      <c r="I91" s="142">
        <v>44.305500000000002</v>
      </c>
      <c r="J91" s="142">
        <v>-124.1084</v>
      </c>
    </row>
    <row r="92" spans="1:10" ht="12.75" customHeight="1" x14ac:dyDescent="0.2">
      <c r="A92" s="143" t="s">
        <v>252</v>
      </c>
      <c r="B92" s="143" t="s">
        <v>298</v>
      </c>
      <c r="C92" s="143" t="s">
        <v>299</v>
      </c>
      <c r="D92" s="143">
        <v>1</v>
      </c>
      <c r="E92" s="143" t="s">
        <v>30</v>
      </c>
      <c r="F92" s="160">
        <v>0.71899999999999997</v>
      </c>
      <c r="G92" s="143">
        <v>44.628100000000003</v>
      </c>
      <c r="H92" s="143">
        <v>-124.06699999999999</v>
      </c>
      <c r="I92" s="143">
        <v>44.617699999999999</v>
      </c>
      <c r="J92" s="143">
        <v>-124.06740000000001</v>
      </c>
    </row>
    <row r="93" spans="1:10" ht="12.75" customHeight="1" x14ac:dyDescent="0.2">
      <c r="A93" s="33"/>
      <c r="B93" s="34">
        <f>COUNTA(B68:B92)</f>
        <v>25</v>
      </c>
      <c r="C93" s="33"/>
      <c r="D93" s="71"/>
      <c r="E93" s="33"/>
      <c r="F93" s="161">
        <f>SUM(F68:F92)</f>
        <v>36.636999999999993</v>
      </c>
      <c r="G93" s="33"/>
      <c r="H93" s="33"/>
      <c r="I93" s="33"/>
      <c r="J93" s="33"/>
    </row>
    <row r="94" spans="1:10" ht="9" customHeight="1" x14ac:dyDescent="0.2">
      <c r="A94" s="33"/>
      <c r="B94" s="34"/>
      <c r="C94" s="33"/>
      <c r="D94" s="71"/>
      <c r="E94" s="33"/>
      <c r="F94" s="161"/>
      <c r="G94" s="33"/>
      <c r="H94" s="33"/>
      <c r="I94" s="33"/>
      <c r="J94" s="33"/>
    </row>
    <row r="95" spans="1:10" ht="12.75" customHeight="1" x14ac:dyDescent="0.2">
      <c r="A95" s="142" t="s">
        <v>300</v>
      </c>
      <c r="B95" s="142" t="s">
        <v>301</v>
      </c>
      <c r="C95" s="142" t="s">
        <v>302</v>
      </c>
      <c r="D95" s="142">
        <v>1</v>
      </c>
      <c r="E95" s="142" t="s">
        <v>30</v>
      </c>
      <c r="F95" s="159">
        <v>1.33</v>
      </c>
      <c r="G95" s="142">
        <v>45.589199999999998</v>
      </c>
      <c r="H95" s="142">
        <v>-123.95099999999999</v>
      </c>
      <c r="I95" s="142">
        <v>45.570300000000003</v>
      </c>
      <c r="J95" s="142">
        <v>-123.956</v>
      </c>
    </row>
    <row r="96" spans="1:10" ht="12.75" customHeight="1" x14ac:dyDescent="0.2">
      <c r="A96" s="142" t="s">
        <v>300</v>
      </c>
      <c r="B96" s="142" t="s">
        <v>303</v>
      </c>
      <c r="C96" s="142" t="s">
        <v>304</v>
      </c>
      <c r="D96" s="142">
        <v>1</v>
      </c>
      <c r="E96" s="142" t="s">
        <v>30</v>
      </c>
      <c r="F96" s="159">
        <v>3.8940000000000001</v>
      </c>
      <c r="G96" s="142">
        <v>45.201999999999998</v>
      </c>
      <c r="H96" s="142">
        <v>-123.968</v>
      </c>
      <c r="I96" s="142">
        <v>45.16169</v>
      </c>
      <c r="J96" s="142">
        <v>-123.97</v>
      </c>
    </row>
    <row r="97" spans="1:10" ht="12.75" customHeight="1" x14ac:dyDescent="0.2">
      <c r="A97" s="142" t="s">
        <v>300</v>
      </c>
      <c r="B97" s="142" t="s">
        <v>305</v>
      </c>
      <c r="C97" s="142" t="s">
        <v>306</v>
      </c>
      <c r="D97" s="142">
        <v>1</v>
      </c>
      <c r="E97" s="142" t="s">
        <v>30</v>
      </c>
      <c r="F97" s="159">
        <v>0.185</v>
      </c>
      <c r="G97" s="142">
        <v>45.2179</v>
      </c>
      <c r="H97" s="142">
        <v>-123.9744</v>
      </c>
      <c r="I97" s="142">
        <v>45.201999999999998</v>
      </c>
      <c r="J97" s="142">
        <v>-123.968</v>
      </c>
    </row>
    <row r="98" spans="1:10" ht="12.75" customHeight="1" x14ac:dyDescent="0.2">
      <c r="A98" s="142" t="s">
        <v>300</v>
      </c>
      <c r="B98" s="142" t="s">
        <v>307</v>
      </c>
      <c r="C98" s="142" t="s">
        <v>308</v>
      </c>
      <c r="D98" s="142">
        <v>1</v>
      </c>
      <c r="E98" s="142" t="s">
        <v>30</v>
      </c>
      <c r="F98" s="159">
        <v>5.5860000000000003</v>
      </c>
      <c r="G98" s="142">
        <v>45.434399999999997</v>
      </c>
      <c r="H98" s="142">
        <v>-123.95489999999999</v>
      </c>
      <c r="I98" s="142">
        <v>45.354599999999998</v>
      </c>
      <c r="J98" s="142">
        <v>-123.9725</v>
      </c>
    </row>
    <row r="99" spans="1:10" ht="12.75" customHeight="1" x14ac:dyDescent="0.2">
      <c r="A99" s="142" t="s">
        <v>300</v>
      </c>
      <c r="B99" s="142" t="s">
        <v>309</v>
      </c>
      <c r="C99" s="142" t="s">
        <v>310</v>
      </c>
      <c r="D99" s="142">
        <v>1</v>
      </c>
      <c r="E99" s="142" t="s">
        <v>30</v>
      </c>
      <c r="F99" s="159">
        <v>4.9470000000000001</v>
      </c>
      <c r="G99" s="142">
        <v>45.565600000000003</v>
      </c>
      <c r="H99" s="142">
        <v>-123.9517</v>
      </c>
      <c r="I99" s="142">
        <v>45.494700000000002</v>
      </c>
      <c r="J99" s="142">
        <v>-123.965</v>
      </c>
    </row>
    <row r="100" spans="1:10" ht="12.75" customHeight="1" x14ac:dyDescent="0.2">
      <c r="A100" s="142" t="s">
        <v>300</v>
      </c>
      <c r="B100" s="142" t="s">
        <v>311</v>
      </c>
      <c r="C100" s="142" t="s">
        <v>312</v>
      </c>
      <c r="D100" s="142">
        <v>1</v>
      </c>
      <c r="E100" s="142" t="s">
        <v>30</v>
      </c>
      <c r="F100" s="159">
        <v>1.385</v>
      </c>
      <c r="G100" s="142">
        <v>45.654600000000002</v>
      </c>
      <c r="H100" s="142">
        <v>-123.941</v>
      </c>
      <c r="I100" s="142">
        <v>45.634599999999999</v>
      </c>
      <c r="J100" s="142">
        <v>-123.94280000000001</v>
      </c>
    </row>
    <row r="101" spans="1:10" ht="12.75" customHeight="1" x14ac:dyDescent="0.2">
      <c r="A101" s="142" t="s">
        <v>300</v>
      </c>
      <c r="B101" s="142" t="s">
        <v>313</v>
      </c>
      <c r="C101" s="142" t="s">
        <v>314</v>
      </c>
      <c r="D101" s="142">
        <v>1</v>
      </c>
      <c r="E101" s="142" t="s">
        <v>30</v>
      </c>
      <c r="F101" s="159">
        <v>1.115</v>
      </c>
      <c r="G101" s="142">
        <v>45.726999999999997</v>
      </c>
      <c r="H101" s="142">
        <v>-123.943</v>
      </c>
      <c r="I101" s="142">
        <v>45.710900000000002</v>
      </c>
      <c r="J101" s="142">
        <v>-123.9414</v>
      </c>
    </row>
    <row r="102" spans="1:10" ht="12.75" customHeight="1" x14ac:dyDescent="0.2">
      <c r="A102" s="142" t="s">
        <v>300</v>
      </c>
      <c r="B102" s="142" t="s">
        <v>315</v>
      </c>
      <c r="C102" s="142" t="s">
        <v>316</v>
      </c>
      <c r="D102" s="142">
        <v>1</v>
      </c>
      <c r="E102" s="142" t="s">
        <v>30</v>
      </c>
      <c r="F102" s="159">
        <v>1.0640000000000001</v>
      </c>
      <c r="G102" s="142">
        <v>45.710900000000002</v>
      </c>
      <c r="H102" s="142">
        <v>-123.9414</v>
      </c>
      <c r="I102" s="142">
        <v>45.695500000000003</v>
      </c>
      <c r="J102" s="142">
        <v>-123.94159999999999</v>
      </c>
    </row>
    <row r="103" spans="1:10" ht="12.75" customHeight="1" x14ac:dyDescent="0.2">
      <c r="A103" s="142" t="s">
        <v>300</v>
      </c>
      <c r="B103" s="142" t="s">
        <v>317</v>
      </c>
      <c r="C103" s="142" t="s">
        <v>318</v>
      </c>
      <c r="D103" s="142">
        <v>1</v>
      </c>
      <c r="E103" s="142" t="s">
        <v>30</v>
      </c>
      <c r="F103" s="159">
        <v>4.6020000000000003</v>
      </c>
      <c r="G103" s="142">
        <v>45.15916</v>
      </c>
      <c r="H103" s="142">
        <v>-123.97020000000001</v>
      </c>
      <c r="I103" s="142">
        <v>45.094000000000001</v>
      </c>
      <c r="J103" s="142">
        <v>-123.9892</v>
      </c>
    </row>
    <row r="104" spans="1:10" ht="12.75" customHeight="1" x14ac:dyDescent="0.2">
      <c r="A104" s="142" t="s">
        <v>300</v>
      </c>
      <c r="B104" s="142" t="s">
        <v>319</v>
      </c>
      <c r="C104" s="142" t="s">
        <v>320</v>
      </c>
      <c r="D104" s="142">
        <v>1</v>
      </c>
      <c r="E104" s="142" t="s">
        <v>30</v>
      </c>
      <c r="F104" s="159">
        <v>0.46600000000000003</v>
      </c>
      <c r="G104" s="142">
        <v>45.4621</v>
      </c>
      <c r="H104" s="142">
        <v>-123.97280000000001</v>
      </c>
      <c r="I104" s="142">
        <v>45.456099999999999</v>
      </c>
      <c r="J104" s="142">
        <v>-123.9684</v>
      </c>
    </row>
    <row r="105" spans="1:10" ht="12.75" customHeight="1" x14ac:dyDescent="0.2">
      <c r="A105" s="142" t="s">
        <v>300</v>
      </c>
      <c r="B105" s="142" t="s">
        <v>321</v>
      </c>
      <c r="C105" s="142" t="s">
        <v>322</v>
      </c>
      <c r="D105" s="142">
        <v>1</v>
      </c>
      <c r="E105" s="142" t="s">
        <v>30</v>
      </c>
      <c r="F105" s="159">
        <v>2.4929999999999999</v>
      </c>
      <c r="G105" s="142">
        <v>45.634599999999999</v>
      </c>
      <c r="H105" s="142">
        <v>-123.94280000000001</v>
      </c>
      <c r="I105" s="142">
        <v>45.598799999999997</v>
      </c>
      <c r="J105" s="142">
        <v>-123.9491</v>
      </c>
    </row>
    <row r="106" spans="1:10" ht="12.75" customHeight="1" x14ac:dyDescent="0.2">
      <c r="A106" s="142" t="s">
        <v>300</v>
      </c>
      <c r="B106" s="142" t="s">
        <v>323</v>
      </c>
      <c r="C106" s="142" t="s">
        <v>324</v>
      </c>
      <c r="D106" s="142">
        <v>1</v>
      </c>
      <c r="E106" s="142" t="s">
        <v>30</v>
      </c>
      <c r="F106" s="159">
        <v>0.497</v>
      </c>
      <c r="G106" s="142">
        <v>45.764000000000003</v>
      </c>
      <c r="H106" s="142">
        <v>-123.9716</v>
      </c>
      <c r="I106" s="142">
        <v>45.758299999999998</v>
      </c>
      <c r="J106" s="142">
        <v>-123.9653</v>
      </c>
    </row>
    <row r="107" spans="1:10" ht="12.75" customHeight="1" x14ac:dyDescent="0.2">
      <c r="A107" s="143" t="s">
        <v>300</v>
      </c>
      <c r="B107" s="143" t="s">
        <v>325</v>
      </c>
      <c r="C107" s="143" t="s">
        <v>326</v>
      </c>
      <c r="D107" s="143">
        <v>1</v>
      </c>
      <c r="E107" s="143" t="s">
        <v>30</v>
      </c>
      <c r="F107" s="160">
        <v>0.67</v>
      </c>
      <c r="G107" s="143">
        <v>45.598799999999997</v>
      </c>
      <c r="H107" s="143">
        <v>-123.9491</v>
      </c>
      <c r="I107" s="143">
        <v>45.589199999999998</v>
      </c>
      <c r="J107" s="143">
        <v>-123.95099999999999</v>
      </c>
    </row>
    <row r="108" spans="1:10" ht="12.75" customHeight="1" x14ac:dyDescent="0.2">
      <c r="A108" s="33"/>
      <c r="B108" s="34">
        <f>COUNTA(B95:B107)</f>
        <v>13</v>
      </c>
      <c r="C108" s="33"/>
      <c r="D108" s="71"/>
      <c r="E108" s="33"/>
      <c r="F108" s="161">
        <f>SUM(F95:F107)</f>
        <v>28.234000000000002</v>
      </c>
      <c r="G108" s="33"/>
      <c r="H108" s="33"/>
      <c r="I108" s="33"/>
      <c r="J108" s="33"/>
    </row>
    <row r="109" spans="1:10" ht="9" customHeight="1" x14ac:dyDescent="0.2">
      <c r="A109" s="33"/>
      <c r="B109" s="34"/>
      <c r="C109" s="33"/>
      <c r="D109" s="71"/>
      <c r="E109" s="33"/>
      <c r="F109" s="161"/>
      <c r="G109" s="33"/>
      <c r="H109" s="33"/>
      <c r="I109" s="33"/>
      <c r="J109" s="33"/>
    </row>
    <row r="110" spans="1:10" ht="12.75" customHeight="1" x14ac:dyDescent="0.2">
      <c r="A110" s="33"/>
      <c r="B110" s="34"/>
      <c r="C110" s="33"/>
      <c r="D110" s="71"/>
      <c r="E110" s="33"/>
      <c r="F110" s="161"/>
      <c r="G110" s="33"/>
      <c r="H110" s="33"/>
      <c r="I110" s="33"/>
      <c r="J110" s="33"/>
    </row>
    <row r="111" spans="1:10" ht="12.75" customHeight="1" x14ac:dyDescent="0.2">
      <c r="A111" s="33"/>
      <c r="D111" s="111" t="s">
        <v>96</v>
      </c>
      <c r="E111" s="93"/>
      <c r="G111" s="33"/>
      <c r="H111" s="33"/>
      <c r="I111" s="33"/>
      <c r="J111" s="33"/>
    </row>
    <row r="112" spans="1:10" s="2" customFormat="1" ht="12.75" customHeight="1" x14ac:dyDescent="0.15">
      <c r="D112" s="99" t="s">
        <v>95</v>
      </c>
      <c r="E112" s="89">
        <f>SUM(B11+B21+B49+B52+B66+B93+B108)</f>
        <v>94</v>
      </c>
      <c r="F112" s="163"/>
      <c r="G112" s="53"/>
      <c r="H112" s="53"/>
      <c r="I112" s="53"/>
      <c r="J112" s="53"/>
    </row>
    <row r="113" spans="1:10" ht="12.75" customHeight="1" x14ac:dyDescent="0.2">
      <c r="A113" s="46"/>
      <c r="B113" s="46"/>
      <c r="D113" s="99" t="s">
        <v>355</v>
      </c>
      <c r="E113" s="165">
        <f>SUM(F11+F21+F49+F52+F66+F93+F108)</f>
        <v>197.053</v>
      </c>
      <c r="F113" s="164"/>
      <c r="G113" s="45"/>
      <c r="H113" s="45"/>
      <c r="I113" s="45"/>
      <c r="J113" s="45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Oregon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30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8" width="9.28515625" style="5" customWidth="1"/>
    <col min="9" max="9" width="9.140625" style="173"/>
    <col min="10" max="16384" width="9.140625" style="5"/>
  </cols>
  <sheetData>
    <row r="1" spans="1:9" s="2" customFormat="1" ht="53.25" customHeight="1" x14ac:dyDescent="0.15">
      <c r="A1" s="25" t="s">
        <v>12</v>
      </c>
      <c r="B1" s="25" t="s">
        <v>13</v>
      </c>
      <c r="C1" s="25" t="s">
        <v>65</v>
      </c>
      <c r="D1" s="3" t="s">
        <v>68</v>
      </c>
      <c r="E1" s="3" t="s">
        <v>331</v>
      </c>
      <c r="F1" s="3" t="s">
        <v>332</v>
      </c>
      <c r="G1" s="3" t="s">
        <v>333</v>
      </c>
      <c r="H1" s="3" t="s">
        <v>334</v>
      </c>
      <c r="I1" s="169" t="s">
        <v>349</v>
      </c>
    </row>
    <row r="2" spans="1:9" ht="12.75" customHeight="1" x14ac:dyDescent="0.2">
      <c r="A2" s="142" t="s">
        <v>140</v>
      </c>
      <c r="B2" s="144" t="s">
        <v>141</v>
      </c>
      <c r="C2" s="144" t="s">
        <v>142</v>
      </c>
      <c r="D2" s="142">
        <v>1</v>
      </c>
      <c r="E2"/>
      <c r="F2" s="142">
        <v>87</v>
      </c>
      <c r="G2" s="144">
        <v>0</v>
      </c>
      <c r="H2" s="142">
        <v>0</v>
      </c>
      <c r="I2" s="170"/>
    </row>
    <row r="3" spans="1:9" ht="12.75" customHeight="1" x14ac:dyDescent="0.2">
      <c r="A3" s="142" t="s">
        <v>140</v>
      </c>
      <c r="B3" s="142" t="s">
        <v>143</v>
      </c>
      <c r="C3" s="142" t="s">
        <v>144</v>
      </c>
      <c r="D3" s="142">
        <v>1</v>
      </c>
      <c r="E3" s="142" t="s">
        <v>29</v>
      </c>
      <c r="F3" s="142">
        <v>87</v>
      </c>
      <c r="G3" s="142">
        <v>1</v>
      </c>
      <c r="H3" s="142">
        <v>0.5</v>
      </c>
      <c r="I3" s="170">
        <v>2.1779999999999999</v>
      </c>
    </row>
    <row r="4" spans="1:9" ht="12.75" customHeight="1" x14ac:dyDescent="0.2">
      <c r="A4" s="142" t="s">
        <v>140</v>
      </c>
      <c r="B4" s="144" t="s">
        <v>145</v>
      </c>
      <c r="C4" s="144" t="s">
        <v>146</v>
      </c>
      <c r="D4" s="142">
        <v>1</v>
      </c>
      <c r="E4"/>
      <c r="F4" s="142">
        <v>87</v>
      </c>
      <c r="G4" s="144">
        <v>0</v>
      </c>
      <c r="H4" s="142">
        <v>0</v>
      </c>
      <c r="I4" s="170"/>
    </row>
    <row r="5" spans="1:9" ht="12.75" customHeight="1" x14ac:dyDescent="0.2">
      <c r="A5" s="142" t="s">
        <v>140</v>
      </c>
      <c r="B5" s="144" t="s">
        <v>147</v>
      </c>
      <c r="C5" s="144" t="s">
        <v>148</v>
      </c>
      <c r="D5" s="142">
        <v>1</v>
      </c>
      <c r="E5"/>
      <c r="F5" s="142">
        <v>87</v>
      </c>
      <c r="G5" s="144">
        <v>0</v>
      </c>
      <c r="H5" s="142">
        <v>0</v>
      </c>
      <c r="I5" s="170"/>
    </row>
    <row r="6" spans="1:9" ht="12.75" customHeight="1" x14ac:dyDescent="0.2">
      <c r="A6" s="142" t="s">
        <v>140</v>
      </c>
      <c r="B6" s="144" t="s">
        <v>149</v>
      </c>
      <c r="C6" s="144" t="s">
        <v>150</v>
      </c>
      <c r="D6" s="142">
        <v>1</v>
      </c>
      <c r="E6" s="142"/>
      <c r="F6" s="142">
        <v>87</v>
      </c>
      <c r="G6" s="144">
        <v>0</v>
      </c>
      <c r="H6" s="142">
        <v>0</v>
      </c>
      <c r="I6" s="170"/>
    </row>
    <row r="7" spans="1:9" ht="12.75" customHeight="1" x14ac:dyDescent="0.2">
      <c r="A7" s="142" t="s">
        <v>140</v>
      </c>
      <c r="B7" s="144" t="s">
        <v>151</v>
      </c>
      <c r="C7" s="144" t="s">
        <v>152</v>
      </c>
      <c r="D7" s="142">
        <v>1</v>
      </c>
      <c r="E7" s="142"/>
      <c r="F7" s="142">
        <v>87</v>
      </c>
      <c r="G7" s="144">
        <v>0</v>
      </c>
      <c r="H7" s="142">
        <v>0</v>
      </c>
      <c r="I7" s="170"/>
    </row>
    <row r="8" spans="1:9" ht="12.75" customHeight="1" x14ac:dyDescent="0.2">
      <c r="A8" s="142" t="s">
        <v>140</v>
      </c>
      <c r="B8" s="144" t="s">
        <v>153</v>
      </c>
      <c r="C8" s="144" t="s">
        <v>154</v>
      </c>
      <c r="D8" s="142">
        <v>1</v>
      </c>
      <c r="E8"/>
      <c r="F8" s="142">
        <v>87</v>
      </c>
      <c r="G8" s="144">
        <v>0</v>
      </c>
      <c r="H8" s="142">
        <v>0</v>
      </c>
      <c r="I8" s="170"/>
    </row>
    <row r="9" spans="1:9" ht="12.75" customHeight="1" x14ac:dyDescent="0.2">
      <c r="A9" s="142" t="s">
        <v>140</v>
      </c>
      <c r="B9" s="142" t="s">
        <v>155</v>
      </c>
      <c r="C9" s="142" t="s">
        <v>156</v>
      </c>
      <c r="D9" s="142">
        <v>1</v>
      </c>
      <c r="E9" s="142" t="s">
        <v>29</v>
      </c>
      <c r="F9" s="142">
        <v>87</v>
      </c>
      <c r="G9" s="142">
        <v>1</v>
      </c>
      <c r="H9" s="142">
        <v>0.5</v>
      </c>
      <c r="I9" s="170">
        <v>2.1930000000000001</v>
      </c>
    </row>
    <row r="10" spans="1:9" ht="12.75" customHeight="1" x14ac:dyDescent="0.2">
      <c r="A10" s="143" t="s">
        <v>140</v>
      </c>
      <c r="B10" s="143" t="s">
        <v>157</v>
      </c>
      <c r="C10" s="143" t="s">
        <v>158</v>
      </c>
      <c r="D10" s="143">
        <v>1</v>
      </c>
      <c r="E10" s="143" t="s">
        <v>29</v>
      </c>
      <c r="F10" s="143">
        <v>87</v>
      </c>
      <c r="G10" s="143">
        <v>1</v>
      </c>
      <c r="H10" s="143">
        <v>0</v>
      </c>
      <c r="I10" s="171">
        <v>0.94699999999999995</v>
      </c>
    </row>
    <row r="11" spans="1:9" ht="12.75" customHeight="1" x14ac:dyDescent="0.2">
      <c r="A11" s="32"/>
      <c r="B11" s="60">
        <f>COUNTA(B2:B10)</f>
        <v>9</v>
      </c>
      <c r="C11" s="20"/>
      <c r="D11" s="71"/>
      <c r="E11" s="29">
        <f>COUNTIF(E2:E10, "Yes")</f>
        <v>3</v>
      </c>
      <c r="F11" s="20"/>
      <c r="G11" s="20"/>
      <c r="H11" s="29"/>
      <c r="I11" s="172">
        <f>SUM(I2:I10)</f>
        <v>5.3180000000000005</v>
      </c>
    </row>
    <row r="12" spans="1:9" ht="12.75" customHeight="1" x14ac:dyDescent="0.2">
      <c r="A12" s="32"/>
      <c r="B12" s="54"/>
      <c r="C12" s="32"/>
      <c r="D12" s="54"/>
      <c r="E12" s="54"/>
      <c r="F12" s="32"/>
      <c r="G12" s="32"/>
      <c r="H12" s="32"/>
    </row>
    <row r="13" spans="1:9" ht="12.75" customHeight="1" x14ac:dyDescent="0.2">
      <c r="A13" s="142" t="s">
        <v>159</v>
      </c>
      <c r="B13" s="144" t="s">
        <v>160</v>
      </c>
      <c r="C13" s="144" t="s">
        <v>161</v>
      </c>
      <c r="D13" s="142">
        <v>1</v>
      </c>
      <c r="E13" s="142"/>
      <c r="F13" s="142">
        <v>87</v>
      </c>
      <c r="G13" s="144">
        <v>0</v>
      </c>
      <c r="H13" s="142">
        <v>0</v>
      </c>
      <c r="I13" s="170"/>
    </row>
    <row r="14" spans="1:9" ht="12.75" customHeight="1" x14ac:dyDescent="0.2">
      <c r="A14" s="142" t="s">
        <v>159</v>
      </c>
      <c r="B14" s="144" t="s">
        <v>162</v>
      </c>
      <c r="C14" s="144" t="s">
        <v>163</v>
      </c>
      <c r="D14" s="142">
        <v>1</v>
      </c>
      <c r="E14"/>
      <c r="F14" s="142">
        <v>87</v>
      </c>
      <c r="G14" s="144">
        <v>0</v>
      </c>
      <c r="H14" s="142">
        <v>0</v>
      </c>
      <c r="I14" s="170"/>
    </row>
    <row r="15" spans="1:9" ht="12.75" customHeight="1" x14ac:dyDescent="0.2">
      <c r="A15" s="142" t="s">
        <v>159</v>
      </c>
      <c r="B15" s="142" t="s">
        <v>164</v>
      </c>
      <c r="C15" s="142" t="s">
        <v>165</v>
      </c>
      <c r="D15" s="142">
        <v>1</v>
      </c>
      <c r="E15" s="142" t="s">
        <v>29</v>
      </c>
      <c r="F15" s="142">
        <v>87</v>
      </c>
      <c r="G15" s="142">
        <v>0.5</v>
      </c>
      <c r="H15" s="142">
        <v>0.5</v>
      </c>
      <c r="I15" s="170">
        <v>1.0029999999999999</v>
      </c>
    </row>
    <row r="16" spans="1:9" ht="12.75" customHeight="1" x14ac:dyDescent="0.2">
      <c r="A16" s="142" t="s">
        <v>159</v>
      </c>
      <c r="B16" s="144" t="s">
        <v>166</v>
      </c>
      <c r="C16" s="144" t="s">
        <v>167</v>
      </c>
      <c r="D16" s="142">
        <v>1</v>
      </c>
      <c r="E16"/>
      <c r="F16" s="142">
        <v>87</v>
      </c>
      <c r="G16" s="144">
        <v>0</v>
      </c>
      <c r="H16" s="142">
        <v>0</v>
      </c>
      <c r="I16" s="170"/>
    </row>
    <row r="17" spans="1:9" ht="12.75" customHeight="1" x14ac:dyDescent="0.2">
      <c r="A17" s="142" t="s">
        <v>159</v>
      </c>
      <c r="B17" s="144" t="s">
        <v>168</v>
      </c>
      <c r="C17" s="144" t="s">
        <v>169</v>
      </c>
      <c r="D17" s="142">
        <v>1</v>
      </c>
      <c r="E17"/>
      <c r="F17" s="142">
        <v>87</v>
      </c>
      <c r="G17" s="144">
        <v>0</v>
      </c>
      <c r="H17" s="142">
        <v>0</v>
      </c>
      <c r="I17" s="170"/>
    </row>
    <row r="18" spans="1:9" ht="12.75" customHeight="1" x14ac:dyDescent="0.2">
      <c r="A18" s="142" t="s">
        <v>159</v>
      </c>
      <c r="B18" s="144" t="s">
        <v>170</v>
      </c>
      <c r="C18" s="144" t="s">
        <v>171</v>
      </c>
      <c r="D18" s="142">
        <v>1</v>
      </c>
      <c r="E18"/>
      <c r="F18" s="142">
        <v>87</v>
      </c>
      <c r="G18" s="144">
        <v>0</v>
      </c>
      <c r="H18" s="142">
        <v>0</v>
      </c>
      <c r="I18" s="170"/>
    </row>
    <row r="19" spans="1:9" ht="12.75" customHeight="1" x14ac:dyDescent="0.2">
      <c r="A19" s="142" t="s">
        <v>159</v>
      </c>
      <c r="B19" s="142" t="s">
        <v>172</v>
      </c>
      <c r="C19" s="142" t="s">
        <v>173</v>
      </c>
      <c r="D19" s="142">
        <v>1</v>
      </c>
      <c r="E19" s="142" t="s">
        <v>29</v>
      </c>
      <c r="F19" s="142">
        <v>87</v>
      </c>
      <c r="G19" s="142">
        <v>0.5</v>
      </c>
      <c r="H19" s="142">
        <v>0.5</v>
      </c>
      <c r="I19" s="170">
        <v>0.42399999999999999</v>
      </c>
    </row>
    <row r="20" spans="1:9" ht="12.75" customHeight="1" x14ac:dyDescent="0.2">
      <c r="A20" s="143" t="s">
        <v>159</v>
      </c>
      <c r="B20" s="146" t="s">
        <v>174</v>
      </c>
      <c r="C20" s="146" t="s">
        <v>175</v>
      </c>
      <c r="D20" s="143">
        <v>1</v>
      </c>
      <c r="E20" s="147"/>
      <c r="F20" s="143">
        <v>87</v>
      </c>
      <c r="G20" s="146">
        <v>0</v>
      </c>
      <c r="H20" s="143">
        <v>0</v>
      </c>
      <c r="I20" s="171"/>
    </row>
    <row r="21" spans="1:9" ht="12.75" customHeight="1" x14ac:dyDescent="0.2">
      <c r="A21" s="30"/>
      <c r="B21" s="20">
        <f>COUNTA(G13:G20)</f>
        <v>8</v>
      </c>
      <c r="C21" s="20"/>
      <c r="D21" s="71"/>
      <c r="E21" s="29">
        <f>COUNTIF(E13:E20, "Yes")</f>
        <v>2</v>
      </c>
      <c r="F21" s="32"/>
      <c r="G21" s="20"/>
      <c r="H21" s="29"/>
      <c r="I21" s="172">
        <f>SUM(I13:I20)</f>
        <v>1.4269999999999998</v>
      </c>
    </row>
    <row r="22" spans="1:9" ht="12.75" customHeight="1" x14ac:dyDescent="0.2">
      <c r="A22" s="32"/>
      <c r="B22" s="60"/>
      <c r="C22" s="32"/>
      <c r="D22" s="55"/>
      <c r="E22" s="55"/>
      <c r="F22" s="32"/>
      <c r="G22" s="32"/>
      <c r="H22" s="32"/>
    </row>
    <row r="23" spans="1:9" ht="12.75" customHeight="1" x14ac:dyDescent="0.2">
      <c r="A23" s="142" t="s">
        <v>176</v>
      </c>
      <c r="B23" s="144" t="s">
        <v>177</v>
      </c>
      <c r="C23" s="144" t="s">
        <v>178</v>
      </c>
      <c r="D23" s="142">
        <v>1</v>
      </c>
      <c r="E23"/>
      <c r="F23" s="142">
        <v>87</v>
      </c>
      <c r="G23" s="144">
        <v>0</v>
      </c>
      <c r="H23" s="142">
        <v>0</v>
      </c>
      <c r="I23" s="170"/>
    </row>
    <row r="24" spans="1:9" ht="12.75" customHeight="1" x14ac:dyDescent="0.2">
      <c r="A24" s="142" t="s">
        <v>176</v>
      </c>
      <c r="B24" s="144" t="s">
        <v>179</v>
      </c>
      <c r="C24" s="144" t="s">
        <v>180</v>
      </c>
      <c r="D24" s="142">
        <v>1</v>
      </c>
      <c r="E24"/>
      <c r="F24" s="142">
        <v>87</v>
      </c>
      <c r="G24" s="144">
        <v>0</v>
      </c>
      <c r="H24" s="142">
        <v>0</v>
      </c>
      <c r="I24" s="170"/>
    </row>
    <row r="25" spans="1:9" ht="12.75" customHeight="1" x14ac:dyDescent="0.2">
      <c r="A25" s="142" t="s">
        <v>176</v>
      </c>
      <c r="B25" s="144" t="s">
        <v>181</v>
      </c>
      <c r="C25" s="144" t="s">
        <v>182</v>
      </c>
      <c r="D25" s="142">
        <v>1</v>
      </c>
      <c r="E25" s="142"/>
      <c r="F25" s="142">
        <v>87</v>
      </c>
      <c r="G25" s="144">
        <v>0</v>
      </c>
      <c r="H25" s="142">
        <v>0</v>
      </c>
      <c r="I25" s="170"/>
    </row>
    <row r="26" spans="1:9" ht="12.75" customHeight="1" x14ac:dyDescent="0.2">
      <c r="A26" s="142" t="s">
        <v>176</v>
      </c>
      <c r="B26" s="144" t="s">
        <v>183</v>
      </c>
      <c r="C26" s="144" t="s">
        <v>184</v>
      </c>
      <c r="D26" s="142">
        <v>1</v>
      </c>
      <c r="E26"/>
      <c r="F26" s="142">
        <v>87</v>
      </c>
      <c r="G26" s="144">
        <v>0</v>
      </c>
      <c r="H26" s="142">
        <v>0</v>
      </c>
      <c r="I26" s="170"/>
    </row>
    <row r="27" spans="1:9" ht="12.75" customHeight="1" x14ac:dyDescent="0.2">
      <c r="A27" s="142" t="s">
        <v>176</v>
      </c>
      <c r="B27" s="144" t="s">
        <v>185</v>
      </c>
      <c r="C27" s="144" t="s">
        <v>186</v>
      </c>
      <c r="D27" s="142">
        <v>1</v>
      </c>
      <c r="E27"/>
      <c r="F27" s="142">
        <v>87</v>
      </c>
      <c r="G27" s="144">
        <v>0</v>
      </c>
      <c r="H27" s="142">
        <v>0</v>
      </c>
      <c r="I27" s="170"/>
    </row>
    <row r="28" spans="1:9" ht="12.75" customHeight="1" x14ac:dyDescent="0.2">
      <c r="A28" s="142" t="s">
        <v>176</v>
      </c>
      <c r="B28" s="144" t="s">
        <v>187</v>
      </c>
      <c r="C28" s="144" t="s">
        <v>188</v>
      </c>
      <c r="D28" s="142">
        <v>1</v>
      </c>
      <c r="E28" s="142"/>
      <c r="F28" s="142">
        <v>87</v>
      </c>
      <c r="G28" s="144">
        <v>0</v>
      </c>
      <c r="H28" s="142">
        <v>0</v>
      </c>
      <c r="I28" s="170"/>
    </row>
    <row r="29" spans="1:9" ht="12.75" customHeight="1" x14ac:dyDescent="0.2">
      <c r="A29" s="142" t="s">
        <v>176</v>
      </c>
      <c r="B29" s="144" t="s">
        <v>189</v>
      </c>
      <c r="C29" s="144" t="s">
        <v>190</v>
      </c>
      <c r="D29" s="142">
        <v>1</v>
      </c>
      <c r="E29" s="142"/>
      <c r="F29" s="142">
        <v>87</v>
      </c>
      <c r="G29" s="144">
        <v>0</v>
      </c>
      <c r="H29" s="142">
        <v>0</v>
      </c>
      <c r="I29" s="170"/>
    </row>
    <row r="30" spans="1:9" ht="12.75" customHeight="1" x14ac:dyDescent="0.2">
      <c r="A30" s="142" t="s">
        <v>176</v>
      </c>
      <c r="B30" s="144" t="s">
        <v>191</v>
      </c>
      <c r="C30" s="144" t="s">
        <v>192</v>
      </c>
      <c r="D30" s="142">
        <v>1</v>
      </c>
      <c r="E30"/>
      <c r="F30" s="142">
        <v>87</v>
      </c>
      <c r="G30" s="144">
        <v>0</v>
      </c>
      <c r="H30" s="142">
        <v>0</v>
      </c>
      <c r="I30" s="170"/>
    </row>
    <row r="31" spans="1:9" ht="12.75" customHeight="1" x14ac:dyDescent="0.2">
      <c r="A31" s="142" t="s">
        <v>176</v>
      </c>
      <c r="B31" s="144" t="s">
        <v>193</v>
      </c>
      <c r="C31" s="144" t="s">
        <v>194</v>
      </c>
      <c r="D31" s="142">
        <v>1</v>
      </c>
      <c r="E31"/>
      <c r="F31" s="142">
        <v>87</v>
      </c>
      <c r="G31" s="144">
        <v>0</v>
      </c>
      <c r="H31" s="142">
        <v>0</v>
      </c>
      <c r="I31" s="170"/>
    </row>
    <row r="32" spans="1:9" ht="12.75" customHeight="1" x14ac:dyDescent="0.2">
      <c r="A32" s="142" t="s">
        <v>176</v>
      </c>
      <c r="B32" s="142" t="s">
        <v>195</v>
      </c>
      <c r="C32" s="142" t="s">
        <v>196</v>
      </c>
      <c r="D32" s="142">
        <v>1</v>
      </c>
      <c r="E32" s="142" t="s">
        <v>29</v>
      </c>
      <c r="F32" s="142">
        <v>87</v>
      </c>
      <c r="G32" s="142">
        <v>0.5</v>
      </c>
      <c r="H32" s="142">
        <v>0</v>
      </c>
      <c r="I32" s="170">
        <v>1.196</v>
      </c>
    </row>
    <row r="33" spans="1:9" ht="12.75" customHeight="1" x14ac:dyDescent="0.2">
      <c r="A33" s="142" t="s">
        <v>176</v>
      </c>
      <c r="B33" s="142" t="s">
        <v>197</v>
      </c>
      <c r="C33" s="142" t="s">
        <v>198</v>
      </c>
      <c r="D33" s="142">
        <v>1</v>
      </c>
      <c r="E33" s="142" t="s">
        <v>29</v>
      </c>
      <c r="F33" s="142">
        <v>87</v>
      </c>
      <c r="G33" s="142">
        <v>0.5</v>
      </c>
      <c r="H33" s="142">
        <v>0.5</v>
      </c>
      <c r="I33" s="170">
        <v>1.155</v>
      </c>
    </row>
    <row r="34" spans="1:9" ht="12.75" customHeight="1" x14ac:dyDescent="0.2">
      <c r="A34" s="142" t="s">
        <v>176</v>
      </c>
      <c r="B34" s="144" t="s">
        <v>199</v>
      </c>
      <c r="C34" s="144" t="s">
        <v>200</v>
      </c>
      <c r="D34" s="142">
        <v>1</v>
      </c>
      <c r="E34"/>
      <c r="F34" s="142">
        <v>87</v>
      </c>
      <c r="G34" s="144">
        <v>0</v>
      </c>
      <c r="H34" s="142">
        <v>0</v>
      </c>
      <c r="I34" s="170"/>
    </row>
    <row r="35" spans="1:9" ht="12.75" customHeight="1" x14ac:dyDescent="0.2">
      <c r="A35" s="142" t="s">
        <v>176</v>
      </c>
      <c r="B35" s="144" t="s">
        <v>201</v>
      </c>
      <c r="C35" s="144" t="s">
        <v>202</v>
      </c>
      <c r="D35" s="142">
        <v>1</v>
      </c>
      <c r="E35"/>
      <c r="F35" s="142">
        <v>87</v>
      </c>
      <c r="G35" s="144">
        <v>0</v>
      </c>
      <c r="H35" s="142">
        <v>0</v>
      </c>
      <c r="I35" s="170"/>
    </row>
    <row r="36" spans="1:9" ht="12.75" customHeight="1" x14ac:dyDescent="0.2">
      <c r="A36" s="142" t="s">
        <v>176</v>
      </c>
      <c r="B36" s="144" t="s">
        <v>203</v>
      </c>
      <c r="C36" s="144" t="s">
        <v>204</v>
      </c>
      <c r="D36" s="142">
        <v>1</v>
      </c>
      <c r="E36"/>
      <c r="F36" s="142">
        <v>87</v>
      </c>
      <c r="G36" s="144">
        <v>0</v>
      </c>
      <c r="H36" s="142">
        <v>0</v>
      </c>
      <c r="I36" s="170"/>
    </row>
    <row r="37" spans="1:9" ht="12.75" customHeight="1" x14ac:dyDescent="0.2">
      <c r="A37" s="176" t="s">
        <v>176</v>
      </c>
      <c r="B37" s="144" t="s">
        <v>205</v>
      </c>
      <c r="C37" s="144" t="s">
        <v>206</v>
      </c>
      <c r="D37" s="142">
        <v>1</v>
      </c>
      <c r="E37" s="142"/>
      <c r="F37" s="142">
        <v>87</v>
      </c>
      <c r="G37" s="144">
        <v>0</v>
      </c>
      <c r="H37" s="142">
        <v>0</v>
      </c>
      <c r="I37" s="170"/>
    </row>
    <row r="38" spans="1:9" ht="12.75" customHeight="1" x14ac:dyDescent="0.2">
      <c r="A38" s="142" t="s">
        <v>176</v>
      </c>
      <c r="B38" s="142" t="s">
        <v>358</v>
      </c>
      <c r="C38" s="142" t="s">
        <v>359</v>
      </c>
      <c r="D38" s="142"/>
      <c r="E38" s="142" t="s">
        <v>29</v>
      </c>
      <c r="F38" s="142">
        <v>87</v>
      </c>
      <c r="G38" s="142">
        <v>0.5</v>
      </c>
      <c r="H38" s="142">
        <v>0</v>
      </c>
      <c r="I38" s="170"/>
    </row>
    <row r="39" spans="1:9" ht="12.75" customHeight="1" x14ac:dyDescent="0.2">
      <c r="A39" s="142" t="s">
        <v>176</v>
      </c>
      <c r="B39" s="144" t="s">
        <v>207</v>
      </c>
      <c r="C39" s="144" t="s">
        <v>208</v>
      </c>
      <c r="D39" s="142">
        <v>1</v>
      </c>
      <c r="E39"/>
      <c r="F39" s="142">
        <v>87</v>
      </c>
      <c r="G39" s="144">
        <v>0</v>
      </c>
      <c r="H39" s="142">
        <v>0</v>
      </c>
      <c r="I39" s="170"/>
    </row>
    <row r="40" spans="1:9" ht="12.75" customHeight="1" x14ac:dyDescent="0.2">
      <c r="A40" s="142" t="s">
        <v>176</v>
      </c>
      <c r="B40" s="144" t="s">
        <v>209</v>
      </c>
      <c r="C40" s="144" t="s">
        <v>210</v>
      </c>
      <c r="D40" s="142">
        <v>1</v>
      </c>
      <c r="E40"/>
      <c r="F40" s="142">
        <v>87</v>
      </c>
      <c r="G40" s="144">
        <v>0</v>
      </c>
      <c r="H40" s="142">
        <v>0</v>
      </c>
      <c r="I40" s="170"/>
    </row>
    <row r="41" spans="1:9" ht="12.75" customHeight="1" x14ac:dyDescent="0.2">
      <c r="A41" s="142" t="s">
        <v>176</v>
      </c>
      <c r="B41" s="144" t="s">
        <v>211</v>
      </c>
      <c r="C41" s="144" t="s">
        <v>212</v>
      </c>
      <c r="D41" s="142">
        <v>1</v>
      </c>
      <c r="E41"/>
      <c r="F41" s="142">
        <v>87</v>
      </c>
      <c r="G41" s="144">
        <v>0</v>
      </c>
      <c r="H41" s="142">
        <v>0</v>
      </c>
      <c r="I41" s="170"/>
    </row>
    <row r="42" spans="1:9" ht="12.75" customHeight="1" x14ac:dyDescent="0.2">
      <c r="A42" s="142" t="s">
        <v>176</v>
      </c>
      <c r="B42" s="144" t="s">
        <v>213</v>
      </c>
      <c r="C42" s="144" t="s">
        <v>214</v>
      </c>
      <c r="D42" s="142">
        <v>1</v>
      </c>
      <c r="E42"/>
      <c r="F42" s="142">
        <v>87</v>
      </c>
      <c r="G42" s="144">
        <v>0</v>
      </c>
      <c r="H42" s="142">
        <v>0</v>
      </c>
      <c r="I42" s="170"/>
    </row>
    <row r="43" spans="1:9" ht="12.75" customHeight="1" x14ac:dyDescent="0.2">
      <c r="A43" s="142" t="s">
        <v>176</v>
      </c>
      <c r="B43" s="144" t="s">
        <v>215</v>
      </c>
      <c r="C43" s="144" t="s">
        <v>216</v>
      </c>
      <c r="D43" s="142">
        <v>1</v>
      </c>
      <c r="E43"/>
      <c r="F43" s="142">
        <v>87</v>
      </c>
      <c r="G43" s="144">
        <v>0</v>
      </c>
      <c r="H43" s="142">
        <v>0</v>
      </c>
      <c r="I43" s="170"/>
    </row>
    <row r="44" spans="1:9" ht="12.75" customHeight="1" x14ac:dyDescent="0.2">
      <c r="A44" s="142" t="s">
        <v>176</v>
      </c>
      <c r="B44" s="144" t="s">
        <v>217</v>
      </c>
      <c r="C44" s="144" t="s">
        <v>218</v>
      </c>
      <c r="D44" s="142">
        <v>1</v>
      </c>
      <c r="E44"/>
      <c r="F44" s="142">
        <v>87</v>
      </c>
      <c r="G44" s="144">
        <v>0</v>
      </c>
      <c r="H44" s="142">
        <v>0</v>
      </c>
      <c r="I44" s="170"/>
    </row>
    <row r="45" spans="1:9" ht="18" customHeight="1" x14ac:dyDescent="0.2">
      <c r="A45" s="142" t="s">
        <v>176</v>
      </c>
      <c r="B45" s="144" t="s">
        <v>219</v>
      </c>
      <c r="C45" s="145" t="s">
        <v>220</v>
      </c>
      <c r="D45" s="142">
        <v>1</v>
      </c>
      <c r="E45"/>
      <c r="F45" s="142">
        <v>87</v>
      </c>
      <c r="G45" s="144">
        <v>0</v>
      </c>
      <c r="H45" s="142">
        <v>0</v>
      </c>
      <c r="I45" s="170"/>
    </row>
    <row r="46" spans="1:9" ht="18" customHeight="1" x14ac:dyDescent="0.2">
      <c r="A46" s="142" t="s">
        <v>176</v>
      </c>
      <c r="B46" s="144" t="s">
        <v>221</v>
      </c>
      <c r="C46" s="145" t="s">
        <v>222</v>
      </c>
      <c r="D46" s="142">
        <v>1</v>
      </c>
      <c r="E46"/>
      <c r="F46" s="142">
        <v>87</v>
      </c>
      <c r="G46" s="144">
        <v>0</v>
      </c>
      <c r="H46" s="142">
        <v>0</v>
      </c>
      <c r="I46" s="170"/>
    </row>
    <row r="47" spans="1:9" ht="18" customHeight="1" x14ac:dyDescent="0.2">
      <c r="A47" s="142" t="s">
        <v>176</v>
      </c>
      <c r="B47" s="144" t="s">
        <v>223</v>
      </c>
      <c r="C47" s="145" t="s">
        <v>224</v>
      </c>
      <c r="D47" s="142">
        <v>1</v>
      </c>
      <c r="E47"/>
      <c r="F47" s="142">
        <v>87</v>
      </c>
      <c r="G47" s="144">
        <v>0</v>
      </c>
      <c r="H47" s="142">
        <v>0</v>
      </c>
      <c r="I47" s="170"/>
    </row>
    <row r="48" spans="1:9" ht="12.75" customHeight="1" x14ac:dyDescent="0.2">
      <c r="A48" s="143" t="s">
        <v>176</v>
      </c>
      <c r="B48" s="146" t="s">
        <v>225</v>
      </c>
      <c r="C48" s="146" t="s">
        <v>226</v>
      </c>
      <c r="D48" s="143">
        <v>1</v>
      </c>
      <c r="E48" s="143"/>
      <c r="F48" s="143">
        <v>87</v>
      </c>
      <c r="G48" s="146">
        <v>0</v>
      </c>
      <c r="H48" s="143">
        <v>0</v>
      </c>
      <c r="I48" s="171"/>
    </row>
    <row r="49" spans="1:9" x14ac:dyDescent="0.2">
      <c r="A49" s="30"/>
      <c r="B49" s="20">
        <f>COUNTA(B23:B48)</f>
        <v>26</v>
      </c>
      <c r="C49" s="20"/>
      <c r="D49" s="71"/>
      <c r="E49" s="29">
        <f>COUNTIF(E23:E48, "Yes")</f>
        <v>3</v>
      </c>
      <c r="F49" s="32"/>
      <c r="G49" s="20"/>
      <c r="H49" s="29"/>
      <c r="I49" s="172">
        <f>SUM(I23:I48)</f>
        <v>2.351</v>
      </c>
    </row>
    <row r="50" spans="1:9" x14ac:dyDescent="0.2">
      <c r="A50" s="30"/>
      <c r="B50" s="20"/>
      <c r="C50" s="20"/>
      <c r="D50" s="71"/>
      <c r="E50" s="71"/>
      <c r="F50" s="32"/>
      <c r="G50" s="20"/>
      <c r="H50" s="29"/>
      <c r="I50" s="172"/>
    </row>
    <row r="51" spans="1:9" ht="12.75" customHeight="1" x14ac:dyDescent="0.2">
      <c r="A51" s="143" t="s">
        <v>227</v>
      </c>
      <c r="B51" s="146" t="s">
        <v>228</v>
      </c>
      <c r="C51" s="146" t="s">
        <v>229</v>
      </c>
      <c r="D51" s="143">
        <v>1</v>
      </c>
      <c r="E51" s="143"/>
      <c r="F51" s="143">
        <v>87</v>
      </c>
      <c r="G51" s="146">
        <v>0</v>
      </c>
      <c r="H51" s="143">
        <v>0</v>
      </c>
      <c r="I51" s="171"/>
    </row>
    <row r="52" spans="1:9" x14ac:dyDescent="0.2">
      <c r="A52" s="30"/>
      <c r="B52" s="20">
        <f>COUNTA(B51:B51)</f>
        <v>1</v>
      </c>
      <c r="C52" s="20"/>
      <c r="D52" s="71"/>
      <c r="E52" s="29">
        <f>COUNTIF(E51:E51, "Yes")</f>
        <v>0</v>
      </c>
      <c r="F52" s="32"/>
      <c r="G52" s="20"/>
      <c r="H52" s="29"/>
      <c r="I52" s="172">
        <f>SUM(I51:I51)</f>
        <v>0</v>
      </c>
    </row>
    <row r="53" spans="1:9" x14ac:dyDescent="0.2">
      <c r="A53" s="30"/>
      <c r="B53" s="20"/>
      <c r="C53" s="20"/>
      <c r="D53" s="71"/>
      <c r="E53" s="71"/>
      <c r="F53" s="32"/>
      <c r="G53" s="20"/>
      <c r="H53" s="29"/>
      <c r="I53" s="172"/>
    </row>
    <row r="54" spans="1:9" ht="12.75" customHeight="1" x14ac:dyDescent="0.2">
      <c r="A54" s="142" t="s">
        <v>230</v>
      </c>
      <c r="B54" s="144" t="s">
        <v>329</v>
      </c>
      <c r="C54" s="144" t="s">
        <v>330</v>
      </c>
      <c r="D54" s="142">
        <v>1</v>
      </c>
      <c r="E54"/>
      <c r="F54" s="142">
        <v>87</v>
      </c>
      <c r="G54" s="144">
        <v>0</v>
      </c>
      <c r="H54" s="142">
        <v>0</v>
      </c>
      <c r="I54" s="170"/>
    </row>
    <row r="55" spans="1:9" ht="12.75" customHeight="1" x14ac:dyDescent="0.2">
      <c r="A55" s="142" t="s">
        <v>230</v>
      </c>
      <c r="B55" s="144" t="s">
        <v>231</v>
      </c>
      <c r="C55" s="144" t="s">
        <v>348</v>
      </c>
      <c r="D55" s="142">
        <v>1</v>
      </c>
      <c r="E55"/>
      <c r="F55" s="142">
        <v>87</v>
      </c>
      <c r="G55" s="144">
        <v>0</v>
      </c>
      <c r="H55" s="142">
        <v>0</v>
      </c>
      <c r="I55" s="170"/>
    </row>
    <row r="56" spans="1:9" ht="12.75" customHeight="1" x14ac:dyDescent="0.2">
      <c r="A56" s="142" t="s">
        <v>230</v>
      </c>
      <c r="B56" s="144" t="s">
        <v>232</v>
      </c>
      <c r="C56" s="144" t="s">
        <v>233</v>
      </c>
      <c r="D56" s="142">
        <v>1</v>
      </c>
      <c r="E56"/>
      <c r="F56" s="142">
        <v>87</v>
      </c>
      <c r="G56" s="144">
        <v>0</v>
      </c>
      <c r="H56" s="142">
        <v>0</v>
      </c>
      <c r="I56" s="170"/>
    </row>
    <row r="57" spans="1:9" ht="12.75" customHeight="1" x14ac:dyDescent="0.2">
      <c r="A57" s="142" t="s">
        <v>230</v>
      </c>
      <c r="B57" s="144" t="s">
        <v>234</v>
      </c>
      <c r="C57" s="144" t="s">
        <v>235</v>
      </c>
      <c r="D57" s="142">
        <v>1</v>
      </c>
      <c r="E57"/>
      <c r="F57" s="142">
        <v>87</v>
      </c>
      <c r="G57" s="144">
        <v>0</v>
      </c>
      <c r="H57" s="142">
        <v>0.5</v>
      </c>
      <c r="I57" s="170"/>
    </row>
    <row r="58" spans="1:9" ht="12.75" customHeight="1" x14ac:dyDescent="0.2">
      <c r="A58" s="142" t="s">
        <v>230</v>
      </c>
      <c r="B58" s="142" t="s">
        <v>236</v>
      </c>
      <c r="C58" s="142" t="s">
        <v>237</v>
      </c>
      <c r="D58" s="142">
        <v>1</v>
      </c>
      <c r="E58" s="142" t="s">
        <v>29</v>
      </c>
      <c r="F58" s="142">
        <v>87</v>
      </c>
      <c r="G58" s="142">
        <v>0.5</v>
      </c>
      <c r="H58" s="142">
        <v>0</v>
      </c>
      <c r="I58" s="170">
        <v>0.98899999999999999</v>
      </c>
    </row>
    <row r="59" spans="1:9" ht="12.75" customHeight="1" x14ac:dyDescent="0.2">
      <c r="A59" s="142" t="s">
        <v>230</v>
      </c>
      <c r="B59" s="144" t="s">
        <v>238</v>
      </c>
      <c r="C59" s="144" t="s">
        <v>239</v>
      </c>
      <c r="D59" s="142">
        <v>1</v>
      </c>
      <c r="E59"/>
      <c r="F59" s="142">
        <v>87</v>
      </c>
      <c r="G59" s="144">
        <v>0</v>
      </c>
      <c r="H59" s="142">
        <v>0</v>
      </c>
      <c r="I59" s="170"/>
    </row>
    <row r="60" spans="1:9" ht="12.75" customHeight="1" x14ac:dyDescent="0.2">
      <c r="A60" s="142" t="s">
        <v>230</v>
      </c>
      <c r="B60" s="144" t="s">
        <v>240</v>
      </c>
      <c r="C60" s="144" t="s">
        <v>241</v>
      </c>
      <c r="D60" s="142">
        <v>1</v>
      </c>
      <c r="E60"/>
      <c r="F60" s="142">
        <v>87</v>
      </c>
      <c r="G60" s="144">
        <v>0</v>
      </c>
      <c r="H60" s="142">
        <v>0</v>
      </c>
      <c r="I60" s="170"/>
    </row>
    <row r="61" spans="1:9" ht="12.75" customHeight="1" x14ac:dyDescent="0.2">
      <c r="A61" s="142" t="s">
        <v>230</v>
      </c>
      <c r="B61" s="144" t="s">
        <v>242</v>
      </c>
      <c r="C61" s="144" t="s">
        <v>243</v>
      </c>
      <c r="D61" s="142">
        <v>1</v>
      </c>
      <c r="E61"/>
      <c r="F61" s="142">
        <v>87</v>
      </c>
      <c r="G61" s="144">
        <v>0</v>
      </c>
      <c r="H61" s="142">
        <v>0</v>
      </c>
      <c r="I61" s="170"/>
    </row>
    <row r="62" spans="1:9" ht="12.75" customHeight="1" x14ac:dyDescent="0.2">
      <c r="A62" s="142" t="s">
        <v>230</v>
      </c>
      <c r="B62" s="144" t="s">
        <v>244</v>
      </c>
      <c r="C62" s="144" t="s">
        <v>245</v>
      </c>
      <c r="D62" s="142">
        <v>1</v>
      </c>
      <c r="E62"/>
      <c r="F62" s="142">
        <v>87</v>
      </c>
      <c r="G62" s="144">
        <v>0</v>
      </c>
      <c r="H62" s="142">
        <v>0</v>
      </c>
      <c r="I62" s="170"/>
    </row>
    <row r="63" spans="1:9" ht="12.75" customHeight="1" x14ac:dyDescent="0.2">
      <c r="A63" s="142" t="s">
        <v>230</v>
      </c>
      <c r="B63" s="144" t="s">
        <v>246</v>
      </c>
      <c r="C63" s="144" t="s">
        <v>247</v>
      </c>
      <c r="D63" s="142">
        <v>1</v>
      </c>
      <c r="E63"/>
      <c r="F63" s="142">
        <v>87</v>
      </c>
      <c r="G63" s="144">
        <v>0</v>
      </c>
      <c r="H63" s="142">
        <v>0</v>
      </c>
      <c r="I63" s="170"/>
    </row>
    <row r="64" spans="1:9" ht="12.75" customHeight="1" x14ac:dyDescent="0.2">
      <c r="A64" s="142" t="s">
        <v>230</v>
      </c>
      <c r="B64" s="144" t="s">
        <v>248</v>
      </c>
      <c r="C64" s="144" t="s">
        <v>249</v>
      </c>
      <c r="D64" s="142">
        <v>1</v>
      </c>
      <c r="E64"/>
      <c r="F64" s="142">
        <v>87</v>
      </c>
      <c r="G64" s="144">
        <v>0</v>
      </c>
      <c r="H64" s="142">
        <v>0</v>
      </c>
      <c r="I64" s="170"/>
    </row>
    <row r="65" spans="1:9" ht="12.75" customHeight="1" x14ac:dyDescent="0.2">
      <c r="A65" s="143" t="s">
        <v>230</v>
      </c>
      <c r="B65" s="146" t="s">
        <v>250</v>
      </c>
      <c r="C65" s="146" t="s">
        <v>251</v>
      </c>
      <c r="D65" s="143">
        <v>1</v>
      </c>
      <c r="E65" s="147"/>
      <c r="F65" s="143">
        <v>87</v>
      </c>
      <c r="G65" s="146">
        <v>0</v>
      </c>
      <c r="H65" s="143">
        <v>0</v>
      </c>
      <c r="I65" s="171"/>
    </row>
    <row r="66" spans="1:9" x14ac:dyDescent="0.2">
      <c r="A66" s="30"/>
      <c r="B66" s="20">
        <f>COUNTA(B54:B65)</f>
        <v>12</v>
      </c>
      <c r="C66" s="20"/>
      <c r="D66" s="71"/>
      <c r="E66" s="29">
        <f>COUNTIF(E54:E65, "Yes")</f>
        <v>1</v>
      </c>
      <c r="F66" s="32"/>
      <c r="G66" s="20"/>
      <c r="H66" s="29"/>
      <c r="I66" s="172">
        <f>SUM(I54:I65)</f>
        <v>0.98899999999999999</v>
      </c>
    </row>
    <row r="67" spans="1:9" x14ac:dyDescent="0.2">
      <c r="A67" s="30"/>
      <c r="B67" s="20"/>
      <c r="C67" s="20"/>
      <c r="D67" s="71"/>
      <c r="E67" s="71"/>
      <c r="F67" s="32"/>
      <c r="G67" s="20"/>
      <c r="H67" s="29"/>
      <c r="I67" s="172"/>
    </row>
    <row r="68" spans="1:9" ht="12.75" customHeight="1" x14ac:dyDescent="0.2">
      <c r="A68" s="142" t="s">
        <v>252</v>
      </c>
      <c r="B68" s="142" t="s">
        <v>253</v>
      </c>
      <c r="C68" s="142" t="s">
        <v>254</v>
      </c>
      <c r="D68" s="142">
        <v>1</v>
      </c>
      <c r="E68" s="142" t="s">
        <v>29</v>
      </c>
      <c r="F68" s="142">
        <v>87</v>
      </c>
      <c r="G68" s="142">
        <v>0.5</v>
      </c>
      <c r="H68" s="142">
        <v>0.5</v>
      </c>
      <c r="I68" s="170">
        <v>1.6659999999999999</v>
      </c>
    </row>
    <row r="69" spans="1:9" ht="12.75" customHeight="1" x14ac:dyDescent="0.2">
      <c r="A69" s="142" t="s">
        <v>252</v>
      </c>
      <c r="B69" s="142" t="s">
        <v>360</v>
      </c>
      <c r="C69" s="142" t="s">
        <v>361</v>
      </c>
      <c r="D69" s="142">
        <v>1</v>
      </c>
      <c r="E69" s="142" t="s">
        <v>29</v>
      </c>
      <c r="F69" s="142">
        <v>87</v>
      </c>
      <c r="G69" s="142">
        <v>0.5</v>
      </c>
      <c r="H69" s="142">
        <v>0.5</v>
      </c>
      <c r="I69" s="170">
        <v>0.5</v>
      </c>
    </row>
    <row r="70" spans="1:9" ht="12.75" customHeight="1" x14ac:dyDescent="0.2">
      <c r="A70" s="176" t="s">
        <v>252</v>
      </c>
      <c r="B70" s="144" t="s">
        <v>255</v>
      </c>
      <c r="C70" s="144" t="s">
        <v>256</v>
      </c>
      <c r="D70" s="142">
        <v>1</v>
      </c>
      <c r="E70" s="142"/>
      <c r="F70" s="142">
        <v>87</v>
      </c>
      <c r="G70" s="144">
        <v>0</v>
      </c>
      <c r="H70" s="142">
        <v>0</v>
      </c>
      <c r="I70" s="170"/>
    </row>
    <row r="71" spans="1:9" ht="12.75" customHeight="1" x14ac:dyDescent="0.2">
      <c r="A71" s="142" t="s">
        <v>252</v>
      </c>
      <c r="B71" s="144" t="s">
        <v>257</v>
      </c>
      <c r="C71" s="144" t="s">
        <v>258</v>
      </c>
      <c r="D71" s="142">
        <v>1</v>
      </c>
      <c r="E71"/>
      <c r="F71" s="142">
        <v>87</v>
      </c>
      <c r="G71" s="144">
        <v>0</v>
      </c>
      <c r="H71" s="142">
        <v>0</v>
      </c>
      <c r="I71" s="170"/>
    </row>
    <row r="72" spans="1:9" ht="12.75" customHeight="1" x14ac:dyDescent="0.2">
      <c r="A72" s="142" t="s">
        <v>252</v>
      </c>
      <c r="B72" s="144" t="s">
        <v>259</v>
      </c>
      <c r="C72" s="144" t="s">
        <v>139</v>
      </c>
      <c r="D72" s="142">
        <v>1</v>
      </c>
      <c r="E72"/>
      <c r="F72" s="142">
        <v>87</v>
      </c>
      <c r="G72" s="144">
        <v>0</v>
      </c>
      <c r="H72" s="142">
        <v>0</v>
      </c>
      <c r="I72" s="170"/>
    </row>
    <row r="73" spans="1:9" ht="12.75" customHeight="1" x14ac:dyDescent="0.2">
      <c r="A73" s="142" t="s">
        <v>252</v>
      </c>
      <c r="B73" s="142" t="s">
        <v>260</v>
      </c>
      <c r="C73" s="142" t="s">
        <v>261</v>
      </c>
      <c r="D73" s="142">
        <v>1</v>
      </c>
      <c r="E73" s="142" t="s">
        <v>29</v>
      </c>
      <c r="F73" s="142">
        <v>87</v>
      </c>
      <c r="G73" s="142">
        <v>0.5</v>
      </c>
      <c r="H73" s="142">
        <v>0.5</v>
      </c>
      <c r="I73" s="170">
        <v>0.82799999999999996</v>
      </c>
    </row>
    <row r="74" spans="1:9" ht="12.75" customHeight="1" x14ac:dyDescent="0.2">
      <c r="A74" s="142" t="s">
        <v>252</v>
      </c>
      <c r="B74" s="144" t="s">
        <v>262</v>
      </c>
      <c r="C74" s="144" t="s">
        <v>263</v>
      </c>
      <c r="D74" s="142">
        <v>1</v>
      </c>
      <c r="E74"/>
      <c r="F74" s="142">
        <v>87</v>
      </c>
      <c r="G74" s="144">
        <v>0</v>
      </c>
      <c r="H74" s="142">
        <v>0</v>
      </c>
      <c r="I74" s="170"/>
    </row>
    <row r="75" spans="1:9" ht="12.75" customHeight="1" x14ac:dyDescent="0.2">
      <c r="A75" s="142" t="s">
        <v>252</v>
      </c>
      <c r="B75" s="144" t="s">
        <v>264</v>
      </c>
      <c r="C75" s="144" t="s">
        <v>265</v>
      </c>
      <c r="D75" s="142">
        <v>1</v>
      </c>
      <c r="E75"/>
      <c r="F75" s="142">
        <v>87</v>
      </c>
      <c r="G75" s="144">
        <v>0</v>
      </c>
      <c r="H75" s="142">
        <v>0</v>
      </c>
      <c r="I75" s="170"/>
    </row>
    <row r="76" spans="1:9" ht="12.75" customHeight="1" x14ac:dyDescent="0.2">
      <c r="A76" s="142" t="s">
        <v>252</v>
      </c>
      <c r="B76" s="144" t="s">
        <v>266</v>
      </c>
      <c r="C76" s="144" t="s">
        <v>267</v>
      </c>
      <c r="D76" s="142">
        <v>1</v>
      </c>
      <c r="E76"/>
      <c r="F76" s="142">
        <v>87</v>
      </c>
      <c r="G76" s="144">
        <v>0</v>
      </c>
      <c r="H76" s="142">
        <v>0</v>
      </c>
      <c r="I76" s="170"/>
    </row>
    <row r="77" spans="1:9" ht="12.75" customHeight="1" x14ac:dyDescent="0.2">
      <c r="A77" s="142" t="s">
        <v>252</v>
      </c>
      <c r="B77" s="144" t="s">
        <v>268</v>
      </c>
      <c r="C77" s="144" t="s">
        <v>269</v>
      </c>
      <c r="D77" s="142">
        <v>1</v>
      </c>
      <c r="E77"/>
      <c r="F77" s="142">
        <v>87</v>
      </c>
      <c r="G77" s="144">
        <v>0</v>
      </c>
      <c r="H77" s="142">
        <v>0</v>
      </c>
      <c r="I77" s="170"/>
    </row>
    <row r="78" spans="1:9" ht="12.75" customHeight="1" x14ac:dyDescent="0.2">
      <c r="A78" s="142" t="s">
        <v>252</v>
      </c>
      <c r="B78" s="144" t="s">
        <v>270</v>
      </c>
      <c r="C78" s="144" t="s">
        <v>271</v>
      </c>
      <c r="D78" s="142">
        <v>1</v>
      </c>
      <c r="E78"/>
      <c r="F78" s="142">
        <v>87</v>
      </c>
      <c r="G78" s="144">
        <v>0</v>
      </c>
      <c r="H78" s="142">
        <v>0</v>
      </c>
      <c r="I78" s="170"/>
    </row>
    <row r="79" spans="1:9" ht="12.75" customHeight="1" x14ac:dyDescent="0.2">
      <c r="A79" s="142" t="s">
        <v>252</v>
      </c>
      <c r="B79" s="144" t="s">
        <v>272</v>
      </c>
      <c r="C79" s="144" t="s">
        <v>273</v>
      </c>
      <c r="D79" s="142">
        <v>1</v>
      </c>
      <c r="E79"/>
      <c r="F79" s="142">
        <v>87</v>
      </c>
      <c r="G79" s="144">
        <v>0</v>
      </c>
      <c r="H79" s="142">
        <v>0</v>
      </c>
      <c r="I79" s="170"/>
    </row>
    <row r="80" spans="1:9" ht="12.75" customHeight="1" x14ac:dyDescent="0.2">
      <c r="A80" s="142" t="s">
        <v>252</v>
      </c>
      <c r="B80" s="144" t="s">
        <v>274</v>
      </c>
      <c r="C80" s="144" t="s">
        <v>275</v>
      </c>
      <c r="D80" s="142">
        <v>1</v>
      </c>
      <c r="E80"/>
      <c r="F80" s="142">
        <v>87</v>
      </c>
      <c r="G80" s="144">
        <v>0</v>
      </c>
      <c r="H80" s="142">
        <v>0</v>
      </c>
      <c r="I80" s="170"/>
    </row>
    <row r="81" spans="1:9" ht="12.75" customHeight="1" x14ac:dyDescent="0.2">
      <c r="A81" s="142" t="s">
        <v>252</v>
      </c>
      <c r="B81" s="144" t="s">
        <v>276</v>
      </c>
      <c r="C81" s="144" t="s">
        <v>277</v>
      </c>
      <c r="D81" s="142">
        <v>1</v>
      </c>
      <c r="E81"/>
      <c r="F81" s="142">
        <v>87</v>
      </c>
      <c r="G81" s="144">
        <v>0</v>
      </c>
      <c r="H81" s="142">
        <v>0</v>
      </c>
      <c r="I81" s="170"/>
    </row>
    <row r="82" spans="1:9" ht="12.75" customHeight="1" x14ac:dyDescent="0.2">
      <c r="A82" s="142" t="s">
        <v>252</v>
      </c>
      <c r="B82" s="142" t="s">
        <v>278</v>
      </c>
      <c r="C82" s="142" t="s">
        <v>279</v>
      </c>
      <c r="D82" s="142">
        <v>1</v>
      </c>
      <c r="E82" s="142" t="s">
        <v>29</v>
      </c>
      <c r="F82" s="142">
        <v>87</v>
      </c>
      <c r="G82" s="142">
        <v>0.5</v>
      </c>
      <c r="H82" s="142">
        <v>0.5</v>
      </c>
      <c r="I82" s="170">
        <v>1.4790000000000001</v>
      </c>
    </row>
    <row r="83" spans="1:9" ht="12.75" customHeight="1" x14ac:dyDescent="0.2">
      <c r="A83" s="142" t="s">
        <v>252</v>
      </c>
      <c r="B83" s="144" t="s">
        <v>280</v>
      </c>
      <c r="C83" s="144" t="s">
        <v>281</v>
      </c>
      <c r="D83" s="142">
        <v>1</v>
      </c>
      <c r="E83"/>
      <c r="F83" s="142">
        <v>87</v>
      </c>
      <c r="G83" s="144">
        <v>0</v>
      </c>
      <c r="H83" s="142">
        <v>0</v>
      </c>
      <c r="I83" s="170"/>
    </row>
    <row r="84" spans="1:9" ht="12.75" customHeight="1" x14ac:dyDescent="0.2">
      <c r="A84" s="142" t="s">
        <v>252</v>
      </c>
      <c r="B84" s="144" t="s">
        <v>282</v>
      </c>
      <c r="C84" s="144" t="s">
        <v>283</v>
      </c>
      <c r="D84" s="142">
        <v>1</v>
      </c>
      <c r="E84" s="142"/>
      <c r="F84" s="142">
        <v>87</v>
      </c>
      <c r="G84" s="144">
        <v>0</v>
      </c>
      <c r="H84" s="142">
        <v>0</v>
      </c>
      <c r="I84" s="170"/>
    </row>
    <row r="85" spans="1:9" ht="12.75" customHeight="1" x14ac:dyDescent="0.2">
      <c r="A85" s="142" t="s">
        <v>252</v>
      </c>
      <c r="B85" s="144" t="s">
        <v>284</v>
      </c>
      <c r="C85" s="144" t="s">
        <v>285</v>
      </c>
      <c r="D85" s="142">
        <v>1</v>
      </c>
      <c r="E85"/>
      <c r="F85" s="142">
        <v>87</v>
      </c>
      <c r="G85" s="144">
        <v>0</v>
      </c>
      <c r="H85" s="142">
        <v>0</v>
      </c>
      <c r="I85" s="170"/>
    </row>
    <row r="86" spans="1:9" ht="12.75" customHeight="1" x14ac:dyDescent="0.2">
      <c r="A86" s="142" t="s">
        <v>252</v>
      </c>
      <c r="B86" s="144" t="s">
        <v>286</v>
      </c>
      <c r="C86" s="144" t="s">
        <v>287</v>
      </c>
      <c r="D86" s="142">
        <v>1</v>
      </c>
      <c r="E86"/>
      <c r="F86" s="142">
        <v>87</v>
      </c>
      <c r="G86" s="144">
        <v>0</v>
      </c>
      <c r="H86" s="142">
        <v>0</v>
      </c>
      <c r="I86" s="170"/>
    </row>
    <row r="87" spans="1:9" ht="12.75" customHeight="1" x14ac:dyDescent="0.2">
      <c r="A87" s="142" t="s">
        <v>252</v>
      </c>
      <c r="B87" s="144" t="s">
        <v>288</v>
      </c>
      <c r="C87" s="144" t="s">
        <v>289</v>
      </c>
      <c r="D87" s="142">
        <v>1</v>
      </c>
      <c r="E87"/>
      <c r="F87" s="142">
        <v>87</v>
      </c>
      <c r="G87" s="144">
        <v>0</v>
      </c>
      <c r="H87" s="142">
        <v>0</v>
      </c>
      <c r="I87" s="170"/>
    </row>
    <row r="88" spans="1:9" ht="12.75" customHeight="1" x14ac:dyDescent="0.2">
      <c r="A88" s="142" t="s">
        <v>252</v>
      </c>
      <c r="B88" s="144" t="s">
        <v>290</v>
      </c>
      <c r="C88" s="144" t="s">
        <v>291</v>
      </c>
      <c r="D88" s="142">
        <v>1</v>
      </c>
      <c r="E88"/>
      <c r="F88" s="142">
        <v>87</v>
      </c>
      <c r="G88" s="144">
        <v>0</v>
      </c>
      <c r="H88" s="142">
        <v>0</v>
      </c>
      <c r="I88" s="170"/>
    </row>
    <row r="89" spans="1:9" ht="12.75" customHeight="1" x14ac:dyDescent="0.2">
      <c r="A89" s="142" t="s">
        <v>252</v>
      </c>
      <c r="B89" s="144" t="s">
        <v>292</v>
      </c>
      <c r="C89" s="144" t="s">
        <v>293</v>
      </c>
      <c r="D89" s="142">
        <v>1</v>
      </c>
      <c r="E89"/>
      <c r="F89" s="142">
        <v>87</v>
      </c>
      <c r="G89" s="144">
        <v>0</v>
      </c>
      <c r="H89" s="142">
        <v>0</v>
      </c>
      <c r="I89" s="170"/>
    </row>
    <row r="90" spans="1:9" ht="12.75" customHeight="1" x14ac:dyDescent="0.2">
      <c r="A90" s="142" t="s">
        <v>252</v>
      </c>
      <c r="B90" s="144" t="s">
        <v>294</v>
      </c>
      <c r="C90" s="144" t="s">
        <v>295</v>
      </c>
      <c r="D90" s="142">
        <v>1</v>
      </c>
      <c r="E90"/>
      <c r="F90" s="142">
        <v>87</v>
      </c>
      <c r="G90" s="144">
        <v>0</v>
      </c>
      <c r="H90" s="142">
        <v>0</v>
      </c>
      <c r="I90" s="170"/>
    </row>
    <row r="91" spans="1:9" ht="12.75" customHeight="1" x14ac:dyDescent="0.2">
      <c r="A91" s="142" t="s">
        <v>252</v>
      </c>
      <c r="B91" s="144" t="s">
        <v>296</v>
      </c>
      <c r="C91" s="144" t="s">
        <v>297</v>
      </c>
      <c r="D91" s="142">
        <v>1</v>
      </c>
      <c r="E91"/>
      <c r="F91" s="142">
        <v>87</v>
      </c>
      <c r="G91" s="144">
        <v>0</v>
      </c>
      <c r="H91" s="142">
        <v>0</v>
      </c>
      <c r="I91" s="170"/>
    </row>
    <row r="92" spans="1:9" ht="12.75" customHeight="1" x14ac:dyDescent="0.2">
      <c r="A92" s="143" t="s">
        <v>252</v>
      </c>
      <c r="B92" s="146" t="s">
        <v>298</v>
      </c>
      <c r="C92" s="146" t="s">
        <v>299</v>
      </c>
      <c r="D92" s="143">
        <v>1</v>
      </c>
      <c r="E92" s="147"/>
      <c r="F92" s="143">
        <v>87</v>
      </c>
      <c r="G92" s="146">
        <v>0</v>
      </c>
      <c r="H92" s="143">
        <v>0</v>
      </c>
      <c r="I92" s="171"/>
    </row>
    <row r="93" spans="1:9" x14ac:dyDescent="0.2">
      <c r="A93" s="30"/>
      <c r="B93" s="20">
        <f>COUNTA(B68:B92)</f>
        <v>25</v>
      </c>
      <c r="C93" s="20"/>
      <c r="D93" s="71"/>
      <c r="E93" s="29">
        <f>COUNTIF(E68:E92, "Yes")</f>
        <v>4</v>
      </c>
      <c r="F93" s="32"/>
      <c r="G93" s="20"/>
      <c r="H93" s="29"/>
      <c r="I93" s="172">
        <f>SUM(I68:I92)</f>
        <v>4.4729999999999999</v>
      </c>
    </row>
    <row r="94" spans="1:9" x14ac:dyDescent="0.2">
      <c r="A94" s="30"/>
      <c r="B94" s="20"/>
      <c r="C94" s="20"/>
      <c r="D94" s="71"/>
      <c r="E94" s="71"/>
      <c r="F94" s="32"/>
      <c r="G94" s="20"/>
      <c r="H94" s="29"/>
      <c r="I94" s="172"/>
    </row>
    <row r="95" spans="1:9" ht="12.75" customHeight="1" x14ac:dyDescent="0.2">
      <c r="A95" s="142" t="s">
        <v>300</v>
      </c>
      <c r="B95" s="144" t="s">
        <v>301</v>
      </c>
      <c r="C95" s="144" t="s">
        <v>302</v>
      </c>
      <c r="D95" s="142">
        <v>1</v>
      </c>
      <c r="E95"/>
      <c r="F95" s="142">
        <v>87</v>
      </c>
      <c r="G95" s="144">
        <v>0</v>
      </c>
      <c r="H95" s="142">
        <v>0</v>
      </c>
      <c r="I95" s="170"/>
    </row>
    <row r="96" spans="1:9" ht="12.75" customHeight="1" x14ac:dyDescent="0.2">
      <c r="A96" s="142" t="s">
        <v>300</v>
      </c>
      <c r="B96" s="144" t="s">
        <v>303</v>
      </c>
      <c r="C96" s="144" t="s">
        <v>304</v>
      </c>
      <c r="D96" s="142">
        <v>1</v>
      </c>
      <c r="E96"/>
      <c r="F96" s="142">
        <v>87</v>
      </c>
      <c r="G96" s="144">
        <v>0</v>
      </c>
      <c r="H96" s="142">
        <v>0</v>
      </c>
      <c r="I96" s="170"/>
    </row>
    <row r="97" spans="1:9" ht="12.75" customHeight="1" x14ac:dyDescent="0.2">
      <c r="A97" s="142" t="s">
        <v>300</v>
      </c>
      <c r="B97" s="142" t="s">
        <v>305</v>
      </c>
      <c r="C97" s="142" t="s">
        <v>306</v>
      </c>
      <c r="D97" s="142">
        <v>1</v>
      </c>
      <c r="E97" s="142" t="s">
        <v>29</v>
      </c>
      <c r="F97" s="142">
        <v>87</v>
      </c>
      <c r="G97" s="142">
        <v>0.5</v>
      </c>
      <c r="H97" s="142">
        <v>0.5</v>
      </c>
      <c r="I97" s="170">
        <v>0.185</v>
      </c>
    </row>
    <row r="98" spans="1:9" ht="12.75" customHeight="1" x14ac:dyDescent="0.2">
      <c r="A98" s="142" t="s">
        <v>300</v>
      </c>
      <c r="B98" s="144" t="s">
        <v>307</v>
      </c>
      <c r="C98" s="144" t="s">
        <v>308</v>
      </c>
      <c r="D98" s="142">
        <v>1</v>
      </c>
      <c r="E98"/>
      <c r="F98" s="142">
        <v>87</v>
      </c>
      <c r="G98" s="144">
        <v>0</v>
      </c>
      <c r="H98" s="142">
        <v>0</v>
      </c>
      <c r="I98" s="170"/>
    </row>
    <row r="99" spans="1:9" ht="12.75" customHeight="1" x14ac:dyDescent="0.2">
      <c r="A99" s="142" t="s">
        <v>300</v>
      </c>
      <c r="B99" s="144" t="s">
        <v>309</v>
      </c>
      <c r="C99" s="144" t="s">
        <v>310</v>
      </c>
      <c r="D99" s="142">
        <v>1</v>
      </c>
      <c r="E99"/>
      <c r="F99" s="142">
        <v>87</v>
      </c>
      <c r="G99" s="144">
        <v>0</v>
      </c>
      <c r="H99" s="142">
        <v>0</v>
      </c>
      <c r="I99" s="170"/>
    </row>
    <row r="100" spans="1:9" ht="12.75" customHeight="1" x14ac:dyDescent="0.2">
      <c r="A100" s="142" t="s">
        <v>300</v>
      </c>
      <c r="B100" s="144" t="s">
        <v>311</v>
      </c>
      <c r="C100" s="144" t="s">
        <v>312</v>
      </c>
      <c r="D100" s="142">
        <v>1</v>
      </c>
      <c r="E100"/>
      <c r="F100" s="142">
        <v>87</v>
      </c>
      <c r="G100" s="144">
        <v>0</v>
      </c>
      <c r="H100" s="142">
        <v>0</v>
      </c>
      <c r="I100" s="170"/>
    </row>
    <row r="101" spans="1:9" ht="12.75" customHeight="1" x14ac:dyDescent="0.2">
      <c r="A101" s="142" t="s">
        <v>300</v>
      </c>
      <c r="B101" s="144" t="s">
        <v>313</v>
      </c>
      <c r="C101" s="144" t="s">
        <v>314</v>
      </c>
      <c r="D101" s="142">
        <v>1</v>
      </c>
      <c r="E101"/>
      <c r="F101" s="142">
        <v>87</v>
      </c>
      <c r="G101" s="144">
        <v>0</v>
      </c>
      <c r="H101" s="142">
        <v>0</v>
      </c>
      <c r="I101" s="170"/>
    </row>
    <row r="102" spans="1:9" ht="12.75" customHeight="1" x14ac:dyDescent="0.2">
      <c r="A102" s="142" t="s">
        <v>300</v>
      </c>
      <c r="B102" s="144" t="s">
        <v>315</v>
      </c>
      <c r="C102" s="144" t="s">
        <v>316</v>
      </c>
      <c r="D102" s="142">
        <v>1</v>
      </c>
      <c r="E102"/>
      <c r="F102" s="142">
        <v>87</v>
      </c>
      <c r="G102" s="144">
        <v>0</v>
      </c>
      <c r="H102" s="142">
        <v>0</v>
      </c>
      <c r="I102" s="170"/>
    </row>
    <row r="103" spans="1:9" ht="12.75" customHeight="1" x14ac:dyDescent="0.2">
      <c r="A103" s="142" t="s">
        <v>300</v>
      </c>
      <c r="B103" s="142" t="s">
        <v>317</v>
      </c>
      <c r="C103" s="142" t="s">
        <v>318</v>
      </c>
      <c r="D103" s="142">
        <v>1</v>
      </c>
      <c r="E103" s="142" t="s">
        <v>29</v>
      </c>
      <c r="F103" s="142">
        <v>87</v>
      </c>
      <c r="G103" s="142">
        <v>0.5</v>
      </c>
      <c r="H103" s="142">
        <v>0</v>
      </c>
      <c r="I103" s="170">
        <v>4.6020000000000003</v>
      </c>
    </row>
    <row r="104" spans="1:9" ht="12.75" customHeight="1" x14ac:dyDescent="0.2">
      <c r="A104" s="142" t="s">
        <v>300</v>
      </c>
      <c r="B104" s="142" t="s">
        <v>319</v>
      </c>
      <c r="C104" s="142" t="s">
        <v>320</v>
      </c>
      <c r="D104" s="142">
        <v>1</v>
      </c>
      <c r="E104" s="142" t="s">
        <v>29</v>
      </c>
      <c r="F104" s="142">
        <v>87</v>
      </c>
      <c r="G104" s="142">
        <v>0.5</v>
      </c>
      <c r="H104" s="142">
        <v>0</v>
      </c>
      <c r="I104" s="170">
        <v>0.46600000000000003</v>
      </c>
    </row>
    <row r="105" spans="1:9" ht="12.75" customHeight="1" x14ac:dyDescent="0.2">
      <c r="A105" s="142" t="s">
        <v>300</v>
      </c>
      <c r="B105" s="176" t="s">
        <v>321</v>
      </c>
      <c r="C105" s="176" t="s">
        <v>322</v>
      </c>
      <c r="D105" s="142">
        <v>1</v>
      </c>
      <c r="E105" s="142" t="s">
        <v>29</v>
      </c>
      <c r="F105" s="142">
        <v>87</v>
      </c>
      <c r="G105" s="144">
        <v>0</v>
      </c>
      <c r="H105" s="142">
        <v>0</v>
      </c>
      <c r="I105" s="170"/>
    </row>
    <row r="106" spans="1:9" ht="12.75" customHeight="1" x14ac:dyDescent="0.2">
      <c r="A106" s="142" t="s">
        <v>300</v>
      </c>
      <c r="B106" s="144" t="s">
        <v>323</v>
      </c>
      <c r="C106" s="144" t="s">
        <v>324</v>
      </c>
      <c r="D106" s="142">
        <v>1</v>
      </c>
      <c r="E106" s="142"/>
      <c r="F106" s="142">
        <v>87</v>
      </c>
      <c r="G106" s="144">
        <v>0</v>
      </c>
      <c r="H106" s="142">
        <v>0</v>
      </c>
      <c r="I106" s="170"/>
    </row>
    <row r="107" spans="1:9" ht="12.75" customHeight="1" x14ac:dyDescent="0.2">
      <c r="A107" s="143" t="s">
        <v>300</v>
      </c>
      <c r="B107" s="146" t="s">
        <v>325</v>
      </c>
      <c r="C107" s="146" t="s">
        <v>326</v>
      </c>
      <c r="D107" s="143">
        <v>1</v>
      </c>
      <c r="E107" s="143"/>
      <c r="F107" s="143">
        <v>87</v>
      </c>
      <c r="G107" s="146">
        <v>0</v>
      </c>
      <c r="H107" s="143">
        <v>0</v>
      </c>
      <c r="I107" s="171"/>
    </row>
    <row r="108" spans="1:9" x14ac:dyDescent="0.2">
      <c r="A108" s="30"/>
      <c r="B108" s="20">
        <f>COUNTA(B95:B107)</f>
        <v>13</v>
      </c>
      <c r="C108" s="20"/>
      <c r="D108" s="20"/>
      <c r="E108" s="29">
        <f>COUNTIF(E95:E107, "Yes")</f>
        <v>4</v>
      </c>
      <c r="F108" s="32"/>
      <c r="G108" s="20"/>
      <c r="H108" s="29"/>
      <c r="I108" s="172">
        <f>SUM(I95:I107)</f>
        <v>5.2530000000000001</v>
      </c>
    </row>
    <row r="109" spans="1:9" x14ac:dyDescent="0.2">
      <c r="A109" s="30"/>
      <c r="B109" s="20"/>
      <c r="C109" s="20"/>
      <c r="D109" s="20"/>
      <c r="E109" s="20"/>
      <c r="F109" s="32"/>
      <c r="G109" s="20"/>
      <c r="H109" s="29"/>
      <c r="I109" s="172"/>
    </row>
    <row r="110" spans="1:9" x14ac:dyDescent="0.2">
      <c r="A110" s="30"/>
      <c r="B110" s="129"/>
      <c r="C110" s="128" t="s">
        <v>327</v>
      </c>
      <c r="D110" s="133"/>
      <c r="E110" s="133"/>
      <c r="F110" s="30"/>
      <c r="G110" s="29"/>
      <c r="H110" s="29"/>
      <c r="I110" s="172"/>
    </row>
    <row r="111" spans="1:9" x14ac:dyDescent="0.2">
      <c r="A111" s="30"/>
      <c r="B111" s="29"/>
      <c r="C111" s="29"/>
      <c r="D111" s="20"/>
      <c r="E111" s="20"/>
      <c r="F111" s="30"/>
      <c r="G111" s="29"/>
      <c r="H111" s="29"/>
      <c r="I111" s="172"/>
    </row>
    <row r="112" spans="1:9" x14ac:dyDescent="0.2">
      <c r="A112" s="64"/>
      <c r="B112" s="64"/>
      <c r="C112" s="92"/>
      <c r="D112" s="111" t="s">
        <v>98</v>
      </c>
      <c r="E112" s="134"/>
      <c r="F112" s="88"/>
      <c r="G112" s="64"/>
      <c r="H112" s="64"/>
    </row>
    <row r="113" spans="1:9" x14ac:dyDescent="0.2">
      <c r="A113" s="64"/>
      <c r="B113" s="64"/>
      <c r="C113" s="99"/>
      <c r="D113" s="99" t="s">
        <v>95</v>
      </c>
      <c r="E113" s="89">
        <f>SUM(B11+B21+B49+B52+B66+B93+B108)</f>
        <v>94</v>
      </c>
      <c r="F113" s="89"/>
      <c r="G113" s="64"/>
      <c r="H113" s="64"/>
      <c r="I113" s="174"/>
    </row>
    <row r="114" spans="1:9" x14ac:dyDescent="0.2">
      <c r="C114" s="99"/>
      <c r="D114" s="99" t="s">
        <v>97</v>
      </c>
      <c r="E114" s="89">
        <f>SUM(E11+E21+E49+E52+E66+E93+E108)</f>
        <v>17</v>
      </c>
      <c r="F114" s="89"/>
      <c r="I114" s="175"/>
    </row>
    <row r="115" spans="1:9" x14ac:dyDescent="0.2">
      <c r="C115" s="99"/>
      <c r="D115" s="99" t="s">
        <v>137</v>
      </c>
      <c r="E115" s="117">
        <f>E114/E113</f>
        <v>0.18085106382978725</v>
      </c>
      <c r="F115" s="117"/>
    </row>
    <row r="116" spans="1:9" x14ac:dyDescent="0.2">
      <c r="C116" s="99"/>
      <c r="D116" s="99" t="s">
        <v>357</v>
      </c>
      <c r="E116" s="165">
        <f>SUM(I11+I21+I49+I52+I66+I93+I108)</f>
        <v>19.811</v>
      </c>
      <c r="F116" s="90"/>
    </row>
    <row r="118" spans="1:9" x14ac:dyDescent="0.2">
      <c r="D118" s="111" t="s">
        <v>335</v>
      </c>
      <c r="E118" s="135" t="s">
        <v>336</v>
      </c>
      <c r="F118" s="135" t="s">
        <v>102</v>
      </c>
    </row>
    <row r="119" spans="1:9" x14ac:dyDescent="0.2">
      <c r="D119" s="99" t="s">
        <v>337</v>
      </c>
      <c r="E119" s="136">
        <f>COUNTIF(G2:G107, "0.25")</f>
        <v>0</v>
      </c>
      <c r="F119" s="137">
        <f>E119/E114</f>
        <v>0</v>
      </c>
    </row>
    <row r="120" spans="1:9" x14ac:dyDescent="0.2">
      <c r="D120" s="99" t="s">
        <v>338</v>
      </c>
      <c r="E120" s="136">
        <f>COUNTIF(G2:G107, "0.5")</f>
        <v>13</v>
      </c>
      <c r="F120" s="137">
        <f>E120/E114</f>
        <v>0.76470588235294112</v>
      </c>
    </row>
    <row r="121" spans="1:9" x14ac:dyDescent="0.2">
      <c r="D121" s="99" t="s">
        <v>339</v>
      </c>
      <c r="E121" s="136">
        <f>COUNTIF(G2:G107, "1")</f>
        <v>3</v>
      </c>
      <c r="F121" s="137">
        <f>E121/E114</f>
        <v>0.17647058823529413</v>
      </c>
    </row>
    <row r="122" spans="1:9" x14ac:dyDescent="0.2">
      <c r="D122" s="99" t="s">
        <v>340</v>
      </c>
      <c r="E122" s="136">
        <f>COUNTIF(G2:G107, "1.25")</f>
        <v>0</v>
      </c>
      <c r="F122" s="137">
        <f>E122/E114</f>
        <v>0</v>
      </c>
    </row>
    <row r="123" spans="1:9" x14ac:dyDescent="0.2">
      <c r="D123" s="99" t="s">
        <v>341</v>
      </c>
      <c r="E123" s="136">
        <f>COUNTIF(G2:G107, "1.50")</f>
        <v>0</v>
      </c>
      <c r="F123" s="137">
        <f>E123/E114</f>
        <v>0</v>
      </c>
    </row>
    <row r="124" spans="1:9" x14ac:dyDescent="0.2">
      <c r="D124" s="99" t="s">
        <v>342</v>
      </c>
      <c r="E124" s="136">
        <f>COUNTIF(G2:G107, "2")</f>
        <v>0</v>
      </c>
      <c r="F124" s="137">
        <f>E124/E114</f>
        <v>0</v>
      </c>
    </row>
    <row r="125" spans="1:9" x14ac:dyDescent="0.2">
      <c r="D125" s="99" t="s">
        <v>343</v>
      </c>
      <c r="E125" s="136">
        <f>COUNTIF(G2:G107, "2.5")</f>
        <v>0</v>
      </c>
      <c r="F125" s="137">
        <f>E125/E114</f>
        <v>0</v>
      </c>
    </row>
    <row r="126" spans="1:9" x14ac:dyDescent="0.2">
      <c r="D126" s="99" t="s">
        <v>344</v>
      </c>
      <c r="E126" s="136">
        <f>COUNTIF(G2:G107, "3")</f>
        <v>0</v>
      </c>
      <c r="F126" s="137">
        <f>E126/E114</f>
        <v>0</v>
      </c>
    </row>
    <row r="127" spans="1:9" x14ac:dyDescent="0.2">
      <c r="D127" s="99" t="s">
        <v>345</v>
      </c>
      <c r="E127" s="136">
        <f>COUNTIF(G2:G107, "4")</f>
        <v>0</v>
      </c>
      <c r="F127" s="137">
        <f>E127/E114</f>
        <v>0</v>
      </c>
    </row>
    <row r="128" spans="1:9" x14ac:dyDescent="0.2">
      <c r="D128" s="99" t="s">
        <v>346</v>
      </c>
      <c r="E128" s="136">
        <f>COUNTIF(G2:G107, "5")</f>
        <v>0</v>
      </c>
      <c r="F128" s="137">
        <f>E128/E114</f>
        <v>0</v>
      </c>
    </row>
    <row r="129" spans="4:6" x14ac:dyDescent="0.2">
      <c r="D129" s="99" t="s">
        <v>347</v>
      </c>
      <c r="E129" s="136">
        <f>COUNTIF(G2:G107, "7")</f>
        <v>0</v>
      </c>
      <c r="F129" s="137">
        <f>E129/E114</f>
        <v>0</v>
      </c>
    </row>
    <row r="130" spans="4:6" x14ac:dyDescent="0.2">
      <c r="D130" s="35"/>
      <c r="F130" s="136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Oregon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53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customWidth="1"/>
    <col min="2" max="2" width="7.28515625" customWidth="1"/>
    <col min="3" max="3" width="24.140625" customWidth="1"/>
    <col min="4" max="4" width="6.28515625" customWidth="1"/>
    <col min="5" max="5" width="8" customWidth="1"/>
    <col min="6" max="6" width="7.7109375" customWidth="1"/>
    <col min="7" max="8" width="7.85546875" customWidth="1"/>
    <col min="9" max="9" width="8.85546875" customWidth="1"/>
    <col min="10" max="19" width="7.85546875" customWidth="1"/>
  </cols>
  <sheetData>
    <row r="1" spans="1:34" x14ac:dyDescent="0.2">
      <c r="A1" s="59"/>
      <c r="B1" s="182" t="s">
        <v>37</v>
      </c>
      <c r="C1" s="182"/>
      <c r="D1" s="132"/>
      <c r="E1" s="59"/>
      <c r="F1" s="59"/>
      <c r="G1" s="183" t="s">
        <v>138</v>
      </c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34" s="24" customFormat="1" ht="39" customHeight="1" x14ac:dyDescent="0.15">
      <c r="A2" s="25" t="s">
        <v>12</v>
      </c>
      <c r="B2" s="25" t="s">
        <v>13</v>
      </c>
      <c r="C2" s="25" t="s">
        <v>65</v>
      </c>
      <c r="D2" s="3" t="s">
        <v>68</v>
      </c>
      <c r="E2" s="25" t="s">
        <v>73</v>
      </c>
      <c r="F2" s="25" t="s">
        <v>74</v>
      </c>
      <c r="G2" s="25" t="s">
        <v>75</v>
      </c>
      <c r="H2" s="25" t="s">
        <v>76</v>
      </c>
      <c r="I2" s="3" t="s">
        <v>77</v>
      </c>
      <c r="J2" s="25" t="s">
        <v>78</v>
      </c>
      <c r="K2" s="25" t="s">
        <v>21</v>
      </c>
      <c r="L2" s="25" t="s">
        <v>19</v>
      </c>
      <c r="M2" s="25" t="s">
        <v>20</v>
      </c>
      <c r="N2" s="25" t="s">
        <v>22</v>
      </c>
      <c r="O2" s="25" t="s">
        <v>79</v>
      </c>
      <c r="P2" s="25" t="s">
        <v>80</v>
      </c>
      <c r="Q2" s="25" t="s">
        <v>81</v>
      </c>
      <c r="R2" s="25" t="s">
        <v>82</v>
      </c>
      <c r="S2" s="25" t="s">
        <v>83</v>
      </c>
    </row>
    <row r="3" spans="1:34" ht="12.75" customHeight="1" x14ac:dyDescent="0.2">
      <c r="A3" s="67" t="s">
        <v>140</v>
      </c>
      <c r="B3" s="67" t="s">
        <v>143</v>
      </c>
      <c r="C3" s="67" t="s">
        <v>144</v>
      </c>
      <c r="D3" s="67">
        <v>1</v>
      </c>
      <c r="E3" s="67" t="s">
        <v>29</v>
      </c>
      <c r="F3" s="67" t="s">
        <v>29</v>
      </c>
      <c r="G3" s="67" t="s">
        <v>29</v>
      </c>
      <c r="H3" s="67" t="s">
        <v>29</v>
      </c>
      <c r="I3" s="67"/>
      <c r="J3" s="67"/>
      <c r="K3" s="67"/>
      <c r="L3" s="67"/>
      <c r="M3" s="67" t="s">
        <v>29</v>
      </c>
      <c r="N3" s="67"/>
      <c r="O3" s="67"/>
      <c r="P3" s="67"/>
      <c r="Q3" s="67" t="s">
        <v>29</v>
      </c>
      <c r="R3" s="67"/>
      <c r="S3" s="67"/>
      <c r="T3" s="3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ht="12.75" customHeight="1" x14ac:dyDescent="0.2">
      <c r="A4" s="67" t="s">
        <v>140</v>
      </c>
      <c r="B4" s="67" t="s">
        <v>155</v>
      </c>
      <c r="C4" s="67" t="s">
        <v>156</v>
      </c>
      <c r="D4" s="67">
        <v>1</v>
      </c>
      <c r="E4" s="67" t="s">
        <v>35</v>
      </c>
      <c r="F4" s="67" t="s">
        <v>328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3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1:34" ht="12.75" customHeight="1" x14ac:dyDescent="0.2">
      <c r="A5" s="68" t="s">
        <v>140</v>
      </c>
      <c r="B5" s="68" t="s">
        <v>157</v>
      </c>
      <c r="C5" s="68" t="s">
        <v>158</v>
      </c>
      <c r="D5" s="68">
        <v>1</v>
      </c>
      <c r="E5" s="68" t="s">
        <v>35</v>
      </c>
      <c r="F5" s="68" t="s">
        <v>328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3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</row>
    <row r="6" spans="1:34" x14ac:dyDescent="0.2">
      <c r="A6" s="33"/>
      <c r="B6" s="34">
        <f>COUNTA(B3:B5)</f>
        <v>3</v>
      </c>
      <c r="C6" s="59"/>
      <c r="D6" s="131"/>
      <c r="E6" s="34">
        <f t="shared" ref="E6:S6" si="0">COUNTIF(E3:E5,"Yes")</f>
        <v>1</v>
      </c>
      <c r="F6" s="34">
        <f t="shared" si="0"/>
        <v>1</v>
      </c>
      <c r="G6" s="34">
        <f t="shared" si="0"/>
        <v>1</v>
      </c>
      <c r="H6" s="34">
        <f t="shared" si="0"/>
        <v>1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1</v>
      </c>
      <c r="N6" s="34">
        <f t="shared" si="0"/>
        <v>0</v>
      </c>
      <c r="O6" s="34">
        <f t="shared" si="0"/>
        <v>0</v>
      </c>
      <c r="P6" s="34">
        <f t="shared" si="0"/>
        <v>0</v>
      </c>
      <c r="Q6" s="34">
        <f t="shared" si="0"/>
        <v>1</v>
      </c>
      <c r="R6" s="34">
        <f t="shared" si="0"/>
        <v>0</v>
      </c>
      <c r="S6" s="34">
        <f t="shared" si="0"/>
        <v>0</v>
      </c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4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1:34" x14ac:dyDescent="0.2">
      <c r="A8" s="67" t="s">
        <v>159</v>
      </c>
      <c r="B8" s="67" t="s">
        <v>164</v>
      </c>
      <c r="C8" s="67" t="s">
        <v>165</v>
      </c>
      <c r="D8" s="67">
        <v>1</v>
      </c>
      <c r="E8" s="67" t="s">
        <v>35</v>
      </c>
      <c r="F8" s="67" t="s">
        <v>328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34" ht="12.75" customHeight="1" x14ac:dyDescent="0.2">
      <c r="A9" s="68" t="s">
        <v>159</v>
      </c>
      <c r="B9" s="68" t="s">
        <v>172</v>
      </c>
      <c r="C9" s="68" t="s">
        <v>173</v>
      </c>
      <c r="D9" s="68">
        <v>1</v>
      </c>
      <c r="E9" s="68" t="s">
        <v>29</v>
      </c>
      <c r="F9" s="68" t="s">
        <v>29</v>
      </c>
      <c r="G9" s="68" t="s">
        <v>29</v>
      </c>
      <c r="H9" s="68"/>
      <c r="I9" s="68"/>
      <c r="J9" s="68"/>
      <c r="K9" s="68"/>
      <c r="L9" s="68"/>
      <c r="M9" s="68"/>
      <c r="N9" s="68"/>
      <c r="O9" s="68"/>
      <c r="P9" s="68"/>
      <c r="Q9" s="68" t="s">
        <v>29</v>
      </c>
      <c r="R9" s="68"/>
      <c r="S9" s="68"/>
    </row>
    <row r="10" spans="1:34" x14ac:dyDescent="0.2">
      <c r="A10" s="33"/>
      <c r="B10" s="34">
        <f>COUNTA(B8:B9)</f>
        <v>2</v>
      </c>
      <c r="C10" s="59"/>
      <c r="D10" s="131"/>
      <c r="E10" s="34">
        <f t="shared" ref="E10:S10" si="1">COUNTIF(E8:E9,"Yes")</f>
        <v>1</v>
      </c>
      <c r="F10" s="34">
        <f t="shared" si="1"/>
        <v>1</v>
      </c>
      <c r="G10" s="34">
        <f t="shared" si="1"/>
        <v>1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1</v>
      </c>
      <c r="R10" s="34">
        <f t="shared" si="1"/>
        <v>0</v>
      </c>
      <c r="S10" s="34">
        <f t="shared" si="1"/>
        <v>0</v>
      </c>
    </row>
    <row r="11" spans="1:34" x14ac:dyDescent="0.2">
      <c r="A11" s="33"/>
      <c r="B11" s="4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34" ht="12.75" customHeight="1" x14ac:dyDescent="0.2">
      <c r="A12" s="67" t="s">
        <v>176</v>
      </c>
      <c r="B12" s="67" t="s">
        <v>195</v>
      </c>
      <c r="C12" s="67" t="s">
        <v>196</v>
      </c>
      <c r="D12" s="67">
        <v>1</v>
      </c>
      <c r="E12" s="67" t="s">
        <v>29</v>
      </c>
      <c r="F12" s="67" t="s">
        <v>29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 t="s">
        <v>29</v>
      </c>
      <c r="R12" s="67"/>
      <c r="S12" s="67"/>
    </row>
    <row r="13" spans="1:34" ht="12.75" customHeight="1" x14ac:dyDescent="0.2">
      <c r="A13" s="67" t="s">
        <v>176</v>
      </c>
      <c r="B13" s="67" t="s">
        <v>197</v>
      </c>
      <c r="C13" s="67" t="s">
        <v>198</v>
      </c>
      <c r="D13" s="67">
        <v>1</v>
      </c>
      <c r="E13" s="67" t="s">
        <v>35</v>
      </c>
      <c r="F13" s="67" t="s">
        <v>328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34" ht="12.75" customHeight="1" x14ac:dyDescent="0.2">
      <c r="A14" s="143" t="s">
        <v>176</v>
      </c>
      <c r="B14" s="143" t="s">
        <v>358</v>
      </c>
      <c r="C14" s="143" t="s">
        <v>359</v>
      </c>
      <c r="D14" s="68">
        <v>1</v>
      </c>
      <c r="E14" s="68" t="s">
        <v>35</v>
      </c>
      <c r="F14" s="68" t="s">
        <v>328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1:34" x14ac:dyDescent="0.2">
      <c r="A15" s="33"/>
      <c r="B15" s="34">
        <f>COUNTA(B12:B14)</f>
        <v>3</v>
      </c>
      <c r="C15" s="59"/>
      <c r="D15" s="131"/>
      <c r="E15" s="34">
        <f t="shared" ref="E15:S15" si="2">COUNTIF(E12:E14,"Yes")</f>
        <v>1</v>
      </c>
      <c r="F15" s="34">
        <f t="shared" si="2"/>
        <v>1</v>
      </c>
      <c r="G15" s="34">
        <f t="shared" si="2"/>
        <v>0</v>
      </c>
      <c r="H15" s="34">
        <f t="shared" si="2"/>
        <v>0</v>
      </c>
      <c r="I15" s="34">
        <f t="shared" si="2"/>
        <v>0</v>
      </c>
      <c r="J15" s="34">
        <f t="shared" si="2"/>
        <v>0</v>
      </c>
      <c r="K15" s="34">
        <f t="shared" si="2"/>
        <v>0</v>
      </c>
      <c r="L15" s="34">
        <f t="shared" si="2"/>
        <v>0</v>
      </c>
      <c r="M15" s="34">
        <f t="shared" si="2"/>
        <v>0</v>
      </c>
      <c r="N15" s="34">
        <f t="shared" si="2"/>
        <v>0</v>
      </c>
      <c r="O15" s="34">
        <f t="shared" si="2"/>
        <v>0</v>
      </c>
      <c r="P15" s="34">
        <f t="shared" si="2"/>
        <v>0</v>
      </c>
      <c r="Q15" s="34">
        <f t="shared" si="2"/>
        <v>1</v>
      </c>
      <c r="R15" s="34">
        <f t="shared" si="2"/>
        <v>0</v>
      </c>
      <c r="S15" s="34">
        <f t="shared" si="2"/>
        <v>0</v>
      </c>
    </row>
    <row r="16" spans="1:34" x14ac:dyDescent="0.2">
      <c r="A16" s="46"/>
      <c r="B16" s="46"/>
      <c r="C16" s="82"/>
      <c r="D16" s="8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x14ac:dyDescent="0.2">
      <c r="A17" s="68" t="s">
        <v>230</v>
      </c>
      <c r="B17" s="68" t="s">
        <v>236</v>
      </c>
      <c r="C17" s="68" t="s">
        <v>237</v>
      </c>
      <c r="D17" s="68">
        <v>1</v>
      </c>
      <c r="E17" s="120" t="s">
        <v>35</v>
      </c>
      <c r="F17" s="120" t="s">
        <v>328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</row>
    <row r="18" spans="1:19" x14ac:dyDescent="0.2">
      <c r="A18" s="33"/>
      <c r="B18" s="34">
        <f>COUNTA(B17:B17)</f>
        <v>1</v>
      </c>
      <c r="C18" s="118"/>
      <c r="D18" s="131"/>
      <c r="E18" s="34">
        <f t="shared" ref="E18:S18" si="3">COUNTIF(E17:E17,"Yes")</f>
        <v>0</v>
      </c>
      <c r="F18" s="34">
        <f t="shared" si="3"/>
        <v>0</v>
      </c>
      <c r="G18" s="34">
        <f t="shared" si="3"/>
        <v>0</v>
      </c>
      <c r="H18" s="34">
        <f t="shared" si="3"/>
        <v>0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  <c r="N18" s="34">
        <f t="shared" si="3"/>
        <v>0</v>
      </c>
      <c r="O18" s="34">
        <f t="shared" si="3"/>
        <v>0</v>
      </c>
      <c r="P18" s="34">
        <f t="shared" si="3"/>
        <v>0</v>
      </c>
      <c r="Q18" s="34">
        <f t="shared" si="3"/>
        <v>0</v>
      </c>
      <c r="R18" s="34">
        <f t="shared" si="3"/>
        <v>0</v>
      </c>
      <c r="S18" s="34">
        <f t="shared" si="3"/>
        <v>0</v>
      </c>
    </row>
    <row r="19" spans="1:19" x14ac:dyDescent="0.2">
      <c r="A19" s="46"/>
      <c r="B19" s="46"/>
      <c r="C19" s="82"/>
      <c r="D19" s="82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2.75" customHeight="1" x14ac:dyDescent="0.2">
      <c r="A20" s="67" t="s">
        <v>252</v>
      </c>
      <c r="B20" s="67" t="s">
        <v>253</v>
      </c>
      <c r="C20" s="67" t="s">
        <v>254</v>
      </c>
      <c r="D20" s="67">
        <v>1</v>
      </c>
      <c r="E20" s="67" t="s">
        <v>29</v>
      </c>
      <c r="F20" s="67" t="s">
        <v>29</v>
      </c>
      <c r="G20" s="67"/>
      <c r="H20" s="67"/>
      <c r="I20" s="67"/>
      <c r="J20" s="67"/>
      <c r="K20" s="67"/>
      <c r="L20" s="67"/>
      <c r="M20" s="67" t="s">
        <v>29</v>
      </c>
      <c r="N20" s="67"/>
      <c r="O20" s="67"/>
      <c r="P20" s="67"/>
      <c r="Q20" s="67"/>
      <c r="R20" s="119"/>
      <c r="S20" s="119"/>
    </row>
    <row r="21" spans="1:19" ht="12.75" customHeight="1" x14ac:dyDescent="0.2">
      <c r="A21" s="142" t="s">
        <v>252</v>
      </c>
      <c r="B21" s="142" t="s">
        <v>360</v>
      </c>
      <c r="C21" s="142" t="s">
        <v>361</v>
      </c>
      <c r="D21" s="67">
        <v>1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119"/>
      <c r="S21" s="119"/>
    </row>
    <row r="22" spans="1:19" ht="12.75" customHeight="1" x14ac:dyDescent="0.2">
      <c r="A22" s="67" t="s">
        <v>252</v>
      </c>
      <c r="B22" s="67" t="s">
        <v>260</v>
      </c>
      <c r="C22" s="67" t="s">
        <v>261</v>
      </c>
      <c r="D22" s="67">
        <v>1</v>
      </c>
      <c r="E22" s="67" t="s">
        <v>29</v>
      </c>
      <c r="F22" s="67" t="s">
        <v>29</v>
      </c>
      <c r="G22" s="67" t="s">
        <v>29</v>
      </c>
      <c r="H22" s="67"/>
      <c r="I22" s="67"/>
      <c r="J22" s="67"/>
      <c r="K22" s="67"/>
      <c r="L22" s="67"/>
      <c r="M22" s="67"/>
      <c r="N22" s="67"/>
      <c r="O22" s="67"/>
      <c r="P22" s="67"/>
      <c r="Q22" s="67" t="s">
        <v>29</v>
      </c>
      <c r="R22" s="119"/>
      <c r="S22" s="119"/>
    </row>
    <row r="23" spans="1:19" ht="12.75" customHeight="1" x14ac:dyDescent="0.2">
      <c r="A23" s="68" t="s">
        <v>252</v>
      </c>
      <c r="B23" s="68" t="s">
        <v>278</v>
      </c>
      <c r="C23" s="68" t="s">
        <v>279</v>
      </c>
      <c r="D23" s="68">
        <v>1</v>
      </c>
      <c r="E23" s="68" t="s">
        <v>29</v>
      </c>
      <c r="F23" s="68" t="s">
        <v>29</v>
      </c>
      <c r="G23" s="68" t="s">
        <v>29</v>
      </c>
      <c r="H23" s="68" t="s">
        <v>29</v>
      </c>
      <c r="I23" s="68"/>
      <c r="J23" s="68"/>
      <c r="K23" s="68"/>
      <c r="L23" s="68"/>
      <c r="M23" s="68" t="s">
        <v>29</v>
      </c>
      <c r="N23" s="68"/>
      <c r="O23" s="68"/>
      <c r="P23" s="68"/>
      <c r="Q23" s="68" t="s">
        <v>29</v>
      </c>
      <c r="R23" s="120"/>
      <c r="S23" s="120"/>
    </row>
    <row r="24" spans="1:19" x14ac:dyDescent="0.2">
      <c r="A24" s="33"/>
      <c r="B24" s="34">
        <f>COUNTA(B20:B23)</f>
        <v>4</v>
      </c>
      <c r="C24" s="118"/>
      <c r="D24" s="131"/>
      <c r="E24" s="34">
        <f t="shared" ref="E24:S24" si="4">COUNTIF(E20:E23,"Yes")</f>
        <v>3</v>
      </c>
      <c r="F24" s="34">
        <f t="shared" si="4"/>
        <v>3</v>
      </c>
      <c r="G24" s="34">
        <f t="shared" si="4"/>
        <v>2</v>
      </c>
      <c r="H24" s="34">
        <f t="shared" si="4"/>
        <v>1</v>
      </c>
      <c r="I24" s="34">
        <f t="shared" si="4"/>
        <v>0</v>
      </c>
      <c r="J24" s="34">
        <f t="shared" si="4"/>
        <v>0</v>
      </c>
      <c r="K24" s="34">
        <f t="shared" si="4"/>
        <v>0</v>
      </c>
      <c r="L24" s="34">
        <f t="shared" si="4"/>
        <v>0</v>
      </c>
      <c r="M24" s="34">
        <f t="shared" si="4"/>
        <v>2</v>
      </c>
      <c r="N24" s="34">
        <f t="shared" si="4"/>
        <v>0</v>
      </c>
      <c r="O24" s="34">
        <f t="shared" si="4"/>
        <v>0</v>
      </c>
      <c r="P24" s="34">
        <f t="shared" si="4"/>
        <v>0</v>
      </c>
      <c r="Q24" s="34">
        <f t="shared" si="4"/>
        <v>2</v>
      </c>
      <c r="R24" s="34">
        <f t="shared" si="4"/>
        <v>0</v>
      </c>
      <c r="S24" s="34">
        <f t="shared" si="4"/>
        <v>0</v>
      </c>
    </row>
    <row r="25" spans="1:19" x14ac:dyDescent="0.2">
      <c r="A25" s="46"/>
      <c r="B25" s="46"/>
      <c r="C25" s="82"/>
      <c r="D25" s="82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2.75" customHeight="1" x14ac:dyDescent="0.2">
      <c r="A26" s="67" t="s">
        <v>300</v>
      </c>
      <c r="B26" s="67" t="s">
        <v>305</v>
      </c>
      <c r="C26" s="67" t="s">
        <v>306</v>
      </c>
      <c r="D26" s="67">
        <v>1</v>
      </c>
      <c r="E26" s="119" t="s">
        <v>35</v>
      </c>
      <c r="F26" s="119" t="s">
        <v>328</v>
      </c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</row>
    <row r="27" spans="1:19" ht="12.75" customHeight="1" x14ac:dyDescent="0.2">
      <c r="A27" s="67" t="s">
        <v>300</v>
      </c>
      <c r="B27" s="67" t="s">
        <v>317</v>
      </c>
      <c r="C27" s="67" t="s">
        <v>318</v>
      </c>
      <c r="D27" s="67">
        <v>1</v>
      </c>
      <c r="E27" s="119" t="s">
        <v>35</v>
      </c>
      <c r="F27" s="119" t="s">
        <v>328</v>
      </c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</row>
    <row r="28" spans="1:19" ht="12.75" customHeight="1" x14ac:dyDescent="0.2">
      <c r="A28" s="142" t="s">
        <v>300</v>
      </c>
      <c r="B28" s="176" t="s">
        <v>321</v>
      </c>
      <c r="C28" s="176" t="s">
        <v>322</v>
      </c>
      <c r="D28" s="67">
        <v>1</v>
      </c>
      <c r="E28" s="119" t="s">
        <v>35</v>
      </c>
      <c r="F28" s="119" t="s">
        <v>328</v>
      </c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1:19" ht="12.75" customHeight="1" x14ac:dyDescent="0.2">
      <c r="A29" s="68" t="s">
        <v>300</v>
      </c>
      <c r="B29" s="68" t="s">
        <v>319</v>
      </c>
      <c r="C29" s="68" t="s">
        <v>320</v>
      </c>
      <c r="D29" s="68">
        <v>1</v>
      </c>
      <c r="E29" s="120" t="s">
        <v>35</v>
      </c>
      <c r="F29" s="120" t="s">
        <v>328</v>
      </c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x14ac:dyDescent="0.2">
      <c r="A30" s="33"/>
      <c r="B30" s="34">
        <f>COUNTA(B26:B29)</f>
        <v>4</v>
      </c>
      <c r="C30" s="118"/>
      <c r="D30" s="131"/>
      <c r="E30" s="34">
        <f t="shared" ref="E30:S30" si="5">COUNTIF(E26:E29,"Yes")</f>
        <v>0</v>
      </c>
      <c r="F30" s="34">
        <f t="shared" si="5"/>
        <v>0</v>
      </c>
      <c r="G30" s="34">
        <f t="shared" si="5"/>
        <v>0</v>
      </c>
      <c r="H30" s="34">
        <f t="shared" si="5"/>
        <v>0</v>
      </c>
      <c r="I30" s="34">
        <f t="shared" si="5"/>
        <v>0</v>
      </c>
      <c r="J30" s="34">
        <f t="shared" si="5"/>
        <v>0</v>
      </c>
      <c r="K30" s="34">
        <f t="shared" si="5"/>
        <v>0</v>
      </c>
      <c r="L30" s="34">
        <f t="shared" si="5"/>
        <v>0</v>
      </c>
      <c r="M30" s="34">
        <f t="shared" si="5"/>
        <v>0</v>
      </c>
      <c r="N30" s="34">
        <f t="shared" si="5"/>
        <v>0</v>
      </c>
      <c r="O30" s="34">
        <f t="shared" si="5"/>
        <v>0</v>
      </c>
      <c r="P30" s="34">
        <f t="shared" si="5"/>
        <v>0</v>
      </c>
      <c r="Q30" s="34">
        <f t="shared" si="5"/>
        <v>0</v>
      </c>
      <c r="R30" s="34">
        <f t="shared" si="5"/>
        <v>0</v>
      </c>
      <c r="S30" s="34">
        <f t="shared" si="5"/>
        <v>0</v>
      </c>
    </row>
    <row r="31" spans="1:19" x14ac:dyDescent="0.2">
      <c r="A31" s="46"/>
      <c r="B31" s="46"/>
      <c r="C31" s="82"/>
      <c r="D31" s="82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x14ac:dyDescent="0.2">
      <c r="A32" s="46"/>
      <c r="B32" s="46"/>
      <c r="C32" s="82"/>
      <c r="D32" s="82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x14ac:dyDescent="0.2">
      <c r="A33" s="50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x14ac:dyDescent="0.2">
      <c r="A34" s="50"/>
      <c r="C34" s="94" t="s">
        <v>64</v>
      </c>
      <c r="D34" s="94"/>
      <c r="E34" s="95"/>
      <c r="F34" s="95"/>
      <c r="G34" s="95"/>
      <c r="H34" s="95"/>
      <c r="I34" s="95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x14ac:dyDescent="0.2">
      <c r="A35" s="50"/>
      <c r="B35" s="87"/>
      <c r="C35" s="96"/>
      <c r="D35" s="96"/>
      <c r="E35" s="97"/>
      <c r="F35" s="98"/>
      <c r="G35" s="99" t="s">
        <v>97</v>
      </c>
      <c r="H35" s="91">
        <f>SUM(B6+B10+B15+B18+B24+B30)</f>
        <v>17</v>
      </c>
      <c r="I35" s="95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x14ac:dyDescent="0.2">
      <c r="B36" s="86"/>
      <c r="C36" s="96"/>
      <c r="D36" s="96"/>
      <c r="E36" s="97"/>
      <c r="F36" s="97"/>
      <c r="G36" s="100" t="s">
        <v>99</v>
      </c>
      <c r="H36" s="91">
        <f>SUM(E6+E10+E15+E18+E24+E30)</f>
        <v>6</v>
      </c>
      <c r="I36" s="96"/>
    </row>
    <row r="37" spans="1:19" x14ac:dyDescent="0.2">
      <c r="B37" s="86"/>
      <c r="C37" s="96"/>
      <c r="D37" s="96"/>
      <c r="E37" s="97"/>
      <c r="F37" s="97"/>
      <c r="G37" s="100" t="s">
        <v>100</v>
      </c>
      <c r="H37" s="91">
        <f>SUM(F6+F10+F15+F18+F24+F30)</f>
        <v>6</v>
      </c>
      <c r="I37" s="96"/>
    </row>
    <row r="38" spans="1:19" x14ac:dyDescent="0.2">
      <c r="B38" s="86"/>
      <c r="C38" s="96"/>
      <c r="D38" s="96"/>
      <c r="E38" s="96"/>
      <c r="F38" s="96"/>
      <c r="G38" s="96"/>
      <c r="H38" s="96"/>
      <c r="I38" s="96"/>
    </row>
    <row r="39" spans="1:19" x14ac:dyDescent="0.2">
      <c r="B39" s="86"/>
      <c r="C39" s="94" t="s">
        <v>101</v>
      </c>
      <c r="D39" s="94"/>
      <c r="E39" s="96"/>
      <c r="F39" s="96"/>
      <c r="G39" s="96"/>
      <c r="H39" s="101" t="s">
        <v>93</v>
      </c>
      <c r="I39" s="101" t="s">
        <v>102</v>
      </c>
    </row>
    <row r="40" spans="1:19" x14ac:dyDescent="0.2">
      <c r="B40" s="86"/>
      <c r="C40" s="96"/>
      <c r="D40" s="96"/>
      <c r="E40" s="96"/>
      <c r="F40" s="96"/>
      <c r="G40" s="102" t="s">
        <v>107</v>
      </c>
      <c r="H40" s="91">
        <f>SUM(G6+G10+G15+G18+G24+G30)</f>
        <v>4</v>
      </c>
      <c r="I40" s="104">
        <f>H40/(H53)</f>
        <v>0.2857142857142857</v>
      </c>
    </row>
    <row r="41" spans="1:19" x14ac:dyDescent="0.2">
      <c r="B41" s="86"/>
      <c r="C41" s="96"/>
      <c r="D41" s="96"/>
      <c r="E41" s="96"/>
      <c r="F41" s="96"/>
      <c r="G41" s="102" t="s">
        <v>108</v>
      </c>
      <c r="H41" s="91">
        <f>SUM(H6+H10+H15+H18+H24+H30)</f>
        <v>2</v>
      </c>
      <c r="I41" s="104">
        <f>H41/H53</f>
        <v>0.14285714285714285</v>
      </c>
    </row>
    <row r="42" spans="1:19" x14ac:dyDescent="0.2">
      <c r="B42" s="86"/>
      <c r="C42" s="96"/>
      <c r="D42" s="96"/>
      <c r="E42" s="96"/>
      <c r="F42" s="96"/>
      <c r="G42" s="102" t="s">
        <v>109</v>
      </c>
      <c r="H42" s="91">
        <f>SUM(I6+I10+I15+I18+I24+I30)</f>
        <v>0</v>
      </c>
      <c r="I42" s="104">
        <f>H42/H53</f>
        <v>0</v>
      </c>
    </row>
    <row r="43" spans="1:19" x14ac:dyDescent="0.2">
      <c r="B43" s="86"/>
      <c r="C43" s="96"/>
      <c r="D43" s="96"/>
      <c r="E43" s="96"/>
      <c r="F43" s="96"/>
      <c r="G43" s="102" t="s">
        <v>110</v>
      </c>
      <c r="H43" s="91">
        <f>SUM(J6+J10+J15+J18+J24+J30)</f>
        <v>0</v>
      </c>
      <c r="I43" s="104">
        <f>H43/H53</f>
        <v>0</v>
      </c>
    </row>
    <row r="44" spans="1:19" x14ac:dyDescent="0.2">
      <c r="B44" s="86"/>
      <c r="C44" s="96"/>
      <c r="D44" s="96"/>
      <c r="E44" s="96"/>
      <c r="F44" s="96"/>
      <c r="G44" s="102" t="s">
        <v>111</v>
      </c>
      <c r="H44" s="91">
        <f>SUM(K6+K10+K15+K18+K24+K30)</f>
        <v>0</v>
      </c>
      <c r="I44" s="104">
        <f>H44/H53</f>
        <v>0</v>
      </c>
    </row>
    <row r="45" spans="1:19" x14ac:dyDescent="0.2">
      <c r="B45" s="86"/>
      <c r="C45" s="96"/>
      <c r="D45" s="96"/>
      <c r="E45" s="96"/>
      <c r="F45" s="96"/>
      <c r="G45" s="102" t="s">
        <v>112</v>
      </c>
      <c r="H45" s="91">
        <f>SUM(L6+L10+L15+L18+L24+L30)</f>
        <v>0</v>
      </c>
      <c r="I45" s="104">
        <f>H45/H53</f>
        <v>0</v>
      </c>
    </row>
    <row r="46" spans="1:19" x14ac:dyDescent="0.2">
      <c r="B46" s="86"/>
      <c r="C46" s="96"/>
      <c r="D46" s="96"/>
      <c r="E46" s="96"/>
      <c r="F46" s="96"/>
      <c r="G46" s="102" t="s">
        <v>113</v>
      </c>
      <c r="H46" s="91">
        <f>SUM(M6+M10+M15+M18+M24+M30)</f>
        <v>3</v>
      </c>
      <c r="I46" s="104">
        <f>H46/H53</f>
        <v>0.21428571428571427</v>
      </c>
    </row>
    <row r="47" spans="1:19" x14ac:dyDescent="0.2">
      <c r="B47" s="86"/>
      <c r="C47" s="96"/>
      <c r="D47" s="96"/>
      <c r="E47" s="96"/>
      <c r="F47" s="96"/>
      <c r="G47" s="102" t="s">
        <v>114</v>
      </c>
      <c r="H47" s="91">
        <f>SUM(N6+N10+N15+N18+N24+N30)</f>
        <v>0</v>
      </c>
      <c r="I47" s="104">
        <f>H47/H53</f>
        <v>0</v>
      </c>
    </row>
    <row r="48" spans="1:19" x14ac:dyDescent="0.2">
      <c r="B48" s="86"/>
      <c r="C48" s="96"/>
      <c r="D48" s="96"/>
      <c r="E48" s="96"/>
      <c r="F48" s="96"/>
      <c r="G48" s="102" t="s">
        <v>115</v>
      </c>
      <c r="H48" s="91">
        <f>SUM(O6+O10+O15+O18+O24+O30)</f>
        <v>0</v>
      </c>
      <c r="I48" s="104">
        <f>H48/H53</f>
        <v>0</v>
      </c>
    </row>
    <row r="49" spans="2:9" x14ac:dyDescent="0.2">
      <c r="B49" s="86"/>
      <c r="C49" s="96"/>
      <c r="D49" s="96"/>
      <c r="E49" s="96"/>
      <c r="F49" s="96"/>
      <c r="G49" s="102" t="s">
        <v>116</v>
      </c>
      <c r="H49" s="91">
        <f>SUM(P6+P10+P15+P18+P24+P30)</f>
        <v>0</v>
      </c>
      <c r="I49" s="104">
        <f>H49/H53</f>
        <v>0</v>
      </c>
    </row>
    <row r="50" spans="2:9" x14ac:dyDescent="0.2">
      <c r="B50" s="86"/>
      <c r="C50" s="96"/>
      <c r="D50" s="96"/>
      <c r="E50" s="96"/>
      <c r="F50" s="96"/>
      <c r="G50" s="102" t="s">
        <v>117</v>
      </c>
      <c r="H50" s="91">
        <f>SUM(Q6+Q10+Q15+Q18+Q24+Q30)</f>
        <v>5</v>
      </c>
      <c r="I50" s="104">
        <f>H50/H53</f>
        <v>0.35714285714285715</v>
      </c>
    </row>
    <row r="51" spans="2:9" x14ac:dyDescent="0.2">
      <c r="B51" s="86"/>
      <c r="C51" s="96"/>
      <c r="D51" s="96"/>
      <c r="E51" s="96"/>
      <c r="F51" s="96"/>
      <c r="G51" s="102" t="s">
        <v>118</v>
      </c>
      <c r="H51" s="91">
        <f>SUM(R6+R10+R15+R18+R24+R30)</f>
        <v>0</v>
      </c>
      <c r="I51" s="104">
        <f>H51/H53</f>
        <v>0</v>
      </c>
    </row>
    <row r="52" spans="2:9" x14ac:dyDescent="0.2">
      <c r="B52" s="86"/>
      <c r="C52" s="96"/>
      <c r="D52" s="96"/>
      <c r="E52" s="96"/>
      <c r="F52" s="96"/>
      <c r="G52" s="102" t="s">
        <v>119</v>
      </c>
      <c r="H52" s="114">
        <f>SUM(S6+S10+S15+S18+S24+S30)</f>
        <v>0</v>
      </c>
      <c r="I52" s="106">
        <f>H52/H53</f>
        <v>0</v>
      </c>
    </row>
    <row r="53" spans="2:9" x14ac:dyDescent="0.2">
      <c r="B53" s="86"/>
      <c r="C53" s="96"/>
      <c r="D53" s="96"/>
      <c r="E53" s="96"/>
      <c r="F53" s="96"/>
      <c r="G53" s="102"/>
      <c r="H53" s="113">
        <f>SUM(H40:H52)</f>
        <v>14</v>
      </c>
      <c r="I53" s="105">
        <f>SUM(I40:I52)</f>
        <v>1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2012 Swimming Season
Possible Pollution Sources for Monitored Oregon Beaches</oddHeader>
    <oddFooter>&amp;R&amp;P of &amp;N</oddFooter>
  </headerFooter>
  <rowBreaks count="1" manualBreakCount="1">
    <brk id="3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7"/>
  <sheetViews>
    <sheetView topLeftCell="C1" zoomScaleNormal="100" workbookViewId="0">
      <pane ySplit="1" topLeftCell="A2" activePane="bottomLeft" state="frozen"/>
      <selection pane="bottomLeft" activeCell="C1" sqref="C1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6.4257812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2" ht="37.5" customHeight="1" x14ac:dyDescent="0.15">
      <c r="A1" s="25" t="s">
        <v>12</v>
      </c>
      <c r="B1" s="25" t="s">
        <v>13</v>
      </c>
      <c r="C1" s="25" t="s">
        <v>65</v>
      </c>
      <c r="D1" s="3" t="s">
        <v>68</v>
      </c>
      <c r="E1" s="25" t="s">
        <v>84</v>
      </c>
      <c r="F1" s="26" t="s">
        <v>85</v>
      </c>
      <c r="G1" s="26" t="s">
        <v>86</v>
      </c>
      <c r="H1" s="27" t="s">
        <v>87</v>
      </c>
      <c r="I1" s="25" t="s">
        <v>88</v>
      </c>
      <c r="J1" s="25" t="s">
        <v>89</v>
      </c>
      <c r="K1" s="25" t="s">
        <v>90</v>
      </c>
    </row>
    <row r="2" spans="1:12" ht="12.75" customHeight="1" x14ac:dyDescent="0.15">
      <c r="A2" s="148" t="s">
        <v>140</v>
      </c>
      <c r="B2" s="148" t="s">
        <v>143</v>
      </c>
      <c r="C2" s="148" t="s">
        <v>144</v>
      </c>
      <c r="D2" s="148"/>
      <c r="E2" s="148" t="s">
        <v>33</v>
      </c>
      <c r="F2" s="149">
        <v>41060</v>
      </c>
      <c r="G2" s="149">
        <v>41061</v>
      </c>
      <c r="H2" s="148">
        <v>2</v>
      </c>
      <c r="I2" s="148" t="s">
        <v>31</v>
      </c>
      <c r="J2" s="148" t="s">
        <v>32</v>
      </c>
      <c r="K2" s="148" t="s">
        <v>23</v>
      </c>
    </row>
    <row r="3" spans="1:12" ht="12.75" customHeight="1" x14ac:dyDescent="0.15">
      <c r="A3" s="33"/>
      <c r="B3" s="61">
        <f>SUM(IF(FREQUENCY(MATCH(B2:B2,B2:B2,0),MATCH(B2:B2,B2:B2,0))&gt;0,1))</f>
        <v>1</v>
      </c>
      <c r="C3" s="61"/>
      <c r="D3" s="61"/>
      <c r="E3" s="29">
        <f>COUNTA(E2:E2)</f>
        <v>1</v>
      </c>
      <c r="F3" s="29"/>
      <c r="G3" s="29"/>
      <c r="H3" s="29">
        <f>SUM(H2:H2)</f>
        <v>2</v>
      </c>
      <c r="I3" s="33"/>
      <c r="J3" s="33"/>
      <c r="K3" s="33"/>
    </row>
    <row r="4" spans="1:12" ht="12.75" customHeight="1" x14ac:dyDescent="0.15">
      <c r="A4" s="33"/>
      <c r="B4" s="61"/>
      <c r="C4" s="34"/>
      <c r="D4" s="34"/>
      <c r="E4" s="29"/>
      <c r="F4" s="29"/>
      <c r="G4" s="29"/>
      <c r="H4" s="29"/>
      <c r="I4" s="33"/>
      <c r="J4" s="33"/>
      <c r="K4" s="33"/>
    </row>
    <row r="5" spans="1:12" ht="12.75" customHeight="1" x14ac:dyDescent="0.15">
      <c r="A5" s="143" t="s">
        <v>300</v>
      </c>
      <c r="B5" s="143" t="s">
        <v>321</v>
      </c>
      <c r="C5" s="143" t="s">
        <v>322</v>
      </c>
      <c r="D5" s="143"/>
      <c r="E5" s="143" t="s">
        <v>33</v>
      </c>
      <c r="F5" s="150">
        <v>41067</v>
      </c>
      <c r="G5" s="150">
        <v>41068</v>
      </c>
      <c r="H5" s="143">
        <v>2</v>
      </c>
      <c r="I5" s="143" t="s">
        <v>31</v>
      </c>
      <c r="J5" s="143" t="s">
        <v>32</v>
      </c>
      <c r="K5" s="143" t="s">
        <v>23</v>
      </c>
      <c r="L5" s="67"/>
    </row>
    <row r="6" spans="1:12" ht="12.75" customHeight="1" x14ac:dyDescent="0.15">
      <c r="A6" s="33"/>
      <c r="B6" s="61">
        <f>SUM(IF(FREQUENCY(MATCH(B5:B5,B5:B5,0),MATCH(B5:B5,B5:B5,0))&gt;0,1))</f>
        <v>1</v>
      </c>
      <c r="C6" s="34"/>
      <c r="D6" s="34"/>
      <c r="E6" s="29">
        <f>COUNTA(E5:E5)</f>
        <v>1</v>
      </c>
      <c r="F6" s="29"/>
      <c r="G6" s="29"/>
      <c r="H6" s="29">
        <f>SUM(H5:H5)</f>
        <v>2</v>
      </c>
      <c r="I6" s="33"/>
      <c r="J6" s="33"/>
      <c r="K6" s="33"/>
    </row>
    <row r="7" spans="1:12" ht="12.75" customHeight="1" x14ac:dyDescent="0.15">
      <c r="A7" s="33"/>
      <c r="B7" s="61"/>
      <c r="C7" s="34"/>
      <c r="D7" s="34"/>
      <c r="E7" s="29"/>
      <c r="F7" s="29"/>
      <c r="G7" s="29"/>
      <c r="H7" s="29"/>
      <c r="I7" s="33"/>
      <c r="J7" s="33"/>
      <c r="K7" s="33"/>
    </row>
    <row r="8" spans="1:12" ht="12.75" customHeight="1" x14ac:dyDescent="0.15">
      <c r="A8" s="33"/>
      <c r="B8" s="61"/>
      <c r="C8" s="34"/>
      <c r="D8" s="34"/>
      <c r="E8" s="29"/>
      <c r="F8" s="29"/>
      <c r="G8" s="29"/>
      <c r="H8" s="29"/>
      <c r="I8" s="33"/>
      <c r="J8" s="33"/>
      <c r="K8" s="33"/>
    </row>
    <row r="9" spans="1:12" ht="12.75" customHeight="1" x14ac:dyDescent="0.2">
      <c r="A9" s="33"/>
      <c r="C9" s="103"/>
      <c r="D9" s="111" t="s">
        <v>350</v>
      </c>
      <c r="E9" s="108"/>
      <c r="F9" s="108"/>
      <c r="G9" s="29"/>
      <c r="H9" s="29"/>
      <c r="I9" s="33"/>
      <c r="J9" s="33"/>
      <c r="K9" s="33"/>
    </row>
    <row r="10" spans="1:12" ht="12.75" customHeight="1" x14ac:dyDescent="0.2">
      <c r="A10" s="33"/>
      <c r="B10" s="109"/>
      <c r="D10" s="110" t="s">
        <v>123</v>
      </c>
      <c r="E10" s="91">
        <f>SUM(B3+B6)</f>
        <v>2</v>
      </c>
      <c r="F10" s="108"/>
      <c r="G10" s="29"/>
      <c r="H10" s="29"/>
      <c r="I10" s="33"/>
      <c r="J10" s="33"/>
      <c r="K10" s="33"/>
    </row>
    <row r="11" spans="1:12" ht="12.75" customHeight="1" x14ac:dyDescent="0.2">
      <c r="A11" s="33"/>
      <c r="B11" s="109"/>
      <c r="D11" s="110" t="s">
        <v>124</v>
      </c>
      <c r="E11" s="91">
        <f>SUM(E3+E6)</f>
        <v>2</v>
      </c>
      <c r="F11" s="108"/>
      <c r="G11" s="29"/>
      <c r="H11" s="29"/>
      <c r="I11" s="33"/>
      <c r="J11" s="33"/>
      <c r="K11" s="33"/>
    </row>
    <row r="12" spans="1:12" ht="12.75" customHeight="1" x14ac:dyDescent="0.2">
      <c r="A12" s="33"/>
      <c r="B12" s="109"/>
      <c r="D12" s="110" t="s">
        <v>125</v>
      </c>
      <c r="E12" s="90">
        <f>SUM(H3+H6)</f>
        <v>4</v>
      </c>
      <c r="F12" s="108"/>
      <c r="G12" s="29"/>
      <c r="H12" s="29"/>
      <c r="I12" s="33"/>
      <c r="J12" s="33"/>
      <c r="K12" s="33"/>
    </row>
    <row r="13" spans="1:12" ht="12.75" customHeight="1" x14ac:dyDescent="0.2">
      <c r="A13" s="33"/>
      <c r="B13" s="109"/>
      <c r="C13" s="103"/>
      <c r="D13" s="103"/>
      <c r="E13" s="108"/>
      <c r="F13" s="108"/>
      <c r="G13" s="29"/>
      <c r="H13" s="29"/>
      <c r="I13" s="33"/>
      <c r="J13" s="33"/>
      <c r="K13" s="33"/>
    </row>
    <row r="14" spans="1:12" ht="12.75" customHeight="1" x14ac:dyDescent="0.2">
      <c r="A14" s="33"/>
      <c r="B14" s="138"/>
      <c r="D14" s="111" t="s">
        <v>105</v>
      </c>
      <c r="E14" s="108"/>
      <c r="F14" s="108"/>
      <c r="G14" s="29"/>
      <c r="H14" s="29"/>
      <c r="I14" s="33"/>
      <c r="J14" s="33"/>
      <c r="K14" s="33"/>
    </row>
    <row r="15" spans="1:12" ht="12.75" customHeight="1" x14ac:dyDescent="0.2">
      <c r="A15" s="33"/>
      <c r="B15" s="109"/>
      <c r="C15" s="91"/>
      <c r="D15" s="91"/>
      <c r="E15" s="101" t="s">
        <v>93</v>
      </c>
      <c r="F15" s="101" t="s">
        <v>94</v>
      </c>
      <c r="G15" s="29"/>
      <c r="H15" s="29"/>
      <c r="I15" s="33"/>
      <c r="J15" s="33"/>
      <c r="K15" s="33"/>
    </row>
    <row r="16" spans="1:12" ht="12.75" customHeight="1" x14ac:dyDescent="0.2">
      <c r="A16" s="78"/>
      <c r="B16" s="138"/>
      <c r="D16" s="112" t="s">
        <v>120</v>
      </c>
      <c r="E16" s="93"/>
      <c r="F16" s="93"/>
      <c r="G16" s="30"/>
      <c r="H16" s="79"/>
      <c r="I16" s="33"/>
      <c r="J16" s="33"/>
      <c r="K16" s="54"/>
    </row>
    <row r="17" spans="1:12" ht="12.75" customHeight="1" x14ac:dyDescent="0.15">
      <c r="A17" s="29"/>
      <c r="B17" s="103"/>
      <c r="D17" s="139" t="s">
        <v>91</v>
      </c>
      <c r="E17" s="114">
        <f>COUNTIF(I2:I7, "*ELEV_BACT*")</f>
        <v>2</v>
      </c>
      <c r="F17" s="106">
        <f>E17/E18</f>
        <v>1</v>
      </c>
      <c r="G17" s="33"/>
      <c r="H17" s="46"/>
      <c r="I17" s="33"/>
      <c r="J17" s="33"/>
      <c r="K17" s="33"/>
    </row>
    <row r="18" spans="1:12" ht="12.75" customHeight="1" x14ac:dyDescent="0.2">
      <c r="B18" s="138"/>
      <c r="D18" s="115"/>
      <c r="E18" s="116">
        <f>SUM(E17:E17)</f>
        <v>2</v>
      </c>
      <c r="F18" s="104">
        <f>SUM(F17:F17)</f>
        <v>1</v>
      </c>
      <c r="G18" s="33"/>
      <c r="I18" s="77"/>
      <c r="J18" s="33"/>
      <c r="K18" s="33"/>
    </row>
    <row r="19" spans="1:12" ht="12.75" customHeight="1" x14ac:dyDescent="0.2">
      <c r="B19" s="138"/>
      <c r="D19" s="112" t="s">
        <v>121</v>
      </c>
      <c r="E19" s="93"/>
      <c r="F19" s="113"/>
      <c r="H19" s="75"/>
      <c r="I19" s="76"/>
      <c r="J19" s="45"/>
      <c r="K19" s="83"/>
    </row>
    <row r="20" spans="1:12" ht="12.75" customHeight="1" x14ac:dyDescent="0.2">
      <c r="B20" s="138"/>
      <c r="D20" s="139" t="s">
        <v>92</v>
      </c>
      <c r="E20" s="114">
        <f>COUNTIF(J2:J7, "*ENTERO*")</f>
        <v>2</v>
      </c>
      <c r="F20" s="106">
        <f>E20/E21</f>
        <v>1</v>
      </c>
      <c r="I20" s="84"/>
      <c r="J20" s="45"/>
      <c r="K20" s="83"/>
      <c r="L20" s="67"/>
    </row>
    <row r="21" spans="1:12" ht="12.75" customHeight="1" x14ac:dyDescent="0.2">
      <c r="B21" s="138"/>
      <c r="D21" s="115"/>
      <c r="E21" s="116">
        <f>SUM(E20:E20)</f>
        <v>2</v>
      </c>
      <c r="F21" s="104">
        <f>SUM(F20:F20)</f>
        <v>1</v>
      </c>
      <c r="I21" s="77"/>
      <c r="J21" s="33"/>
      <c r="K21" s="45"/>
      <c r="L21" s="67"/>
    </row>
    <row r="22" spans="1:12" ht="12.75" customHeight="1" x14ac:dyDescent="0.2">
      <c r="B22" s="138"/>
      <c r="D22" s="112" t="s">
        <v>122</v>
      </c>
      <c r="E22" s="93"/>
      <c r="F22" s="113"/>
      <c r="I22" s="76"/>
      <c r="J22" s="45"/>
      <c r="K22" s="83"/>
      <c r="L22" s="67"/>
    </row>
    <row r="23" spans="1:12" ht="12.75" customHeight="1" x14ac:dyDescent="0.2">
      <c r="B23" s="138"/>
      <c r="D23" s="139" t="s">
        <v>106</v>
      </c>
      <c r="E23" s="114">
        <f>COUNTIF(K2:K7, "*UNKNOWN*")</f>
        <v>2</v>
      </c>
      <c r="F23" s="106">
        <f>E23/E24</f>
        <v>1</v>
      </c>
      <c r="I23" s="67"/>
      <c r="J23" s="45"/>
      <c r="K23" s="83"/>
    </row>
    <row r="24" spans="1:12" ht="12.75" customHeight="1" x14ac:dyDescent="0.2">
      <c r="B24" s="96"/>
      <c r="C24" s="96"/>
      <c r="D24" s="96"/>
      <c r="E24" s="116">
        <f>SUM(E23:E23)</f>
        <v>2</v>
      </c>
      <c r="F24" s="104">
        <f>SUM(F23:F23)</f>
        <v>1</v>
      </c>
      <c r="I24" s="67"/>
      <c r="J24" s="45"/>
      <c r="K24" s="83"/>
    </row>
    <row r="25" spans="1:12" ht="12.75" customHeight="1" x14ac:dyDescent="0.15">
      <c r="I25" s="67"/>
      <c r="J25" s="45"/>
      <c r="K25" s="83"/>
    </row>
    <row r="26" spans="1:12" ht="12.75" customHeight="1" x14ac:dyDescent="0.15">
      <c r="I26" s="67"/>
      <c r="J26" s="45"/>
      <c r="K26" s="83"/>
    </row>
    <row r="27" spans="1:12" ht="12" customHeight="1" x14ac:dyDescent="0.15">
      <c r="I27" s="24"/>
      <c r="J27" s="85"/>
      <c r="K27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Oregon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20"/>
  <sheetViews>
    <sheetView workbookViewId="0">
      <pane ySplit="2" topLeftCell="A3" activePane="bottomLeft" state="frozen"/>
      <selection pane="bottomLeft" activeCell="C32" sqref="C32"/>
    </sheetView>
  </sheetViews>
  <sheetFormatPr defaultRowHeight="9" customHeight="1" x14ac:dyDescent="0.2"/>
  <cols>
    <col min="1" max="1" width="11.7109375" style="5" customWidth="1"/>
    <col min="2" max="2" width="9.140625" style="5"/>
    <col min="3" max="3" width="39.28515625" style="35" customWidth="1"/>
    <col min="4" max="4" width="6.2851562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87" t="s">
        <v>25</v>
      </c>
      <c r="C1" s="188"/>
      <c r="D1" s="188"/>
      <c r="E1" s="188"/>
      <c r="F1" s="188"/>
      <c r="G1" s="32"/>
      <c r="H1" s="185" t="s">
        <v>24</v>
      </c>
      <c r="I1" s="186"/>
      <c r="J1" s="186"/>
      <c r="K1" s="186"/>
      <c r="L1" s="186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68</v>
      </c>
      <c r="E2" s="3" t="s">
        <v>3</v>
      </c>
      <c r="F2" s="3" t="s">
        <v>18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68" t="s">
        <v>140</v>
      </c>
      <c r="B3" s="68" t="s">
        <v>143</v>
      </c>
      <c r="C3" s="68" t="s">
        <v>144</v>
      </c>
      <c r="D3" s="68">
        <v>1</v>
      </c>
      <c r="E3" s="63">
        <v>1</v>
      </c>
      <c r="F3" s="68">
        <v>2</v>
      </c>
      <c r="G3" s="63"/>
      <c r="H3" s="63"/>
      <c r="I3" s="63">
        <v>1</v>
      </c>
      <c r="J3" s="63"/>
      <c r="K3" s="63"/>
      <c r="L3" s="63"/>
    </row>
    <row r="4" spans="1:148" ht="12.75" customHeight="1" x14ac:dyDescent="0.2">
      <c r="A4" s="33"/>
      <c r="B4" s="34">
        <f>COUNTA(B3:B3)</f>
        <v>1</v>
      </c>
      <c r="C4" s="34"/>
      <c r="D4" s="34"/>
      <c r="E4" s="44">
        <f>SUM(E3:E3)</f>
        <v>1</v>
      </c>
      <c r="F4" s="44">
        <f>SUM(F3:F3)</f>
        <v>2</v>
      </c>
      <c r="G4" s="44"/>
      <c r="H4" s="44">
        <f>SUM(H3:H3)</f>
        <v>0</v>
      </c>
      <c r="I4" s="44">
        <f>SUM(I3:I3)</f>
        <v>1</v>
      </c>
      <c r="J4" s="44">
        <f>SUM(J3:J3)</f>
        <v>0</v>
      </c>
      <c r="K4" s="44">
        <f>SUM(K3:K3)</f>
        <v>0</v>
      </c>
      <c r="L4" s="44">
        <f>SUM(L3:L3)</f>
        <v>0</v>
      </c>
    </row>
    <row r="5" spans="1:148" ht="12.75" customHeight="1" x14ac:dyDescent="0.2">
      <c r="A5" s="143" t="s">
        <v>300</v>
      </c>
      <c r="B5" s="143" t="s">
        <v>321</v>
      </c>
      <c r="C5" s="143" t="s">
        <v>322</v>
      </c>
      <c r="D5" s="68">
        <v>1</v>
      </c>
      <c r="E5" s="63">
        <v>1</v>
      </c>
      <c r="F5" s="63">
        <v>2</v>
      </c>
      <c r="G5" s="63"/>
      <c r="H5" s="63"/>
      <c r="I5" s="63">
        <v>1</v>
      </c>
      <c r="J5" s="63"/>
      <c r="K5" s="63"/>
      <c r="L5" s="63"/>
    </row>
    <row r="6" spans="1:148" ht="12.75" customHeight="1" x14ac:dyDescent="0.2">
      <c r="A6" s="33"/>
      <c r="B6" s="34">
        <f>COUNTA(B5:B5)</f>
        <v>1</v>
      </c>
      <c r="C6" s="34"/>
      <c r="D6" s="34"/>
      <c r="E6" s="29">
        <f>SUM(E5:E5)</f>
        <v>1</v>
      </c>
      <c r="F6" s="29">
        <f>SUM(F5:F5)</f>
        <v>2</v>
      </c>
      <c r="G6" s="36"/>
      <c r="H6" s="29">
        <f>SUM(H5:H5)</f>
        <v>0</v>
      </c>
      <c r="I6" s="29">
        <f>SUM(I5:I5)</f>
        <v>1</v>
      </c>
      <c r="J6" s="29">
        <f>SUM(J5:J5)</f>
        <v>0</v>
      </c>
      <c r="K6" s="29">
        <f>SUM(K5:K5)</f>
        <v>0</v>
      </c>
      <c r="L6" s="29">
        <f>SUM(L5:L5)</f>
        <v>0</v>
      </c>
      <c r="O6" s="67"/>
      <c r="P6" s="67"/>
    </row>
    <row r="7" spans="1:148" ht="9" customHeight="1" x14ac:dyDescent="0.2">
      <c r="A7" s="33"/>
      <c r="B7" s="34"/>
      <c r="C7" s="34"/>
      <c r="D7" s="34"/>
      <c r="E7" s="29"/>
      <c r="F7" s="29"/>
      <c r="G7" s="36"/>
      <c r="H7" s="29"/>
      <c r="I7" s="29"/>
      <c r="J7" s="29"/>
      <c r="K7" s="29"/>
      <c r="L7" s="29"/>
      <c r="O7" s="67"/>
      <c r="P7" s="67"/>
    </row>
    <row r="8" spans="1:148" ht="12.75" customHeight="1" x14ac:dyDescent="0.2">
      <c r="A8" s="33"/>
      <c r="B8" s="34"/>
      <c r="C8" s="34"/>
      <c r="D8" s="34"/>
      <c r="E8" s="29"/>
      <c r="F8" s="29"/>
      <c r="G8" s="36"/>
      <c r="H8" s="29"/>
      <c r="I8" s="29"/>
      <c r="J8" s="29"/>
      <c r="K8" s="29"/>
      <c r="L8" s="29"/>
    </row>
    <row r="9" spans="1:148" ht="12.75" customHeight="1" x14ac:dyDescent="0.2">
      <c r="C9" s="107"/>
      <c r="D9" s="111" t="s">
        <v>351</v>
      </c>
      <c r="E9" s="108"/>
    </row>
    <row r="10" spans="1:148" ht="12.75" customHeight="1" x14ac:dyDescent="0.2">
      <c r="B10" s="109"/>
      <c r="C10" s="5"/>
      <c r="D10" s="110" t="s">
        <v>123</v>
      </c>
      <c r="E10" s="91">
        <f>SUM(B4+B6)</f>
        <v>2</v>
      </c>
    </row>
    <row r="11" spans="1:148" ht="12.75" customHeight="1" x14ac:dyDescent="0.2">
      <c r="B11" s="109"/>
      <c r="C11" s="5"/>
      <c r="D11" s="110" t="s">
        <v>103</v>
      </c>
      <c r="E11" s="91">
        <f>SUM(E4+E6)</f>
        <v>2</v>
      </c>
    </row>
    <row r="12" spans="1:148" ht="12.75" customHeight="1" x14ac:dyDescent="0.2">
      <c r="B12" s="109"/>
      <c r="C12" s="5"/>
      <c r="D12" s="110" t="s">
        <v>104</v>
      </c>
      <c r="E12" s="90">
        <f>SUM(F4+F6)</f>
        <v>4</v>
      </c>
    </row>
    <row r="13" spans="1:148" ht="12.75" customHeight="1" x14ac:dyDescent="0.2"/>
    <row r="14" spans="1:148" ht="12.75" customHeight="1" x14ac:dyDescent="0.2">
      <c r="C14" s="5"/>
      <c r="D14" s="94"/>
      <c r="E14" s="96"/>
      <c r="F14" s="111" t="s">
        <v>131</v>
      </c>
      <c r="G14" s="96"/>
      <c r="H14" s="101" t="s">
        <v>93</v>
      </c>
      <c r="I14" s="101" t="s">
        <v>102</v>
      </c>
    </row>
    <row r="15" spans="1:148" ht="12.75" customHeight="1" x14ac:dyDescent="0.2">
      <c r="C15" s="115"/>
      <c r="D15" s="115"/>
      <c r="E15" s="115"/>
      <c r="F15" s="99" t="s">
        <v>126</v>
      </c>
      <c r="H15" s="91">
        <f>SUM(H4+H6)</f>
        <v>0</v>
      </c>
      <c r="I15" s="104">
        <f>H15/(H20)</f>
        <v>0</v>
      </c>
    </row>
    <row r="16" spans="1:148" ht="12.75" customHeight="1" x14ac:dyDescent="0.2">
      <c r="C16" s="115"/>
      <c r="D16" s="115"/>
      <c r="E16" s="115"/>
      <c r="F16" s="99" t="s">
        <v>127</v>
      </c>
      <c r="H16" s="91">
        <f>SUM(I4+I6)</f>
        <v>2</v>
      </c>
      <c r="I16" s="104">
        <f>H16/H20</f>
        <v>1</v>
      </c>
    </row>
    <row r="17" spans="3:9" ht="12.75" customHeight="1" x14ac:dyDescent="0.2">
      <c r="C17" s="115"/>
      <c r="D17" s="115"/>
      <c r="E17" s="115"/>
      <c r="F17" s="99" t="s">
        <v>128</v>
      </c>
      <c r="H17" s="91">
        <f>SUM(J4+J6)</f>
        <v>0</v>
      </c>
      <c r="I17" s="104">
        <f>H17/H20</f>
        <v>0</v>
      </c>
    </row>
    <row r="18" spans="3:9" ht="12.75" customHeight="1" x14ac:dyDescent="0.2">
      <c r="C18" s="115"/>
      <c r="D18" s="115"/>
      <c r="E18" s="115"/>
      <c r="F18" s="99" t="s">
        <v>129</v>
      </c>
      <c r="H18" s="91">
        <f>SUM(K4+K6)</f>
        <v>0</v>
      </c>
      <c r="I18" s="104">
        <f>H18/H20</f>
        <v>0</v>
      </c>
    </row>
    <row r="19" spans="3:9" ht="12.75" customHeight="1" x14ac:dyDescent="0.2">
      <c r="C19" s="115"/>
      <c r="D19" s="115"/>
      <c r="E19" s="115"/>
      <c r="F19" s="99" t="s">
        <v>130</v>
      </c>
      <c r="H19" s="114">
        <f>SUM(L4+L6)</f>
        <v>0</v>
      </c>
      <c r="I19" s="106">
        <f>H19/H20</f>
        <v>0</v>
      </c>
    </row>
    <row r="20" spans="3:9" ht="12.75" customHeight="1" x14ac:dyDescent="0.2">
      <c r="C20" s="115"/>
      <c r="D20" s="115"/>
      <c r="E20" s="115"/>
      <c r="F20" s="115"/>
      <c r="G20" s="99"/>
      <c r="H20" s="113">
        <f>SUM(H15:H19)</f>
        <v>2</v>
      </c>
      <c r="I20" s="104">
        <f>SUM(I15:I19)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Oregon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5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5.7109375" style="6" customWidth="1"/>
    <col min="5" max="5" width="9.140625" style="57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3" customFormat="1" ht="12" customHeight="1" x14ac:dyDescent="0.2">
      <c r="B1" s="190" t="s">
        <v>26</v>
      </c>
      <c r="C1" s="190"/>
      <c r="D1" s="65"/>
      <c r="E1" s="66"/>
      <c r="F1" s="65"/>
      <c r="G1" s="189" t="s">
        <v>28</v>
      </c>
      <c r="H1" s="189"/>
      <c r="I1" s="189"/>
      <c r="J1" s="65"/>
      <c r="K1" s="190" t="s">
        <v>34</v>
      </c>
      <c r="L1" s="190"/>
    </row>
    <row r="2" spans="1:12" s="56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68</v>
      </c>
      <c r="E2" s="15" t="s">
        <v>27</v>
      </c>
      <c r="F2" s="3"/>
      <c r="G2" s="3" t="s">
        <v>352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ht="12.75" customHeight="1" x14ac:dyDescent="0.2">
      <c r="A3" s="67" t="s">
        <v>140</v>
      </c>
      <c r="B3" s="67" t="s">
        <v>143</v>
      </c>
      <c r="C3" s="67" t="s">
        <v>144</v>
      </c>
      <c r="D3" s="67">
        <v>1</v>
      </c>
      <c r="E3" s="67">
        <v>87</v>
      </c>
      <c r="F3" s="123"/>
      <c r="G3" s="141" t="s">
        <v>29</v>
      </c>
      <c r="H3" s="141">
        <v>2</v>
      </c>
      <c r="I3" s="152">
        <f t="shared" ref="I3:I5" si="0">H3/E3</f>
        <v>2.2988505747126436E-2</v>
      </c>
      <c r="J3" s="55"/>
      <c r="K3" s="153">
        <f t="shared" ref="K3:K5" si="1">E3-H3</f>
        <v>85</v>
      </c>
      <c r="L3" s="152">
        <f t="shared" ref="L3:L5" si="2">K3/E3</f>
        <v>0.97701149425287359</v>
      </c>
    </row>
    <row r="4" spans="1:12" ht="12.75" customHeight="1" x14ac:dyDescent="0.2">
      <c r="A4" s="67" t="s">
        <v>140</v>
      </c>
      <c r="B4" s="67" t="s">
        <v>155</v>
      </c>
      <c r="C4" s="67" t="s">
        <v>156</v>
      </c>
      <c r="D4" s="67">
        <v>1</v>
      </c>
      <c r="E4" s="67">
        <v>87</v>
      </c>
      <c r="F4" s="123"/>
      <c r="G4" s="141"/>
      <c r="H4" s="67"/>
      <c r="I4" s="152">
        <f t="shared" si="0"/>
        <v>0</v>
      </c>
      <c r="J4" s="55"/>
      <c r="K4" s="153">
        <f t="shared" si="1"/>
        <v>87</v>
      </c>
      <c r="L4" s="152">
        <f t="shared" si="2"/>
        <v>1</v>
      </c>
    </row>
    <row r="5" spans="1:12" ht="12.75" customHeight="1" x14ac:dyDescent="0.2">
      <c r="A5" s="68" t="s">
        <v>140</v>
      </c>
      <c r="B5" s="68" t="s">
        <v>157</v>
      </c>
      <c r="C5" s="68" t="s">
        <v>158</v>
      </c>
      <c r="D5" s="68">
        <v>1</v>
      </c>
      <c r="E5" s="68">
        <v>87</v>
      </c>
      <c r="F5" s="157"/>
      <c r="G5" s="63"/>
      <c r="H5" s="68"/>
      <c r="I5" s="154">
        <f t="shared" si="0"/>
        <v>0</v>
      </c>
      <c r="J5" s="63"/>
      <c r="K5" s="155">
        <f t="shared" si="1"/>
        <v>87</v>
      </c>
      <c r="L5" s="154">
        <f t="shared" si="2"/>
        <v>1</v>
      </c>
    </row>
    <row r="6" spans="1:12" x14ac:dyDescent="0.2">
      <c r="A6" s="33"/>
      <c r="B6" s="34">
        <f>COUNTA(B3:B5)</f>
        <v>3</v>
      </c>
      <c r="C6" s="33"/>
      <c r="D6" s="123"/>
      <c r="E6" s="37">
        <f>SUM(E3:E5)</f>
        <v>261</v>
      </c>
      <c r="F6" s="42"/>
      <c r="G6" s="34">
        <f>COUNTA(G3:G5)</f>
        <v>1</v>
      </c>
      <c r="H6" s="37">
        <f>SUM(H3:H5)</f>
        <v>2</v>
      </c>
      <c r="I6" s="43">
        <f>H6/E6</f>
        <v>7.6628352490421452E-3</v>
      </c>
      <c r="J6" s="140"/>
      <c r="K6" s="37">
        <f>SUM(K3:K5)</f>
        <v>259</v>
      </c>
      <c r="L6" s="43">
        <f>K6/E6</f>
        <v>0.9923371647509579</v>
      </c>
    </row>
    <row r="7" spans="1:12" ht="8.25" customHeight="1" x14ac:dyDescent="0.2">
      <c r="A7" s="33"/>
      <c r="B7" s="34"/>
      <c r="C7" s="33"/>
      <c r="D7" s="123"/>
      <c r="E7" s="37"/>
      <c r="F7" s="42"/>
      <c r="G7" s="34"/>
      <c r="H7" s="37"/>
      <c r="I7" s="43"/>
      <c r="J7" s="140"/>
      <c r="K7" s="37"/>
      <c r="L7" s="43"/>
    </row>
    <row r="8" spans="1:12" x14ac:dyDescent="0.2">
      <c r="A8" s="67" t="s">
        <v>159</v>
      </c>
      <c r="B8" s="67" t="s">
        <v>164</v>
      </c>
      <c r="C8" s="67" t="s">
        <v>165</v>
      </c>
      <c r="D8" s="67">
        <v>1</v>
      </c>
      <c r="E8" s="67">
        <v>87</v>
      </c>
      <c r="F8" s="123"/>
      <c r="G8" s="141"/>
      <c r="H8" s="141"/>
      <c r="I8" s="152">
        <f t="shared" ref="I8:I9" si="3">H8/E8</f>
        <v>0</v>
      </c>
      <c r="J8" s="55"/>
      <c r="K8" s="153">
        <f t="shared" ref="K8:K9" si="4">E8-H8</f>
        <v>87</v>
      </c>
      <c r="L8" s="152">
        <f t="shared" ref="L8:L9" si="5">K8/E8</f>
        <v>1</v>
      </c>
    </row>
    <row r="9" spans="1:12" x14ac:dyDescent="0.2">
      <c r="A9" s="68" t="s">
        <v>159</v>
      </c>
      <c r="B9" s="68" t="s">
        <v>172</v>
      </c>
      <c r="C9" s="68" t="s">
        <v>173</v>
      </c>
      <c r="D9" s="68">
        <v>1</v>
      </c>
      <c r="E9" s="68">
        <v>87</v>
      </c>
      <c r="F9" s="157"/>
      <c r="G9" s="63"/>
      <c r="H9" s="63"/>
      <c r="I9" s="154">
        <f t="shared" si="3"/>
        <v>0</v>
      </c>
      <c r="J9" s="63"/>
      <c r="K9" s="155">
        <f t="shared" si="4"/>
        <v>87</v>
      </c>
      <c r="L9" s="154">
        <f t="shared" si="5"/>
        <v>1</v>
      </c>
    </row>
    <row r="10" spans="1:12" x14ac:dyDescent="0.2">
      <c r="A10" s="33"/>
      <c r="B10" s="34">
        <f>COUNTA(B8:B9)</f>
        <v>2</v>
      </c>
      <c r="C10" s="33"/>
      <c r="D10" s="123"/>
      <c r="E10" s="37">
        <f>SUM(E8:E9)</f>
        <v>174</v>
      </c>
      <c r="F10" s="42"/>
      <c r="G10" s="34">
        <f>COUNTA(G8:G9)</f>
        <v>0</v>
      </c>
      <c r="H10" s="37">
        <f>SUM(H8:H9)</f>
        <v>0</v>
      </c>
      <c r="I10" s="43">
        <f>H10/E10</f>
        <v>0</v>
      </c>
      <c r="J10" s="140"/>
      <c r="K10" s="156">
        <f>E10-H10</f>
        <v>174</v>
      </c>
      <c r="L10" s="43">
        <f>K10/E10</f>
        <v>1</v>
      </c>
    </row>
    <row r="11" spans="1:12" ht="8.25" customHeight="1" x14ac:dyDescent="0.2">
      <c r="A11" s="33"/>
      <c r="B11" s="33"/>
      <c r="C11" s="33"/>
      <c r="D11" s="123"/>
      <c r="F11" s="123"/>
      <c r="G11" s="123"/>
      <c r="H11" s="36"/>
      <c r="I11" s="36"/>
      <c r="J11" s="36"/>
      <c r="K11" s="36"/>
      <c r="L11" s="36"/>
    </row>
    <row r="12" spans="1:12" x14ac:dyDescent="0.2">
      <c r="A12" s="67" t="s">
        <v>176</v>
      </c>
      <c r="B12" s="67" t="s">
        <v>195</v>
      </c>
      <c r="C12" s="67" t="s">
        <v>196</v>
      </c>
      <c r="D12" s="67">
        <v>1</v>
      </c>
      <c r="E12" s="67">
        <v>87</v>
      </c>
      <c r="F12" s="123"/>
      <c r="G12" s="141"/>
      <c r="H12" s="141"/>
      <c r="I12" s="152">
        <f t="shared" ref="I12:I14" si="6">H12/E12</f>
        <v>0</v>
      </c>
      <c r="J12" s="55"/>
      <c r="K12" s="153">
        <f t="shared" ref="K12:K14" si="7">E12-H12</f>
        <v>87</v>
      </c>
      <c r="L12" s="152">
        <f t="shared" ref="L12:L14" si="8">K12/E12</f>
        <v>1</v>
      </c>
    </row>
    <row r="13" spans="1:12" x14ac:dyDescent="0.2">
      <c r="A13" s="67" t="s">
        <v>176</v>
      </c>
      <c r="B13" s="67" t="s">
        <v>197</v>
      </c>
      <c r="C13" s="67" t="s">
        <v>198</v>
      </c>
      <c r="D13" s="67">
        <v>1</v>
      </c>
      <c r="E13" s="67">
        <v>87</v>
      </c>
      <c r="F13" s="123"/>
      <c r="G13" s="141"/>
      <c r="H13" s="141"/>
      <c r="I13" s="152">
        <f t="shared" si="6"/>
        <v>0</v>
      </c>
      <c r="J13" s="55"/>
      <c r="K13" s="153">
        <f t="shared" si="7"/>
        <v>87</v>
      </c>
      <c r="L13" s="152">
        <f t="shared" si="8"/>
        <v>1</v>
      </c>
    </row>
    <row r="14" spans="1:12" x14ac:dyDescent="0.2">
      <c r="A14" s="143" t="s">
        <v>176</v>
      </c>
      <c r="B14" s="143" t="s">
        <v>358</v>
      </c>
      <c r="C14" s="143" t="s">
        <v>359</v>
      </c>
      <c r="D14" s="68">
        <v>1</v>
      </c>
      <c r="E14" s="68">
        <v>87</v>
      </c>
      <c r="F14" s="157"/>
      <c r="G14" s="63"/>
      <c r="H14" s="63"/>
      <c r="I14" s="154">
        <f t="shared" si="6"/>
        <v>0</v>
      </c>
      <c r="J14" s="63"/>
      <c r="K14" s="155">
        <f t="shared" si="7"/>
        <v>87</v>
      </c>
      <c r="L14" s="154">
        <f t="shared" si="8"/>
        <v>1</v>
      </c>
    </row>
    <row r="15" spans="1:12" x14ac:dyDescent="0.2">
      <c r="A15" s="33"/>
      <c r="B15" s="34">
        <f>COUNTA(B12:B14)</f>
        <v>3</v>
      </c>
      <c r="C15" s="33"/>
      <c r="D15" s="123"/>
      <c r="E15" s="37">
        <f>SUM(E12:E14)</f>
        <v>261</v>
      </c>
      <c r="F15" s="42"/>
      <c r="G15" s="34">
        <f>COUNTA(G12:G14)</f>
        <v>0</v>
      </c>
      <c r="H15" s="37">
        <f>SUM(H12:H14)</f>
        <v>0</v>
      </c>
      <c r="I15" s="43">
        <f>H15/E15</f>
        <v>0</v>
      </c>
      <c r="J15" s="140"/>
      <c r="K15" s="156">
        <f>E15-H15</f>
        <v>261</v>
      </c>
      <c r="L15" s="43">
        <f>K15/E15</f>
        <v>1</v>
      </c>
    </row>
    <row r="16" spans="1:12" x14ac:dyDescent="0.2">
      <c r="A16" s="33"/>
      <c r="B16" s="34"/>
      <c r="C16" s="33"/>
      <c r="D16" s="123"/>
      <c r="E16" s="37"/>
      <c r="F16" s="42"/>
      <c r="G16" s="34"/>
      <c r="H16" s="37"/>
      <c r="I16" s="43"/>
      <c r="J16" s="140"/>
      <c r="K16" s="156"/>
      <c r="L16" s="43"/>
    </row>
    <row r="17" spans="1:12" x14ac:dyDescent="0.2">
      <c r="A17" s="68" t="s">
        <v>230</v>
      </c>
      <c r="B17" s="68" t="s">
        <v>236</v>
      </c>
      <c r="C17" s="68" t="s">
        <v>237</v>
      </c>
      <c r="D17" s="68">
        <v>1</v>
      </c>
      <c r="E17" s="68">
        <v>87</v>
      </c>
      <c r="F17" s="157"/>
      <c r="G17" s="63"/>
      <c r="H17" s="122"/>
      <c r="I17" s="154">
        <f t="shared" ref="I17" si="9">H17/E17</f>
        <v>0</v>
      </c>
      <c r="J17" s="63"/>
      <c r="K17" s="155">
        <f t="shared" ref="K17" si="10">E17-H17</f>
        <v>87</v>
      </c>
      <c r="L17" s="154">
        <f t="shared" ref="L17" si="11">K17/E17</f>
        <v>1</v>
      </c>
    </row>
    <row r="18" spans="1:12" x14ac:dyDescent="0.2">
      <c r="A18" s="33"/>
      <c r="B18" s="34">
        <f>COUNTA(B17:B17)</f>
        <v>1</v>
      </c>
      <c r="C18" s="33"/>
      <c r="D18" s="123"/>
      <c r="E18" s="37">
        <f>SUM(E17:E17)</f>
        <v>87</v>
      </c>
      <c r="F18" s="42"/>
      <c r="G18" s="34">
        <f>COUNTA(G17:G17)</f>
        <v>0</v>
      </c>
      <c r="H18" s="37">
        <f>SUM(H17:H17)</f>
        <v>0</v>
      </c>
      <c r="I18" s="43">
        <f>H18/E18</f>
        <v>0</v>
      </c>
      <c r="J18" s="140"/>
      <c r="K18" s="156">
        <f>E18-H18</f>
        <v>87</v>
      </c>
      <c r="L18" s="43">
        <f>K18/E18</f>
        <v>1</v>
      </c>
    </row>
    <row r="19" spans="1:12" x14ac:dyDescent="0.2">
      <c r="A19" s="33"/>
      <c r="B19" s="34"/>
      <c r="C19" s="33"/>
      <c r="D19" s="123"/>
      <c r="E19" s="37"/>
      <c r="F19" s="42"/>
      <c r="G19" s="34"/>
      <c r="H19" s="37"/>
      <c r="I19" s="43"/>
      <c r="J19" s="140"/>
      <c r="K19" s="156"/>
      <c r="L19" s="43"/>
    </row>
    <row r="20" spans="1:12" x14ac:dyDescent="0.2">
      <c r="A20" s="67" t="s">
        <v>252</v>
      </c>
      <c r="B20" s="67" t="s">
        <v>253</v>
      </c>
      <c r="C20" s="67" t="s">
        <v>254</v>
      </c>
      <c r="D20" s="67">
        <v>1</v>
      </c>
      <c r="E20" s="67">
        <v>87</v>
      </c>
      <c r="F20" s="123"/>
      <c r="G20" s="141"/>
      <c r="H20" s="141"/>
      <c r="I20" s="152">
        <f t="shared" ref="I20" si="12">H20/E20</f>
        <v>0</v>
      </c>
      <c r="J20" s="55"/>
      <c r="K20" s="153">
        <f t="shared" ref="K20" si="13">E20-H20</f>
        <v>87</v>
      </c>
      <c r="L20" s="152">
        <f t="shared" ref="L20" si="14">K20/E20</f>
        <v>1</v>
      </c>
    </row>
    <row r="21" spans="1:12" x14ac:dyDescent="0.2">
      <c r="A21" s="142" t="s">
        <v>252</v>
      </c>
      <c r="B21" s="142" t="s">
        <v>360</v>
      </c>
      <c r="C21" s="142" t="s">
        <v>361</v>
      </c>
      <c r="D21" s="67">
        <v>1</v>
      </c>
      <c r="E21" s="67">
        <v>87</v>
      </c>
      <c r="F21" s="123"/>
      <c r="G21" s="177"/>
      <c r="H21" s="177"/>
      <c r="I21" s="152">
        <f t="shared" ref="I21" si="15">H21/E21</f>
        <v>0</v>
      </c>
      <c r="J21" s="55"/>
      <c r="K21" s="153">
        <f t="shared" ref="K21" si="16">E21-H21</f>
        <v>87</v>
      </c>
      <c r="L21" s="152">
        <f t="shared" ref="L21" si="17">K21/E21</f>
        <v>1</v>
      </c>
    </row>
    <row r="22" spans="1:12" x14ac:dyDescent="0.2">
      <c r="A22" s="67" t="s">
        <v>252</v>
      </c>
      <c r="B22" s="67" t="s">
        <v>260</v>
      </c>
      <c r="C22" s="67" t="s">
        <v>261</v>
      </c>
      <c r="D22" s="67">
        <v>1</v>
      </c>
      <c r="E22" s="67">
        <v>87</v>
      </c>
      <c r="F22" s="123"/>
      <c r="G22" s="141"/>
      <c r="H22" s="141"/>
      <c r="I22" s="152">
        <f t="shared" ref="I22:I23" si="18">H22/E22</f>
        <v>0</v>
      </c>
      <c r="J22" s="55"/>
      <c r="K22" s="153">
        <f t="shared" ref="K22:K23" si="19">E22-H22</f>
        <v>87</v>
      </c>
      <c r="L22" s="152">
        <f t="shared" ref="L22:L23" si="20">K22/E22</f>
        <v>1</v>
      </c>
    </row>
    <row r="23" spans="1:12" x14ac:dyDescent="0.2">
      <c r="A23" s="68" t="s">
        <v>252</v>
      </c>
      <c r="B23" s="68" t="s">
        <v>278</v>
      </c>
      <c r="C23" s="68" t="s">
        <v>279</v>
      </c>
      <c r="D23" s="68">
        <v>1</v>
      </c>
      <c r="E23" s="68">
        <v>87</v>
      </c>
      <c r="F23" s="157"/>
      <c r="G23" s="63"/>
      <c r="H23" s="63"/>
      <c r="I23" s="154">
        <f t="shared" si="18"/>
        <v>0</v>
      </c>
      <c r="J23" s="63"/>
      <c r="K23" s="155">
        <f t="shared" si="19"/>
        <v>87</v>
      </c>
      <c r="L23" s="154">
        <f t="shared" si="20"/>
        <v>1</v>
      </c>
    </row>
    <row r="24" spans="1:12" x14ac:dyDescent="0.2">
      <c r="A24" s="33"/>
      <c r="B24" s="34">
        <f>COUNTA(B20:B23)</f>
        <v>4</v>
      </c>
      <c r="C24" s="33"/>
      <c r="D24" s="123"/>
      <c r="E24" s="37">
        <f>SUM(E20:E23)</f>
        <v>348</v>
      </c>
      <c r="F24" s="42"/>
      <c r="G24" s="34">
        <f>COUNTA(G20:G23)</f>
        <v>0</v>
      </c>
      <c r="H24" s="37">
        <f>SUM(H20:H23)</f>
        <v>0</v>
      </c>
      <c r="I24" s="43">
        <f>H24/E24</f>
        <v>0</v>
      </c>
      <c r="J24" s="140"/>
      <c r="K24" s="156">
        <f>E24-H24</f>
        <v>348</v>
      </c>
      <c r="L24" s="43">
        <f>K24/E24</f>
        <v>1</v>
      </c>
    </row>
    <row r="25" spans="1:12" x14ac:dyDescent="0.2">
      <c r="A25" s="33"/>
      <c r="B25" s="34"/>
      <c r="C25" s="33"/>
      <c r="D25" s="123"/>
      <c r="E25" s="37"/>
      <c r="F25" s="42"/>
      <c r="G25" s="34"/>
      <c r="H25" s="37"/>
      <c r="I25" s="43"/>
      <c r="J25" s="140"/>
      <c r="K25" s="156"/>
      <c r="L25" s="43"/>
    </row>
    <row r="26" spans="1:12" x14ac:dyDescent="0.2">
      <c r="A26" s="67" t="s">
        <v>300</v>
      </c>
      <c r="B26" s="67" t="s">
        <v>305</v>
      </c>
      <c r="C26" s="67" t="s">
        <v>306</v>
      </c>
      <c r="D26" s="67">
        <v>1</v>
      </c>
      <c r="E26" s="67">
        <v>87</v>
      </c>
      <c r="F26" s="123"/>
      <c r="G26" s="36"/>
      <c r="H26" s="36"/>
      <c r="I26" s="152">
        <f t="shared" ref="I26:I29" si="21">H26/E26</f>
        <v>0</v>
      </c>
      <c r="J26" s="55"/>
      <c r="K26" s="153">
        <f t="shared" ref="K26:K29" si="22">E26-H26</f>
        <v>87</v>
      </c>
      <c r="L26" s="152">
        <f t="shared" ref="L26:L29" si="23">K26/E26</f>
        <v>1</v>
      </c>
    </row>
    <row r="27" spans="1:12" x14ac:dyDescent="0.2">
      <c r="A27" s="67" t="s">
        <v>300</v>
      </c>
      <c r="B27" s="67" t="s">
        <v>317</v>
      </c>
      <c r="C27" s="67" t="s">
        <v>318</v>
      </c>
      <c r="D27" s="67">
        <v>1</v>
      </c>
      <c r="E27" s="67">
        <v>87</v>
      </c>
      <c r="F27" s="123"/>
      <c r="G27" s="36"/>
      <c r="H27" s="36"/>
      <c r="I27" s="152">
        <f t="shared" si="21"/>
        <v>0</v>
      </c>
      <c r="J27" s="55"/>
      <c r="K27" s="153">
        <f t="shared" si="22"/>
        <v>87</v>
      </c>
      <c r="L27" s="152">
        <f t="shared" si="23"/>
        <v>1</v>
      </c>
    </row>
    <row r="28" spans="1:12" x14ac:dyDescent="0.2">
      <c r="A28" s="142" t="s">
        <v>300</v>
      </c>
      <c r="B28" s="176" t="s">
        <v>321</v>
      </c>
      <c r="C28" s="176" t="s">
        <v>322</v>
      </c>
      <c r="D28" s="67">
        <v>1</v>
      </c>
      <c r="E28" s="67">
        <v>87</v>
      </c>
      <c r="F28" s="123"/>
      <c r="G28" s="178" t="s">
        <v>29</v>
      </c>
      <c r="H28" s="178">
        <v>2</v>
      </c>
      <c r="I28" s="152">
        <f t="shared" ref="I28" si="24">H28/E28</f>
        <v>2.2988505747126436E-2</v>
      </c>
      <c r="J28" s="55"/>
      <c r="K28" s="153">
        <f t="shared" ref="K28" si="25">E28-H28</f>
        <v>85</v>
      </c>
      <c r="L28" s="152">
        <f t="shared" ref="L28" si="26">K28/E28</f>
        <v>0.97701149425287359</v>
      </c>
    </row>
    <row r="29" spans="1:12" x14ac:dyDescent="0.2">
      <c r="A29" s="68" t="s">
        <v>300</v>
      </c>
      <c r="B29" s="68" t="s">
        <v>319</v>
      </c>
      <c r="C29" s="68" t="s">
        <v>320</v>
      </c>
      <c r="D29" s="68">
        <v>1</v>
      </c>
      <c r="E29" s="68">
        <v>87</v>
      </c>
      <c r="F29" s="157"/>
      <c r="G29" s="122"/>
      <c r="H29" s="122"/>
      <c r="I29" s="154">
        <f t="shared" si="21"/>
        <v>0</v>
      </c>
      <c r="J29" s="63"/>
      <c r="K29" s="155">
        <f t="shared" si="22"/>
        <v>87</v>
      </c>
      <c r="L29" s="154">
        <f t="shared" si="23"/>
        <v>1</v>
      </c>
    </row>
    <row r="30" spans="1:12" x14ac:dyDescent="0.2">
      <c r="A30" s="33"/>
      <c r="B30" s="34">
        <f>COUNTA(B26:B29)</f>
        <v>4</v>
      </c>
      <c r="C30" s="33"/>
      <c r="D30" s="123"/>
      <c r="E30" s="37">
        <f>SUM(E26:E29)</f>
        <v>348</v>
      </c>
      <c r="F30" s="42"/>
      <c r="G30" s="34">
        <f>COUNTA(G26:G29)</f>
        <v>1</v>
      </c>
      <c r="H30" s="37">
        <f>SUM(H26:H29)</f>
        <v>2</v>
      </c>
      <c r="I30" s="43">
        <f>H30/E30</f>
        <v>5.7471264367816091E-3</v>
      </c>
      <c r="J30" s="140"/>
      <c r="K30" s="156">
        <f>E30-H30</f>
        <v>346</v>
      </c>
      <c r="L30" s="43">
        <f>K30/E30</f>
        <v>0.99425287356321834</v>
      </c>
    </row>
    <row r="31" spans="1:12" x14ac:dyDescent="0.2">
      <c r="A31" s="33"/>
      <c r="B31" s="34"/>
      <c r="C31" s="33"/>
      <c r="E31" s="37"/>
      <c r="F31" s="42"/>
      <c r="G31" s="34"/>
      <c r="H31" s="37"/>
      <c r="I31" s="43"/>
      <c r="J31" s="121"/>
      <c r="K31" s="52"/>
      <c r="L31" s="43"/>
    </row>
    <row r="32" spans="1:12" x14ac:dyDescent="0.2">
      <c r="A32" s="33"/>
      <c r="B32" s="34"/>
      <c r="C32" s="33"/>
      <c r="E32" s="37"/>
      <c r="F32" s="42"/>
      <c r="G32" s="34"/>
      <c r="H32" s="37"/>
      <c r="I32" s="43"/>
      <c r="J32" s="70"/>
      <c r="K32" s="52"/>
      <c r="L32" s="43"/>
    </row>
    <row r="33" spans="2:8" x14ac:dyDescent="0.2">
      <c r="C33" s="111" t="s">
        <v>353</v>
      </c>
      <c r="D33" s="108"/>
      <c r="G33" s="38"/>
      <c r="H33" s="38"/>
    </row>
    <row r="34" spans="2:8" x14ac:dyDescent="0.2">
      <c r="B34" s="92"/>
      <c r="D34" s="110" t="s">
        <v>97</v>
      </c>
      <c r="E34" s="91">
        <f>SUM(B6+B10+B15+B18+B24+B30)</f>
        <v>17</v>
      </c>
      <c r="G34" s="38"/>
      <c r="H34" s="38"/>
    </row>
    <row r="35" spans="2:8" x14ac:dyDescent="0.2">
      <c r="B35" s="92"/>
      <c r="D35" s="110" t="s">
        <v>132</v>
      </c>
      <c r="E35" s="90">
        <f>SUM(E6+E10+E15+E18+E24+E30)</f>
        <v>1479</v>
      </c>
      <c r="G35" s="38"/>
      <c r="H35" s="38"/>
    </row>
    <row r="36" spans="2:8" x14ac:dyDescent="0.2">
      <c r="B36" s="109"/>
      <c r="D36" s="110" t="s">
        <v>123</v>
      </c>
      <c r="E36" s="91">
        <f>SUM(G6+G10+G15+G18+G24+G30)</f>
        <v>2</v>
      </c>
      <c r="G36" s="38"/>
      <c r="H36" s="38"/>
    </row>
    <row r="37" spans="2:8" x14ac:dyDescent="0.2">
      <c r="B37" s="109"/>
      <c r="D37" s="110" t="s">
        <v>133</v>
      </c>
      <c r="E37" s="90">
        <f>SUM(H6+H10+H15+H18+H24+H30)</f>
        <v>4</v>
      </c>
      <c r="G37" s="38"/>
      <c r="H37" s="38"/>
    </row>
    <row r="38" spans="2:8" x14ac:dyDescent="0.2">
      <c r="B38" s="109"/>
      <c r="D38" s="110" t="s">
        <v>134</v>
      </c>
      <c r="E38" s="117">
        <f>E37/E35</f>
        <v>2.7045300878972278E-3</v>
      </c>
      <c r="G38" s="38"/>
      <c r="H38" s="38"/>
    </row>
    <row r="39" spans="2:8" x14ac:dyDescent="0.2">
      <c r="D39" s="110" t="s">
        <v>135</v>
      </c>
      <c r="E39" s="90">
        <f>SUM(K6+K10+K15+K18+K24+K30)</f>
        <v>1475</v>
      </c>
      <c r="G39" s="38"/>
      <c r="H39" s="38"/>
    </row>
    <row r="40" spans="2:8" x14ac:dyDescent="0.2">
      <c r="D40" s="110" t="s">
        <v>136</v>
      </c>
      <c r="E40" s="117">
        <f>E39/E35</f>
        <v>0.99729546991210272</v>
      </c>
      <c r="G40" s="38"/>
      <c r="H40" s="38"/>
    </row>
    <row r="41" spans="2:8" x14ac:dyDescent="0.2">
      <c r="G41" s="38"/>
      <c r="H41" s="38"/>
    </row>
    <row r="42" spans="2:8" x14ac:dyDescent="0.2">
      <c r="G42" s="38"/>
      <c r="H42" s="38"/>
    </row>
    <row r="43" spans="2:8" x14ac:dyDescent="0.2">
      <c r="G43" s="38"/>
      <c r="H43" s="38"/>
    </row>
    <row r="44" spans="2:8" x14ac:dyDescent="0.2">
      <c r="G44" s="38"/>
      <c r="H44" s="38"/>
    </row>
    <row r="45" spans="2:8" x14ac:dyDescent="0.2">
      <c r="G45" s="38"/>
      <c r="H45" s="38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Oregon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2013-09-16T17:46:19Z</cp:lastPrinted>
  <dcterms:created xsi:type="dcterms:W3CDTF">2006-12-12T20:37:17Z</dcterms:created>
  <dcterms:modified xsi:type="dcterms:W3CDTF">2013-09-16T17:51:04Z</dcterms:modified>
</cp:coreProperties>
</file>