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55" yWindow="90" windowWidth="18000" windowHeight="8790"/>
  </bookViews>
  <sheets>
    <sheet name="Summary" sheetId="8" r:id="rId1"/>
    <sheet name="Attributes" sheetId="2" r:id="rId2"/>
    <sheet name="Monitoring" sheetId="10" r:id="rId3"/>
    <sheet name="Pollution Sources" sheetId="11" r:id="rId4"/>
    <sheet name="2012 Actions" sheetId="4" r:id="rId5"/>
    <sheet name="Action Durations" sheetId="9" r:id="rId6"/>
    <sheet name="Beach Days" sheetId="7" r:id="rId7"/>
  </sheets>
  <definedNames>
    <definedName name="_xlnm.Print_Area" localSheetId="4">'2012 Actions'!$A$1:$K$196</definedName>
    <definedName name="_xlnm.Print_Area" localSheetId="5">'Action Durations'!$A$1:$L$41</definedName>
    <definedName name="_xlnm.Print_Area" localSheetId="1">Attributes!$A$1:$J$36</definedName>
    <definedName name="_xlnm.Print_Area" localSheetId="6">'Beach Days'!$A$1:$L$40</definedName>
    <definedName name="_xlnm.Print_Area" localSheetId="2">Monitoring!$A$1:$I$38</definedName>
    <definedName name="_xlnm.Print_Area" localSheetId="3">'Pollution Sources'!$A$1:$S$53</definedName>
    <definedName name="_xlnm.Print_Area" localSheetId="0">Summary!$A$1:$U$20</definedName>
    <definedName name="_xlnm.Print_Titles" localSheetId="4">'2012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E49" i="10" l="1"/>
  <c r="F49" i="10" s="1"/>
  <c r="E193" i="4" l="1"/>
  <c r="E187" i="4"/>
  <c r="K28" i="7" l="1"/>
  <c r="L28" i="7" s="1"/>
  <c r="I28" i="7"/>
  <c r="K27" i="7"/>
  <c r="L27" i="7" s="1"/>
  <c r="I27" i="7"/>
  <c r="K26" i="7"/>
  <c r="L26" i="7" s="1"/>
  <c r="I26" i="7"/>
  <c r="K5" i="7"/>
  <c r="L5" i="7" s="1"/>
  <c r="K4" i="7"/>
  <c r="L4" i="7" s="1"/>
  <c r="I4" i="7"/>
  <c r="I5" i="7"/>
  <c r="I10" i="7"/>
  <c r="I9" i="7"/>
  <c r="I8" i="7"/>
  <c r="I7" i="7"/>
  <c r="I6" i="7"/>
  <c r="I3" i="7"/>
  <c r="E51" i="10"/>
  <c r="E194" i="4" l="1"/>
  <c r="E31" i="10" l="1"/>
  <c r="D5" i="8" s="1"/>
  <c r="E22" i="10"/>
  <c r="D4" i="8" s="1"/>
  <c r="E10" i="10"/>
  <c r="E36" i="10" l="1"/>
  <c r="F51" i="10" s="1"/>
  <c r="D3" i="8"/>
  <c r="K30" i="7"/>
  <c r="L30" i="7" s="1"/>
  <c r="I30" i="7"/>
  <c r="K29" i="7"/>
  <c r="L29" i="7" s="1"/>
  <c r="I29" i="7"/>
  <c r="K25" i="7"/>
  <c r="L25" i="7" s="1"/>
  <c r="I25" i="7"/>
  <c r="K18" i="7" l="1"/>
  <c r="L18" i="7" s="1"/>
  <c r="I18" i="7"/>
  <c r="K17" i="7"/>
  <c r="L17" i="7" s="1"/>
  <c r="I17" i="7"/>
  <c r="K16" i="7"/>
  <c r="L16" i="7" s="1"/>
  <c r="I16" i="7"/>
  <c r="K15" i="7"/>
  <c r="L15" i="7" s="1"/>
  <c r="I15" i="7"/>
  <c r="K14" i="7"/>
  <c r="L14" i="7" s="1"/>
  <c r="I14" i="7"/>
  <c r="K7" i="7"/>
  <c r="L7" i="7" s="1"/>
  <c r="K6" i="7"/>
  <c r="L6" i="7" s="1"/>
  <c r="K3" i="7"/>
  <c r="L3" i="7" s="1"/>
  <c r="L28" i="9" l="1"/>
  <c r="Q5" i="8" s="1"/>
  <c r="K28" i="9"/>
  <c r="P5" i="8" s="1"/>
  <c r="J28" i="9"/>
  <c r="O5" i="8" s="1"/>
  <c r="I28" i="9"/>
  <c r="N5" i="8" s="1"/>
  <c r="H28" i="9"/>
  <c r="M5" i="8" s="1"/>
  <c r="F28" i="9"/>
  <c r="E28" i="9"/>
  <c r="L5" i="8" s="1"/>
  <c r="B28" i="9"/>
  <c r="L22" i="9"/>
  <c r="Q4" i="8" s="1"/>
  <c r="K22" i="9"/>
  <c r="P4" i="8" s="1"/>
  <c r="J22" i="9"/>
  <c r="O4" i="8" s="1"/>
  <c r="I22" i="9"/>
  <c r="N4" i="8" s="1"/>
  <c r="H22" i="9"/>
  <c r="M4" i="8" s="1"/>
  <c r="F22" i="9"/>
  <c r="E22" i="9"/>
  <c r="L4" i="8" s="1"/>
  <c r="B22" i="9"/>
  <c r="L10" i="9"/>
  <c r="K10" i="9"/>
  <c r="J10" i="9"/>
  <c r="I10" i="9"/>
  <c r="H10" i="9"/>
  <c r="F10" i="9"/>
  <c r="E10" i="9"/>
  <c r="B10" i="9"/>
  <c r="E31" i="9" l="1"/>
  <c r="E33" i="9"/>
  <c r="L3" i="8"/>
  <c r="E32" i="9"/>
  <c r="M3" i="8"/>
  <c r="H36" i="9"/>
  <c r="O3" i="8"/>
  <c r="H38" i="9"/>
  <c r="Q3" i="8"/>
  <c r="H40" i="9"/>
  <c r="H37" i="9"/>
  <c r="N3" i="8"/>
  <c r="H39" i="9"/>
  <c r="P3" i="8"/>
  <c r="E195" i="4"/>
  <c r="E190" i="4"/>
  <c r="E186" i="4"/>
  <c r="E188" i="4" l="1"/>
  <c r="F186" i="4" s="1"/>
  <c r="E196" i="4"/>
  <c r="F194" i="4" s="1"/>
  <c r="F187" i="4"/>
  <c r="B175" i="4"/>
  <c r="E175" i="4"/>
  <c r="H175" i="4"/>
  <c r="H146" i="4"/>
  <c r="E146" i="4"/>
  <c r="B146" i="4"/>
  <c r="H4" i="8" s="1"/>
  <c r="I31" i="10"/>
  <c r="I22" i="10"/>
  <c r="I10" i="10"/>
  <c r="F190" i="4"/>
  <c r="F188" i="4" l="1"/>
  <c r="F195" i="4"/>
  <c r="F193" i="4"/>
  <c r="E38" i="10"/>
  <c r="H5" i="8"/>
  <c r="F191" i="4"/>
  <c r="E191" i="4"/>
  <c r="F5" i="8"/>
  <c r="F4" i="8"/>
  <c r="F3" i="8"/>
  <c r="F31" i="2"/>
  <c r="F22" i="2"/>
  <c r="F10" i="2"/>
  <c r="B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E11" i="7"/>
  <c r="E23" i="7"/>
  <c r="S4" i="8" s="1"/>
  <c r="F23" i="11"/>
  <c r="F11" i="11"/>
  <c r="B41" i="4"/>
  <c r="E41" i="4"/>
  <c r="E180" i="4" s="1"/>
  <c r="H41" i="4"/>
  <c r="E181" i="4" s="1"/>
  <c r="S11" i="11"/>
  <c r="S23" i="11"/>
  <c r="R11" i="11"/>
  <c r="R23" i="11"/>
  <c r="E11" i="11"/>
  <c r="E23" i="11"/>
  <c r="Q11" i="11"/>
  <c r="Q23" i="11"/>
  <c r="P11" i="11"/>
  <c r="P23" i="11"/>
  <c r="O11" i="11"/>
  <c r="O23" i="11"/>
  <c r="N11" i="11"/>
  <c r="N23" i="11"/>
  <c r="M11" i="11"/>
  <c r="M23" i="11"/>
  <c r="L11" i="11"/>
  <c r="L23" i="11"/>
  <c r="K11" i="11"/>
  <c r="K23" i="11"/>
  <c r="J11" i="11"/>
  <c r="J23" i="11"/>
  <c r="I11" i="11"/>
  <c r="I23" i="11"/>
  <c r="H11" i="11"/>
  <c r="H23" i="11"/>
  <c r="G11" i="11"/>
  <c r="G23" i="11"/>
  <c r="B11" i="11"/>
  <c r="B23" i="11"/>
  <c r="H11" i="7"/>
  <c r="T3" i="8" s="1"/>
  <c r="B23" i="7"/>
  <c r="K13" i="7"/>
  <c r="L13" i="7" s="1"/>
  <c r="K19" i="7"/>
  <c r="K20" i="7"/>
  <c r="L20" i="7" s="1"/>
  <c r="K21" i="7"/>
  <c r="L21" i="7" s="1"/>
  <c r="K22" i="7"/>
  <c r="L22" i="7" s="1"/>
  <c r="H23" i="7"/>
  <c r="T4" i="8" s="1"/>
  <c r="G23" i="7"/>
  <c r="I22" i="7"/>
  <c r="I21" i="7"/>
  <c r="I20" i="7"/>
  <c r="I19" i="7"/>
  <c r="I13" i="7"/>
  <c r="H31" i="7"/>
  <c r="E31" i="7"/>
  <c r="G11" i="7"/>
  <c r="G31" i="7"/>
  <c r="B11" i="7"/>
  <c r="B31" i="7"/>
  <c r="K10" i="7"/>
  <c r="L10" i="7" s="1"/>
  <c r="K9" i="7"/>
  <c r="L9" i="7" s="1"/>
  <c r="K8" i="7"/>
  <c r="L8" i="7" s="1"/>
  <c r="B31" i="10"/>
  <c r="B22" i="10"/>
  <c r="C4" i="8" s="1"/>
  <c r="B10" i="10"/>
  <c r="B10" i="2"/>
  <c r="B22" i="2"/>
  <c r="B31" i="2"/>
  <c r="H3" i="8" l="1"/>
  <c r="E179" i="4"/>
  <c r="I11" i="7"/>
  <c r="E36" i="7"/>
  <c r="E50" i="10"/>
  <c r="F50" i="10" s="1"/>
  <c r="E48" i="10"/>
  <c r="F48" i="10" s="1"/>
  <c r="E46" i="10"/>
  <c r="F46" i="10" s="1"/>
  <c r="E44" i="10"/>
  <c r="E42" i="10"/>
  <c r="F42" i="10" s="1"/>
  <c r="E52" i="10"/>
  <c r="E47" i="10"/>
  <c r="F47" i="10" s="1"/>
  <c r="E45" i="10"/>
  <c r="F45" i="10" s="1"/>
  <c r="E43" i="10"/>
  <c r="E41" i="10"/>
  <c r="E34" i="7"/>
  <c r="S5" i="8"/>
  <c r="E37" i="7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37" i="11"/>
  <c r="H35" i="11"/>
  <c r="H36" i="11"/>
  <c r="E35" i="2"/>
  <c r="E36" i="2"/>
  <c r="T5" i="8"/>
  <c r="E35" i="7"/>
  <c r="C5" i="8"/>
  <c r="E35" i="10"/>
  <c r="I5" i="8"/>
  <c r="S3" i="8"/>
  <c r="U3" i="8" s="1"/>
  <c r="C3" i="8"/>
  <c r="K31" i="7"/>
  <c r="L31" i="7" s="1"/>
  <c r="Q6" i="8"/>
  <c r="N6" i="8"/>
  <c r="F196" i="4"/>
  <c r="F6" i="8"/>
  <c r="I31" i="7"/>
  <c r="O6" i="8"/>
  <c r="K11" i="7"/>
  <c r="K23" i="7"/>
  <c r="L23" i="7" s="1"/>
  <c r="I23" i="7"/>
  <c r="I4" i="8"/>
  <c r="M6" i="8"/>
  <c r="J4" i="8"/>
  <c r="E4" i="8"/>
  <c r="U4" i="8"/>
  <c r="L19" i="7"/>
  <c r="T6" i="8"/>
  <c r="P6" i="8"/>
  <c r="L6" i="8"/>
  <c r="S6" i="8" l="1"/>
  <c r="U5" i="8"/>
  <c r="J5" i="8"/>
  <c r="F41" i="10"/>
  <c r="F52" i="10"/>
  <c r="F44" i="10"/>
  <c r="F43" i="10"/>
  <c r="E39" i="7"/>
  <c r="E40" i="7" s="1"/>
  <c r="E5" i="8"/>
  <c r="E3" i="8"/>
  <c r="E37" i="10"/>
  <c r="C6" i="8"/>
  <c r="E38" i="7"/>
  <c r="L11" i="7"/>
  <c r="H53" i="11"/>
  <c r="H41" i="9"/>
  <c r="I40" i="9" s="1"/>
  <c r="U6" i="8"/>
  <c r="D6" i="8"/>
  <c r="H6" i="8"/>
  <c r="J3" i="8"/>
  <c r="I3" i="8"/>
  <c r="E6" i="8" l="1"/>
  <c r="I37" i="9"/>
  <c r="I39" i="9"/>
  <c r="I38" i="9"/>
  <c r="I36" i="9"/>
  <c r="J6" i="8"/>
  <c r="I6" i="8"/>
  <c r="I53" i="11" l="1"/>
  <c r="I41" i="9"/>
</calcChain>
</file>

<file path=xl/sharedStrings.xml><?xml version="1.0" encoding="utf-8"?>
<sst xmlns="http://schemas.openxmlformats.org/spreadsheetml/2006/main" count="1874" uniqueCount="228">
  <si>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</si>
  <si>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</si>
  <si>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</si>
  <si>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</si>
  <si>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</si>
  <si>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</si>
  <si>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</si>
  <si>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</si>
  <si>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</si>
  <si>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</si>
  <si>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</si>
  <si>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</si>
  <si>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</si>
  <si>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</si>
  <si>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</si>
  <si>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</si>
  <si>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</si>
  <si>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</si>
  <si>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</si>
  <si>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</si>
  <si>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</si>
  <si>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</si>
  <si>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</si>
  <si>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</si>
  <si>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</si>
  <si>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</si>
  <si>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</si>
  <si>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</si>
  <si>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</si>
  <si>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</si>
  <si>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</si>
  <si>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</si>
  <si>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</si>
  <si>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</si>
  <si>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</si>
  <si>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</si>
  <si>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</si>
  <si>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</si>
  <si>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</si>
  <si>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</si>
  <si>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</si>
  <si>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</si>
  <si>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</si>
  <si>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</si>
  <si>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</si>
  <si>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</si>
  <si>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</si>
  <si>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</si>
  <si>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</si>
  <si>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</si>
  <si>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</si>
  <si>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</si>
  <si>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</si>
  <si>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</si>
  <si>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</si>
  <si>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</si>
  <si>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</si>
  <si>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</si>
  <si>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</si>
  <si>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</si>
  <si>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</si>
  <si>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</si>
  <si>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</si>
  <si>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</si>
  <si>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</si>
  <si>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</si>
  <si>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</si>
  <si>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</si>
  <si>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</si>
  <si>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</si>
  <si>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</si>
  <si>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</si>
  <si>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</si>
  <si>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</si>
  <si>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</si>
  <si>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</si>
  <si>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</si>
  <si>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</si>
  <si>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</si>
  <si>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</si>
  <si>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</si>
  <si>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</si>
  <si>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</si>
  <si>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</si>
  <si>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</si>
  <si>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</si>
  <si>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</si>
  <si>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</si>
  <si>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</si>
  <si>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</si>
  <si>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</si>
  <si>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</si>
  <si>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</si>
  <si>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</si>
  <si>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</si>
  <si>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</si>
  <si>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</si>
  <si>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</si>
  <si>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</si>
  <si>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</si>
  <si>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</si>
  <si>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</si>
  <si>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</si>
  <si>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</si>
  <si>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</si>
  <si>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</si>
  <si>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</si>
  <si>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</si>
  <si>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</si>
  <si>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</si>
  <si>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</si>
  <si>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</si>
  <si>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</si>
  <si>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</si>
  <si>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</si>
  <si>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</si>
  <si>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</si>
  <si>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</si>
  <si>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</si>
  <si>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</si>
  <si>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</si>
  <si>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</si>
  <si>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</si>
  <si>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</si>
  <si>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</si>
  <si>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</si>
  <si>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</si>
  <si>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</si>
  <si>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</si>
  <si>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</si>
  <si>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</si>
  <si>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</si>
  <si>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</si>
  <si>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</si>
  <si>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</si>
  <si>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</si>
  <si>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---</t>
  </si>
  <si>
    <t>LA PORTE</t>
  </si>
  <si>
    <t>IN997868</t>
  </si>
  <si>
    <t>Duneland Beach Stop 34</t>
  </si>
  <si>
    <t>IN584815</t>
  </si>
  <si>
    <t>Long Beach Stop 20</t>
  </si>
  <si>
    <t>IN740775</t>
  </si>
  <si>
    <t>Long Beach Stop 24</t>
  </si>
  <si>
    <t>IN753470</t>
  </si>
  <si>
    <t>Michiana Shores Stop 37</t>
  </si>
  <si>
    <t>IN350941</t>
  </si>
  <si>
    <t>Sheridan Beach Stop 2</t>
  </si>
  <si>
    <t>IN991831</t>
  </si>
  <si>
    <t>Sheridan Beach Stop 7</t>
  </si>
  <si>
    <t>IN365394</t>
  </si>
  <si>
    <t>Shoreland Hills Beach Stop 31</t>
  </si>
  <si>
    <t>IN945823</t>
  </si>
  <si>
    <t>Washington Park Beach</t>
  </si>
  <si>
    <t>LAKE</t>
  </si>
  <si>
    <t>IN708061</t>
  </si>
  <si>
    <t>Buffington Harbor Beach</t>
  </si>
  <si>
    <t>IN415822</t>
  </si>
  <si>
    <t>Hammond Marina East Beach</t>
  </si>
  <si>
    <t>IN050219</t>
  </si>
  <si>
    <t>Hammond Marina West Beach</t>
  </si>
  <si>
    <t>IN319633</t>
  </si>
  <si>
    <t>Jeorse Park Beach I</t>
  </si>
  <si>
    <t>IN971200</t>
  </si>
  <si>
    <t>Jeorse Park Beach II</t>
  </si>
  <si>
    <t>IN941586</t>
  </si>
  <si>
    <t>Lake Street Beach</t>
  </si>
  <si>
    <t>IN924097</t>
  </si>
  <si>
    <t>Marquette Park Beach</t>
  </si>
  <si>
    <t>IN248759</t>
  </si>
  <si>
    <t>Wells Street Beach</t>
  </si>
  <si>
    <t>IN701183</t>
  </si>
  <si>
    <t>Whihala Beach East</t>
  </si>
  <si>
    <t>IN530290</t>
  </si>
  <si>
    <t>Whihala Beach West</t>
  </si>
  <si>
    <t>PORTER</t>
  </si>
  <si>
    <t>IN768689</t>
  </si>
  <si>
    <t>Indiana Dunes State Park East Beach</t>
  </si>
  <si>
    <t>IN700064</t>
  </si>
  <si>
    <t>Indiana Dunes State Park West Beach</t>
  </si>
  <si>
    <t>IN523148</t>
  </si>
  <si>
    <t>Ogden Dunes Beach</t>
  </si>
  <si>
    <t>Monitored Beach Length (M)</t>
  </si>
  <si>
    <t>N/A</t>
  </si>
  <si>
    <t>ECOLI</t>
  </si>
  <si>
    <t>UNKNOWN</t>
  </si>
  <si>
    <t>ECOLI:</t>
  </si>
  <si>
    <t>UNKNOWN:</t>
  </si>
  <si>
    <t>IN713297</t>
  </si>
  <si>
    <t>IN521740</t>
  </si>
  <si>
    <t>Shore Avenue Beach</t>
  </si>
  <si>
    <t>IN641681</t>
  </si>
  <si>
    <t>Drexwood Beach</t>
  </si>
  <si>
    <t>Broadway Beach</t>
  </si>
  <si>
    <t>Swim season length (days)</t>
  </si>
  <si>
    <t>Swim season monitoring frequency (per week)</t>
  </si>
  <si>
    <t>Off season monitoring frequency (per week)</t>
  </si>
  <si>
    <t>WILDLIFE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</si>
  <si>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</si>
  <si>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</si>
  <si>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</si>
  <si>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</si>
  <si>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</si>
  <si>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</si>
  <si>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</si>
  <si>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</si>
  <si>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</si>
  <si>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</si>
  <si>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seven times a week</t>
  </si>
  <si>
    <t>Beach monitored?</t>
  </si>
  <si>
    <t>Monitored five times a week</t>
  </si>
  <si>
    <t>WILDLIFE:</t>
  </si>
  <si>
    <t xml:space="preserve">Beach-specific advisories or closings issued by the reporting state or local governments. An action is recorded for a beach even if only a portion of the beach is affected. See "2012 Actions" tab </t>
  </si>
  <si>
    <t>2012 ACTIONS SUMMARY</t>
  </si>
  <si>
    <t>2012 ACTIONS DURATION SUMMARY</t>
  </si>
  <si>
    <t>Beach action in 2012?</t>
  </si>
  <si>
    <t>2012 BEACH DAYS SUMMARY</t>
  </si>
  <si>
    <t>Beach length (MI)</t>
  </si>
  <si>
    <t>-</t>
  </si>
  <si>
    <t>IN467080</t>
  </si>
  <si>
    <t xml:space="preserve">Dune Acres Beach </t>
  </si>
  <si>
    <t>Miles</t>
  </si>
  <si>
    <t>Monitored six times a week</t>
  </si>
  <si>
    <t>OTHER</t>
  </si>
  <si>
    <t>OTHER:</t>
  </si>
  <si>
    <t>Monitored four times a week</t>
  </si>
  <si>
    <t>Closure</t>
  </si>
  <si>
    <t>Total length of monitored beaches (MI)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</si>
</sst>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/d/yy\ h:mm\ AM/PM;@"/>
    <numFmt numFmtId="166" formatCode="[$-409]mmmm\ d\,\ yyyy;@"/>
  </numFmts>
  <fonts count="2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7" fillId="0" borderId="0" xfId="0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17" fillId="0" borderId="0" xfId="0" quotePrefix="1" applyNumberFormat="1" applyFont="1" applyAlignment="1">
      <alignment horizontal="center" vertical="center"/>
    </xf>
    <xf numFmtId="164" fontId="17" fillId="0" borderId="1" xfId="0" quotePrefix="1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0" fillId="0" borderId="0" xfId="0" applyFont="1" applyFill="1"/>
    <xf numFmtId="0" fontId="19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/>
    <xf numFmtId="166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Border="1"/>
    <xf numFmtId="4" fontId="5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wrapText="1"/>
    </xf>
    <xf numFmtId="2" fontId="12" fillId="0" borderId="0" xfId="0" applyNumberFormat="1" applyFon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/>
    <xf numFmtId="2" fontId="0" fillId="0" borderId="0" xfId="0" applyNumberFormat="1" applyFill="1" applyBorder="1"/>
    <xf numFmtId="2" fontId="0" fillId="0" borderId="0" xfId="0" applyNumberFormat="1" applyFill="1"/>
    <xf numFmtId="166" fontId="12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0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64" t="s">
        <v>34</v>
      </c>
      <c r="D1" s="166"/>
      <c r="E1" s="166"/>
      <c r="F1" s="165"/>
      <c r="G1" s="74"/>
      <c r="H1" s="164" t="s">
        <v>36</v>
      </c>
      <c r="I1" s="164"/>
      <c r="J1" s="164"/>
      <c r="K1" s="59"/>
      <c r="L1" s="164" t="s">
        <v>39</v>
      </c>
      <c r="M1" s="165"/>
      <c r="N1" s="165"/>
      <c r="O1" s="165"/>
      <c r="P1" s="165"/>
      <c r="Q1" s="165"/>
      <c r="R1" s="59"/>
      <c r="S1" s="164" t="s">
        <v>38</v>
      </c>
      <c r="T1" s="165"/>
      <c r="U1" s="165"/>
    </row>
    <row r="2" spans="1:21" ht="88.5" customHeight="1" x14ac:dyDescent="0.2">
      <c r="A2" s="4" t="s">
        <v>12</v>
      </c>
      <c r="B2" s="4"/>
      <c r="C2" s="3" t="s">
        <v>37</v>
      </c>
      <c r="D2" s="3" t="s">
        <v>41</v>
      </c>
      <c r="E2" s="3" t="s">
        <v>42</v>
      </c>
      <c r="F2" s="3" t="s">
        <v>227</v>
      </c>
      <c r="G2" s="3"/>
      <c r="H2" s="3" t="s">
        <v>0</v>
      </c>
      <c r="I2" s="3" t="s">
        <v>1</v>
      </c>
      <c r="J2" s="3" t="s">
        <v>2</v>
      </c>
      <c r="K2" s="3"/>
      <c r="L2" s="14" t="s">
        <v>40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15</v>
      </c>
    </row>
    <row r="3" spans="1:21" x14ac:dyDescent="0.2">
      <c r="A3" s="72" t="s">
        <v>137</v>
      </c>
      <c r="B3" s="16"/>
      <c r="C3" s="33">
        <f>Monitoring!$B$10</f>
        <v>8</v>
      </c>
      <c r="D3" s="30">
        <f>Monitoring!$E$10</f>
        <v>8</v>
      </c>
      <c r="E3" s="50">
        <f t="shared" ref="E3:E6" si="0">D3/C3</f>
        <v>1</v>
      </c>
      <c r="F3" s="161">
        <f>Monitoring!$I$10</f>
        <v>6.7370000000000001</v>
      </c>
      <c r="G3" s="13"/>
      <c r="H3" s="49">
        <f>'2012 Actions'!B41</f>
        <v>7</v>
      </c>
      <c r="I3" s="49">
        <f>D3-H3</f>
        <v>1</v>
      </c>
      <c r="J3" s="50">
        <f>H3/D3</f>
        <v>0.875</v>
      </c>
      <c r="K3" s="13"/>
      <c r="L3" s="129">
        <f>'Action Durations'!$E$10</f>
        <v>39</v>
      </c>
      <c r="M3" s="49">
        <f>'Action Durations'!H10</f>
        <v>25</v>
      </c>
      <c r="N3" s="49">
        <f>'Action Durations'!I10</f>
        <v>4</v>
      </c>
      <c r="O3" s="49">
        <f>'Action Durations'!J10</f>
        <v>10</v>
      </c>
      <c r="P3" s="49">
        <f>'Action Durations'!K10</f>
        <v>0</v>
      </c>
      <c r="Q3" s="49">
        <f>'Action Durations'!L10</f>
        <v>0</v>
      </c>
      <c r="R3" s="13"/>
      <c r="S3" s="51">
        <f>'Beach Days'!$E$11</f>
        <v>822</v>
      </c>
      <c r="T3" s="51">
        <f>'Beach Days'!$H$11</f>
        <v>63</v>
      </c>
      <c r="U3" s="40">
        <f t="shared" ref="U3:U6" si="1">T3/S3</f>
        <v>7.6642335766423361E-2</v>
      </c>
    </row>
    <row r="4" spans="1:21" x14ac:dyDescent="0.2">
      <c r="A4" s="72" t="s">
        <v>154</v>
      </c>
      <c r="B4" s="16"/>
      <c r="C4" s="56">
        <f>Monitoring!$B$22</f>
        <v>10</v>
      </c>
      <c r="D4" s="30">
        <f>Monitoring!$E$22</f>
        <v>10</v>
      </c>
      <c r="E4" s="50">
        <f t="shared" si="0"/>
        <v>1</v>
      </c>
      <c r="F4" s="161">
        <f>Monitoring!$I$22</f>
        <v>12.074</v>
      </c>
      <c r="G4" s="13"/>
      <c r="H4" s="49">
        <f>'2012 Actions'!B146</f>
        <v>10</v>
      </c>
      <c r="I4" s="49">
        <f>D4-H4</f>
        <v>0</v>
      </c>
      <c r="J4" s="50">
        <f>H4/D4</f>
        <v>1</v>
      </c>
      <c r="K4" s="13"/>
      <c r="L4" s="129">
        <f>'Action Durations'!$E$22</f>
        <v>103</v>
      </c>
      <c r="M4" s="49">
        <f>'Action Durations'!H22</f>
        <v>64</v>
      </c>
      <c r="N4" s="49">
        <f>'Action Durations'!I22</f>
        <v>15</v>
      </c>
      <c r="O4" s="49">
        <f>'Action Durations'!J22</f>
        <v>22</v>
      </c>
      <c r="P4" s="49">
        <f>'Action Durations'!K22</f>
        <v>2</v>
      </c>
      <c r="Q4" s="49">
        <f>'Action Durations'!L22</f>
        <v>0</v>
      </c>
      <c r="R4" s="13"/>
      <c r="S4" s="51">
        <f>'Beach Days'!$E$23</f>
        <v>1011</v>
      </c>
      <c r="T4" s="51">
        <f>'Beach Days'!$H$23</f>
        <v>218</v>
      </c>
      <c r="U4" s="40">
        <f t="shared" si="1"/>
        <v>0.21562809099901087</v>
      </c>
    </row>
    <row r="5" spans="1:21" x14ac:dyDescent="0.2">
      <c r="A5" s="72" t="s">
        <v>175</v>
      </c>
      <c r="B5" s="16"/>
      <c r="C5" s="36">
        <f>Monitoring!$B$31</f>
        <v>7</v>
      </c>
      <c r="D5" s="31">
        <f>Monitoring!$E$31</f>
        <v>6</v>
      </c>
      <c r="E5" s="42">
        <f t="shared" si="0"/>
        <v>0.8571428571428571</v>
      </c>
      <c r="F5" s="162">
        <f>Monitoring!$I$31</f>
        <v>4.5039999999999996</v>
      </c>
      <c r="G5" s="66"/>
      <c r="H5" s="67">
        <f>'2012 Actions'!B175</f>
        <v>4</v>
      </c>
      <c r="I5" s="67">
        <f>D5-H5</f>
        <v>2</v>
      </c>
      <c r="J5" s="42">
        <f>H5/D5</f>
        <v>0.66666666666666663</v>
      </c>
      <c r="K5" s="66"/>
      <c r="L5" s="68">
        <f>'Action Durations'!$E$28</f>
        <v>27</v>
      </c>
      <c r="M5" s="67">
        <f>'Action Durations'!H28</f>
        <v>19</v>
      </c>
      <c r="N5" s="67">
        <f>'Action Durations'!I28</f>
        <v>6</v>
      </c>
      <c r="O5" s="67">
        <f>'Action Durations'!J28</f>
        <v>2</v>
      </c>
      <c r="P5" s="67">
        <f>'Action Durations'!K28</f>
        <v>0</v>
      </c>
      <c r="Q5" s="67">
        <f>'Action Durations'!L28</f>
        <v>0</v>
      </c>
      <c r="R5" s="66"/>
      <c r="S5" s="43">
        <f>'Beach Days'!$E$31</f>
        <v>621</v>
      </c>
      <c r="T5" s="43">
        <f>'Beach Days'!$H$31</f>
        <v>37</v>
      </c>
      <c r="U5" s="42">
        <f t="shared" si="1"/>
        <v>5.9581320450885669E-2</v>
      </c>
    </row>
    <row r="6" spans="1:21" x14ac:dyDescent="0.2">
      <c r="C6" s="12">
        <f>SUM(C3:C5)</f>
        <v>25</v>
      </c>
      <c r="D6" s="12">
        <f>SUM(D3:D5)</f>
        <v>24</v>
      </c>
      <c r="E6" s="18">
        <f t="shared" si="0"/>
        <v>0.96</v>
      </c>
      <c r="F6" s="163">
        <f>SUM(F3:F5)</f>
        <v>23.314999999999998</v>
      </c>
      <c r="G6" s="12"/>
      <c r="H6" s="12">
        <f>SUM(H3:H5)</f>
        <v>21</v>
      </c>
      <c r="I6" s="17">
        <f>D6-H6</f>
        <v>3</v>
      </c>
      <c r="J6" s="18">
        <f>H6/D6</f>
        <v>0.875</v>
      </c>
      <c r="K6" s="12"/>
      <c r="L6" s="12">
        <f t="shared" ref="L6:Q6" si="2">SUM(L3:L5)</f>
        <v>169</v>
      </c>
      <c r="M6" s="12">
        <f t="shared" si="2"/>
        <v>108</v>
      </c>
      <c r="N6" s="12">
        <f t="shared" si="2"/>
        <v>25</v>
      </c>
      <c r="O6" s="12">
        <f t="shared" si="2"/>
        <v>34</v>
      </c>
      <c r="P6" s="12">
        <f t="shared" si="2"/>
        <v>2</v>
      </c>
      <c r="Q6" s="12">
        <f t="shared" si="2"/>
        <v>0</v>
      </c>
      <c r="R6" s="12"/>
      <c r="S6" s="10">
        <f>SUM(S3:S5)</f>
        <v>2454</v>
      </c>
      <c r="T6" s="10">
        <f>SUM(T3:T5)</f>
        <v>318</v>
      </c>
      <c r="U6" s="53">
        <f t="shared" si="1"/>
        <v>0.1295843520782396</v>
      </c>
    </row>
    <row r="7" spans="1:21" x14ac:dyDescent="0.2">
      <c r="C7" s="12"/>
      <c r="D7" s="12"/>
      <c r="E7" s="18"/>
      <c r="F7" s="10"/>
      <c r="G7" s="12"/>
      <c r="H7" s="12"/>
      <c r="I7" s="17"/>
      <c r="J7" s="18"/>
      <c r="K7" s="12"/>
      <c r="L7" s="12"/>
      <c r="M7" s="12"/>
      <c r="N7" s="12"/>
      <c r="O7" s="12"/>
      <c r="P7" s="12"/>
      <c r="Q7" s="12"/>
      <c r="R7" s="12"/>
      <c r="S7" s="10"/>
      <c r="T7" s="10"/>
      <c r="U7" s="53"/>
    </row>
    <row r="8" spans="1:21" x14ac:dyDescent="0.2">
      <c r="T8" s="19"/>
    </row>
    <row r="9" spans="1:21" x14ac:dyDescent="0.2">
      <c r="A9" s="80" t="s">
        <v>46</v>
      </c>
      <c r="T9" s="19"/>
    </row>
    <row r="10" spans="1:21" x14ac:dyDescent="0.2">
      <c r="C10" s="86" t="s">
        <v>43</v>
      </c>
      <c r="D10" s="79" t="s">
        <v>54</v>
      </c>
    </row>
    <row r="11" spans="1:21" x14ac:dyDescent="0.2">
      <c r="C11" s="86"/>
      <c r="D11" s="79" t="s">
        <v>55</v>
      </c>
    </row>
    <row r="12" spans="1:21" x14ac:dyDescent="0.2">
      <c r="C12" s="86" t="s">
        <v>47</v>
      </c>
      <c r="D12" s="78" t="s">
        <v>53</v>
      </c>
    </row>
    <row r="13" spans="1:21" x14ac:dyDescent="0.2">
      <c r="C13" s="86" t="s">
        <v>44</v>
      </c>
      <c r="D13" s="79" t="s">
        <v>56</v>
      </c>
    </row>
    <row r="14" spans="1:21" x14ac:dyDescent="0.2">
      <c r="C14" s="86"/>
      <c r="D14" s="79" t="s">
        <v>57</v>
      </c>
    </row>
    <row r="15" spans="1:21" x14ac:dyDescent="0.2">
      <c r="C15" s="86" t="s">
        <v>45</v>
      </c>
      <c r="D15" s="78" t="s">
        <v>212</v>
      </c>
    </row>
    <row r="16" spans="1:21" x14ac:dyDescent="0.2">
      <c r="C16" s="86"/>
      <c r="D16" s="78" t="s">
        <v>58</v>
      </c>
    </row>
    <row r="17" spans="3:4" x14ac:dyDescent="0.2">
      <c r="C17" s="86" t="s">
        <v>49</v>
      </c>
      <c r="D17" s="78" t="s">
        <v>59</v>
      </c>
    </row>
    <row r="18" spans="3:4" x14ac:dyDescent="0.2">
      <c r="C18" s="87"/>
      <c r="D18" s="78" t="s">
        <v>60</v>
      </c>
    </row>
    <row r="19" spans="3:4" x14ac:dyDescent="0.2">
      <c r="C19" s="86" t="s">
        <v>48</v>
      </c>
      <c r="D19" s="78" t="s">
        <v>51</v>
      </c>
    </row>
    <row r="20" spans="3:4" x14ac:dyDescent="0.2">
      <c r="C20" s="86" t="s">
        <v>50</v>
      </c>
      <c r="D20" s="78" t="s">
        <v>52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Indiana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6"/>
  <sheetViews>
    <sheetView zoomScaleNormal="100"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8.28515625" style="55" customWidth="1"/>
    <col min="5" max="5" width="12.5703125" style="28" customWidth="1"/>
    <col min="6" max="6" width="9.140625" style="151"/>
    <col min="7" max="10" width="9.7109375" style="28" customWidth="1"/>
    <col min="12" max="16384" width="9.140625" style="24"/>
  </cols>
  <sheetData>
    <row r="1" spans="1:10" ht="33.75" customHeight="1" x14ac:dyDescent="0.2">
      <c r="A1" s="25" t="s">
        <v>12</v>
      </c>
      <c r="B1" s="25" t="s">
        <v>13</v>
      </c>
      <c r="C1" s="25" t="s">
        <v>63</v>
      </c>
      <c r="D1" s="3" t="s">
        <v>65</v>
      </c>
      <c r="E1" s="25" t="s">
        <v>64</v>
      </c>
      <c r="F1" s="77" t="s">
        <v>217</v>
      </c>
      <c r="G1" s="25" t="s">
        <v>66</v>
      </c>
      <c r="H1" s="25" t="s">
        <v>67</v>
      </c>
      <c r="I1" s="25" t="s">
        <v>68</v>
      </c>
      <c r="J1" s="25" t="s">
        <v>69</v>
      </c>
    </row>
    <row r="2" spans="1:10" ht="12.75" customHeight="1" x14ac:dyDescent="0.2">
      <c r="A2" s="142" t="s">
        <v>137</v>
      </c>
      <c r="B2" s="142" t="s">
        <v>138</v>
      </c>
      <c r="C2" s="146" t="s">
        <v>139</v>
      </c>
      <c r="D2" s="142">
        <v>3</v>
      </c>
      <c r="E2" s="142" t="s">
        <v>29</v>
      </c>
      <c r="F2" s="149">
        <v>0.35499999999999998</v>
      </c>
      <c r="G2" s="142">
        <v>41.754688000000002</v>
      </c>
      <c r="H2" s="142">
        <v>-86.837547000000001</v>
      </c>
      <c r="I2" s="142">
        <v>41.761108</v>
      </c>
      <c r="J2" s="142">
        <v>-86.823836999999997</v>
      </c>
    </row>
    <row r="3" spans="1:10" ht="12.75" customHeight="1" x14ac:dyDescent="0.2">
      <c r="A3" s="142" t="s">
        <v>137</v>
      </c>
      <c r="B3" s="142" t="s">
        <v>140</v>
      </c>
      <c r="C3" s="146" t="s">
        <v>141</v>
      </c>
      <c r="D3" s="142">
        <v>3</v>
      </c>
      <c r="E3" s="142" t="s">
        <v>29</v>
      </c>
      <c r="F3" s="149">
        <v>2.0369999999999999</v>
      </c>
      <c r="G3" s="142">
        <v>41.734206999999998</v>
      </c>
      <c r="H3" s="142">
        <v>-86.885918000000004</v>
      </c>
      <c r="I3" s="142">
        <v>41.747292000000002</v>
      </c>
      <c r="J3" s="142">
        <v>-86.853806000000006</v>
      </c>
    </row>
    <row r="4" spans="1:10" ht="12.75" customHeight="1" x14ac:dyDescent="0.2">
      <c r="A4" s="142" t="s">
        <v>137</v>
      </c>
      <c r="B4" s="142" t="s">
        <v>142</v>
      </c>
      <c r="C4" s="146" t="s">
        <v>143</v>
      </c>
      <c r="D4" s="142">
        <v>3</v>
      </c>
      <c r="E4" s="142" t="s">
        <v>29</v>
      </c>
      <c r="F4" s="149">
        <v>2.3199999999999998</v>
      </c>
      <c r="G4" s="142">
        <v>41.743046</v>
      </c>
      <c r="H4" s="142">
        <v>-86.86412</v>
      </c>
      <c r="I4" s="142">
        <v>41.754688000000002</v>
      </c>
      <c r="J4" s="142">
        <v>-86.837547000000001</v>
      </c>
    </row>
    <row r="5" spans="1:10" ht="12.75" customHeight="1" x14ac:dyDescent="0.2">
      <c r="A5" s="142" t="s">
        <v>137</v>
      </c>
      <c r="B5" s="142" t="s">
        <v>144</v>
      </c>
      <c r="C5" s="146" t="s">
        <v>145</v>
      </c>
      <c r="D5" s="142">
        <v>3</v>
      </c>
      <c r="E5" s="142" t="s">
        <v>29</v>
      </c>
      <c r="F5" s="149">
        <v>0.03</v>
      </c>
      <c r="G5" s="142">
        <v>41.757423000000003</v>
      </c>
      <c r="H5" s="142">
        <v>-86.831954999999994</v>
      </c>
      <c r="I5" s="142">
        <v>41.760165999999998</v>
      </c>
      <c r="J5" s="142">
        <v>-86.824973999999997</v>
      </c>
    </row>
    <row r="6" spans="1:10" ht="12.75" customHeight="1" x14ac:dyDescent="0.2">
      <c r="A6" s="142" t="s">
        <v>137</v>
      </c>
      <c r="B6" s="142" t="s">
        <v>146</v>
      </c>
      <c r="C6" s="146" t="s">
        <v>147</v>
      </c>
      <c r="D6" s="142">
        <v>2</v>
      </c>
      <c r="E6" s="142" t="s">
        <v>29</v>
      </c>
      <c r="F6" s="149">
        <v>0.6</v>
      </c>
      <c r="G6" s="142">
        <v>41.731639999999999</v>
      </c>
      <c r="H6" s="142">
        <v>-86.893912999999998</v>
      </c>
      <c r="I6" s="142">
        <v>41.732430000000001</v>
      </c>
      <c r="J6" s="142">
        <v>-86.891272999999998</v>
      </c>
    </row>
    <row r="7" spans="1:10" ht="12.75" customHeight="1" x14ac:dyDescent="0.2">
      <c r="A7" s="142" t="s">
        <v>137</v>
      </c>
      <c r="B7" s="142" t="s">
        <v>148</v>
      </c>
      <c r="C7" s="146" t="s">
        <v>149</v>
      </c>
      <c r="D7" s="142">
        <v>3</v>
      </c>
      <c r="E7" s="142" t="s">
        <v>29</v>
      </c>
      <c r="F7" s="149">
        <v>0.53</v>
      </c>
      <c r="G7" s="142">
        <v>41.732430000000001</v>
      </c>
      <c r="H7" s="142">
        <v>-86.891272999999998</v>
      </c>
      <c r="I7" s="142">
        <v>41.743049999999997</v>
      </c>
      <c r="J7" s="142">
        <v>-86.86412</v>
      </c>
    </row>
    <row r="8" spans="1:10" ht="12.75" customHeight="1" x14ac:dyDescent="0.2">
      <c r="A8" s="142" t="s">
        <v>137</v>
      </c>
      <c r="B8" s="142" t="s">
        <v>150</v>
      </c>
      <c r="C8" s="146" t="s">
        <v>151</v>
      </c>
      <c r="D8" s="142">
        <v>3</v>
      </c>
      <c r="E8" s="142" t="s">
        <v>29</v>
      </c>
      <c r="F8" s="149">
        <v>0.35499999999999998</v>
      </c>
      <c r="G8" s="142">
        <v>41.747292000000002</v>
      </c>
      <c r="H8" s="142">
        <v>-86.853813000000002</v>
      </c>
      <c r="I8" s="142">
        <v>41.757420000000003</v>
      </c>
      <c r="J8" s="142">
        <v>-86.831947</v>
      </c>
    </row>
    <row r="9" spans="1:10" ht="12.75" customHeight="1" x14ac:dyDescent="0.2">
      <c r="A9" s="143" t="s">
        <v>137</v>
      </c>
      <c r="B9" s="143" t="s">
        <v>152</v>
      </c>
      <c r="C9" s="147" t="s">
        <v>153</v>
      </c>
      <c r="D9" s="143">
        <v>1</v>
      </c>
      <c r="E9" s="143" t="s">
        <v>29</v>
      </c>
      <c r="F9" s="150">
        <v>0.51</v>
      </c>
      <c r="G9" s="143">
        <v>41.728329000000002</v>
      </c>
      <c r="H9" s="143">
        <v>-86.905983000000006</v>
      </c>
      <c r="I9" s="143">
        <v>41.731029999999997</v>
      </c>
      <c r="J9" s="143">
        <v>-86.894890000000004</v>
      </c>
    </row>
    <row r="10" spans="1:10" ht="12.75" customHeight="1" x14ac:dyDescent="0.2">
      <c r="A10" s="33"/>
      <c r="B10" s="34">
        <f>COUNTA(B2:B9)</f>
        <v>8</v>
      </c>
      <c r="C10" s="56"/>
      <c r="D10" s="76"/>
      <c r="E10" s="33"/>
      <c r="F10" s="125">
        <f>SUM(F2:F9)</f>
        <v>6.7370000000000001</v>
      </c>
      <c r="G10" s="33"/>
      <c r="H10" s="33"/>
      <c r="I10" s="33"/>
      <c r="J10" s="33"/>
    </row>
    <row r="11" spans="1:10" ht="12.75" customHeight="1" x14ac:dyDescent="0.2">
      <c r="A11" s="33"/>
      <c r="B11" s="33"/>
      <c r="C11" s="56"/>
      <c r="D11" s="56"/>
      <c r="E11" s="33"/>
      <c r="G11" s="33"/>
      <c r="H11" s="33"/>
      <c r="I11" s="33"/>
      <c r="J11" s="33"/>
    </row>
    <row r="12" spans="1:10" ht="12.75" customHeight="1" x14ac:dyDescent="0.2">
      <c r="A12" s="142" t="s">
        <v>154</v>
      </c>
      <c r="B12" s="142" t="s">
        <v>155</v>
      </c>
      <c r="C12" s="146" t="s">
        <v>156</v>
      </c>
      <c r="D12" s="142">
        <v>2</v>
      </c>
      <c r="E12" s="142" t="s">
        <v>29</v>
      </c>
      <c r="F12" s="149">
        <v>0.36</v>
      </c>
      <c r="G12" s="142">
        <v>41.649116999999997</v>
      </c>
      <c r="H12" s="142">
        <v>-87.433182000000002</v>
      </c>
      <c r="I12" s="142">
        <v>41.646281999999999</v>
      </c>
      <c r="J12" s="142">
        <v>-87.429855000000003</v>
      </c>
    </row>
    <row r="13" spans="1:10" ht="12.75" customHeight="1" x14ac:dyDescent="0.2">
      <c r="A13" s="142" t="s">
        <v>154</v>
      </c>
      <c r="B13" s="142" t="s">
        <v>157</v>
      </c>
      <c r="C13" s="146" t="s">
        <v>158</v>
      </c>
      <c r="D13" s="142">
        <v>2</v>
      </c>
      <c r="E13" s="142" t="s">
        <v>29</v>
      </c>
      <c r="F13" s="149">
        <v>0.93200000000000005</v>
      </c>
      <c r="G13" s="142">
        <v>41.696854000000002</v>
      </c>
      <c r="H13" s="142">
        <v>-87.510658000000006</v>
      </c>
      <c r="I13" s="142">
        <v>41.699013000000001</v>
      </c>
      <c r="J13" s="142">
        <v>-87.512969999999996</v>
      </c>
    </row>
    <row r="14" spans="1:10" ht="12.75" customHeight="1" x14ac:dyDescent="0.2">
      <c r="A14" s="142" t="s">
        <v>154</v>
      </c>
      <c r="B14" s="142" t="s">
        <v>159</v>
      </c>
      <c r="C14" s="146" t="s">
        <v>160</v>
      </c>
      <c r="D14" s="142">
        <v>2</v>
      </c>
      <c r="E14" s="142" t="s">
        <v>29</v>
      </c>
      <c r="F14" s="149">
        <v>0.93200000000000005</v>
      </c>
      <c r="G14" s="142">
        <v>41.699013000000001</v>
      </c>
      <c r="H14" s="142">
        <v>-87.512969999999996</v>
      </c>
      <c r="I14" s="142">
        <v>41.702843000000001</v>
      </c>
      <c r="J14" s="142">
        <v>-87.516829999999999</v>
      </c>
    </row>
    <row r="15" spans="1:10" ht="12.75" customHeight="1" x14ac:dyDescent="0.2">
      <c r="A15" s="142" t="s">
        <v>154</v>
      </c>
      <c r="B15" s="142" t="s">
        <v>161</v>
      </c>
      <c r="C15" s="146" t="s">
        <v>162</v>
      </c>
      <c r="D15" s="142">
        <v>2</v>
      </c>
      <c r="E15" s="142" t="s">
        <v>29</v>
      </c>
      <c r="F15" s="149">
        <v>0.71</v>
      </c>
      <c r="G15" s="142">
        <v>41.649577999999998</v>
      </c>
      <c r="H15" s="142">
        <v>-87.433280999999994</v>
      </c>
      <c r="I15" s="142">
        <v>41.649120000000003</v>
      </c>
      <c r="J15" s="142">
        <v>-87.433182000000002</v>
      </c>
    </row>
    <row r="16" spans="1:10" ht="12.75" customHeight="1" x14ac:dyDescent="0.2">
      <c r="A16" s="142" t="s">
        <v>154</v>
      </c>
      <c r="B16" s="142" t="s">
        <v>163</v>
      </c>
      <c r="C16" s="146" t="s">
        <v>164</v>
      </c>
      <c r="D16" s="142">
        <v>2</v>
      </c>
      <c r="E16" s="142" t="s">
        <v>29</v>
      </c>
      <c r="F16" s="149">
        <v>0.94</v>
      </c>
      <c r="G16" s="142">
        <v>41.649577999999998</v>
      </c>
      <c r="H16" s="142">
        <v>-87.433280999999994</v>
      </c>
      <c r="I16" s="142">
        <v>41.650852</v>
      </c>
      <c r="J16" s="142">
        <v>-87.43338</v>
      </c>
    </row>
    <row r="17" spans="1:10" ht="12.75" customHeight="1" x14ac:dyDescent="0.2">
      <c r="A17" s="142" t="s">
        <v>154</v>
      </c>
      <c r="B17" s="142" t="s">
        <v>165</v>
      </c>
      <c r="C17" s="146" t="s">
        <v>166</v>
      </c>
      <c r="D17" s="142">
        <v>2</v>
      </c>
      <c r="E17" s="142" t="s">
        <v>29</v>
      </c>
      <c r="F17" s="149">
        <v>1.1000000000000001</v>
      </c>
      <c r="G17" s="142">
        <v>41.619961000000004</v>
      </c>
      <c r="H17" s="142">
        <v>-87.268906000000001</v>
      </c>
      <c r="I17" s="142">
        <v>41.620373000000001</v>
      </c>
      <c r="J17" s="142">
        <v>-87.257606999999993</v>
      </c>
    </row>
    <row r="18" spans="1:10" ht="12.75" customHeight="1" x14ac:dyDescent="0.2">
      <c r="A18" s="142" t="s">
        <v>154</v>
      </c>
      <c r="B18" s="142" t="s">
        <v>167</v>
      </c>
      <c r="C18" s="146" t="s">
        <v>168</v>
      </c>
      <c r="D18" s="142">
        <v>2</v>
      </c>
      <c r="E18" s="142" t="s">
        <v>29</v>
      </c>
      <c r="F18" s="149">
        <v>2.2799999999999998</v>
      </c>
      <c r="G18" s="142">
        <v>41.620373000000001</v>
      </c>
      <c r="H18" s="142">
        <v>-87.257606999999993</v>
      </c>
      <c r="I18" s="142">
        <v>41.624026999999998</v>
      </c>
      <c r="J18" s="142">
        <v>-87.223831000000004</v>
      </c>
    </row>
    <row r="19" spans="1:10" ht="12.75" customHeight="1" x14ac:dyDescent="0.2">
      <c r="A19" s="142" t="s">
        <v>154</v>
      </c>
      <c r="B19" s="142" t="s">
        <v>169</v>
      </c>
      <c r="C19" s="146" t="s">
        <v>170</v>
      </c>
      <c r="D19" s="142">
        <v>2</v>
      </c>
      <c r="E19" s="142" t="s">
        <v>29</v>
      </c>
      <c r="F19" s="149">
        <v>7.0000000000000007E-2</v>
      </c>
      <c r="G19" s="142">
        <v>41.624026999999998</v>
      </c>
      <c r="H19" s="142">
        <v>-87.223831000000004</v>
      </c>
      <c r="I19" s="142">
        <v>41.624149000000003</v>
      </c>
      <c r="J19" s="142">
        <v>-87.222588000000002</v>
      </c>
    </row>
    <row r="20" spans="1:10" ht="12.75" customHeight="1" x14ac:dyDescent="0.2">
      <c r="A20" s="142" t="s">
        <v>154</v>
      </c>
      <c r="B20" s="142" t="s">
        <v>171</v>
      </c>
      <c r="C20" s="146" t="s">
        <v>172</v>
      </c>
      <c r="D20" s="142">
        <v>1</v>
      </c>
      <c r="E20" s="142" t="s">
        <v>29</v>
      </c>
      <c r="F20" s="149">
        <v>3.9</v>
      </c>
      <c r="G20" s="142">
        <v>41.684975000000001</v>
      </c>
      <c r="H20" s="142">
        <v>-87.491066000000004</v>
      </c>
      <c r="I20" s="142">
        <v>41.690060000000003</v>
      </c>
      <c r="J20" s="142">
        <v>-87.501945000000006</v>
      </c>
    </row>
    <row r="21" spans="1:10" ht="12.75" customHeight="1" x14ac:dyDescent="0.2">
      <c r="A21" s="143" t="s">
        <v>154</v>
      </c>
      <c r="B21" s="143" t="s">
        <v>173</v>
      </c>
      <c r="C21" s="147" t="s">
        <v>174</v>
      </c>
      <c r="D21" s="143">
        <v>1</v>
      </c>
      <c r="E21" s="143" t="s">
        <v>29</v>
      </c>
      <c r="F21" s="150">
        <v>0.85</v>
      </c>
      <c r="G21" s="143">
        <v>41.690060000000003</v>
      </c>
      <c r="H21" s="143">
        <v>-87.501945000000006</v>
      </c>
      <c r="I21" s="143">
        <v>41.691746000000002</v>
      </c>
      <c r="J21" s="143">
        <v>-87.504181000000003</v>
      </c>
    </row>
    <row r="22" spans="1:10" ht="12.75" customHeight="1" x14ac:dyDescent="0.2">
      <c r="A22" s="33"/>
      <c r="B22" s="34">
        <f>COUNTA(B12:B21)</f>
        <v>10</v>
      </c>
      <c r="C22" s="56"/>
      <c r="D22" s="76"/>
      <c r="E22" s="33"/>
      <c r="F22" s="125">
        <f>SUM(F12:F21)</f>
        <v>12.074</v>
      </c>
      <c r="G22" s="33"/>
      <c r="H22" s="33"/>
      <c r="I22" s="33"/>
      <c r="J22" s="33"/>
    </row>
    <row r="23" spans="1:10" ht="12.75" customHeight="1" x14ac:dyDescent="0.2">
      <c r="A23" s="33"/>
      <c r="B23" s="34"/>
      <c r="C23" s="56"/>
      <c r="D23" s="76"/>
      <c r="E23" s="33"/>
      <c r="F23" s="125"/>
      <c r="G23" s="33"/>
      <c r="H23" s="33"/>
      <c r="I23" s="33"/>
      <c r="J23" s="33"/>
    </row>
    <row r="24" spans="1:10" ht="12.75" customHeight="1" x14ac:dyDescent="0.2">
      <c r="A24" s="142" t="s">
        <v>175</v>
      </c>
      <c r="B24" s="142" t="s">
        <v>188</v>
      </c>
      <c r="C24" s="146" t="s">
        <v>193</v>
      </c>
      <c r="D24" s="142">
        <v>2</v>
      </c>
      <c r="E24" s="142" t="s">
        <v>29</v>
      </c>
      <c r="F24" s="149">
        <v>0.115</v>
      </c>
      <c r="G24" s="142">
        <v>41.683399000000001</v>
      </c>
      <c r="H24" s="142">
        <v>-86.983542999999997</v>
      </c>
      <c r="I24" s="142">
        <v>41.683411</v>
      </c>
      <c r="J24" s="142">
        <v>-86.983513000000002</v>
      </c>
    </row>
    <row r="25" spans="1:10" ht="12.75" customHeight="1" x14ac:dyDescent="0.2">
      <c r="A25" s="142" t="s">
        <v>175</v>
      </c>
      <c r="B25" s="142" t="s">
        <v>191</v>
      </c>
      <c r="C25" s="146" t="s">
        <v>192</v>
      </c>
      <c r="D25" s="142">
        <v>2</v>
      </c>
      <c r="E25" s="142" t="s">
        <v>29</v>
      </c>
      <c r="F25" s="149">
        <v>0.03</v>
      </c>
      <c r="G25" s="142">
        <v>41.683571000000001</v>
      </c>
      <c r="H25" s="142">
        <v>-86.966682000000006</v>
      </c>
      <c r="I25" s="142">
        <v>41.683571000000001</v>
      </c>
      <c r="J25" s="142">
        <v>-86.966660000000005</v>
      </c>
    </row>
    <row r="26" spans="1:10" ht="12.75" customHeight="1" x14ac:dyDescent="0.2">
      <c r="A26" s="142" t="s">
        <v>175</v>
      </c>
      <c r="B26" s="142" t="s">
        <v>219</v>
      </c>
      <c r="C26" s="146" t="s">
        <v>220</v>
      </c>
      <c r="D26" s="146">
        <v>3</v>
      </c>
      <c r="E26" s="142" t="s">
        <v>29</v>
      </c>
      <c r="F26" s="149">
        <v>1.1299999999999999</v>
      </c>
      <c r="G26" s="142">
        <v>41.648259469999999</v>
      </c>
      <c r="H26" s="142">
        <v>-87.111449250000007</v>
      </c>
      <c r="I26" s="142">
        <v>41.658566530000002</v>
      </c>
      <c r="J26" s="142">
        <v>-87.077223090000004</v>
      </c>
    </row>
    <row r="27" spans="1:10" ht="12.75" customHeight="1" x14ac:dyDescent="0.2">
      <c r="A27" s="142" t="s">
        <v>175</v>
      </c>
      <c r="B27" s="142" t="s">
        <v>176</v>
      </c>
      <c r="C27" s="146" t="s">
        <v>177</v>
      </c>
      <c r="D27" s="142">
        <v>1</v>
      </c>
      <c r="E27" s="142" t="s">
        <v>29</v>
      </c>
      <c r="F27" s="149">
        <v>0.22</v>
      </c>
      <c r="G27" s="142">
        <v>41.663440999999999</v>
      </c>
      <c r="H27" s="142">
        <v>-87.063263000000006</v>
      </c>
      <c r="I27" s="142">
        <v>41.664631</v>
      </c>
      <c r="J27" s="142">
        <v>-87.060181</v>
      </c>
    </row>
    <row r="28" spans="1:10" ht="12.75" customHeight="1" x14ac:dyDescent="0.2">
      <c r="A28" s="142" t="s">
        <v>175</v>
      </c>
      <c r="B28" s="142" t="s">
        <v>178</v>
      </c>
      <c r="C28" s="146" t="s">
        <v>179</v>
      </c>
      <c r="D28" s="142">
        <v>1</v>
      </c>
      <c r="E28" s="142" t="s">
        <v>29</v>
      </c>
      <c r="F28" s="149">
        <v>3.22</v>
      </c>
      <c r="G28" s="142">
        <v>41.661906999999999</v>
      </c>
      <c r="H28" s="142">
        <v>-87.066986</v>
      </c>
      <c r="I28" s="142">
        <v>41.663445000000003</v>
      </c>
      <c r="J28" s="142">
        <v>-87.063254999999998</v>
      </c>
    </row>
    <row r="29" spans="1:10" ht="12.75" customHeight="1" x14ac:dyDescent="0.2">
      <c r="A29" s="142" t="s">
        <v>175</v>
      </c>
      <c r="B29" s="142" t="s">
        <v>180</v>
      </c>
      <c r="C29" s="146" t="s">
        <v>181</v>
      </c>
      <c r="D29" s="142">
        <v>3</v>
      </c>
      <c r="E29" s="142" t="s">
        <v>29</v>
      </c>
      <c r="F29" s="149">
        <v>0.89</v>
      </c>
      <c r="G29" s="142">
        <v>41.627571000000003</v>
      </c>
      <c r="H29" s="142">
        <v>-87.200333000000001</v>
      </c>
      <c r="I29" s="142">
        <v>41.630992999999997</v>
      </c>
      <c r="J29" s="142">
        <v>-87.183646999999993</v>
      </c>
    </row>
    <row r="30" spans="1:10" ht="12.75" customHeight="1" x14ac:dyDescent="0.2">
      <c r="A30" s="143" t="s">
        <v>175</v>
      </c>
      <c r="B30" s="143" t="s">
        <v>189</v>
      </c>
      <c r="C30" s="147" t="s">
        <v>190</v>
      </c>
      <c r="D30" s="143">
        <v>2</v>
      </c>
      <c r="E30" s="143" t="s">
        <v>29</v>
      </c>
      <c r="F30" s="150">
        <v>2.9000000000000001E-2</v>
      </c>
      <c r="G30" s="143">
        <v>41.683449000000003</v>
      </c>
      <c r="H30" s="143">
        <v>-86.983413999999996</v>
      </c>
      <c r="I30" s="143">
        <v>41.683449000000003</v>
      </c>
      <c r="J30" s="143">
        <v>-86.983390999999997</v>
      </c>
    </row>
    <row r="31" spans="1:10" ht="12.75" customHeight="1" x14ac:dyDescent="0.2">
      <c r="A31" s="33"/>
      <c r="B31" s="34">
        <f>COUNTA(B24:B30)</f>
        <v>7</v>
      </c>
      <c r="C31" s="33"/>
      <c r="D31" s="76"/>
      <c r="E31" s="33"/>
      <c r="F31" s="125">
        <f>SUM(F24:F30)</f>
        <v>5.6339999999999995</v>
      </c>
      <c r="G31" s="33"/>
      <c r="H31" s="33"/>
      <c r="I31" s="33"/>
      <c r="J31" s="33"/>
    </row>
    <row r="32" spans="1:10" ht="12.75" customHeight="1" x14ac:dyDescent="0.2">
      <c r="A32" s="33"/>
      <c r="B32" s="34"/>
      <c r="C32" s="33"/>
      <c r="D32" s="76"/>
      <c r="E32" s="33"/>
      <c r="F32" s="125"/>
      <c r="G32" s="33"/>
      <c r="H32" s="33"/>
      <c r="I32" s="33"/>
      <c r="J32" s="33"/>
    </row>
    <row r="33" spans="1:10" ht="12.75" customHeight="1" x14ac:dyDescent="0.2">
      <c r="A33" s="33"/>
      <c r="B33" s="34"/>
      <c r="C33" s="33"/>
      <c r="D33" s="76"/>
      <c r="E33" s="33"/>
      <c r="F33" s="125"/>
      <c r="G33" s="33"/>
      <c r="H33" s="33"/>
      <c r="I33" s="33"/>
      <c r="J33" s="33"/>
    </row>
    <row r="34" spans="1:10" ht="12.75" customHeight="1" x14ac:dyDescent="0.2">
      <c r="A34" s="33"/>
      <c r="D34" s="117" t="s">
        <v>93</v>
      </c>
      <c r="E34" s="99"/>
      <c r="G34" s="33"/>
      <c r="H34" s="33"/>
      <c r="I34" s="33"/>
      <c r="J34" s="33"/>
    </row>
    <row r="35" spans="1:10" s="2" customFormat="1" ht="12.75" customHeight="1" x14ac:dyDescent="0.15">
      <c r="D35" s="105" t="s">
        <v>91</v>
      </c>
      <c r="E35" s="95">
        <f>SUM(B10+B22+B31)</f>
        <v>25</v>
      </c>
      <c r="F35" s="152"/>
      <c r="G35" s="55"/>
      <c r="H35" s="55"/>
      <c r="I35" s="55"/>
      <c r="J35" s="55"/>
    </row>
    <row r="36" spans="1:10" ht="12.75" customHeight="1" x14ac:dyDescent="0.2">
      <c r="A36" s="48"/>
      <c r="B36" s="48"/>
      <c r="D36" s="105" t="s">
        <v>92</v>
      </c>
      <c r="E36" s="148">
        <f>SUM(F10+F22+F31)</f>
        <v>24.445</v>
      </c>
      <c r="F36" s="148" t="s">
        <v>221</v>
      </c>
      <c r="G36" s="47"/>
      <c r="H36" s="47"/>
      <c r="I36" s="47"/>
      <c r="J36" s="47"/>
    </row>
  </sheetData>
  <sortState ref="A24:J29">
    <sortCondition ref="C24:C29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Indiana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3"/>
  <sheetViews>
    <sheetView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6.7109375" style="5" customWidth="1"/>
    <col min="5" max="8" width="9.28515625" style="5" customWidth="1"/>
    <col min="9" max="9" width="9.140625" style="159"/>
    <col min="10" max="16384" width="9.140625" style="5"/>
  </cols>
  <sheetData>
    <row r="1" spans="1:9" s="2" customFormat="1" ht="54" customHeight="1" x14ac:dyDescent="0.15">
      <c r="A1" s="25" t="s">
        <v>12</v>
      </c>
      <c r="B1" s="25" t="s">
        <v>13</v>
      </c>
      <c r="C1" s="25" t="s">
        <v>63</v>
      </c>
      <c r="D1" s="3" t="s">
        <v>65</v>
      </c>
      <c r="E1" s="3" t="s">
        <v>209</v>
      </c>
      <c r="F1" s="3" t="s">
        <v>194</v>
      </c>
      <c r="G1" s="3" t="s">
        <v>195</v>
      </c>
      <c r="H1" s="3" t="s">
        <v>196</v>
      </c>
      <c r="I1" s="153" t="s">
        <v>182</v>
      </c>
    </row>
    <row r="2" spans="1:9" ht="12.75" customHeight="1" x14ac:dyDescent="0.2">
      <c r="A2" s="142" t="s">
        <v>137</v>
      </c>
      <c r="B2" s="142" t="s">
        <v>138</v>
      </c>
      <c r="C2" s="142" t="s">
        <v>139</v>
      </c>
      <c r="D2" s="142">
        <v>3</v>
      </c>
      <c r="E2" s="142" t="s">
        <v>28</v>
      </c>
      <c r="F2" s="142">
        <v>99</v>
      </c>
      <c r="G2" s="142">
        <v>3</v>
      </c>
      <c r="H2" s="142">
        <v>0</v>
      </c>
      <c r="I2" s="154">
        <v>0.35499999999999998</v>
      </c>
    </row>
    <row r="3" spans="1:9" ht="12.75" customHeight="1" x14ac:dyDescent="0.2">
      <c r="A3" s="142" t="s">
        <v>137</v>
      </c>
      <c r="B3" s="142" t="s">
        <v>140</v>
      </c>
      <c r="C3" s="142" t="s">
        <v>141</v>
      </c>
      <c r="D3" s="142">
        <v>3</v>
      </c>
      <c r="E3" s="142" t="s">
        <v>28</v>
      </c>
      <c r="F3" s="142">
        <v>99</v>
      </c>
      <c r="G3" s="142">
        <v>3</v>
      </c>
      <c r="H3" s="142">
        <v>0</v>
      </c>
      <c r="I3" s="154">
        <v>2.0369999999999999</v>
      </c>
    </row>
    <row r="4" spans="1:9" ht="12.75" customHeight="1" x14ac:dyDescent="0.2">
      <c r="A4" s="142" t="s">
        <v>137</v>
      </c>
      <c r="B4" s="142" t="s">
        <v>142</v>
      </c>
      <c r="C4" s="142" t="s">
        <v>143</v>
      </c>
      <c r="D4" s="142">
        <v>3</v>
      </c>
      <c r="E4" s="142" t="s">
        <v>28</v>
      </c>
      <c r="F4" s="142">
        <v>99</v>
      </c>
      <c r="G4" s="142">
        <v>3</v>
      </c>
      <c r="H4" s="142">
        <v>0</v>
      </c>
      <c r="I4" s="154">
        <v>2.3199999999999998</v>
      </c>
    </row>
    <row r="5" spans="1:9" ht="12.75" customHeight="1" x14ac:dyDescent="0.2">
      <c r="A5" s="142" t="s">
        <v>137</v>
      </c>
      <c r="B5" s="142" t="s">
        <v>144</v>
      </c>
      <c r="C5" s="142" t="s">
        <v>145</v>
      </c>
      <c r="D5" s="142">
        <v>3</v>
      </c>
      <c r="E5" s="142" t="s">
        <v>28</v>
      </c>
      <c r="F5" s="142">
        <v>99</v>
      </c>
      <c r="G5" s="142">
        <v>3</v>
      </c>
      <c r="H5" s="142">
        <v>0</v>
      </c>
      <c r="I5" s="154">
        <v>0.03</v>
      </c>
    </row>
    <row r="6" spans="1:9" ht="12.75" customHeight="1" x14ac:dyDescent="0.2">
      <c r="A6" s="142" t="s">
        <v>137</v>
      </c>
      <c r="B6" s="142" t="s">
        <v>146</v>
      </c>
      <c r="C6" s="142" t="s">
        <v>147</v>
      </c>
      <c r="D6" s="142">
        <v>2</v>
      </c>
      <c r="E6" s="142" t="s">
        <v>28</v>
      </c>
      <c r="F6" s="142">
        <v>109</v>
      </c>
      <c r="G6" s="142">
        <v>7</v>
      </c>
      <c r="H6" s="142">
        <v>0</v>
      </c>
      <c r="I6" s="154">
        <v>0.6</v>
      </c>
    </row>
    <row r="7" spans="1:9" ht="12.75" customHeight="1" x14ac:dyDescent="0.2">
      <c r="A7" s="142" t="s">
        <v>137</v>
      </c>
      <c r="B7" s="142" t="s">
        <v>148</v>
      </c>
      <c r="C7" s="142" t="s">
        <v>149</v>
      </c>
      <c r="D7" s="142">
        <v>3</v>
      </c>
      <c r="E7" s="142" t="s">
        <v>28</v>
      </c>
      <c r="F7" s="142">
        <v>109</v>
      </c>
      <c r="G7" s="142">
        <v>7</v>
      </c>
      <c r="H7" s="142">
        <v>0</v>
      </c>
      <c r="I7" s="154">
        <v>0.53</v>
      </c>
    </row>
    <row r="8" spans="1:9" ht="12.75" customHeight="1" x14ac:dyDescent="0.2">
      <c r="A8" s="142" t="s">
        <v>137</v>
      </c>
      <c r="B8" s="142" t="s">
        <v>150</v>
      </c>
      <c r="C8" s="142" t="s">
        <v>151</v>
      </c>
      <c r="D8" s="142">
        <v>3</v>
      </c>
      <c r="E8" s="142" t="s">
        <v>28</v>
      </c>
      <c r="F8" s="142">
        <v>99</v>
      </c>
      <c r="G8" s="142">
        <v>3</v>
      </c>
      <c r="H8" s="142">
        <v>0</v>
      </c>
      <c r="I8" s="154">
        <v>0.35499999999999998</v>
      </c>
    </row>
    <row r="9" spans="1:9" ht="12.75" customHeight="1" x14ac:dyDescent="0.2">
      <c r="A9" s="143" t="s">
        <v>137</v>
      </c>
      <c r="B9" s="143" t="s">
        <v>152</v>
      </c>
      <c r="C9" s="143" t="s">
        <v>153</v>
      </c>
      <c r="D9" s="143">
        <v>1</v>
      </c>
      <c r="E9" s="143" t="s">
        <v>28</v>
      </c>
      <c r="F9" s="143">
        <v>109</v>
      </c>
      <c r="G9" s="143">
        <v>7</v>
      </c>
      <c r="H9" s="143">
        <v>0</v>
      </c>
      <c r="I9" s="155">
        <v>0.51</v>
      </c>
    </row>
    <row r="10" spans="1:9" ht="12.75" customHeight="1" x14ac:dyDescent="0.2">
      <c r="A10" s="32"/>
      <c r="B10" s="61">
        <f>COUNTA(B2:B9)</f>
        <v>8</v>
      </c>
      <c r="C10" s="20"/>
      <c r="D10" s="76"/>
      <c r="E10" s="34">
        <f>COUNTIF(E2:E9,"Yes")</f>
        <v>8</v>
      </c>
      <c r="F10" s="20"/>
      <c r="G10" s="29"/>
      <c r="H10" s="29"/>
      <c r="I10" s="156">
        <f>SUM(I2:I9)</f>
        <v>6.7370000000000001</v>
      </c>
    </row>
    <row r="11" spans="1:9" ht="12.75" customHeight="1" x14ac:dyDescent="0.2">
      <c r="A11" s="32"/>
      <c r="B11" s="56"/>
      <c r="C11" s="32"/>
      <c r="D11" s="56"/>
      <c r="E11" s="56"/>
      <c r="F11" s="32"/>
      <c r="G11" s="32"/>
      <c r="H11" s="32"/>
      <c r="I11" s="157"/>
    </row>
    <row r="12" spans="1:9" ht="12.75" customHeight="1" x14ac:dyDescent="0.2">
      <c r="A12" s="142" t="s">
        <v>154</v>
      </c>
      <c r="B12" s="142" t="s">
        <v>155</v>
      </c>
      <c r="C12" s="142" t="s">
        <v>156</v>
      </c>
      <c r="D12" s="142">
        <v>2</v>
      </c>
      <c r="E12" s="142" t="s">
        <v>28</v>
      </c>
      <c r="F12" s="142">
        <v>106</v>
      </c>
      <c r="G12" s="142">
        <v>5</v>
      </c>
      <c r="H12" s="142">
        <v>0</v>
      </c>
      <c r="I12" s="154">
        <v>0.36</v>
      </c>
    </row>
    <row r="13" spans="1:9" ht="12.75" customHeight="1" x14ac:dyDescent="0.2">
      <c r="A13" s="142" t="s">
        <v>154</v>
      </c>
      <c r="B13" s="142" t="s">
        <v>157</v>
      </c>
      <c r="C13" s="142" t="s">
        <v>158</v>
      </c>
      <c r="D13" s="142">
        <v>2</v>
      </c>
      <c r="E13" s="142" t="s">
        <v>28</v>
      </c>
      <c r="F13" s="142">
        <v>99</v>
      </c>
      <c r="G13" s="142">
        <v>7</v>
      </c>
      <c r="H13" s="142">
        <v>0</v>
      </c>
      <c r="I13" s="154">
        <v>0.93200000000000005</v>
      </c>
    </row>
    <row r="14" spans="1:9" ht="12.75" customHeight="1" x14ac:dyDescent="0.2">
      <c r="A14" s="142" t="s">
        <v>154</v>
      </c>
      <c r="B14" s="142" t="s">
        <v>159</v>
      </c>
      <c r="C14" s="142" t="s">
        <v>160</v>
      </c>
      <c r="D14" s="142">
        <v>2</v>
      </c>
      <c r="E14" s="142" t="s">
        <v>28</v>
      </c>
      <c r="F14" s="142">
        <v>99</v>
      </c>
      <c r="G14" s="142">
        <v>7</v>
      </c>
      <c r="H14" s="142">
        <v>0</v>
      </c>
      <c r="I14" s="154">
        <v>0.93200000000000005</v>
      </c>
    </row>
    <row r="15" spans="1:9" ht="12.75" customHeight="1" x14ac:dyDescent="0.2">
      <c r="A15" s="142" t="s">
        <v>154</v>
      </c>
      <c r="B15" s="142" t="s">
        <v>161</v>
      </c>
      <c r="C15" s="142" t="s">
        <v>162</v>
      </c>
      <c r="D15" s="142">
        <v>2</v>
      </c>
      <c r="E15" s="142" t="s">
        <v>28</v>
      </c>
      <c r="F15" s="142">
        <v>106</v>
      </c>
      <c r="G15" s="142">
        <v>5</v>
      </c>
      <c r="H15" s="142">
        <v>0</v>
      </c>
      <c r="I15" s="154">
        <v>0.71</v>
      </c>
    </row>
    <row r="16" spans="1:9" ht="12.75" customHeight="1" x14ac:dyDescent="0.2">
      <c r="A16" s="142" t="s">
        <v>154</v>
      </c>
      <c r="B16" s="142" t="s">
        <v>163</v>
      </c>
      <c r="C16" s="142" t="s">
        <v>164</v>
      </c>
      <c r="D16" s="142">
        <v>2</v>
      </c>
      <c r="E16" s="142" t="s">
        <v>28</v>
      </c>
      <c r="F16" s="142">
        <v>106</v>
      </c>
      <c r="G16" s="142">
        <v>5</v>
      </c>
      <c r="H16" s="142">
        <v>0</v>
      </c>
      <c r="I16" s="154">
        <v>0.94</v>
      </c>
    </row>
    <row r="17" spans="1:10" ht="12.75" customHeight="1" x14ac:dyDescent="0.2">
      <c r="A17" s="142" t="s">
        <v>154</v>
      </c>
      <c r="B17" s="142" t="s">
        <v>165</v>
      </c>
      <c r="C17" s="142" t="s">
        <v>166</v>
      </c>
      <c r="D17" s="142">
        <v>2</v>
      </c>
      <c r="E17" s="142" t="s">
        <v>28</v>
      </c>
      <c r="F17" s="142">
        <v>97</v>
      </c>
      <c r="G17" s="142">
        <v>5</v>
      </c>
      <c r="H17" s="142">
        <v>0</v>
      </c>
      <c r="I17" s="154">
        <v>1.1000000000000001</v>
      </c>
    </row>
    <row r="18" spans="1:10" ht="12.75" customHeight="1" x14ac:dyDescent="0.2">
      <c r="A18" s="142" t="s">
        <v>154</v>
      </c>
      <c r="B18" s="142" t="s">
        <v>167</v>
      </c>
      <c r="C18" s="142" t="s">
        <v>168</v>
      </c>
      <c r="D18" s="142">
        <v>2</v>
      </c>
      <c r="E18" s="142" t="s">
        <v>28</v>
      </c>
      <c r="F18" s="142">
        <v>97</v>
      </c>
      <c r="G18" s="142">
        <v>5</v>
      </c>
      <c r="H18" s="142">
        <v>0</v>
      </c>
      <c r="I18" s="154">
        <v>2.2799999999999998</v>
      </c>
    </row>
    <row r="19" spans="1:10" ht="12.75" customHeight="1" x14ac:dyDescent="0.2">
      <c r="A19" s="142" t="s">
        <v>154</v>
      </c>
      <c r="B19" s="142" t="s">
        <v>169</v>
      </c>
      <c r="C19" s="142" t="s">
        <v>170</v>
      </c>
      <c r="D19" s="142">
        <v>2</v>
      </c>
      <c r="E19" s="142" t="s">
        <v>28</v>
      </c>
      <c r="F19" s="142">
        <v>97</v>
      </c>
      <c r="G19" s="142">
        <v>5</v>
      </c>
      <c r="H19" s="142">
        <v>0</v>
      </c>
      <c r="I19" s="154">
        <v>7.0000000000000007E-2</v>
      </c>
    </row>
    <row r="20" spans="1:10" ht="12.75" customHeight="1" x14ac:dyDescent="0.2">
      <c r="A20" s="142" t="s">
        <v>154</v>
      </c>
      <c r="B20" s="142" t="s">
        <v>171</v>
      </c>
      <c r="C20" s="142" t="s">
        <v>172</v>
      </c>
      <c r="D20" s="142">
        <v>1</v>
      </c>
      <c r="E20" s="142" t="s">
        <v>28</v>
      </c>
      <c r="F20" s="142">
        <v>102</v>
      </c>
      <c r="G20" s="142">
        <v>7</v>
      </c>
      <c r="H20" s="142">
        <v>0</v>
      </c>
      <c r="I20" s="154">
        <v>3.9</v>
      </c>
    </row>
    <row r="21" spans="1:10" ht="12.75" customHeight="1" x14ac:dyDescent="0.2">
      <c r="A21" s="143" t="s">
        <v>154</v>
      </c>
      <c r="B21" s="143" t="s">
        <v>173</v>
      </c>
      <c r="C21" s="143" t="s">
        <v>174</v>
      </c>
      <c r="D21" s="143">
        <v>1</v>
      </c>
      <c r="E21" s="143" t="s">
        <v>28</v>
      </c>
      <c r="F21" s="143">
        <v>102</v>
      </c>
      <c r="G21" s="143">
        <v>6</v>
      </c>
      <c r="H21" s="143">
        <v>0</v>
      </c>
      <c r="I21" s="155">
        <v>0.85</v>
      </c>
    </row>
    <row r="22" spans="1:10" ht="12.75" customHeight="1" x14ac:dyDescent="0.2">
      <c r="A22" s="32"/>
      <c r="B22" s="61">
        <f>COUNTA(B12:B21)</f>
        <v>10</v>
      </c>
      <c r="C22" s="20"/>
      <c r="D22" s="76"/>
      <c r="E22" s="34">
        <f>COUNTIF(E12:E21,"Yes")</f>
        <v>10</v>
      </c>
      <c r="F22" s="20"/>
      <c r="G22" s="29"/>
      <c r="H22" s="20"/>
      <c r="I22" s="156">
        <f>SUM(I12:I21)</f>
        <v>12.074</v>
      </c>
    </row>
    <row r="23" spans="1:10" ht="12.75" customHeight="1" x14ac:dyDescent="0.2">
      <c r="A23" s="32"/>
      <c r="B23" s="61"/>
      <c r="C23" s="20"/>
      <c r="D23" s="76"/>
      <c r="E23" s="76"/>
      <c r="F23" s="20"/>
      <c r="G23" s="29"/>
      <c r="H23" s="20"/>
      <c r="I23" s="156"/>
    </row>
    <row r="24" spans="1:10" ht="12.75" customHeight="1" x14ac:dyDescent="0.2">
      <c r="A24" s="142" t="s">
        <v>175</v>
      </c>
      <c r="B24" s="142" t="s">
        <v>188</v>
      </c>
      <c r="C24" s="142" t="s">
        <v>193</v>
      </c>
      <c r="D24" s="142">
        <v>2</v>
      </c>
      <c r="E24" s="142" t="s">
        <v>28</v>
      </c>
      <c r="F24" s="142">
        <v>102</v>
      </c>
      <c r="G24" s="142">
        <v>6</v>
      </c>
      <c r="H24" s="142">
        <v>0</v>
      </c>
      <c r="I24" s="154">
        <v>0.115</v>
      </c>
    </row>
    <row r="25" spans="1:10" ht="12.75" customHeight="1" x14ac:dyDescent="0.2">
      <c r="A25" s="142" t="s">
        <v>175</v>
      </c>
      <c r="B25" s="142" t="s">
        <v>191</v>
      </c>
      <c r="C25" s="142" t="s">
        <v>192</v>
      </c>
      <c r="D25" s="142">
        <v>2</v>
      </c>
      <c r="E25" s="142" t="s">
        <v>28</v>
      </c>
      <c r="F25" s="142">
        <v>102</v>
      </c>
      <c r="G25" s="142">
        <v>6</v>
      </c>
      <c r="H25" s="142">
        <v>0</v>
      </c>
      <c r="I25" s="154">
        <v>0.03</v>
      </c>
    </row>
    <row r="26" spans="1:10" ht="12.75" customHeight="1" x14ac:dyDescent="0.2">
      <c r="A26" s="142" t="s">
        <v>175</v>
      </c>
      <c r="B26" s="142" t="s">
        <v>219</v>
      </c>
      <c r="C26" s="142" t="s">
        <v>220</v>
      </c>
      <c r="D26" s="142">
        <v>3</v>
      </c>
      <c r="E26"/>
      <c r="F26" s="142">
        <v>100</v>
      </c>
      <c r="G26" s="142" t="s">
        <v>218</v>
      </c>
      <c r="H26" s="142" t="s">
        <v>218</v>
      </c>
      <c r="I26" s="154"/>
    </row>
    <row r="27" spans="1:10" ht="12.75" customHeight="1" x14ac:dyDescent="0.2">
      <c r="A27" s="142" t="s">
        <v>175</v>
      </c>
      <c r="B27" s="142" t="s">
        <v>176</v>
      </c>
      <c r="C27" s="142" t="s">
        <v>177</v>
      </c>
      <c r="D27" s="142">
        <v>1</v>
      </c>
      <c r="E27" s="142" t="s">
        <v>28</v>
      </c>
      <c r="F27" s="142">
        <v>106</v>
      </c>
      <c r="G27" s="142">
        <v>7</v>
      </c>
      <c r="H27" s="142">
        <v>0</v>
      </c>
      <c r="I27" s="154">
        <v>0.22</v>
      </c>
    </row>
    <row r="28" spans="1:10" ht="12.75" customHeight="1" x14ac:dyDescent="0.2">
      <c r="A28" s="142" t="s">
        <v>175</v>
      </c>
      <c r="B28" s="142" t="s">
        <v>178</v>
      </c>
      <c r="C28" s="142" t="s">
        <v>179</v>
      </c>
      <c r="D28" s="142">
        <v>1</v>
      </c>
      <c r="E28" s="142" t="s">
        <v>28</v>
      </c>
      <c r="F28" s="142">
        <v>106</v>
      </c>
      <c r="G28" s="142">
        <v>7</v>
      </c>
      <c r="H28" s="142">
        <v>0</v>
      </c>
      <c r="I28" s="154">
        <v>3.22</v>
      </c>
    </row>
    <row r="29" spans="1:10" ht="12.75" customHeight="1" x14ac:dyDescent="0.2">
      <c r="A29" s="142" t="s">
        <v>175</v>
      </c>
      <c r="B29" s="142" t="s">
        <v>180</v>
      </c>
      <c r="C29" s="146" t="s">
        <v>181</v>
      </c>
      <c r="D29" s="142">
        <v>3</v>
      </c>
      <c r="E29" s="142" t="s">
        <v>28</v>
      </c>
      <c r="F29" s="142">
        <v>103</v>
      </c>
      <c r="G29" s="142">
        <v>4</v>
      </c>
      <c r="H29" s="142">
        <v>0</v>
      </c>
      <c r="I29" s="154">
        <v>0.89</v>
      </c>
      <c r="J29" s="134"/>
    </row>
    <row r="30" spans="1:10" ht="12.75" customHeight="1" x14ac:dyDescent="0.2">
      <c r="A30" s="143" t="s">
        <v>175</v>
      </c>
      <c r="B30" s="143" t="s">
        <v>189</v>
      </c>
      <c r="C30" s="143" t="s">
        <v>190</v>
      </c>
      <c r="D30" s="143">
        <v>2</v>
      </c>
      <c r="E30" s="143" t="s">
        <v>28</v>
      </c>
      <c r="F30" s="143">
        <v>102</v>
      </c>
      <c r="G30" s="143">
        <v>6</v>
      </c>
      <c r="H30" s="143">
        <v>0</v>
      </c>
      <c r="I30" s="155">
        <v>2.9000000000000001E-2</v>
      </c>
    </row>
    <row r="31" spans="1:10" x14ac:dyDescent="0.2">
      <c r="A31" s="30"/>
      <c r="B31" s="29">
        <f>COUNTA(B24:B30)</f>
        <v>7</v>
      </c>
      <c r="C31" s="29"/>
      <c r="D31" s="76"/>
      <c r="E31" s="34">
        <f>COUNTIF(E24:E30,"Yes")</f>
        <v>6</v>
      </c>
      <c r="F31" s="30"/>
      <c r="G31" s="29"/>
      <c r="H31" s="29"/>
      <c r="I31" s="156">
        <f>SUM(I24:I30)</f>
        <v>4.5039999999999996</v>
      </c>
    </row>
    <row r="32" spans="1:10" x14ac:dyDescent="0.2">
      <c r="A32" s="30"/>
      <c r="B32" s="29"/>
      <c r="C32" s="29"/>
      <c r="D32" s="29"/>
      <c r="E32" s="29"/>
      <c r="F32" s="30"/>
      <c r="G32" s="29"/>
      <c r="H32" s="29"/>
      <c r="I32" s="156"/>
    </row>
    <row r="33" spans="1:9" x14ac:dyDescent="0.2">
      <c r="A33" s="69"/>
      <c r="B33" s="69"/>
      <c r="C33" s="69"/>
      <c r="D33" s="69"/>
      <c r="E33" s="69"/>
      <c r="F33" s="69"/>
      <c r="G33" s="69"/>
      <c r="H33" s="69"/>
      <c r="I33" s="158"/>
    </row>
    <row r="34" spans="1:9" x14ac:dyDescent="0.2">
      <c r="A34" s="69"/>
      <c r="B34" s="69"/>
      <c r="D34" s="117" t="s">
        <v>96</v>
      </c>
      <c r="E34" s="117"/>
      <c r="F34" s="94"/>
      <c r="G34" s="69"/>
      <c r="H34" s="69"/>
      <c r="I34" s="158"/>
    </row>
    <row r="35" spans="1:9" x14ac:dyDescent="0.2">
      <c r="A35" s="69"/>
      <c r="B35" s="69"/>
      <c r="D35" s="105" t="s">
        <v>91</v>
      </c>
      <c r="E35" s="95">
        <f>SUM(B10+B22+B31)</f>
        <v>25</v>
      </c>
      <c r="F35" s="69"/>
      <c r="H35" s="69"/>
      <c r="I35" s="158"/>
    </row>
    <row r="36" spans="1:9" x14ac:dyDescent="0.2">
      <c r="D36" s="105" t="s">
        <v>94</v>
      </c>
      <c r="E36" s="95">
        <f>SUM(E10+E22+E31)</f>
        <v>24</v>
      </c>
    </row>
    <row r="37" spans="1:9" x14ac:dyDescent="0.2">
      <c r="D37" s="105" t="s">
        <v>134</v>
      </c>
      <c r="E37" s="123">
        <f>E36/E35</f>
        <v>0.96</v>
      </c>
    </row>
    <row r="38" spans="1:9" x14ac:dyDescent="0.2">
      <c r="D38" s="105" t="s">
        <v>95</v>
      </c>
      <c r="E38" s="148">
        <f>SUM(I10+I22+I31)</f>
        <v>23.314999999999998</v>
      </c>
      <c r="F38" s="134" t="s">
        <v>221</v>
      </c>
    </row>
    <row r="40" spans="1:9" x14ac:dyDescent="0.2">
      <c r="D40" s="117" t="s">
        <v>198</v>
      </c>
      <c r="E40" s="138" t="s">
        <v>199</v>
      </c>
      <c r="F40" s="138" t="s">
        <v>100</v>
      </c>
    </row>
    <row r="41" spans="1:9" x14ac:dyDescent="0.2">
      <c r="D41" s="105" t="s">
        <v>200</v>
      </c>
      <c r="E41" s="139">
        <f>COUNTIF(G2:G30, "0.25")</f>
        <v>0</v>
      </c>
      <c r="F41" s="140">
        <f>E41/E36</f>
        <v>0</v>
      </c>
    </row>
    <row r="42" spans="1:9" x14ac:dyDescent="0.2">
      <c r="D42" s="105" t="s">
        <v>201</v>
      </c>
      <c r="E42" s="139">
        <f>COUNTIF(G2:G30, "0.5")</f>
        <v>0</v>
      </c>
      <c r="F42" s="140">
        <f>E42/E36</f>
        <v>0</v>
      </c>
    </row>
    <row r="43" spans="1:9" x14ac:dyDescent="0.2">
      <c r="D43" s="105" t="s">
        <v>202</v>
      </c>
      <c r="E43" s="139">
        <f>COUNTIF(G2:G30, "1")</f>
        <v>0</v>
      </c>
      <c r="F43" s="140">
        <f>E43/E36</f>
        <v>0</v>
      </c>
    </row>
    <row r="44" spans="1:9" x14ac:dyDescent="0.2">
      <c r="D44" s="105" t="s">
        <v>203</v>
      </c>
      <c r="E44" s="139">
        <f>COUNTIF(G2:G30, "1.25")</f>
        <v>0</v>
      </c>
      <c r="F44" s="140">
        <f>E44/E36</f>
        <v>0</v>
      </c>
    </row>
    <row r="45" spans="1:9" x14ac:dyDescent="0.2">
      <c r="D45" s="105" t="s">
        <v>204</v>
      </c>
      <c r="E45" s="139">
        <f>COUNTIF(G2:G30, "1.50")</f>
        <v>0</v>
      </c>
      <c r="F45" s="140">
        <f>E45/E36</f>
        <v>0</v>
      </c>
    </row>
    <row r="46" spans="1:9" x14ac:dyDescent="0.2">
      <c r="D46" s="105" t="s">
        <v>205</v>
      </c>
      <c r="E46" s="139">
        <f>COUNTIF(G2:G30, "2")</f>
        <v>0</v>
      </c>
      <c r="F46" s="140">
        <f>E46/E36</f>
        <v>0</v>
      </c>
    </row>
    <row r="47" spans="1:9" x14ac:dyDescent="0.2">
      <c r="D47" s="105" t="s">
        <v>206</v>
      </c>
      <c r="E47" s="139">
        <f>COUNTIF(G2:G30, "2.5")</f>
        <v>0</v>
      </c>
      <c r="F47" s="140">
        <f>E47/E36</f>
        <v>0</v>
      </c>
    </row>
    <row r="48" spans="1:9" x14ac:dyDescent="0.2">
      <c r="D48" s="105" t="s">
        <v>207</v>
      </c>
      <c r="E48" s="139">
        <f>COUNTIF(G2:G30, "3")</f>
        <v>5</v>
      </c>
      <c r="F48" s="140">
        <f>E48/E36</f>
        <v>0.20833333333333334</v>
      </c>
    </row>
    <row r="49" spans="4:6" x14ac:dyDescent="0.2">
      <c r="D49" s="105" t="s">
        <v>225</v>
      </c>
      <c r="E49" s="139">
        <f>COUNTIF(G2:G30, "4")</f>
        <v>1</v>
      </c>
      <c r="F49" s="140">
        <f>E49/E37</f>
        <v>1.0416666666666667</v>
      </c>
    </row>
    <row r="50" spans="4:6" x14ac:dyDescent="0.2">
      <c r="D50" s="105" t="s">
        <v>210</v>
      </c>
      <c r="E50" s="139">
        <f>COUNTIF(G2:G31, "5")</f>
        <v>6</v>
      </c>
      <c r="F50" s="140">
        <f>E50/E36</f>
        <v>0.25</v>
      </c>
    </row>
    <row r="51" spans="4:6" x14ac:dyDescent="0.2">
      <c r="D51" s="105" t="s">
        <v>222</v>
      </c>
      <c r="E51" s="139">
        <f>COUNTIF(G3:G32, "6")</f>
        <v>4</v>
      </c>
      <c r="F51" s="140">
        <f>E51/E36</f>
        <v>0.16666666666666666</v>
      </c>
    </row>
    <row r="52" spans="4:6" x14ac:dyDescent="0.2">
      <c r="D52" s="105" t="s">
        <v>208</v>
      </c>
      <c r="E52" s="139">
        <f>COUNTIF(G2:G30, "7")</f>
        <v>8</v>
      </c>
      <c r="F52" s="140">
        <f>E52/E36</f>
        <v>0.33333333333333331</v>
      </c>
    </row>
    <row r="53" spans="4:6" x14ac:dyDescent="0.2">
      <c r="D53" s="35"/>
      <c r="F53" s="139"/>
    </row>
  </sheetData>
  <sortState ref="A24:J29">
    <sortCondition ref="C24:C29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Indiana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53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0.7109375" customWidth="1"/>
    <col min="2" max="2" width="7.28515625" customWidth="1"/>
    <col min="3" max="3" width="24.42578125" customWidth="1"/>
    <col min="4" max="4" width="5.7109375" customWidth="1"/>
    <col min="5" max="5" width="8.140625" customWidth="1"/>
    <col min="6" max="6" width="7.7109375" customWidth="1"/>
    <col min="7" max="8" width="8" customWidth="1"/>
    <col min="9" max="9" width="8.85546875" customWidth="1"/>
    <col min="10" max="19" width="7.85546875" customWidth="1"/>
  </cols>
  <sheetData>
    <row r="1" spans="1:34" x14ac:dyDescent="0.2">
      <c r="A1" s="60"/>
      <c r="B1" s="167" t="s">
        <v>35</v>
      </c>
      <c r="C1" s="167"/>
      <c r="D1" s="137"/>
      <c r="E1" s="60"/>
      <c r="F1" s="60"/>
      <c r="G1" s="168" t="s">
        <v>135</v>
      </c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34" s="24" customFormat="1" ht="39" customHeight="1" x14ac:dyDescent="0.15">
      <c r="A2" s="25" t="s">
        <v>12</v>
      </c>
      <c r="B2" s="25" t="s">
        <v>13</v>
      </c>
      <c r="C2" s="25" t="s">
        <v>62</v>
      </c>
      <c r="D2" s="3" t="s">
        <v>65</v>
      </c>
      <c r="E2" s="25" t="s">
        <v>70</v>
      </c>
      <c r="F2" s="25" t="s">
        <v>71</v>
      </c>
      <c r="G2" s="25" t="s">
        <v>72</v>
      </c>
      <c r="H2" s="25" t="s">
        <v>73</v>
      </c>
      <c r="I2" s="3" t="s">
        <v>74</v>
      </c>
      <c r="J2" s="25" t="s">
        <v>75</v>
      </c>
      <c r="K2" s="25" t="s">
        <v>21</v>
      </c>
      <c r="L2" s="25" t="s">
        <v>19</v>
      </c>
      <c r="M2" s="25" t="s">
        <v>20</v>
      </c>
      <c r="N2" s="25" t="s">
        <v>22</v>
      </c>
      <c r="O2" s="25" t="s">
        <v>76</v>
      </c>
      <c r="P2" s="25" t="s">
        <v>77</v>
      </c>
      <c r="Q2" s="25" t="s">
        <v>78</v>
      </c>
      <c r="R2" s="25" t="s">
        <v>79</v>
      </c>
      <c r="S2" s="25" t="s">
        <v>80</v>
      </c>
    </row>
    <row r="3" spans="1:34" x14ac:dyDescent="0.2">
      <c r="A3" s="72" t="s">
        <v>137</v>
      </c>
      <c r="B3" s="72" t="s">
        <v>138</v>
      </c>
      <c r="C3" s="72" t="s">
        <v>139</v>
      </c>
      <c r="D3" s="72">
        <v>3</v>
      </c>
      <c r="E3" s="72" t="s">
        <v>33</v>
      </c>
      <c r="F3" s="72" t="s">
        <v>183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30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34" x14ac:dyDescent="0.2">
      <c r="A4" s="72" t="s">
        <v>137</v>
      </c>
      <c r="B4" s="72" t="s">
        <v>140</v>
      </c>
      <c r="C4" s="72" t="s">
        <v>141</v>
      </c>
      <c r="D4" s="72">
        <v>3</v>
      </c>
      <c r="E4" s="72" t="s">
        <v>33</v>
      </c>
      <c r="F4" s="72" t="s">
        <v>183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30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1:34" x14ac:dyDescent="0.2">
      <c r="A5" s="72" t="s">
        <v>137</v>
      </c>
      <c r="B5" s="72" t="s">
        <v>142</v>
      </c>
      <c r="C5" s="72" t="s">
        <v>143</v>
      </c>
      <c r="D5" s="72">
        <v>3</v>
      </c>
      <c r="E5" s="72" t="s">
        <v>33</v>
      </c>
      <c r="F5" s="72" t="s">
        <v>183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30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1:34" x14ac:dyDescent="0.2">
      <c r="A6" s="72" t="s">
        <v>137</v>
      </c>
      <c r="B6" s="72" t="s">
        <v>144</v>
      </c>
      <c r="C6" s="72" t="s">
        <v>145</v>
      </c>
      <c r="D6" s="72">
        <v>3</v>
      </c>
      <c r="E6" s="72" t="s">
        <v>33</v>
      </c>
      <c r="F6" s="72" t="s">
        <v>183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30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x14ac:dyDescent="0.2">
      <c r="A7" s="72" t="s">
        <v>137</v>
      </c>
      <c r="B7" s="72" t="s">
        <v>146</v>
      </c>
      <c r="C7" s="72" t="s">
        <v>147</v>
      </c>
      <c r="D7" s="72">
        <v>2</v>
      </c>
      <c r="E7" s="72" t="s">
        <v>33</v>
      </c>
      <c r="F7" s="72" t="s">
        <v>183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30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x14ac:dyDescent="0.2">
      <c r="A8" s="72" t="s">
        <v>137</v>
      </c>
      <c r="B8" s="72" t="s">
        <v>148</v>
      </c>
      <c r="C8" s="72" t="s">
        <v>149</v>
      </c>
      <c r="D8" s="72">
        <v>3</v>
      </c>
      <c r="E8" s="72" t="s">
        <v>33</v>
      </c>
      <c r="F8" s="72" t="s">
        <v>183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30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</row>
    <row r="9" spans="1:34" x14ac:dyDescent="0.2">
      <c r="A9" s="72" t="s">
        <v>137</v>
      </c>
      <c r="B9" s="72" t="s">
        <v>150</v>
      </c>
      <c r="C9" s="72" t="s">
        <v>151</v>
      </c>
      <c r="D9" s="72">
        <v>3</v>
      </c>
      <c r="E9" s="72" t="s">
        <v>33</v>
      </c>
      <c r="F9" s="72" t="s">
        <v>183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30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</row>
    <row r="10" spans="1:34" x14ac:dyDescent="0.2">
      <c r="A10" s="73" t="s">
        <v>137</v>
      </c>
      <c r="B10" s="73" t="s">
        <v>152</v>
      </c>
      <c r="C10" s="73" t="s">
        <v>153</v>
      </c>
      <c r="D10" s="73">
        <v>1</v>
      </c>
      <c r="E10" s="73" t="s">
        <v>33</v>
      </c>
      <c r="F10" s="73" t="s">
        <v>183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30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1:34" x14ac:dyDescent="0.2">
      <c r="A11" s="33"/>
      <c r="B11" s="34">
        <f>COUNTA(B3:B10)</f>
        <v>8</v>
      </c>
      <c r="C11" s="60"/>
      <c r="D11" s="76"/>
      <c r="E11" s="34">
        <f t="shared" ref="E11:S11" si="0">COUNTIF(E3:E10,"Yes")</f>
        <v>0</v>
      </c>
      <c r="F11" s="34">
        <f t="shared" si="0"/>
        <v>0</v>
      </c>
      <c r="G11" s="34">
        <f t="shared" si="0"/>
        <v>0</v>
      </c>
      <c r="H11" s="34">
        <f t="shared" si="0"/>
        <v>0</v>
      </c>
      <c r="I11" s="34">
        <f t="shared" si="0"/>
        <v>0</v>
      </c>
      <c r="J11" s="34">
        <f t="shared" si="0"/>
        <v>0</v>
      </c>
      <c r="K11" s="34">
        <f t="shared" si="0"/>
        <v>0</v>
      </c>
      <c r="L11" s="34">
        <f t="shared" si="0"/>
        <v>0</v>
      </c>
      <c r="M11" s="34">
        <f t="shared" si="0"/>
        <v>0</v>
      </c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  <c r="S11" s="34">
        <f t="shared" si="0"/>
        <v>0</v>
      </c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4" x14ac:dyDescent="0.2">
      <c r="A12" s="33"/>
      <c r="B12" s="33"/>
      <c r="C12" s="33"/>
      <c r="D12" s="56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</row>
    <row r="13" spans="1:34" ht="12.75" customHeight="1" x14ac:dyDescent="0.2">
      <c r="A13" s="72" t="s">
        <v>154</v>
      </c>
      <c r="B13" s="72" t="s">
        <v>155</v>
      </c>
      <c r="C13" s="72" t="s">
        <v>156</v>
      </c>
      <c r="D13" s="72">
        <v>2</v>
      </c>
      <c r="E13" s="72" t="s">
        <v>33</v>
      </c>
      <c r="F13" s="72" t="s">
        <v>183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34" ht="12.75" customHeight="1" x14ac:dyDescent="0.2">
      <c r="A14" s="72" t="s">
        <v>154</v>
      </c>
      <c r="B14" s="72" t="s">
        <v>157</v>
      </c>
      <c r="C14" s="72" t="s">
        <v>158</v>
      </c>
      <c r="D14" s="72">
        <v>2</v>
      </c>
      <c r="E14" s="72" t="s">
        <v>33</v>
      </c>
      <c r="F14" s="72" t="s">
        <v>183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</row>
    <row r="15" spans="1:34" ht="12.75" customHeight="1" x14ac:dyDescent="0.2">
      <c r="A15" s="72" t="s">
        <v>154</v>
      </c>
      <c r="B15" s="72" t="s">
        <v>159</v>
      </c>
      <c r="C15" s="72" t="s">
        <v>160</v>
      </c>
      <c r="D15" s="72">
        <v>2</v>
      </c>
      <c r="E15" s="72" t="s">
        <v>33</v>
      </c>
      <c r="F15" s="72" t="s">
        <v>183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34" ht="12.75" customHeight="1" x14ac:dyDescent="0.2">
      <c r="A16" s="72" t="s">
        <v>154</v>
      </c>
      <c r="B16" s="72" t="s">
        <v>161</v>
      </c>
      <c r="C16" s="72" t="s">
        <v>162</v>
      </c>
      <c r="D16" s="72">
        <v>2</v>
      </c>
      <c r="E16" s="72" t="s">
        <v>33</v>
      </c>
      <c r="F16" s="72" t="s">
        <v>183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2.75" customHeight="1" x14ac:dyDescent="0.2">
      <c r="A17" s="72" t="s">
        <v>154</v>
      </c>
      <c r="B17" s="72" t="s">
        <v>163</v>
      </c>
      <c r="C17" s="72" t="s">
        <v>164</v>
      </c>
      <c r="D17" s="72">
        <v>2</v>
      </c>
      <c r="E17" s="72" t="s">
        <v>33</v>
      </c>
      <c r="F17" s="72" t="s">
        <v>183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2.75" customHeight="1" x14ac:dyDescent="0.2">
      <c r="A18" s="72" t="s">
        <v>154</v>
      </c>
      <c r="B18" s="72" t="s">
        <v>165</v>
      </c>
      <c r="C18" s="72" t="s">
        <v>166</v>
      </c>
      <c r="D18" s="72">
        <v>2</v>
      </c>
      <c r="E18" s="72" t="s">
        <v>33</v>
      </c>
      <c r="F18" s="72" t="s">
        <v>183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2.75" customHeight="1" x14ac:dyDescent="0.2">
      <c r="A19" s="72" t="s">
        <v>154</v>
      </c>
      <c r="B19" s="72" t="s">
        <v>167</v>
      </c>
      <c r="C19" s="72" t="s">
        <v>168</v>
      </c>
      <c r="D19" s="72">
        <v>2</v>
      </c>
      <c r="E19" s="72" t="s">
        <v>33</v>
      </c>
      <c r="F19" s="72" t="s">
        <v>183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2.75" customHeight="1" x14ac:dyDescent="0.2">
      <c r="A20" s="72" t="s">
        <v>154</v>
      </c>
      <c r="B20" s="72" t="s">
        <v>169</v>
      </c>
      <c r="C20" s="72" t="s">
        <v>170</v>
      </c>
      <c r="D20" s="72">
        <v>2</v>
      </c>
      <c r="E20" s="72" t="s">
        <v>33</v>
      </c>
      <c r="F20" s="72" t="s">
        <v>183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2.75" customHeight="1" x14ac:dyDescent="0.2">
      <c r="A21" s="72" t="s">
        <v>154</v>
      </c>
      <c r="B21" s="72" t="s">
        <v>171</v>
      </c>
      <c r="C21" s="72" t="s">
        <v>172</v>
      </c>
      <c r="D21" s="72">
        <v>1</v>
      </c>
      <c r="E21" s="72" t="s">
        <v>33</v>
      </c>
      <c r="F21" s="72" t="s">
        <v>183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2.75" customHeight="1" x14ac:dyDescent="0.2">
      <c r="A22" s="73" t="s">
        <v>154</v>
      </c>
      <c r="B22" s="73" t="s">
        <v>173</v>
      </c>
      <c r="C22" s="73" t="s">
        <v>174</v>
      </c>
      <c r="D22" s="73">
        <v>1</v>
      </c>
      <c r="E22" s="73" t="s">
        <v>33</v>
      </c>
      <c r="F22" s="73" t="s">
        <v>183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1:19" x14ac:dyDescent="0.2">
      <c r="A23" s="33"/>
      <c r="B23" s="34">
        <f>COUNTA(B13:B22)</f>
        <v>10</v>
      </c>
      <c r="C23" s="60"/>
      <c r="D23" s="76"/>
      <c r="E23" s="34">
        <f t="shared" ref="E23:S23" si="1">COUNTIF(E13:E22,"Yes")</f>
        <v>0</v>
      </c>
      <c r="F23" s="34">
        <f t="shared" si="1"/>
        <v>0</v>
      </c>
      <c r="G23" s="34">
        <f t="shared" si="1"/>
        <v>0</v>
      </c>
      <c r="H23" s="34">
        <f t="shared" si="1"/>
        <v>0</v>
      </c>
      <c r="I23" s="34">
        <f t="shared" si="1"/>
        <v>0</v>
      </c>
      <c r="J23" s="34">
        <f t="shared" si="1"/>
        <v>0</v>
      </c>
      <c r="K23" s="34">
        <f t="shared" si="1"/>
        <v>0</v>
      </c>
      <c r="L23" s="34">
        <f t="shared" si="1"/>
        <v>0</v>
      </c>
      <c r="M23" s="34">
        <f t="shared" si="1"/>
        <v>0</v>
      </c>
      <c r="N23" s="34">
        <f t="shared" si="1"/>
        <v>0</v>
      </c>
      <c r="O23" s="34">
        <f t="shared" si="1"/>
        <v>0</v>
      </c>
      <c r="P23" s="34">
        <f t="shared" si="1"/>
        <v>0</v>
      </c>
      <c r="Q23" s="34">
        <f t="shared" si="1"/>
        <v>0</v>
      </c>
      <c r="R23" s="34">
        <f t="shared" si="1"/>
        <v>0</v>
      </c>
      <c r="S23" s="34">
        <f t="shared" si="1"/>
        <v>0</v>
      </c>
    </row>
    <row r="24" spans="1:19" x14ac:dyDescent="0.2">
      <c r="A24" s="33"/>
      <c r="B24" s="34"/>
      <c r="C24" s="124"/>
      <c r="D24" s="76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x14ac:dyDescent="0.2">
      <c r="A25" s="33" t="s">
        <v>175</v>
      </c>
      <c r="B25" s="33" t="s">
        <v>188</v>
      </c>
      <c r="C25" s="131" t="s">
        <v>193</v>
      </c>
      <c r="D25" s="72">
        <v>2</v>
      </c>
      <c r="E25" s="33" t="s">
        <v>33</v>
      </c>
      <c r="F25" s="33" t="s">
        <v>183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x14ac:dyDescent="0.2">
      <c r="A26" s="33" t="s">
        <v>175</v>
      </c>
      <c r="B26" s="33" t="s">
        <v>191</v>
      </c>
      <c r="C26" s="131" t="s">
        <v>192</v>
      </c>
      <c r="D26" s="72">
        <v>2</v>
      </c>
      <c r="E26" s="33" t="s">
        <v>33</v>
      </c>
      <c r="F26" s="33" t="s">
        <v>183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x14ac:dyDescent="0.2">
      <c r="A27" s="72" t="s">
        <v>175</v>
      </c>
      <c r="B27" s="72" t="s">
        <v>176</v>
      </c>
      <c r="C27" s="72" t="s">
        <v>177</v>
      </c>
      <c r="D27" s="72">
        <v>1</v>
      </c>
      <c r="E27" s="72" t="s">
        <v>33</v>
      </c>
      <c r="F27" s="72" t="s">
        <v>183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x14ac:dyDescent="0.2">
      <c r="A28" s="72" t="s">
        <v>175</v>
      </c>
      <c r="B28" s="72" t="s">
        <v>178</v>
      </c>
      <c r="C28" s="72" t="s">
        <v>179</v>
      </c>
      <c r="D28" s="72">
        <v>1</v>
      </c>
      <c r="E28" s="72" t="s">
        <v>33</v>
      </c>
      <c r="F28" s="72" t="s">
        <v>183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x14ac:dyDescent="0.2">
      <c r="A29" s="142" t="s">
        <v>175</v>
      </c>
      <c r="B29" s="142" t="s">
        <v>180</v>
      </c>
      <c r="C29" s="146" t="s">
        <v>181</v>
      </c>
      <c r="D29" s="72">
        <v>3</v>
      </c>
      <c r="E29" s="72" t="s">
        <v>33</v>
      </c>
      <c r="F29" s="72" t="s">
        <v>183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x14ac:dyDescent="0.2">
      <c r="A30" s="36" t="s">
        <v>175</v>
      </c>
      <c r="B30" s="36" t="s">
        <v>189</v>
      </c>
      <c r="C30" s="132" t="s">
        <v>190</v>
      </c>
      <c r="D30" s="73">
        <v>2</v>
      </c>
      <c r="E30" s="36" t="s">
        <v>33</v>
      </c>
      <c r="F30" s="36" t="s">
        <v>183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1:19" x14ac:dyDescent="0.2">
      <c r="A31" s="33"/>
      <c r="B31" s="34">
        <f>COUNTA(B25:B30)</f>
        <v>6</v>
      </c>
      <c r="C31" s="60"/>
      <c r="D31" s="136"/>
      <c r="E31" s="34">
        <f t="shared" ref="E31:S31" si="2">COUNTIF(E25:E30,"Yes")</f>
        <v>0</v>
      </c>
      <c r="F31" s="34">
        <f t="shared" si="2"/>
        <v>0</v>
      </c>
      <c r="G31" s="34">
        <f t="shared" si="2"/>
        <v>0</v>
      </c>
      <c r="H31" s="34">
        <f t="shared" si="2"/>
        <v>0</v>
      </c>
      <c r="I31" s="34">
        <f t="shared" si="2"/>
        <v>0</v>
      </c>
      <c r="J31" s="34">
        <f t="shared" si="2"/>
        <v>0</v>
      </c>
      <c r="K31" s="34">
        <f t="shared" si="2"/>
        <v>0</v>
      </c>
      <c r="L31" s="34">
        <f t="shared" si="2"/>
        <v>0</v>
      </c>
      <c r="M31" s="34">
        <f t="shared" si="2"/>
        <v>0</v>
      </c>
      <c r="N31" s="34">
        <f t="shared" si="2"/>
        <v>0</v>
      </c>
      <c r="O31" s="34">
        <f t="shared" si="2"/>
        <v>0</v>
      </c>
      <c r="P31" s="34">
        <f t="shared" si="2"/>
        <v>0</v>
      </c>
      <c r="Q31" s="34">
        <f t="shared" si="2"/>
        <v>0</v>
      </c>
      <c r="R31" s="34">
        <f t="shared" si="2"/>
        <v>0</v>
      </c>
      <c r="S31" s="34">
        <f t="shared" si="2"/>
        <v>0</v>
      </c>
    </row>
    <row r="32" spans="1:19" x14ac:dyDescent="0.2">
      <c r="A32" s="48"/>
      <c r="B32" s="48"/>
      <c r="C32" s="88"/>
      <c r="D32" s="8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x14ac:dyDescent="0.2">
      <c r="A33" s="52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1:19" x14ac:dyDescent="0.2">
      <c r="A34" s="52"/>
      <c r="C34" s="100" t="s">
        <v>61</v>
      </c>
      <c r="D34" s="100"/>
      <c r="E34" s="101"/>
      <c r="F34" s="101"/>
      <c r="G34" s="101"/>
      <c r="H34" s="101"/>
      <c r="I34" s="101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x14ac:dyDescent="0.2">
      <c r="A35" s="52"/>
      <c r="B35" s="93"/>
      <c r="C35" s="102"/>
      <c r="D35" s="102"/>
      <c r="E35" s="103"/>
      <c r="F35" s="104"/>
      <c r="G35" s="105" t="s">
        <v>94</v>
      </c>
      <c r="H35" s="97">
        <f>SUM(B11+B23+B31)</f>
        <v>24</v>
      </c>
      <c r="I35" s="101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x14ac:dyDescent="0.2">
      <c r="B36" s="92"/>
      <c r="C36" s="102"/>
      <c r="D36" s="102"/>
      <c r="E36" s="103"/>
      <c r="F36" s="103"/>
      <c r="G36" s="106" t="s">
        <v>97</v>
      </c>
      <c r="H36" s="97">
        <f>SUM(E11+E23+E31)</f>
        <v>0</v>
      </c>
      <c r="I36" s="102"/>
    </row>
    <row r="37" spans="1:19" x14ac:dyDescent="0.2">
      <c r="B37" s="92"/>
      <c r="C37" s="102"/>
      <c r="D37" s="102"/>
      <c r="E37" s="103"/>
      <c r="F37" s="103"/>
      <c r="G37" s="106" t="s">
        <v>98</v>
      </c>
      <c r="H37" s="97">
        <f>SUM(F11+F23+F31)</f>
        <v>0</v>
      </c>
      <c r="I37" s="102"/>
    </row>
    <row r="38" spans="1:19" x14ac:dyDescent="0.2">
      <c r="B38" s="92"/>
      <c r="C38" s="102"/>
      <c r="D38" s="102"/>
      <c r="E38" s="102"/>
      <c r="F38" s="102"/>
      <c r="G38" s="102"/>
      <c r="H38" s="102"/>
      <c r="I38" s="102"/>
    </row>
    <row r="39" spans="1:19" x14ac:dyDescent="0.2">
      <c r="B39" s="92"/>
      <c r="C39" s="100" t="s">
        <v>99</v>
      </c>
      <c r="D39" s="100"/>
      <c r="E39" s="102"/>
      <c r="F39" s="102"/>
      <c r="G39" s="102"/>
      <c r="H39" s="107" t="s">
        <v>89</v>
      </c>
      <c r="I39" s="107" t="s">
        <v>100</v>
      </c>
    </row>
    <row r="40" spans="1:19" x14ac:dyDescent="0.2">
      <c r="B40" s="92"/>
      <c r="C40" s="102"/>
      <c r="D40" s="102"/>
      <c r="E40" s="102"/>
      <c r="F40" s="102"/>
      <c r="G40" s="108" t="s">
        <v>104</v>
      </c>
      <c r="H40" s="97">
        <f>SUM(G11+G23+G31)</f>
        <v>0</v>
      </c>
      <c r="I40" s="127" t="s">
        <v>136</v>
      </c>
    </row>
    <row r="41" spans="1:19" x14ac:dyDescent="0.2">
      <c r="B41" s="92"/>
      <c r="C41" s="102"/>
      <c r="D41" s="102"/>
      <c r="E41" s="102"/>
      <c r="F41" s="102"/>
      <c r="G41" s="108" t="s">
        <v>105</v>
      </c>
      <c r="H41" s="97">
        <f>SUM(H11+H23+H31)</f>
        <v>0</v>
      </c>
      <c r="I41" s="127" t="s">
        <v>136</v>
      </c>
    </row>
    <row r="42" spans="1:19" x14ac:dyDescent="0.2">
      <c r="B42" s="92"/>
      <c r="C42" s="102"/>
      <c r="D42" s="102"/>
      <c r="E42" s="102"/>
      <c r="F42" s="102"/>
      <c r="G42" s="108" t="s">
        <v>106</v>
      </c>
      <c r="H42" s="97">
        <f>SUM(I11+I23+I31)</f>
        <v>0</v>
      </c>
      <c r="I42" s="127" t="s">
        <v>136</v>
      </c>
    </row>
    <row r="43" spans="1:19" x14ac:dyDescent="0.2">
      <c r="B43" s="92"/>
      <c r="C43" s="102"/>
      <c r="D43" s="102"/>
      <c r="E43" s="102"/>
      <c r="F43" s="102"/>
      <c r="G43" s="108" t="s">
        <v>107</v>
      </c>
      <c r="H43" s="97">
        <f>SUM(J11+J23+J31)</f>
        <v>0</v>
      </c>
      <c r="I43" s="127" t="s">
        <v>136</v>
      </c>
    </row>
    <row r="44" spans="1:19" x14ac:dyDescent="0.2">
      <c r="B44" s="92"/>
      <c r="C44" s="102"/>
      <c r="D44" s="102"/>
      <c r="E44" s="102"/>
      <c r="F44" s="102"/>
      <c r="G44" s="108" t="s">
        <v>108</v>
      </c>
      <c r="H44" s="97">
        <f>SUM(K11+K23+K31)</f>
        <v>0</v>
      </c>
      <c r="I44" s="127" t="s">
        <v>136</v>
      </c>
    </row>
    <row r="45" spans="1:19" x14ac:dyDescent="0.2">
      <c r="B45" s="92"/>
      <c r="C45" s="102"/>
      <c r="D45" s="102"/>
      <c r="E45" s="102"/>
      <c r="F45" s="102"/>
      <c r="G45" s="108" t="s">
        <v>109</v>
      </c>
      <c r="H45" s="97">
        <f>SUM(L11+L23+L31)</f>
        <v>0</v>
      </c>
      <c r="I45" s="127" t="s">
        <v>136</v>
      </c>
    </row>
    <row r="46" spans="1:19" x14ac:dyDescent="0.2">
      <c r="B46" s="92"/>
      <c r="C46" s="102"/>
      <c r="D46" s="102"/>
      <c r="E46" s="102"/>
      <c r="F46" s="102"/>
      <c r="G46" s="108" t="s">
        <v>110</v>
      </c>
      <c r="H46" s="97">
        <f>SUM(M11+M23+M31)</f>
        <v>0</v>
      </c>
      <c r="I46" s="127" t="s">
        <v>136</v>
      </c>
    </row>
    <row r="47" spans="1:19" x14ac:dyDescent="0.2">
      <c r="B47" s="92"/>
      <c r="C47" s="102"/>
      <c r="D47" s="102"/>
      <c r="E47" s="102"/>
      <c r="F47" s="102"/>
      <c r="G47" s="108" t="s">
        <v>111</v>
      </c>
      <c r="H47" s="97">
        <f>SUM(N11+N23+N31)</f>
        <v>0</v>
      </c>
      <c r="I47" s="127" t="s">
        <v>136</v>
      </c>
    </row>
    <row r="48" spans="1:19" x14ac:dyDescent="0.2">
      <c r="B48" s="92"/>
      <c r="C48" s="102"/>
      <c r="D48" s="102"/>
      <c r="E48" s="102"/>
      <c r="F48" s="102"/>
      <c r="G48" s="108" t="s">
        <v>112</v>
      </c>
      <c r="H48" s="97">
        <f>SUM(O11+O23+O31)</f>
        <v>0</v>
      </c>
      <c r="I48" s="127" t="s">
        <v>136</v>
      </c>
    </row>
    <row r="49" spans="2:9" x14ac:dyDescent="0.2">
      <c r="B49" s="92"/>
      <c r="C49" s="102"/>
      <c r="D49" s="102"/>
      <c r="E49" s="102"/>
      <c r="F49" s="102"/>
      <c r="G49" s="108" t="s">
        <v>113</v>
      </c>
      <c r="H49" s="97">
        <f>SUM(P11+P23+P31)</f>
        <v>0</v>
      </c>
      <c r="I49" s="127" t="s">
        <v>136</v>
      </c>
    </row>
    <row r="50" spans="2:9" x14ac:dyDescent="0.2">
      <c r="B50" s="92"/>
      <c r="C50" s="102"/>
      <c r="D50" s="102"/>
      <c r="E50" s="102"/>
      <c r="F50" s="102"/>
      <c r="G50" s="108" t="s">
        <v>114</v>
      </c>
      <c r="H50" s="97">
        <f>SUM(Q11+Q23+Q31)</f>
        <v>0</v>
      </c>
      <c r="I50" s="127" t="s">
        <v>136</v>
      </c>
    </row>
    <row r="51" spans="2:9" x14ac:dyDescent="0.2">
      <c r="B51" s="92"/>
      <c r="C51" s="102"/>
      <c r="D51" s="102"/>
      <c r="E51" s="102"/>
      <c r="F51" s="102"/>
      <c r="G51" s="108" t="s">
        <v>115</v>
      </c>
      <c r="H51" s="97">
        <f>SUM(R11+R23+R31)</f>
        <v>0</v>
      </c>
      <c r="I51" s="127" t="s">
        <v>136</v>
      </c>
    </row>
    <row r="52" spans="2:9" x14ac:dyDescent="0.2">
      <c r="B52" s="92"/>
      <c r="C52" s="102"/>
      <c r="D52" s="102"/>
      <c r="E52" s="102"/>
      <c r="F52" s="102"/>
      <c r="G52" s="108" t="s">
        <v>116</v>
      </c>
      <c r="H52" s="120">
        <f>SUM(S11+S23+S31)</f>
        <v>0</v>
      </c>
      <c r="I52" s="128" t="s">
        <v>136</v>
      </c>
    </row>
    <row r="53" spans="2:9" x14ac:dyDescent="0.2">
      <c r="B53" s="92"/>
      <c r="C53" s="102"/>
      <c r="D53" s="102"/>
      <c r="E53" s="102"/>
      <c r="F53" s="102"/>
      <c r="G53" s="108"/>
      <c r="H53" s="119">
        <f>SUM(H40:H52)</f>
        <v>0</v>
      </c>
      <c r="I53" s="111">
        <f>SUM(I40:I52)</f>
        <v>0</v>
      </c>
    </row>
  </sheetData>
  <sortState ref="A25:E30">
    <sortCondition ref="C25:C30"/>
  </sortState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2012 Swimming Season
Possible Pollution Sources for Monitored Indiana Beaches</oddHeader>
    <oddFooter>&amp;R&amp;P of &amp;N</oddFooter>
  </headerFooter>
  <rowBreaks count="1" manualBreakCount="1">
    <brk id="32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99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6.710937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1" ht="37.5" customHeight="1" x14ac:dyDescent="0.15">
      <c r="A1" s="25" t="s">
        <v>12</v>
      </c>
      <c r="B1" s="25" t="s">
        <v>13</v>
      </c>
      <c r="C1" s="25" t="s">
        <v>62</v>
      </c>
      <c r="D1" s="3" t="s">
        <v>65</v>
      </c>
      <c r="E1" s="25" t="s">
        <v>81</v>
      </c>
      <c r="F1" s="26" t="s">
        <v>82</v>
      </c>
      <c r="G1" s="26" t="s">
        <v>83</v>
      </c>
      <c r="H1" s="27" t="s">
        <v>84</v>
      </c>
      <c r="I1" s="25" t="s">
        <v>85</v>
      </c>
      <c r="J1" s="25" t="s">
        <v>86</v>
      </c>
      <c r="K1" s="25" t="s">
        <v>87</v>
      </c>
    </row>
    <row r="2" spans="1:11" ht="12.75" customHeight="1" x14ac:dyDescent="0.15">
      <c r="A2" s="142" t="s">
        <v>137</v>
      </c>
      <c r="B2" s="142" t="s">
        <v>138</v>
      </c>
      <c r="C2" s="142" t="s">
        <v>139</v>
      </c>
      <c r="D2" s="142"/>
      <c r="E2" s="142" t="s">
        <v>31</v>
      </c>
      <c r="F2" s="145">
        <v>41113</v>
      </c>
      <c r="G2" s="145">
        <v>41116</v>
      </c>
      <c r="H2" s="142">
        <v>3</v>
      </c>
      <c r="I2" s="142" t="s">
        <v>30</v>
      </c>
      <c r="J2" s="142" t="s">
        <v>184</v>
      </c>
      <c r="K2" s="142" t="s">
        <v>185</v>
      </c>
    </row>
    <row r="3" spans="1:11" ht="12.75" customHeight="1" x14ac:dyDescent="0.15">
      <c r="A3" s="142" t="s">
        <v>137</v>
      </c>
      <c r="B3" s="142" t="s">
        <v>138</v>
      </c>
      <c r="C3" s="142" t="s">
        <v>139</v>
      </c>
      <c r="D3" s="142"/>
      <c r="E3" s="142" t="s">
        <v>31</v>
      </c>
      <c r="F3" s="145">
        <v>41132</v>
      </c>
      <c r="G3" s="145">
        <v>41135</v>
      </c>
      <c r="H3" s="142">
        <v>3</v>
      </c>
      <c r="I3" s="142" t="s">
        <v>30</v>
      </c>
      <c r="J3" s="142" t="s">
        <v>184</v>
      </c>
      <c r="K3" s="142" t="s">
        <v>185</v>
      </c>
    </row>
    <row r="4" spans="1:11" ht="12.75" customHeight="1" x14ac:dyDescent="0.15">
      <c r="A4" s="142" t="s">
        <v>137</v>
      </c>
      <c r="B4" s="142" t="s">
        <v>138</v>
      </c>
      <c r="C4" s="142" t="s">
        <v>139</v>
      </c>
      <c r="D4" s="142"/>
      <c r="E4" s="142" t="s">
        <v>31</v>
      </c>
      <c r="F4" s="145">
        <v>41148</v>
      </c>
      <c r="G4" s="145">
        <v>41151</v>
      </c>
      <c r="H4" s="142">
        <v>3</v>
      </c>
      <c r="I4" s="142" t="s">
        <v>30</v>
      </c>
      <c r="J4" s="142" t="s">
        <v>184</v>
      </c>
      <c r="K4" s="142" t="s">
        <v>185</v>
      </c>
    </row>
    <row r="5" spans="1:11" ht="12.75" customHeight="1" x14ac:dyDescent="0.15">
      <c r="A5" s="142" t="s">
        <v>137</v>
      </c>
      <c r="B5" s="142" t="s">
        <v>138</v>
      </c>
      <c r="C5" s="142" t="s">
        <v>139</v>
      </c>
      <c r="D5" s="142"/>
      <c r="E5" s="142" t="s">
        <v>31</v>
      </c>
      <c r="F5" s="145">
        <v>41153</v>
      </c>
      <c r="G5" s="145">
        <v>41155</v>
      </c>
      <c r="H5" s="142">
        <v>2</v>
      </c>
      <c r="I5" s="142" t="s">
        <v>30</v>
      </c>
      <c r="J5" s="142" t="s">
        <v>184</v>
      </c>
      <c r="K5" s="142" t="s">
        <v>185</v>
      </c>
    </row>
    <row r="6" spans="1:11" ht="12.75" customHeight="1" x14ac:dyDescent="0.15">
      <c r="A6" s="142" t="s">
        <v>137</v>
      </c>
      <c r="B6" s="142" t="s">
        <v>142</v>
      </c>
      <c r="C6" s="142" t="s">
        <v>143</v>
      </c>
      <c r="D6" s="142"/>
      <c r="E6" s="142" t="s">
        <v>31</v>
      </c>
      <c r="F6" s="145">
        <v>41111</v>
      </c>
      <c r="G6" s="145">
        <v>41114</v>
      </c>
      <c r="H6" s="142">
        <v>3</v>
      </c>
      <c r="I6" s="142" t="s">
        <v>30</v>
      </c>
      <c r="J6" s="142" t="s">
        <v>184</v>
      </c>
      <c r="K6" s="142" t="s">
        <v>185</v>
      </c>
    </row>
    <row r="7" spans="1:11" ht="12.75" customHeight="1" x14ac:dyDescent="0.15">
      <c r="A7" s="142" t="s">
        <v>137</v>
      </c>
      <c r="B7" s="142" t="s">
        <v>142</v>
      </c>
      <c r="C7" s="142" t="s">
        <v>143</v>
      </c>
      <c r="D7" s="142"/>
      <c r="E7" s="142" t="s">
        <v>31</v>
      </c>
      <c r="F7" s="145">
        <v>41125</v>
      </c>
      <c r="G7" s="145">
        <v>41128</v>
      </c>
      <c r="H7" s="142">
        <v>3</v>
      </c>
      <c r="I7" s="142" t="s">
        <v>30</v>
      </c>
      <c r="J7" s="142" t="s">
        <v>184</v>
      </c>
      <c r="K7" s="142" t="s">
        <v>185</v>
      </c>
    </row>
    <row r="8" spans="1:11" ht="12.75" customHeight="1" x14ac:dyDescent="0.15">
      <c r="A8" s="142" t="s">
        <v>137</v>
      </c>
      <c r="B8" s="142" t="s">
        <v>142</v>
      </c>
      <c r="C8" s="142" t="s">
        <v>143</v>
      </c>
      <c r="D8" s="142"/>
      <c r="E8" s="142" t="s">
        <v>31</v>
      </c>
      <c r="F8" s="145">
        <v>41132</v>
      </c>
      <c r="G8" s="145">
        <v>41135</v>
      </c>
      <c r="H8" s="142">
        <v>3</v>
      </c>
      <c r="I8" s="142" t="s">
        <v>30</v>
      </c>
      <c r="J8" s="142" t="s">
        <v>184</v>
      </c>
      <c r="K8" s="142" t="s">
        <v>185</v>
      </c>
    </row>
    <row r="9" spans="1:11" ht="12.75" customHeight="1" x14ac:dyDescent="0.15">
      <c r="A9" s="142" t="s">
        <v>137</v>
      </c>
      <c r="B9" s="142" t="s">
        <v>144</v>
      </c>
      <c r="C9" s="142" t="s">
        <v>145</v>
      </c>
      <c r="D9" s="142"/>
      <c r="E9" s="142" t="s">
        <v>31</v>
      </c>
      <c r="F9" s="145">
        <v>41113</v>
      </c>
      <c r="G9" s="145">
        <v>41116</v>
      </c>
      <c r="H9" s="142">
        <v>3</v>
      </c>
      <c r="I9" s="142" t="s">
        <v>30</v>
      </c>
      <c r="J9" s="142" t="s">
        <v>184</v>
      </c>
      <c r="K9" s="142" t="s">
        <v>185</v>
      </c>
    </row>
    <row r="10" spans="1:11" ht="12.75" customHeight="1" x14ac:dyDescent="0.15">
      <c r="A10" s="142" t="s">
        <v>137</v>
      </c>
      <c r="B10" s="142" t="s">
        <v>144</v>
      </c>
      <c r="C10" s="142" t="s">
        <v>145</v>
      </c>
      <c r="D10" s="142"/>
      <c r="E10" s="142" t="s">
        <v>31</v>
      </c>
      <c r="F10" s="145">
        <v>41132</v>
      </c>
      <c r="G10" s="145">
        <v>41135</v>
      </c>
      <c r="H10" s="142">
        <v>3</v>
      </c>
      <c r="I10" s="142" t="s">
        <v>30</v>
      </c>
      <c r="J10" s="142" t="s">
        <v>184</v>
      </c>
      <c r="K10" s="142" t="s">
        <v>185</v>
      </c>
    </row>
    <row r="11" spans="1:11" ht="12.75" customHeight="1" x14ac:dyDescent="0.15">
      <c r="A11" s="142" t="s">
        <v>137</v>
      </c>
      <c r="B11" s="142" t="s">
        <v>146</v>
      </c>
      <c r="C11" s="142" t="s">
        <v>147</v>
      </c>
      <c r="D11" s="142"/>
      <c r="E11" s="142" t="s">
        <v>31</v>
      </c>
      <c r="F11" s="145">
        <v>41082</v>
      </c>
      <c r="G11" s="145">
        <v>41084</v>
      </c>
      <c r="H11" s="142">
        <v>2</v>
      </c>
      <c r="I11" s="142" t="s">
        <v>30</v>
      </c>
      <c r="J11" s="142" t="s">
        <v>184</v>
      </c>
      <c r="K11" s="142" t="s">
        <v>185</v>
      </c>
    </row>
    <row r="12" spans="1:11" ht="12.75" customHeight="1" x14ac:dyDescent="0.15">
      <c r="A12" s="142" t="s">
        <v>137</v>
      </c>
      <c r="B12" s="142" t="s">
        <v>146</v>
      </c>
      <c r="C12" s="142" t="s">
        <v>147</v>
      </c>
      <c r="D12" s="142"/>
      <c r="E12" s="142" t="s">
        <v>31</v>
      </c>
      <c r="F12" s="145">
        <v>41089</v>
      </c>
      <c r="G12" s="145">
        <v>41090</v>
      </c>
      <c r="H12" s="142">
        <v>1</v>
      </c>
      <c r="I12" s="142" t="s">
        <v>30</v>
      </c>
      <c r="J12" s="142" t="s">
        <v>184</v>
      </c>
      <c r="K12" s="142" t="s">
        <v>185</v>
      </c>
    </row>
    <row r="13" spans="1:11" ht="12.75" customHeight="1" x14ac:dyDescent="0.15">
      <c r="A13" s="142" t="s">
        <v>137</v>
      </c>
      <c r="B13" s="142" t="s">
        <v>146</v>
      </c>
      <c r="C13" s="142" t="s">
        <v>147</v>
      </c>
      <c r="D13" s="142"/>
      <c r="E13" s="142" t="s">
        <v>31</v>
      </c>
      <c r="F13" s="145">
        <v>41094</v>
      </c>
      <c r="G13" s="145">
        <v>41095</v>
      </c>
      <c r="H13" s="142">
        <v>1</v>
      </c>
      <c r="I13" s="142" t="s">
        <v>30</v>
      </c>
      <c r="J13" s="142" t="s">
        <v>184</v>
      </c>
      <c r="K13" s="142" t="s">
        <v>185</v>
      </c>
    </row>
    <row r="14" spans="1:11" ht="12.75" customHeight="1" x14ac:dyDescent="0.15">
      <c r="A14" s="142" t="s">
        <v>137</v>
      </c>
      <c r="B14" s="142" t="s">
        <v>146</v>
      </c>
      <c r="C14" s="142" t="s">
        <v>147</v>
      </c>
      <c r="D14" s="142"/>
      <c r="E14" s="142" t="s">
        <v>31</v>
      </c>
      <c r="F14" s="145">
        <v>41115</v>
      </c>
      <c r="G14" s="145">
        <v>41116</v>
      </c>
      <c r="H14" s="142">
        <v>1</v>
      </c>
      <c r="I14" s="142" t="s">
        <v>30</v>
      </c>
      <c r="J14" s="142" t="s">
        <v>184</v>
      </c>
      <c r="K14" s="142" t="s">
        <v>185</v>
      </c>
    </row>
    <row r="15" spans="1:11" ht="12.75" customHeight="1" x14ac:dyDescent="0.15">
      <c r="A15" s="142" t="s">
        <v>137</v>
      </c>
      <c r="B15" s="142" t="s">
        <v>146</v>
      </c>
      <c r="C15" s="142" t="s">
        <v>147</v>
      </c>
      <c r="D15" s="142"/>
      <c r="E15" s="142" t="s">
        <v>31</v>
      </c>
      <c r="F15" s="145">
        <v>41132</v>
      </c>
      <c r="G15" s="145">
        <v>41133</v>
      </c>
      <c r="H15" s="142">
        <v>1</v>
      </c>
      <c r="I15" s="142" t="s">
        <v>30</v>
      </c>
      <c r="J15" s="142" t="s">
        <v>184</v>
      </c>
      <c r="K15" s="142" t="s">
        <v>185</v>
      </c>
    </row>
    <row r="16" spans="1:11" ht="12.75" customHeight="1" x14ac:dyDescent="0.15">
      <c r="A16" s="142" t="s">
        <v>137</v>
      </c>
      <c r="B16" s="142" t="s">
        <v>146</v>
      </c>
      <c r="C16" s="142" t="s">
        <v>147</v>
      </c>
      <c r="D16" s="142"/>
      <c r="E16" s="142" t="s">
        <v>31</v>
      </c>
      <c r="F16" s="145">
        <v>41149</v>
      </c>
      <c r="G16" s="145">
        <v>41150</v>
      </c>
      <c r="H16" s="142">
        <v>1</v>
      </c>
      <c r="I16" s="142" t="s">
        <v>30</v>
      </c>
      <c r="J16" s="142" t="s">
        <v>184</v>
      </c>
      <c r="K16" s="142" t="s">
        <v>185</v>
      </c>
    </row>
    <row r="17" spans="1:11" ht="12.75" customHeight="1" x14ac:dyDescent="0.15">
      <c r="A17" s="142" t="s">
        <v>137</v>
      </c>
      <c r="B17" s="142" t="s">
        <v>146</v>
      </c>
      <c r="C17" s="142" t="s">
        <v>147</v>
      </c>
      <c r="D17" s="142"/>
      <c r="E17" s="133" t="s">
        <v>226</v>
      </c>
      <c r="F17" s="145">
        <v>41152</v>
      </c>
      <c r="G17" s="145">
        <v>41153</v>
      </c>
      <c r="H17" s="142">
        <v>1</v>
      </c>
      <c r="I17" s="142" t="s">
        <v>30</v>
      </c>
      <c r="J17" s="142" t="s">
        <v>184</v>
      </c>
      <c r="K17" s="142" t="s">
        <v>185</v>
      </c>
    </row>
    <row r="18" spans="1:11" ht="12.75" customHeight="1" x14ac:dyDescent="0.15">
      <c r="A18" s="142" t="s">
        <v>137</v>
      </c>
      <c r="B18" s="142" t="s">
        <v>148</v>
      </c>
      <c r="C18" s="142" t="s">
        <v>149</v>
      </c>
      <c r="D18" s="142"/>
      <c r="E18" s="142" t="s">
        <v>31</v>
      </c>
      <c r="F18" s="145">
        <v>41089</v>
      </c>
      <c r="G18" s="145">
        <v>41090</v>
      </c>
      <c r="H18" s="142">
        <v>1</v>
      </c>
      <c r="I18" s="142" t="s">
        <v>30</v>
      </c>
      <c r="J18" s="142" t="s">
        <v>184</v>
      </c>
      <c r="K18" s="142" t="s">
        <v>185</v>
      </c>
    </row>
    <row r="19" spans="1:11" ht="12.75" customHeight="1" x14ac:dyDescent="0.15">
      <c r="A19" s="142" t="s">
        <v>137</v>
      </c>
      <c r="B19" s="142" t="s">
        <v>148</v>
      </c>
      <c r="C19" s="142" t="s">
        <v>149</v>
      </c>
      <c r="D19" s="142"/>
      <c r="E19" s="142" t="s">
        <v>31</v>
      </c>
      <c r="F19" s="145">
        <v>41094</v>
      </c>
      <c r="G19" s="145">
        <v>41095</v>
      </c>
      <c r="H19" s="142">
        <v>1</v>
      </c>
      <c r="I19" s="142" t="s">
        <v>30</v>
      </c>
      <c r="J19" s="142" t="s">
        <v>184</v>
      </c>
      <c r="K19" s="142" t="s">
        <v>185</v>
      </c>
    </row>
    <row r="20" spans="1:11" ht="12.75" customHeight="1" x14ac:dyDescent="0.15">
      <c r="A20" s="142" t="s">
        <v>137</v>
      </c>
      <c r="B20" s="142" t="s">
        <v>150</v>
      </c>
      <c r="C20" s="142" t="s">
        <v>151</v>
      </c>
      <c r="D20" s="142"/>
      <c r="E20" s="142" t="s">
        <v>31</v>
      </c>
      <c r="F20" s="145">
        <v>41109</v>
      </c>
      <c r="G20" s="145">
        <v>41111</v>
      </c>
      <c r="H20" s="142">
        <v>2</v>
      </c>
      <c r="I20" s="142" t="s">
        <v>223</v>
      </c>
      <c r="J20" s="142" t="s">
        <v>184</v>
      </c>
      <c r="K20" s="142" t="s">
        <v>185</v>
      </c>
    </row>
    <row r="21" spans="1:11" ht="12.75" customHeight="1" x14ac:dyDescent="0.15">
      <c r="A21" s="142" t="s">
        <v>137</v>
      </c>
      <c r="B21" s="142" t="s">
        <v>150</v>
      </c>
      <c r="C21" s="142" t="s">
        <v>151</v>
      </c>
      <c r="D21" s="142"/>
      <c r="E21" s="142" t="s">
        <v>31</v>
      </c>
      <c r="F21" s="145">
        <v>41132</v>
      </c>
      <c r="G21" s="145">
        <v>41135</v>
      </c>
      <c r="H21" s="142">
        <v>3</v>
      </c>
      <c r="I21" s="142" t="s">
        <v>30</v>
      </c>
      <c r="J21" s="142" t="s">
        <v>184</v>
      </c>
      <c r="K21" s="142" t="s">
        <v>185</v>
      </c>
    </row>
    <row r="22" spans="1:11" ht="12.75" customHeight="1" x14ac:dyDescent="0.15">
      <c r="A22" s="142" t="s">
        <v>137</v>
      </c>
      <c r="B22" s="142" t="s">
        <v>150</v>
      </c>
      <c r="C22" s="142" t="s">
        <v>151</v>
      </c>
      <c r="D22" s="142"/>
      <c r="E22" s="142" t="s">
        <v>31</v>
      </c>
      <c r="F22" s="145">
        <v>41148</v>
      </c>
      <c r="G22" s="145">
        <v>41151</v>
      </c>
      <c r="H22" s="142">
        <v>3</v>
      </c>
      <c r="I22" s="142" t="s">
        <v>30</v>
      </c>
      <c r="J22" s="142" t="s">
        <v>184</v>
      </c>
      <c r="K22" s="142" t="s">
        <v>185</v>
      </c>
    </row>
    <row r="23" spans="1:11" ht="12.75" customHeight="1" x14ac:dyDescent="0.15">
      <c r="A23" s="142" t="s">
        <v>137</v>
      </c>
      <c r="B23" s="142" t="s">
        <v>152</v>
      </c>
      <c r="C23" s="142" t="s">
        <v>153</v>
      </c>
      <c r="D23" s="142"/>
      <c r="E23" s="142" t="s">
        <v>31</v>
      </c>
      <c r="F23" s="145">
        <v>41051</v>
      </c>
      <c r="G23" s="145">
        <v>41052</v>
      </c>
      <c r="H23" s="142">
        <v>1</v>
      </c>
      <c r="I23" s="142" t="s">
        <v>30</v>
      </c>
      <c r="J23" s="142" t="s">
        <v>184</v>
      </c>
      <c r="K23" s="142" t="s">
        <v>185</v>
      </c>
    </row>
    <row r="24" spans="1:11" ht="12.75" customHeight="1" x14ac:dyDescent="0.15">
      <c r="A24" s="142" t="s">
        <v>137</v>
      </c>
      <c r="B24" s="142" t="s">
        <v>152</v>
      </c>
      <c r="C24" s="142" t="s">
        <v>153</v>
      </c>
      <c r="D24" s="142"/>
      <c r="E24" s="142" t="s">
        <v>31</v>
      </c>
      <c r="F24" s="145">
        <v>41055</v>
      </c>
      <c r="G24" s="145">
        <v>41057</v>
      </c>
      <c r="H24" s="142">
        <v>2</v>
      </c>
      <c r="I24" s="142" t="s">
        <v>30</v>
      </c>
      <c r="J24" s="142" t="s">
        <v>184</v>
      </c>
      <c r="K24" s="142" t="s">
        <v>185</v>
      </c>
    </row>
    <row r="25" spans="1:11" ht="12.75" customHeight="1" x14ac:dyDescent="0.15">
      <c r="A25" s="142" t="s">
        <v>137</v>
      </c>
      <c r="B25" s="142" t="s">
        <v>152</v>
      </c>
      <c r="C25" s="142" t="s">
        <v>153</v>
      </c>
      <c r="D25" s="142"/>
      <c r="E25" s="142" t="s">
        <v>31</v>
      </c>
      <c r="F25" s="145">
        <v>41059</v>
      </c>
      <c r="G25" s="145">
        <v>41060</v>
      </c>
      <c r="H25" s="142">
        <v>1</v>
      </c>
      <c r="I25" s="142" t="s">
        <v>30</v>
      </c>
      <c r="J25" s="142" t="s">
        <v>184</v>
      </c>
      <c r="K25" s="142" t="s">
        <v>185</v>
      </c>
    </row>
    <row r="26" spans="1:11" ht="12.75" customHeight="1" x14ac:dyDescent="0.15">
      <c r="A26" s="142" t="s">
        <v>137</v>
      </c>
      <c r="B26" s="142" t="s">
        <v>152</v>
      </c>
      <c r="C26" s="142" t="s">
        <v>153</v>
      </c>
      <c r="D26" s="142"/>
      <c r="E26" s="142" t="s">
        <v>31</v>
      </c>
      <c r="F26" s="145">
        <v>41062</v>
      </c>
      <c r="G26" s="145">
        <v>41063</v>
      </c>
      <c r="H26" s="142">
        <v>1</v>
      </c>
      <c r="I26" s="142" t="s">
        <v>30</v>
      </c>
      <c r="J26" s="142" t="s">
        <v>184</v>
      </c>
      <c r="K26" s="142" t="s">
        <v>185</v>
      </c>
    </row>
    <row r="27" spans="1:11" ht="12.75" customHeight="1" x14ac:dyDescent="0.15">
      <c r="A27" s="142" t="s">
        <v>137</v>
      </c>
      <c r="B27" s="142" t="s">
        <v>152</v>
      </c>
      <c r="C27" s="142" t="s">
        <v>153</v>
      </c>
      <c r="D27" s="142"/>
      <c r="E27" s="142" t="s">
        <v>31</v>
      </c>
      <c r="F27" s="145">
        <v>41073</v>
      </c>
      <c r="G27" s="145">
        <v>41074</v>
      </c>
      <c r="H27" s="142">
        <v>1</v>
      </c>
      <c r="I27" s="142" t="s">
        <v>30</v>
      </c>
      <c r="J27" s="142" t="s">
        <v>184</v>
      </c>
      <c r="K27" s="142" t="s">
        <v>185</v>
      </c>
    </row>
    <row r="28" spans="1:11" ht="12.75" customHeight="1" x14ac:dyDescent="0.15">
      <c r="A28" s="142" t="s">
        <v>137</v>
      </c>
      <c r="B28" s="142" t="s">
        <v>152</v>
      </c>
      <c r="C28" s="142" t="s">
        <v>153</v>
      </c>
      <c r="D28" s="142"/>
      <c r="E28" s="142" t="s">
        <v>31</v>
      </c>
      <c r="F28" s="145">
        <v>41089</v>
      </c>
      <c r="G28" s="145">
        <v>41090</v>
      </c>
      <c r="H28" s="142">
        <v>1</v>
      </c>
      <c r="I28" s="142" t="s">
        <v>30</v>
      </c>
      <c r="J28" s="142" t="s">
        <v>184</v>
      </c>
      <c r="K28" s="142" t="s">
        <v>185</v>
      </c>
    </row>
    <row r="29" spans="1:11" ht="12.75" customHeight="1" x14ac:dyDescent="0.15">
      <c r="A29" s="142" t="s">
        <v>137</v>
      </c>
      <c r="B29" s="142" t="s">
        <v>152</v>
      </c>
      <c r="C29" s="142" t="s">
        <v>153</v>
      </c>
      <c r="D29" s="142"/>
      <c r="E29" s="133" t="s">
        <v>226</v>
      </c>
      <c r="F29" s="145">
        <v>41092</v>
      </c>
      <c r="G29" s="145">
        <v>41093</v>
      </c>
      <c r="H29" s="142">
        <v>1</v>
      </c>
      <c r="I29" s="142" t="s">
        <v>30</v>
      </c>
      <c r="J29" s="142" t="s">
        <v>184</v>
      </c>
      <c r="K29" s="142" t="s">
        <v>197</v>
      </c>
    </row>
    <row r="30" spans="1:11" ht="12.75" customHeight="1" x14ac:dyDescent="0.15">
      <c r="A30" s="142" t="s">
        <v>137</v>
      </c>
      <c r="B30" s="142" t="s">
        <v>152</v>
      </c>
      <c r="C30" s="142" t="s">
        <v>153</v>
      </c>
      <c r="D30" s="142"/>
      <c r="E30" s="142" t="s">
        <v>31</v>
      </c>
      <c r="F30" s="145">
        <v>41094</v>
      </c>
      <c r="G30" s="145">
        <v>41095</v>
      </c>
      <c r="H30" s="142">
        <v>1</v>
      </c>
      <c r="I30" s="142" t="s">
        <v>30</v>
      </c>
      <c r="J30" s="142" t="s">
        <v>184</v>
      </c>
      <c r="K30" s="142" t="s">
        <v>185</v>
      </c>
    </row>
    <row r="31" spans="1:11" ht="12.75" customHeight="1" x14ac:dyDescent="0.15">
      <c r="A31" s="142" t="s">
        <v>137</v>
      </c>
      <c r="B31" s="142" t="s">
        <v>152</v>
      </c>
      <c r="C31" s="142" t="s">
        <v>153</v>
      </c>
      <c r="D31" s="142"/>
      <c r="E31" s="142" t="s">
        <v>31</v>
      </c>
      <c r="F31" s="145">
        <v>41096</v>
      </c>
      <c r="G31" s="145">
        <v>41097</v>
      </c>
      <c r="H31" s="142">
        <v>1</v>
      </c>
      <c r="I31" s="142" t="s">
        <v>30</v>
      </c>
      <c r="J31" s="142" t="s">
        <v>184</v>
      </c>
      <c r="K31" s="142" t="s">
        <v>185</v>
      </c>
    </row>
    <row r="32" spans="1:11" ht="12.75" customHeight="1" x14ac:dyDescent="0.15">
      <c r="A32" s="142" t="s">
        <v>137</v>
      </c>
      <c r="B32" s="142" t="s">
        <v>152</v>
      </c>
      <c r="C32" s="142" t="s">
        <v>153</v>
      </c>
      <c r="D32" s="142"/>
      <c r="E32" s="142" t="s">
        <v>31</v>
      </c>
      <c r="F32" s="145">
        <v>41101</v>
      </c>
      <c r="G32" s="145">
        <v>41102</v>
      </c>
      <c r="H32" s="142">
        <v>1</v>
      </c>
      <c r="I32" s="142" t="s">
        <v>30</v>
      </c>
      <c r="J32" s="142" t="s">
        <v>184</v>
      </c>
      <c r="K32" s="142" t="s">
        <v>185</v>
      </c>
    </row>
    <row r="33" spans="1:11" ht="12.75" customHeight="1" x14ac:dyDescent="0.15">
      <c r="A33" s="142" t="s">
        <v>137</v>
      </c>
      <c r="B33" s="142" t="s">
        <v>152</v>
      </c>
      <c r="C33" s="142" t="s">
        <v>153</v>
      </c>
      <c r="D33" s="142"/>
      <c r="E33" s="142" t="s">
        <v>31</v>
      </c>
      <c r="F33" s="145">
        <v>41106</v>
      </c>
      <c r="G33" s="145">
        <v>41107</v>
      </c>
      <c r="H33" s="142">
        <v>1</v>
      </c>
      <c r="I33" s="142" t="s">
        <v>30</v>
      </c>
      <c r="J33" s="142" t="s">
        <v>184</v>
      </c>
      <c r="K33" s="142" t="s">
        <v>185</v>
      </c>
    </row>
    <row r="34" spans="1:11" ht="12.75" customHeight="1" x14ac:dyDescent="0.15">
      <c r="A34" s="142" t="s">
        <v>137</v>
      </c>
      <c r="B34" s="142" t="s">
        <v>152</v>
      </c>
      <c r="C34" s="142" t="s">
        <v>153</v>
      </c>
      <c r="D34" s="142"/>
      <c r="E34" s="142" t="s">
        <v>31</v>
      </c>
      <c r="F34" s="145">
        <v>41115</v>
      </c>
      <c r="G34" s="145">
        <v>41116</v>
      </c>
      <c r="H34" s="142">
        <v>1</v>
      </c>
      <c r="I34" s="142" t="s">
        <v>30</v>
      </c>
      <c r="J34" s="142" t="s">
        <v>184</v>
      </c>
      <c r="K34" s="142" t="s">
        <v>185</v>
      </c>
    </row>
    <row r="35" spans="1:11" ht="12.75" customHeight="1" x14ac:dyDescent="0.15">
      <c r="A35" s="142" t="s">
        <v>137</v>
      </c>
      <c r="B35" s="142" t="s">
        <v>152</v>
      </c>
      <c r="C35" s="142" t="s">
        <v>153</v>
      </c>
      <c r="D35" s="142"/>
      <c r="E35" s="142" t="s">
        <v>31</v>
      </c>
      <c r="F35" s="145">
        <v>41129</v>
      </c>
      <c r="G35" s="145">
        <v>41130</v>
      </c>
      <c r="H35" s="142">
        <v>1</v>
      </c>
      <c r="I35" s="142" t="s">
        <v>30</v>
      </c>
      <c r="J35" s="142" t="s">
        <v>184</v>
      </c>
      <c r="K35" s="142" t="s">
        <v>185</v>
      </c>
    </row>
    <row r="36" spans="1:11" ht="12.75" customHeight="1" x14ac:dyDescent="0.15">
      <c r="A36" s="142" t="s">
        <v>137</v>
      </c>
      <c r="B36" s="142" t="s">
        <v>152</v>
      </c>
      <c r="C36" s="142" t="s">
        <v>153</v>
      </c>
      <c r="D36" s="142"/>
      <c r="E36" s="133" t="s">
        <v>226</v>
      </c>
      <c r="F36" s="145">
        <v>41132</v>
      </c>
      <c r="G36" s="145">
        <v>41133</v>
      </c>
      <c r="H36" s="142">
        <v>1</v>
      </c>
      <c r="I36" s="142" t="s">
        <v>30</v>
      </c>
      <c r="J36" s="142" t="s">
        <v>184</v>
      </c>
      <c r="K36" s="142" t="s">
        <v>185</v>
      </c>
    </row>
    <row r="37" spans="1:11" ht="12.75" customHeight="1" x14ac:dyDescent="0.15">
      <c r="A37" s="142" t="s">
        <v>137</v>
      </c>
      <c r="B37" s="142" t="s">
        <v>152</v>
      </c>
      <c r="C37" s="142" t="s">
        <v>153</v>
      </c>
      <c r="D37" s="142"/>
      <c r="E37" s="142" t="s">
        <v>31</v>
      </c>
      <c r="F37" s="145">
        <v>41133</v>
      </c>
      <c r="G37" s="145">
        <v>41134</v>
      </c>
      <c r="H37" s="142">
        <v>1</v>
      </c>
      <c r="I37" s="142" t="s">
        <v>30</v>
      </c>
      <c r="J37" s="142" t="s">
        <v>184</v>
      </c>
      <c r="K37" s="142" t="s">
        <v>185</v>
      </c>
    </row>
    <row r="38" spans="1:11" ht="12.75" customHeight="1" x14ac:dyDescent="0.15">
      <c r="A38" s="142" t="s">
        <v>137</v>
      </c>
      <c r="B38" s="142" t="s">
        <v>152</v>
      </c>
      <c r="C38" s="142" t="s">
        <v>153</v>
      </c>
      <c r="D38" s="142"/>
      <c r="E38" s="133" t="s">
        <v>226</v>
      </c>
      <c r="F38" s="145">
        <v>41136</v>
      </c>
      <c r="G38" s="145">
        <v>41137</v>
      </c>
      <c r="H38" s="142">
        <v>1</v>
      </c>
      <c r="I38" s="142" t="s">
        <v>30</v>
      </c>
      <c r="J38" s="142" t="s">
        <v>184</v>
      </c>
      <c r="K38" s="142" t="s">
        <v>185</v>
      </c>
    </row>
    <row r="39" spans="1:11" ht="12.75" customHeight="1" x14ac:dyDescent="0.15">
      <c r="A39" s="142" t="s">
        <v>137</v>
      </c>
      <c r="B39" s="142" t="s">
        <v>152</v>
      </c>
      <c r="C39" s="142" t="s">
        <v>153</v>
      </c>
      <c r="D39" s="142"/>
      <c r="E39" s="142" t="s">
        <v>31</v>
      </c>
      <c r="F39" s="145">
        <v>41149</v>
      </c>
      <c r="G39" s="145">
        <v>41150</v>
      </c>
      <c r="H39" s="142">
        <v>1</v>
      </c>
      <c r="I39" s="142" t="s">
        <v>30</v>
      </c>
      <c r="J39" s="142" t="s">
        <v>184</v>
      </c>
      <c r="K39" s="142" t="s">
        <v>185</v>
      </c>
    </row>
    <row r="40" spans="1:11" ht="12.75" customHeight="1" x14ac:dyDescent="0.15">
      <c r="A40" s="143" t="s">
        <v>137</v>
      </c>
      <c r="B40" s="143" t="s">
        <v>152</v>
      </c>
      <c r="C40" s="143" t="s">
        <v>153</v>
      </c>
      <c r="D40" s="143"/>
      <c r="E40" s="143" t="s">
        <v>31</v>
      </c>
      <c r="F40" s="160">
        <v>41154</v>
      </c>
      <c r="G40" s="160">
        <v>41155</v>
      </c>
      <c r="H40" s="143">
        <v>1</v>
      </c>
      <c r="I40" s="143" t="s">
        <v>30</v>
      </c>
      <c r="J40" s="143" t="s">
        <v>184</v>
      </c>
      <c r="K40" s="143" t="s">
        <v>185</v>
      </c>
    </row>
    <row r="41" spans="1:11" ht="12.75" customHeight="1" x14ac:dyDescent="0.15">
      <c r="A41" s="33"/>
      <c r="B41" s="62">
        <f>SUM(IF(FREQUENCY(MATCH(B2:B40,B2:B40,0),MATCH(B2:B40,B2:B40,0))&gt;0,1))</f>
        <v>7</v>
      </c>
      <c r="C41" s="62"/>
      <c r="D41" s="62"/>
      <c r="E41" s="29">
        <f>COUNTA(E2:E40)</f>
        <v>39</v>
      </c>
      <c r="F41" s="29"/>
      <c r="G41" s="29"/>
      <c r="H41" s="29">
        <f>SUM(H2:H40)</f>
        <v>63</v>
      </c>
      <c r="I41" s="33"/>
      <c r="J41" s="33"/>
      <c r="K41" s="33"/>
    </row>
    <row r="42" spans="1:11" ht="12.75" customHeight="1" x14ac:dyDescent="0.15">
      <c r="A42" s="33"/>
      <c r="B42" s="62"/>
      <c r="C42" s="62"/>
      <c r="D42" s="62"/>
      <c r="E42" s="29"/>
      <c r="F42" s="29"/>
      <c r="G42" s="29"/>
      <c r="H42" s="29"/>
      <c r="I42" s="33"/>
      <c r="J42" s="33"/>
      <c r="K42" s="33"/>
    </row>
    <row r="43" spans="1:11" ht="12.75" customHeight="1" x14ac:dyDescent="0.15">
      <c r="A43" s="142" t="s">
        <v>154</v>
      </c>
      <c r="B43" s="142" t="s">
        <v>155</v>
      </c>
      <c r="C43" s="142" t="s">
        <v>156</v>
      </c>
      <c r="D43" s="142"/>
      <c r="E43" s="133" t="s">
        <v>226</v>
      </c>
      <c r="F43" s="145">
        <v>41059</v>
      </c>
      <c r="G43" s="145">
        <v>41060</v>
      </c>
      <c r="H43" s="142">
        <v>1</v>
      </c>
      <c r="I43" s="142" t="s">
        <v>30</v>
      </c>
      <c r="J43" s="142" t="s">
        <v>184</v>
      </c>
      <c r="K43" s="142" t="s">
        <v>185</v>
      </c>
    </row>
    <row r="44" spans="1:11" ht="12.75" customHeight="1" x14ac:dyDescent="0.15">
      <c r="A44" s="142" t="s">
        <v>154</v>
      </c>
      <c r="B44" s="142" t="s">
        <v>155</v>
      </c>
      <c r="C44" s="142" t="s">
        <v>156</v>
      </c>
      <c r="D44" s="142"/>
      <c r="E44" s="133" t="s">
        <v>226</v>
      </c>
      <c r="F44" s="145">
        <v>41061</v>
      </c>
      <c r="G44" s="145">
        <v>41067</v>
      </c>
      <c r="H44" s="142">
        <v>6</v>
      </c>
      <c r="I44" s="142" t="s">
        <v>30</v>
      </c>
      <c r="J44" s="142" t="s">
        <v>184</v>
      </c>
      <c r="K44" s="142" t="s">
        <v>185</v>
      </c>
    </row>
    <row r="45" spans="1:11" ht="12.75" customHeight="1" x14ac:dyDescent="0.15">
      <c r="A45" s="142" t="s">
        <v>154</v>
      </c>
      <c r="B45" s="142" t="s">
        <v>155</v>
      </c>
      <c r="C45" s="142" t="s">
        <v>156</v>
      </c>
      <c r="D45" s="142"/>
      <c r="E45" s="142" t="s">
        <v>31</v>
      </c>
      <c r="F45" s="145">
        <v>41073</v>
      </c>
      <c r="G45" s="145">
        <v>41074</v>
      </c>
      <c r="H45" s="142">
        <v>1</v>
      </c>
      <c r="I45" s="142" t="s">
        <v>30</v>
      </c>
      <c r="J45" s="142" t="s">
        <v>184</v>
      </c>
      <c r="K45" s="142" t="s">
        <v>185</v>
      </c>
    </row>
    <row r="46" spans="1:11" ht="12.75" customHeight="1" x14ac:dyDescent="0.15">
      <c r="A46" s="142" t="s">
        <v>154</v>
      </c>
      <c r="B46" s="142" t="s">
        <v>155</v>
      </c>
      <c r="C46" s="142" t="s">
        <v>156</v>
      </c>
      <c r="D46" s="142"/>
      <c r="E46" s="142" t="s">
        <v>31</v>
      </c>
      <c r="F46" s="145">
        <v>41079</v>
      </c>
      <c r="G46" s="145">
        <v>41080</v>
      </c>
      <c r="H46" s="142">
        <v>1</v>
      </c>
      <c r="I46" s="142" t="s">
        <v>30</v>
      </c>
      <c r="J46" s="142" t="s">
        <v>184</v>
      </c>
      <c r="K46" s="142" t="s">
        <v>185</v>
      </c>
    </row>
    <row r="47" spans="1:11" ht="12.75" customHeight="1" x14ac:dyDescent="0.15">
      <c r="A47" s="142" t="s">
        <v>154</v>
      </c>
      <c r="B47" s="142" t="s">
        <v>155</v>
      </c>
      <c r="C47" s="142" t="s">
        <v>156</v>
      </c>
      <c r="D47" s="142"/>
      <c r="E47" s="142" t="s">
        <v>31</v>
      </c>
      <c r="F47" s="145">
        <v>41082</v>
      </c>
      <c r="G47" s="145">
        <v>41087</v>
      </c>
      <c r="H47" s="142">
        <v>5</v>
      </c>
      <c r="I47" s="142" t="s">
        <v>30</v>
      </c>
      <c r="J47" s="142" t="s">
        <v>184</v>
      </c>
      <c r="K47" s="142" t="s">
        <v>185</v>
      </c>
    </row>
    <row r="48" spans="1:11" ht="12.75" customHeight="1" x14ac:dyDescent="0.15">
      <c r="A48" s="142" t="s">
        <v>154</v>
      </c>
      <c r="B48" s="142" t="s">
        <v>155</v>
      </c>
      <c r="C48" s="142" t="s">
        <v>156</v>
      </c>
      <c r="D48" s="142"/>
      <c r="E48" s="142" t="s">
        <v>31</v>
      </c>
      <c r="F48" s="145">
        <v>41089</v>
      </c>
      <c r="G48" s="145">
        <v>41090</v>
      </c>
      <c r="H48" s="142">
        <v>1</v>
      </c>
      <c r="I48" s="142" t="s">
        <v>30</v>
      </c>
      <c r="J48" s="142" t="s">
        <v>184</v>
      </c>
      <c r="K48" s="142" t="s">
        <v>185</v>
      </c>
    </row>
    <row r="49" spans="1:11" ht="12.75" customHeight="1" x14ac:dyDescent="0.15">
      <c r="A49" s="142" t="s">
        <v>154</v>
      </c>
      <c r="B49" s="142" t="s">
        <v>155</v>
      </c>
      <c r="C49" s="142" t="s">
        <v>156</v>
      </c>
      <c r="D49" s="142"/>
      <c r="E49" s="142" t="s">
        <v>31</v>
      </c>
      <c r="F49" s="145">
        <v>41101</v>
      </c>
      <c r="G49" s="145">
        <v>41102</v>
      </c>
      <c r="H49" s="142">
        <v>1</v>
      </c>
      <c r="I49" s="142" t="s">
        <v>30</v>
      </c>
      <c r="J49" s="142" t="s">
        <v>184</v>
      </c>
      <c r="K49" s="142" t="s">
        <v>185</v>
      </c>
    </row>
    <row r="50" spans="1:11" ht="12.75" customHeight="1" x14ac:dyDescent="0.15">
      <c r="A50" s="142" t="s">
        <v>154</v>
      </c>
      <c r="B50" s="142" t="s">
        <v>155</v>
      </c>
      <c r="C50" s="142" t="s">
        <v>156</v>
      </c>
      <c r="D50" s="142"/>
      <c r="E50" s="142" t="s">
        <v>31</v>
      </c>
      <c r="F50" s="145">
        <v>41109</v>
      </c>
      <c r="G50" s="145">
        <v>41111</v>
      </c>
      <c r="H50" s="142">
        <v>2</v>
      </c>
      <c r="I50" s="142" t="s">
        <v>30</v>
      </c>
      <c r="J50" s="142" t="s">
        <v>184</v>
      </c>
      <c r="K50" s="142" t="s">
        <v>185</v>
      </c>
    </row>
    <row r="51" spans="1:11" ht="12.75" customHeight="1" x14ac:dyDescent="0.15">
      <c r="A51" s="142" t="s">
        <v>154</v>
      </c>
      <c r="B51" s="142" t="s">
        <v>155</v>
      </c>
      <c r="C51" s="142" t="s">
        <v>156</v>
      </c>
      <c r="D51" s="142"/>
      <c r="E51" s="142" t="s">
        <v>31</v>
      </c>
      <c r="F51" s="145">
        <v>41117</v>
      </c>
      <c r="G51" s="145">
        <v>41118</v>
      </c>
      <c r="H51" s="142">
        <v>1</v>
      </c>
      <c r="I51" s="142" t="s">
        <v>30</v>
      </c>
      <c r="J51" s="142" t="s">
        <v>184</v>
      </c>
      <c r="K51" s="142" t="s">
        <v>185</v>
      </c>
    </row>
    <row r="52" spans="1:11" ht="12.75" customHeight="1" x14ac:dyDescent="0.15">
      <c r="A52" s="142" t="s">
        <v>154</v>
      </c>
      <c r="B52" s="142" t="s">
        <v>155</v>
      </c>
      <c r="C52" s="142" t="s">
        <v>156</v>
      </c>
      <c r="D52" s="142"/>
      <c r="E52" s="142" t="s">
        <v>31</v>
      </c>
      <c r="F52" s="145">
        <v>41122</v>
      </c>
      <c r="G52" s="145">
        <v>41123</v>
      </c>
      <c r="H52" s="142">
        <v>1</v>
      </c>
      <c r="I52" s="142" t="s">
        <v>30</v>
      </c>
      <c r="J52" s="142" t="s">
        <v>184</v>
      </c>
      <c r="K52" s="142" t="s">
        <v>185</v>
      </c>
    </row>
    <row r="53" spans="1:11" ht="12.75" customHeight="1" x14ac:dyDescent="0.15">
      <c r="A53" s="142" t="s">
        <v>154</v>
      </c>
      <c r="B53" s="142" t="s">
        <v>155</v>
      </c>
      <c r="C53" s="142" t="s">
        <v>156</v>
      </c>
      <c r="D53" s="142"/>
      <c r="E53" s="142" t="s">
        <v>31</v>
      </c>
      <c r="F53" s="145">
        <v>41131</v>
      </c>
      <c r="G53" s="145">
        <v>41132</v>
      </c>
      <c r="H53" s="142">
        <v>1</v>
      </c>
      <c r="I53" s="142" t="s">
        <v>30</v>
      </c>
      <c r="J53" s="142" t="s">
        <v>184</v>
      </c>
      <c r="K53" s="142" t="s">
        <v>185</v>
      </c>
    </row>
    <row r="54" spans="1:11" ht="12.75" customHeight="1" x14ac:dyDescent="0.15">
      <c r="A54" s="142" t="s">
        <v>154</v>
      </c>
      <c r="B54" s="142" t="s">
        <v>155</v>
      </c>
      <c r="C54" s="142" t="s">
        <v>156</v>
      </c>
      <c r="D54" s="142"/>
      <c r="E54" s="142" t="s">
        <v>31</v>
      </c>
      <c r="F54" s="145">
        <v>41139</v>
      </c>
      <c r="G54" s="145">
        <v>41142</v>
      </c>
      <c r="H54" s="142">
        <v>3</v>
      </c>
      <c r="I54" s="142" t="s">
        <v>30</v>
      </c>
      <c r="J54" s="142" t="s">
        <v>184</v>
      </c>
      <c r="K54" s="142" t="s">
        <v>185</v>
      </c>
    </row>
    <row r="55" spans="1:11" ht="12.75" customHeight="1" x14ac:dyDescent="0.15">
      <c r="A55" s="142" t="s">
        <v>154</v>
      </c>
      <c r="B55" s="142" t="s">
        <v>155</v>
      </c>
      <c r="C55" s="142" t="s">
        <v>156</v>
      </c>
      <c r="D55" s="142"/>
      <c r="E55" s="142" t="s">
        <v>31</v>
      </c>
      <c r="F55" s="145">
        <v>41149</v>
      </c>
      <c r="G55" s="145">
        <v>41151</v>
      </c>
      <c r="H55" s="142">
        <v>2</v>
      </c>
      <c r="I55" s="142" t="s">
        <v>30</v>
      </c>
      <c r="J55" s="142" t="s">
        <v>184</v>
      </c>
      <c r="K55" s="142" t="s">
        <v>185</v>
      </c>
    </row>
    <row r="56" spans="1:11" ht="12.75" customHeight="1" x14ac:dyDescent="0.15">
      <c r="A56" s="142" t="s">
        <v>154</v>
      </c>
      <c r="B56" s="142" t="s">
        <v>155</v>
      </c>
      <c r="C56" s="142" t="s">
        <v>156</v>
      </c>
      <c r="D56" s="142"/>
      <c r="E56" s="142" t="s">
        <v>31</v>
      </c>
      <c r="F56" s="145">
        <v>41157</v>
      </c>
      <c r="G56" s="145">
        <v>41159</v>
      </c>
      <c r="H56" s="142">
        <v>2</v>
      </c>
      <c r="I56" s="142" t="s">
        <v>30</v>
      </c>
      <c r="J56" s="142" t="s">
        <v>184</v>
      </c>
      <c r="K56" s="142" t="s">
        <v>185</v>
      </c>
    </row>
    <row r="57" spans="1:11" ht="12.75" customHeight="1" x14ac:dyDescent="0.15">
      <c r="A57" s="142" t="s">
        <v>154</v>
      </c>
      <c r="B57" s="142" t="s">
        <v>157</v>
      </c>
      <c r="C57" s="142" t="s">
        <v>158</v>
      </c>
      <c r="D57" s="142"/>
      <c r="E57" s="142" t="s">
        <v>31</v>
      </c>
      <c r="F57" s="145">
        <v>41058</v>
      </c>
      <c r="G57" s="145">
        <v>41059</v>
      </c>
      <c r="H57" s="142">
        <v>1</v>
      </c>
      <c r="I57" s="142" t="s">
        <v>30</v>
      </c>
      <c r="J57" s="142" t="s">
        <v>184</v>
      </c>
      <c r="K57" s="142" t="s">
        <v>185</v>
      </c>
    </row>
    <row r="58" spans="1:11" ht="12.75" customHeight="1" x14ac:dyDescent="0.15">
      <c r="A58" s="142" t="s">
        <v>154</v>
      </c>
      <c r="B58" s="142" t="s">
        <v>157</v>
      </c>
      <c r="C58" s="142" t="s">
        <v>158</v>
      </c>
      <c r="D58" s="142"/>
      <c r="E58" s="142" t="s">
        <v>31</v>
      </c>
      <c r="F58" s="145">
        <v>41061</v>
      </c>
      <c r="G58" s="145">
        <v>41062</v>
      </c>
      <c r="H58" s="142">
        <v>1</v>
      </c>
      <c r="I58" s="142" t="s">
        <v>30</v>
      </c>
      <c r="J58" s="142" t="s">
        <v>184</v>
      </c>
      <c r="K58" s="142" t="s">
        <v>185</v>
      </c>
    </row>
    <row r="59" spans="1:11" ht="12.75" customHeight="1" x14ac:dyDescent="0.15">
      <c r="A59" s="142" t="s">
        <v>154</v>
      </c>
      <c r="B59" s="142" t="s">
        <v>157</v>
      </c>
      <c r="C59" s="142" t="s">
        <v>158</v>
      </c>
      <c r="D59" s="142"/>
      <c r="E59" s="142" t="s">
        <v>31</v>
      </c>
      <c r="F59" s="145">
        <v>41064</v>
      </c>
      <c r="G59" s="145">
        <v>41066</v>
      </c>
      <c r="H59" s="142">
        <v>2</v>
      </c>
      <c r="I59" s="142" t="s">
        <v>30</v>
      </c>
      <c r="J59" s="142" t="s">
        <v>184</v>
      </c>
      <c r="K59" s="142" t="s">
        <v>185</v>
      </c>
    </row>
    <row r="60" spans="1:11" ht="12.75" customHeight="1" x14ac:dyDescent="0.15">
      <c r="A60" s="142" t="s">
        <v>154</v>
      </c>
      <c r="B60" s="142" t="s">
        <v>157</v>
      </c>
      <c r="C60" s="142" t="s">
        <v>158</v>
      </c>
      <c r="D60" s="142"/>
      <c r="E60" s="142" t="s">
        <v>31</v>
      </c>
      <c r="F60" s="145">
        <v>41067</v>
      </c>
      <c r="G60" s="145">
        <v>41068</v>
      </c>
      <c r="H60" s="142">
        <v>1</v>
      </c>
      <c r="I60" s="142" t="s">
        <v>30</v>
      </c>
      <c r="J60" s="142" t="s">
        <v>184</v>
      </c>
      <c r="K60" s="142" t="s">
        <v>185</v>
      </c>
    </row>
    <row r="61" spans="1:11" ht="12.75" customHeight="1" x14ac:dyDescent="0.15">
      <c r="A61" s="142" t="s">
        <v>154</v>
      </c>
      <c r="B61" s="142" t="s">
        <v>157</v>
      </c>
      <c r="C61" s="142" t="s">
        <v>158</v>
      </c>
      <c r="D61" s="142"/>
      <c r="E61" s="142" t="s">
        <v>31</v>
      </c>
      <c r="F61" s="145">
        <v>41074</v>
      </c>
      <c r="G61" s="145">
        <v>41075</v>
      </c>
      <c r="H61" s="142">
        <v>1</v>
      </c>
      <c r="I61" s="142" t="s">
        <v>30</v>
      </c>
      <c r="J61" s="142" t="s">
        <v>184</v>
      </c>
      <c r="K61" s="142" t="s">
        <v>185</v>
      </c>
    </row>
    <row r="62" spans="1:11" ht="12.75" customHeight="1" x14ac:dyDescent="0.15">
      <c r="A62" s="142" t="s">
        <v>154</v>
      </c>
      <c r="B62" s="142" t="s">
        <v>157</v>
      </c>
      <c r="C62" s="142" t="s">
        <v>158</v>
      </c>
      <c r="D62" s="142"/>
      <c r="E62" s="142" t="s">
        <v>31</v>
      </c>
      <c r="F62" s="145">
        <v>41083</v>
      </c>
      <c r="G62" s="145">
        <v>41084</v>
      </c>
      <c r="H62" s="142">
        <v>1</v>
      </c>
      <c r="I62" s="142" t="s">
        <v>30</v>
      </c>
      <c r="J62" s="142" t="s">
        <v>184</v>
      </c>
      <c r="K62" s="142" t="s">
        <v>185</v>
      </c>
    </row>
    <row r="63" spans="1:11" ht="12.75" customHeight="1" x14ac:dyDescent="0.15">
      <c r="A63" s="142" t="s">
        <v>154</v>
      </c>
      <c r="B63" s="142" t="s">
        <v>157</v>
      </c>
      <c r="C63" s="142" t="s">
        <v>158</v>
      </c>
      <c r="D63" s="142"/>
      <c r="E63" s="142" t="s">
        <v>31</v>
      </c>
      <c r="F63" s="145">
        <v>41085</v>
      </c>
      <c r="G63" s="145">
        <v>41087</v>
      </c>
      <c r="H63" s="142">
        <v>2</v>
      </c>
      <c r="I63" s="142" t="s">
        <v>30</v>
      </c>
      <c r="J63" s="142" t="s">
        <v>184</v>
      </c>
      <c r="K63" s="142" t="s">
        <v>185</v>
      </c>
    </row>
    <row r="64" spans="1:11" ht="12.75" customHeight="1" x14ac:dyDescent="0.15">
      <c r="A64" s="142" t="s">
        <v>154</v>
      </c>
      <c r="B64" s="142" t="s">
        <v>157</v>
      </c>
      <c r="C64" s="142" t="s">
        <v>158</v>
      </c>
      <c r="D64" s="142"/>
      <c r="E64" s="142" t="s">
        <v>31</v>
      </c>
      <c r="F64" s="145">
        <v>41089</v>
      </c>
      <c r="G64" s="145">
        <v>41090</v>
      </c>
      <c r="H64" s="142">
        <v>1</v>
      </c>
      <c r="I64" s="142" t="s">
        <v>30</v>
      </c>
      <c r="J64" s="142" t="s">
        <v>184</v>
      </c>
      <c r="K64" s="142" t="s">
        <v>185</v>
      </c>
    </row>
    <row r="65" spans="1:11" ht="12.75" customHeight="1" x14ac:dyDescent="0.15">
      <c r="A65" s="142" t="s">
        <v>154</v>
      </c>
      <c r="B65" s="142" t="s">
        <v>157</v>
      </c>
      <c r="C65" s="142" t="s">
        <v>158</v>
      </c>
      <c r="D65" s="142"/>
      <c r="E65" s="142" t="s">
        <v>31</v>
      </c>
      <c r="F65" s="145">
        <v>41090</v>
      </c>
      <c r="G65" s="145">
        <v>41091</v>
      </c>
      <c r="H65" s="142">
        <v>1</v>
      </c>
      <c r="I65" s="142" t="s">
        <v>30</v>
      </c>
      <c r="J65" s="142" t="s">
        <v>184</v>
      </c>
      <c r="K65" s="142" t="s">
        <v>185</v>
      </c>
    </row>
    <row r="66" spans="1:11" ht="12.75" customHeight="1" x14ac:dyDescent="0.15">
      <c r="A66" s="142" t="s">
        <v>154</v>
      </c>
      <c r="B66" s="142" t="s">
        <v>157</v>
      </c>
      <c r="C66" s="142" t="s">
        <v>158</v>
      </c>
      <c r="D66" s="142"/>
      <c r="E66" s="142" t="s">
        <v>31</v>
      </c>
      <c r="F66" s="145">
        <v>41093</v>
      </c>
      <c r="G66" s="145">
        <v>41094</v>
      </c>
      <c r="H66" s="142">
        <v>1</v>
      </c>
      <c r="I66" s="142" t="s">
        <v>30</v>
      </c>
      <c r="J66" s="142" t="s">
        <v>184</v>
      </c>
      <c r="K66" s="142" t="s">
        <v>185</v>
      </c>
    </row>
    <row r="67" spans="1:11" ht="12.75" customHeight="1" x14ac:dyDescent="0.15">
      <c r="A67" s="142" t="s">
        <v>154</v>
      </c>
      <c r="B67" s="142" t="s">
        <v>157</v>
      </c>
      <c r="C67" s="142" t="s">
        <v>158</v>
      </c>
      <c r="D67" s="142"/>
      <c r="E67" s="133" t="s">
        <v>226</v>
      </c>
      <c r="F67" s="145">
        <v>41094</v>
      </c>
      <c r="G67" s="145">
        <v>41095</v>
      </c>
      <c r="H67" s="142">
        <v>1</v>
      </c>
      <c r="I67" s="142" t="s">
        <v>30</v>
      </c>
      <c r="J67" s="142" t="s">
        <v>184</v>
      </c>
      <c r="K67" s="142" t="s">
        <v>185</v>
      </c>
    </row>
    <row r="68" spans="1:11" ht="12.75" customHeight="1" x14ac:dyDescent="0.15">
      <c r="A68" s="142" t="s">
        <v>154</v>
      </c>
      <c r="B68" s="142" t="s">
        <v>157</v>
      </c>
      <c r="C68" s="142" t="s">
        <v>158</v>
      </c>
      <c r="D68" s="142"/>
      <c r="E68" s="142" t="s">
        <v>31</v>
      </c>
      <c r="F68" s="145">
        <v>41095</v>
      </c>
      <c r="G68" s="145">
        <v>41097</v>
      </c>
      <c r="H68" s="142">
        <v>2</v>
      </c>
      <c r="I68" s="142" t="s">
        <v>30</v>
      </c>
      <c r="J68" s="142" t="s">
        <v>184</v>
      </c>
      <c r="K68" s="142" t="s">
        <v>185</v>
      </c>
    </row>
    <row r="69" spans="1:11" ht="12.75" customHeight="1" x14ac:dyDescent="0.15">
      <c r="A69" s="142" t="s">
        <v>154</v>
      </c>
      <c r="B69" s="142" t="s">
        <v>157</v>
      </c>
      <c r="C69" s="142" t="s">
        <v>158</v>
      </c>
      <c r="D69" s="142"/>
      <c r="E69" s="133" t="s">
        <v>226</v>
      </c>
      <c r="F69" s="145">
        <v>41109</v>
      </c>
      <c r="G69" s="145">
        <v>41111</v>
      </c>
      <c r="H69" s="142">
        <v>2</v>
      </c>
      <c r="I69" s="142" t="s">
        <v>30</v>
      </c>
      <c r="J69" s="142" t="s">
        <v>184</v>
      </c>
      <c r="K69" s="142" t="s">
        <v>185</v>
      </c>
    </row>
    <row r="70" spans="1:11" ht="12.75" customHeight="1" x14ac:dyDescent="0.15">
      <c r="A70" s="142" t="s">
        <v>154</v>
      </c>
      <c r="B70" s="142" t="s">
        <v>157</v>
      </c>
      <c r="C70" s="142" t="s">
        <v>158</v>
      </c>
      <c r="D70" s="142"/>
      <c r="E70" s="142" t="s">
        <v>31</v>
      </c>
      <c r="F70" s="145">
        <v>41111</v>
      </c>
      <c r="G70" s="145">
        <v>41112</v>
      </c>
      <c r="H70" s="142">
        <v>1</v>
      </c>
      <c r="I70" s="142" t="s">
        <v>30</v>
      </c>
      <c r="J70" s="142" t="s">
        <v>184</v>
      </c>
      <c r="K70" s="142" t="s">
        <v>185</v>
      </c>
    </row>
    <row r="71" spans="1:11" ht="12.75" customHeight="1" x14ac:dyDescent="0.15">
      <c r="A71" s="142" t="s">
        <v>154</v>
      </c>
      <c r="B71" s="142" t="s">
        <v>157</v>
      </c>
      <c r="C71" s="142" t="s">
        <v>158</v>
      </c>
      <c r="D71" s="142"/>
      <c r="E71" s="142" t="s">
        <v>31</v>
      </c>
      <c r="F71" s="145">
        <v>41114</v>
      </c>
      <c r="G71" s="145">
        <v>41118</v>
      </c>
      <c r="H71" s="142">
        <v>4</v>
      </c>
      <c r="I71" s="142" t="s">
        <v>30</v>
      </c>
      <c r="J71" s="142" t="s">
        <v>184</v>
      </c>
      <c r="K71" s="142" t="s">
        <v>185</v>
      </c>
    </row>
    <row r="72" spans="1:11" ht="12.75" customHeight="1" x14ac:dyDescent="0.15">
      <c r="A72" s="142" t="s">
        <v>154</v>
      </c>
      <c r="B72" s="142" t="s">
        <v>157</v>
      </c>
      <c r="C72" s="142" t="s">
        <v>158</v>
      </c>
      <c r="D72" s="142"/>
      <c r="E72" s="133" t="s">
        <v>226</v>
      </c>
      <c r="F72" s="145">
        <v>41132</v>
      </c>
      <c r="G72" s="145">
        <v>41133</v>
      </c>
      <c r="H72" s="142">
        <v>1</v>
      </c>
      <c r="I72" s="142" t="s">
        <v>30</v>
      </c>
      <c r="J72" s="142" t="s">
        <v>184</v>
      </c>
      <c r="K72" s="142" t="s">
        <v>185</v>
      </c>
    </row>
    <row r="73" spans="1:11" ht="12.75" customHeight="1" x14ac:dyDescent="0.15">
      <c r="A73" s="142" t="s">
        <v>154</v>
      </c>
      <c r="B73" s="142" t="s">
        <v>157</v>
      </c>
      <c r="C73" s="142" t="s">
        <v>158</v>
      </c>
      <c r="D73" s="142"/>
      <c r="E73" s="142" t="s">
        <v>31</v>
      </c>
      <c r="F73" s="145">
        <v>41153</v>
      </c>
      <c r="G73" s="145">
        <v>41154</v>
      </c>
      <c r="H73" s="142">
        <v>1</v>
      </c>
      <c r="I73" s="142" t="s">
        <v>30</v>
      </c>
      <c r="J73" s="142" t="s">
        <v>184</v>
      </c>
      <c r="K73" s="142" t="s">
        <v>185</v>
      </c>
    </row>
    <row r="74" spans="1:11" ht="12.75" customHeight="1" x14ac:dyDescent="0.15">
      <c r="A74" s="142" t="s">
        <v>154</v>
      </c>
      <c r="B74" s="142" t="s">
        <v>159</v>
      </c>
      <c r="C74" s="142" t="s">
        <v>160</v>
      </c>
      <c r="D74" s="142"/>
      <c r="E74" s="142" t="s">
        <v>31</v>
      </c>
      <c r="F74" s="145">
        <v>41073</v>
      </c>
      <c r="G74" s="145">
        <v>41074</v>
      </c>
      <c r="H74" s="142">
        <v>1</v>
      </c>
      <c r="I74" s="142" t="s">
        <v>30</v>
      </c>
      <c r="J74" s="142" t="s">
        <v>184</v>
      </c>
      <c r="K74" s="142" t="s">
        <v>185</v>
      </c>
    </row>
    <row r="75" spans="1:11" ht="12.75" customHeight="1" x14ac:dyDescent="0.15">
      <c r="A75" s="142" t="s">
        <v>154</v>
      </c>
      <c r="B75" s="142" t="s">
        <v>159</v>
      </c>
      <c r="C75" s="142" t="s">
        <v>160</v>
      </c>
      <c r="D75" s="142"/>
      <c r="E75" s="133" t="s">
        <v>226</v>
      </c>
      <c r="F75" s="145">
        <v>41094</v>
      </c>
      <c r="G75" s="145">
        <v>41095</v>
      </c>
      <c r="H75" s="142">
        <v>1</v>
      </c>
      <c r="I75" s="142" t="s">
        <v>30</v>
      </c>
      <c r="J75" s="142" t="s">
        <v>184</v>
      </c>
      <c r="K75" s="142" t="s">
        <v>185</v>
      </c>
    </row>
    <row r="76" spans="1:11" ht="12.75" customHeight="1" x14ac:dyDescent="0.15">
      <c r="A76" s="142" t="s">
        <v>154</v>
      </c>
      <c r="B76" s="142" t="s">
        <v>159</v>
      </c>
      <c r="C76" s="142" t="s">
        <v>160</v>
      </c>
      <c r="D76" s="142"/>
      <c r="E76" s="133" t="s">
        <v>226</v>
      </c>
      <c r="F76" s="145">
        <v>41097</v>
      </c>
      <c r="G76" s="145">
        <v>41098</v>
      </c>
      <c r="H76" s="142">
        <v>1</v>
      </c>
      <c r="I76" s="142" t="s">
        <v>30</v>
      </c>
      <c r="J76" s="142" t="s">
        <v>184</v>
      </c>
      <c r="K76" s="142" t="s">
        <v>185</v>
      </c>
    </row>
    <row r="77" spans="1:11" ht="12.75" customHeight="1" x14ac:dyDescent="0.15">
      <c r="A77" s="142" t="s">
        <v>154</v>
      </c>
      <c r="B77" s="142" t="s">
        <v>159</v>
      </c>
      <c r="C77" s="142" t="s">
        <v>160</v>
      </c>
      <c r="D77" s="142"/>
      <c r="E77" s="142" t="s">
        <v>31</v>
      </c>
      <c r="F77" s="145">
        <v>41098</v>
      </c>
      <c r="G77" s="145">
        <v>41099</v>
      </c>
      <c r="H77" s="142">
        <v>1</v>
      </c>
      <c r="I77" s="142" t="s">
        <v>30</v>
      </c>
      <c r="J77" s="142" t="s">
        <v>184</v>
      </c>
      <c r="K77" s="142" t="s">
        <v>185</v>
      </c>
    </row>
    <row r="78" spans="1:11" ht="12.75" customHeight="1" x14ac:dyDescent="0.15">
      <c r="A78" s="142" t="s">
        <v>154</v>
      </c>
      <c r="B78" s="142" t="s">
        <v>159</v>
      </c>
      <c r="C78" s="142" t="s">
        <v>160</v>
      </c>
      <c r="D78" s="142"/>
      <c r="E78" s="142" t="s">
        <v>31</v>
      </c>
      <c r="F78" s="145">
        <v>41109</v>
      </c>
      <c r="G78" s="145">
        <v>41110</v>
      </c>
      <c r="H78" s="142">
        <v>1</v>
      </c>
      <c r="I78" s="142" t="s">
        <v>30</v>
      </c>
      <c r="J78" s="142" t="s">
        <v>184</v>
      </c>
      <c r="K78" s="142" t="s">
        <v>185</v>
      </c>
    </row>
    <row r="79" spans="1:11" ht="12.75" customHeight="1" x14ac:dyDescent="0.15">
      <c r="A79" s="142" t="s">
        <v>154</v>
      </c>
      <c r="B79" s="142" t="s">
        <v>159</v>
      </c>
      <c r="C79" s="142" t="s">
        <v>160</v>
      </c>
      <c r="D79" s="142"/>
      <c r="E79" s="133" t="s">
        <v>226</v>
      </c>
      <c r="F79" s="145">
        <v>41110</v>
      </c>
      <c r="G79" s="145">
        <v>41112</v>
      </c>
      <c r="H79" s="142">
        <v>2</v>
      </c>
      <c r="I79" s="142" t="s">
        <v>30</v>
      </c>
      <c r="J79" s="142" t="s">
        <v>184</v>
      </c>
      <c r="K79" s="142" t="s">
        <v>185</v>
      </c>
    </row>
    <row r="80" spans="1:11" ht="12.75" customHeight="1" x14ac:dyDescent="0.15">
      <c r="A80" s="142" t="s">
        <v>154</v>
      </c>
      <c r="B80" s="142" t="s">
        <v>159</v>
      </c>
      <c r="C80" s="142" t="s">
        <v>160</v>
      </c>
      <c r="D80" s="142"/>
      <c r="E80" s="133" t="s">
        <v>226</v>
      </c>
      <c r="F80" s="145">
        <v>41114</v>
      </c>
      <c r="G80" s="145">
        <v>41116</v>
      </c>
      <c r="H80" s="142">
        <v>2</v>
      </c>
      <c r="I80" s="142" t="s">
        <v>30</v>
      </c>
      <c r="J80" s="142" t="s">
        <v>184</v>
      </c>
      <c r="K80" s="142" t="s">
        <v>185</v>
      </c>
    </row>
    <row r="81" spans="1:11" ht="12.75" customHeight="1" x14ac:dyDescent="0.15">
      <c r="A81" s="142" t="s">
        <v>154</v>
      </c>
      <c r="B81" s="142" t="s">
        <v>159</v>
      </c>
      <c r="C81" s="142" t="s">
        <v>160</v>
      </c>
      <c r="D81" s="142"/>
      <c r="E81" s="133" t="s">
        <v>226</v>
      </c>
      <c r="F81" s="145">
        <v>41131</v>
      </c>
      <c r="G81" s="145">
        <v>41133</v>
      </c>
      <c r="H81" s="142">
        <v>2</v>
      </c>
      <c r="I81" s="142" t="s">
        <v>30</v>
      </c>
      <c r="J81" s="142" t="s">
        <v>184</v>
      </c>
      <c r="K81" s="142" t="s">
        <v>185</v>
      </c>
    </row>
    <row r="82" spans="1:11" ht="12.75" customHeight="1" x14ac:dyDescent="0.15">
      <c r="A82" s="142" t="s">
        <v>154</v>
      </c>
      <c r="B82" s="142" t="s">
        <v>159</v>
      </c>
      <c r="C82" s="142" t="s">
        <v>160</v>
      </c>
      <c r="D82" s="142"/>
      <c r="E82" s="142" t="s">
        <v>31</v>
      </c>
      <c r="F82" s="145">
        <v>41138</v>
      </c>
      <c r="G82" s="145">
        <v>41140</v>
      </c>
      <c r="H82" s="142">
        <v>2</v>
      </c>
      <c r="I82" s="142" t="s">
        <v>30</v>
      </c>
      <c r="J82" s="142" t="s">
        <v>184</v>
      </c>
      <c r="K82" s="142" t="s">
        <v>185</v>
      </c>
    </row>
    <row r="83" spans="1:11" ht="12.75" customHeight="1" x14ac:dyDescent="0.15">
      <c r="A83" s="142" t="s">
        <v>154</v>
      </c>
      <c r="B83" s="142" t="s">
        <v>161</v>
      </c>
      <c r="C83" s="142" t="s">
        <v>162</v>
      </c>
      <c r="D83" s="142"/>
      <c r="E83" s="133" t="s">
        <v>226</v>
      </c>
      <c r="F83" s="145">
        <v>41059</v>
      </c>
      <c r="G83" s="145">
        <v>41060</v>
      </c>
      <c r="H83" s="142">
        <v>1</v>
      </c>
      <c r="I83" s="142" t="s">
        <v>30</v>
      </c>
      <c r="J83" s="142" t="s">
        <v>184</v>
      </c>
      <c r="K83" s="142" t="s">
        <v>185</v>
      </c>
    </row>
    <row r="84" spans="1:11" ht="12.75" customHeight="1" x14ac:dyDescent="0.15">
      <c r="A84" s="142" t="s">
        <v>154</v>
      </c>
      <c r="B84" s="142" t="s">
        <v>161</v>
      </c>
      <c r="C84" s="142" t="s">
        <v>162</v>
      </c>
      <c r="D84" s="142"/>
      <c r="E84" s="133" t="s">
        <v>226</v>
      </c>
      <c r="F84" s="145">
        <v>41061</v>
      </c>
      <c r="G84" s="145">
        <v>41068</v>
      </c>
      <c r="H84" s="142">
        <v>7</v>
      </c>
      <c r="I84" s="142" t="s">
        <v>30</v>
      </c>
      <c r="J84" s="142" t="s">
        <v>184</v>
      </c>
      <c r="K84" s="142" t="s">
        <v>185</v>
      </c>
    </row>
    <row r="85" spans="1:11" ht="12.75" customHeight="1" x14ac:dyDescent="0.15">
      <c r="A85" s="142" t="s">
        <v>154</v>
      </c>
      <c r="B85" s="142" t="s">
        <v>161</v>
      </c>
      <c r="C85" s="142" t="s">
        <v>162</v>
      </c>
      <c r="D85" s="142"/>
      <c r="E85" s="142" t="s">
        <v>31</v>
      </c>
      <c r="F85" s="145">
        <v>41072</v>
      </c>
      <c r="G85" s="145">
        <v>41075</v>
      </c>
      <c r="H85" s="142">
        <v>3</v>
      </c>
      <c r="I85" s="142" t="s">
        <v>30</v>
      </c>
      <c r="J85" s="142" t="s">
        <v>184</v>
      </c>
      <c r="K85" s="142" t="s">
        <v>185</v>
      </c>
    </row>
    <row r="86" spans="1:11" ht="12.75" customHeight="1" x14ac:dyDescent="0.15">
      <c r="A86" s="142" t="s">
        <v>154</v>
      </c>
      <c r="B86" s="142" t="s">
        <v>161</v>
      </c>
      <c r="C86" s="142" t="s">
        <v>162</v>
      </c>
      <c r="D86" s="142"/>
      <c r="E86" s="142" t="s">
        <v>31</v>
      </c>
      <c r="F86" s="145">
        <v>41076</v>
      </c>
      <c r="G86" s="145">
        <v>41081</v>
      </c>
      <c r="H86" s="142">
        <v>5</v>
      </c>
      <c r="I86" s="142" t="s">
        <v>30</v>
      </c>
      <c r="J86" s="142" t="s">
        <v>184</v>
      </c>
      <c r="K86" s="142" t="s">
        <v>185</v>
      </c>
    </row>
    <row r="87" spans="1:11" ht="12.75" customHeight="1" x14ac:dyDescent="0.15">
      <c r="A87" s="142" t="s">
        <v>154</v>
      </c>
      <c r="B87" s="142" t="s">
        <v>161</v>
      </c>
      <c r="C87" s="142" t="s">
        <v>162</v>
      </c>
      <c r="D87" s="142"/>
      <c r="E87" s="142" t="s">
        <v>31</v>
      </c>
      <c r="F87" s="145">
        <v>41082</v>
      </c>
      <c r="G87" s="145">
        <v>41088</v>
      </c>
      <c r="H87" s="142">
        <v>6</v>
      </c>
      <c r="I87" s="142" t="s">
        <v>30</v>
      </c>
      <c r="J87" s="142" t="s">
        <v>184</v>
      </c>
      <c r="K87" s="142" t="s">
        <v>185</v>
      </c>
    </row>
    <row r="88" spans="1:11" ht="12.75" customHeight="1" x14ac:dyDescent="0.15">
      <c r="A88" s="142" t="s">
        <v>154</v>
      </c>
      <c r="B88" s="142" t="s">
        <v>161</v>
      </c>
      <c r="C88" s="142" t="s">
        <v>162</v>
      </c>
      <c r="D88" s="142"/>
      <c r="E88" s="142" t="s">
        <v>31</v>
      </c>
      <c r="F88" s="145">
        <v>41089</v>
      </c>
      <c r="G88" s="145">
        <v>41094</v>
      </c>
      <c r="H88" s="142">
        <v>5</v>
      </c>
      <c r="I88" s="142" t="s">
        <v>30</v>
      </c>
      <c r="J88" s="142" t="s">
        <v>184</v>
      </c>
      <c r="K88" s="142" t="s">
        <v>185</v>
      </c>
    </row>
    <row r="89" spans="1:11" ht="12.75" customHeight="1" x14ac:dyDescent="0.15">
      <c r="A89" s="142" t="s">
        <v>154</v>
      </c>
      <c r="B89" s="142" t="s">
        <v>161</v>
      </c>
      <c r="C89" s="142" t="s">
        <v>162</v>
      </c>
      <c r="D89" s="142"/>
      <c r="E89" s="142" t="s">
        <v>31</v>
      </c>
      <c r="F89" s="145">
        <v>41096</v>
      </c>
      <c r="G89" s="145">
        <v>41100</v>
      </c>
      <c r="H89" s="142">
        <v>4</v>
      </c>
      <c r="I89" s="142" t="s">
        <v>30</v>
      </c>
      <c r="J89" s="142" t="s">
        <v>184</v>
      </c>
      <c r="K89" s="142" t="s">
        <v>185</v>
      </c>
    </row>
    <row r="90" spans="1:11" ht="12.75" customHeight="1" x14ac:dyDescent="0.15">
      <c r="A90" s="142" t="s">
        <v>154</v>
      </c>
      <c r="B90" s="142" t="s">
        <v>161</v>
      </c>
      <c r="C90" s="142" t="s">
        <v>162</v>
      </c>
      <c r="D90" s="142"/>
      <c r="E90" s="142" t="s">
        <v>31</v>
      </c>
      <c r="F90" s="145">
        <v>41101</v>
      </c>
      <c r="G90" s="145">
        <v>41102</v>
      </c>
      <c r="H90" s="142">
        <v>1</v>
      </c>
      <c r="I90" s="142" t="s">
        <v>30</v>
      </c>
      <c r="J90" s="142" t="s">
        <v>184</v>
      </c>
      <c r="K90" s="142" t="s">
        <v>185</v>
      </c>
    </row>
    <row r="91" spans="1:11" ht="12.75" customHeight="1" x14ac:dyDescent="0.15">
      <c r="A91" s="142" t="s">
        <v>154</v>
      </c>
      <c r="B91" s="142" t="s">
        <v>161</v>
      </c>
      <c r="C91" s="142" t="s">
        <v>162</v>
      </c>
      <c r="D91" s="142"/>
      <c r="E91" s="142" t="s">
        <v>31</v>
      </c>
      <c r="F91" s="145">
        <v>41108</v>
      </c>
      <c r="G91" s="145">
        <v>41111</v>
      </c>
      <c r="H91" s="142">
        <v>3</v>
      </c>
      <c r="I91" s="142" t="s">
        <v>30</v>
      </c>
      <c r="J91" s="142" t="s">
        <v>184</v>
      </c>
      <c r="K91" s="142" t="s">
        <v>185</v>
      </c>
    </row>
    <row r="92" spans="1:11" ht="12.75" customHeight="1" x14ac:dyDescent="0.15">
      <c r="A92" s="142" t="s">
        <v>154</v>
      </c>
      <c r="B92" s="142" t="s">
        <v>161</v>
      </c>
      <c r="C92" s="142" t="s">
        <v>162</v>
      </c>
      <c r="D92" s="142"/>
      <c r="E92" s="142" t="s">
        <v>31</v>
      </c>
      <c r="F92" s="145">
        <v>41114</v>
      </c>
      <c r="G92" s="145">
        <v>41121</v>
      </c>
      <c r="H92" s="142">
        <v>7</v>
      </c>
      <c r="I92" s="142" t="s">
        <v>30</v>
      </c>
      <c r="J92" s="142" t="s">
        <v>184</v>
      </c>
      <c r="K92" s="142" t="s">
        <v>185</v>
      </c>
    </row>
    <row r="93" spans="1:11" ht="12.75" customHeight="1" x14ac:dyDescent="0.15">
      <c r="A93" s="142" t="s">
        <v>154</v>
      </c>
      <c r="B93" s="142" t="s">
        <v>161</v>
      </c>
      <c r="C93" s="142" t="s">
        <v>162</v>
      </c>
      <c r="D93" s="142"/>
      <c r="E93" s="142" t="s">
        <v>31</v>
      </c>
      <c r="F93" s="145">
        <v>41122</v>
      </c>
      <c r="G93" s="145">
        <v>41123</v>
      </c>
      <c r="H93" s="142">
        <v>1</v>
      </c>
      <c r="I93" s="142" t="s">
        <v>30</v>
      </c>
      <c r="J93" s="142" t="s">
        <v>184</v>
      </c>
      <c r="K93" s="142" t="s">
        <v>185</v>
      </c>
    </row>
    <row r="94" spans="1:11" ht="12.75" customHeight="1" x14ac:dyDescent="0.15">
      <c r="A94" s="142" t="s">
        <v>154</v>
      </c>
      <c r="B94" s="142" t="s">
        <v>161</v>
      </c>
      <c r="C94" s="142" t="s">
        <v>162</v>
      </c>
      <c r="D94" s="142"/>
      <c r="E94" s="142" t="s">
        <v>31</v>
      </c>
      <c r="F94" s="145">
        <v>41129</v>
      </c>
      <c r="G94" s="145">
        <v>41137</v>
      </c>
      <c r="H94" s="142">
        <v>8</v>
      </c>
      <c r="I94" s="142" t="s">
        <v>30</v>
      </c>
      <c r="J94" s="142" t="s">
        <v>184</v>
      </c>
      <c r="K94" s="142" t="s">
        <v>185</v>
      </c>
    </row>
    <row r="95" spans="1:11" ht="12.75" customHeight="1" x14ac:dyDescent="0.15">
      <c r="A95" s="142" t="s">
        <v>154</v>
      </c>
      <c r="B95" s="142" t="s">
        <v>161</v>
      </c>
      <c r="C95" s="142" t="s">
        <v>162</v>
      </c>
      <c r="D95" s="142"/>
      <c r="E95" s="142" t="s">
        <v>31</v>
      </c>
      <c r="F95" s="145">
        <v>41139</v>
      </c>
      <c r="G95" s="145">
        <v>41145</v>
      </c>
      <c r="H95" s="142">
        <v>6</v>
      </c>
      <c r="I95" s="142" t="s">
        <v>30</v>
      </c>
      <c r="J95" s="142" t="s">
        <v>184</v>
      </c>
      <c r="K95" s="142" t="s">
        <v>185</v>
      </c>
    </row>
    <row r="96" spans="1:11" ht="12.75" customHeight="1" x14ac:dyDescent="0.15">
      <c r="A96" s="142" t="s">
        <v>154</v>
      </c>
      <c r="B96" s="142" t="s">
        <v>161</v>
      </c>
      <c r="C96" s="142" t="s">
        <v>162</v>
      </c>
      <c r="D96" s="142"/>
      <c r="E96" s="142" t="s">
        <v>31</v>
      </c>
      <c r="F96" s="145">
        <v>41149</v>
      </c>
      <c r="G96" s="145">
        <v>41151</v>
      </c>
      <c r="H96" s="142">
        <v>2</v>
      </c>
      <c r="I96" s="142" t="s">
        <v>30</v>
      </c>
      <c r="J96" s="142" t="s">
        <v>184</v>
      </c>
      <c r="K96" s="142" t="s">
        <v>185</v>
      </c>
    </row>
    <row r="97" spans="1:11" ht="12.75" customHeight="1" x14ac:dyDescent="0.15">
      <c r="A97" s="142" t="s">
        <v>154</v>
      </c>
      <c r="B97" s="142" t="s">
        <v>161</v>
      </c>
      <c r="C97" s="142" t="s">
        <v>162</v>
      </c>
      <c r="D97" s="142"/>
      <c r="E97" s="142" t="s">
        <v>31</v>
      </c>
      <c r="F97" s="145">
        <v>41157</v>
      </c>
      <c r="G97" s="145">
        <v>41159</v>
      </c>
      <c r="H97" s="142">
        <v>2</v>
      </c>
      <c r="I97" s="142" t="s">
        <v>30</v>
      </c>
      <c r="J97" s="142" t="s">
        <v>184</v>
      </c>
      <c r="K97" s="142" t="s">
        <v>185</v>
      </c>
    </row>
    <row r="98" spans="1:11" ht="12.75" customHeight="1" x14ac:dyDescent="0.15">
      <c r="A98" s="142" t="s">
        <v>154</v>
      </c>
      <c r="B98" s="142" t="s">
        <v>163</v>
      </c>
      <c r="C98" s="142" t="s">
        <v>164</v>
      </c>
      <c r="D98" s="142"/>
      <c r="E98" s="133" t="s">
        <v>226</v>
      </c>
      <c r="F98" s="145">
        <v>41059</v>
      </c>
      <c r="G98" s="145">
        <v>41072</v>
      </c>
      <c r="H98" s="142">
        <v>13</v>
      </c>
      <c r="I98" s="142" t="s">
        <v>30</v>
      </c>
      <c r="J98" s="142" t="s">
        <v>184</v>
      </c>
      <c r="K98" s="142" t="s">
        <v>185</v>
      </c>
    </row>
    <row r="99" spans="1:11" ht="12.75" customHeight="1" x14ac:dyDescent="0.15">
      <c r="A99" s="142" t="s">
        <v>154</v>
      </c>
      <c r="B99" s="142" t="s">
        <v>163</v>
      </c>
      <c r="C99" s="142" t="s">
        <v>164</v>
      </c>
      <c r="D99" s="142"/>
      <c r="E99" s="142" t="s">
        <v>31</v>
      </c>
      <c r="F99" s="145">
        <v>41073</v>
      </c>
      <c r="G99" s="145">
        <v>41074</v>
      </c>
      <c r="H99" s="142">
        <v>1</v>
      </c>
      <c r="I99" s="142" t="s">
        <v>30</v>
      </c>
      <c r="J99" s="142" t="s">
        <v>184</v>
      </c>
      <c r="K99" s="142" t="s">
        <v>185</v>
      </c>
    </row>
    <row r="100" spans="1:11" ht="12.75" customHeight="1" x14ac:dyDescent="0.15">
      <c r="A100" s="142" t="s">
        <v>154</v>
      </c>
      <c r="B100" s="142" t="s">
        <v>163</v>
      </c>
      <c r="C100" s="142" t="s">
        <v>164</v>
      </c>
      <c r="D100" s="142"/>
      <c r="E100" s="142" t="s">
        <v>31</v>
      </c>
      <c r="F100" s="145">
        <v>41079</v>
      </c>
      <c r="G100" s="145">
        <v>41081</v>
      </c>
      <c r="H100" s="142">
        <v>2</v>
      </c>
      <c r="I100" s="142" t="s">
        <v>30</v>
      </c>
      <c r="J100" s="142" t="s">
        <v>184</v>
      </c>
      <c r="K100" s="142" t="s">
        <v>185</v>
      </c>
    </row>
    <row r="101" spans="1:11" ht="12.75" customHeight="1" x14ac:dyDescent="0.15">
      <c r="A101" s="142" t="s">
        <v>154</v>
      </c>
      <c r="B101" s="142" t="s">
        <v>163</v>
      </c>
      <c r="C101" s="142" t="s">
        <v>164</v>
      </c>
      <c r="D101" s="142"/>
      <c r="E101" s="142" t="s">
        <v>31</v>
      </c>
      <c r="F101" s="145">
        <v>41082</v>
      </c>
      <c r="G101" s="145">
        <v>41087</v>
      </c>
      <c r="H101" s="142">
        <v>5</v>
      </c>
      <c r="I101" s="142" t="s">
        <v>30</v>
      </c>
      <c r="J101" s="142" t="s">
        <v>184</v>
      </c>
      <c r="K101" s="142" t="s">
        <v>185</v>
      </c>
    </row>
    <row r="102" spans="1:11" ht="12.75" customHeight="1" x14ac:dyDescent="0.15">
      <c r="A102" s="142" t="s">
        <v>154</v>
      </c>
      <c r="B102" s="142" t="s">
        <v>163</v>
      </c>
      <c r="C102" s="142" t="s">
        <v>164</v>
      </c>
      <c r="D102" s="142"/>
      <c r="E102" s="142" t="s">
        <v>31</v>
      </c>
      <c r="F102" s="145">
        <v>41090</v>
      </c>
      <c r="G102" s="145">
        <v>41093</v>
      </c>
      <c r="H102" s="142">
        <v>3</v>
      </c>
      <c r="I102" s="142" t="s">
        <v>30</v>
      </c>
      <c r="J102" s="142" t="s">
        <v>184</v>
      </c>
      <c r="K102" s="142" t="s">
        <v>185</v>
      </c>
    </row>
    <row r="103" spans="1:11" ht="12.75" customHeight="1" x14ac:dyDescent="0.15">
      <c r="A103" s="142" t="s">
        <v>154</v>
      </c>
      <c r="B103" s="142" t="s">
        <v>163</v>
      </c>
      <c r="C103" s="142" t="s">
        <v>164</v>
      </c>
      <c r="D103" s="142"/>
      <c r="E103" s="142" t="s">
        <v>31</v>
      </c>
      <c r="F103" s="145">
        <v>41101</v>
      </c>
      <c r="G103" s="145">
        <v>41102</v>
      </c>
      <c r="H103" s="142">
        <v>1</v>
      </c>
      <c r="I103" s="142" t="s">
        <v>30</v>
      </c>
      <c r="J103" s="142" t="s">
        <v>184</v>
      </c>
      <c r="K103" s="142" t="s">
        <v>185</v>
      </c>
    </row>
    <row r="104" spans="1:11" ht="12.75" customHeight="1" x14ac:dyDescent="0.15">
      <c r="A104" s="142" t="s">
        <v>154</v>
      </c>
      <c r="B104" s="142" t="s">
        <v>163</v>
      </c>
      <c r="C104" s="142" t="s">
        <v>164</v>
      </c>
      <c r="D104" s="142"/>
      <c r="E104" s="142" t="s">
        <v>31</v>
      </c>
      <c r="F104" s="145">
        <v>41108</v>
      </c>
      <c r="G104" s="145">
        <v>41114</v>
      </c>
      <c r="H104" s="142">
        <v>6</v>
      </c>
      <c r="I104" s="142" t="s">
        <v>30</v>
      </c>
      <c r="J104" s="142" t="s">
        <v>184</v>
      </c>
      <c r="K104" s="142" t="s">
        <v>185</v>
      </c>
    </row>
    <row r="105" spans="1:11" ht="12.75" customHeight="1" x14ac:dyDescent="0.15">
      <c r="A105" s="142" t="s">
        <v>154</v>
      </c>
      <c r="B105" s="142" t="s">
        <v>163</v>
      </c>
      <c r="C105" s="142" t="s">
        <v>164</v>
      </c>
      <c r="D105" s="142"/>
      <c r="E105" s="142" t="s">
        <v>31</v>
      </c>
      <c r="F105" s="145">
        <v>41117</v>
      </c>
      <c r="G105" s="145">
        <v>41118</v>
      </c>
      <c r="H105" s="142">
        <v>1</v>
      </c>
      <c r="I105" s="142" t="s">
        <v>30</v>
      </c>
      <c r="J105" s="142" t="s">
        <v>184</v>
      </c>
      <c r="K105" s="142" t="s">
        <v>185</v>
      </c>
    </row>
    <row r="106" spans="1:11" ht="12.75" customHeight="1" x14ac:dyDescent="0.15">
      <c r="A106" s="142" t="s">
        <v>154</v>
      </c>
      <c r="B106" s="142" t="s">
        <v>163</v>
      </c>
      <c r="C106" s="142" t="s">
        <v>164</v>
      </c>
      <c r="D106" s="142"/>
      <c r="E106" s="142" t="s">
        <v>31</v>
      </c>
      <c r="F106" s="145">
        <v>41122</v>
      </c>
      <c r="G106" s="145">
        <v>41123</v>
      </c>
      <c r="H106" s="142">
        <v>1</v>
      </c>
      <c r="I106" s="142" t="s">
        <v>30</v>
      </c>
      <c r="J106" s="142" t="s">
        <v>184</v>
      </c>
      <c r="K106" s="142" t="s">
        <v>185</v>
      </c>
    </row>
    <row r="107" spans="1:11" ht="12.75" customHeight="1" x14ac:dyDescent="0.15">
      <c r="A107" s="142" t="s">
        <v>154</v>
      </c>
      <c r="B107" s="142" t="s">
        <v>163</v>
      </c>
      <c r="C107" s="142" t="s">
        <v>164</v>
      </c>
      <c r="D107" s="142"/>
      <c r="E107" s="142" t="s">
        <v>31</v>
      </c>
      <c r="F107" s="145">
        <v>41122</v>
      </c>
      <c r="G107" s="145">
        <v>41123</v>
      </c>
      <c r="H107" s="142">
        <v>1</v>
      </c>
      <c r="I107" s="142" t="s">
        <v>30</v>
      </c>
      <c r="J107" s="142" t="s">
        <v>184</v>
      </c>
      <c r="K107" s="142" t="s">
        <v>185</v>
      </c>
    </row>
    <row r="108" spans="1:11" ht="12.75" customHeight="1" x14ac:dyDescent="0.15">
      <c r="A108" s="142" t="s">
        <v>154</v>
      </c>
      <c r="B108" s="142" t="s">
        <v>163</v>
      </c>
      <c r="C108" s="142" t="s">
        <v>164</v>
      </c>
      <c r="D108" s="142"/>
      <c r="E108" s="142" t="s">
        <v>31</v>
      </c>
      <c r="F108" s="145">
        <v>41129</v>
      </c>
      <c r="G108" s="145">
        <v>41135</v>
      </c>
      <c r="H108" s="142">
        <v>6</v>
      </c>
      <c r="I108" s="142" t="s">
        <v>30</v>
      </c>
      <c r="J108" s="142" t="s">
        <v>184</v>
      </c>
      <c r="K108" s="142" t="s">
        <v>185</v>
      </c>
    </row>
    <row r="109" spans="1:11" ht="12.75" customHeight="1" x14ac:dyDescent="0.15">
      <c r="A109" s="142" t="s">
        <v>154</v>
      </c>
      <c r="B109" s="142" t="s">
        <v>163</v>
      </c>
      <c r="C109" s="142" t="s">
        <v>164</v>
      </c>
      <c r="D109" s="142"/>
      <c r="E109" s="142" t="s">
        <v>31</v>
      </c>
      <c r="F109" s="145">
        <v>41136</v>
      </c>
      <c r="G109" s="145">
        <v>41137</v>
      </c>
      <c r="H109" s="142">
        <v>1</v>
      </c>
      <c r="I109" s="142" t="s">
        <v>30</v>
      </c>
      <c r="J109" s="142" t="s">
        <v>184</v>
      </c>
      <c r="K109" s="142" t="s">
        <v>185</v>
      </c>
    </row>
    <row r="110" spans="1:11" ht="12.75" customHeight="1" x14ac:dyDescent="0.15">
      <c r="A110" s="142" t="s">
        <v>154</v>
      </c>
      <c r="B110" s="142" t="s">
        <v>163</v>
      </c>
      <c r="C110" s="142" t="s">
        <v>164</v>
      </c>
      <c r="D110" s="142"/>
      <c r="E110" s="142" t="s">
        <v>31</v>
      </c>
      <c r="F110" s="145">
        <v>41139</v>
      </c>
      <c r="G110" s="145">
        <v>41142</v>
      </c>
      <c r="H110" s="142">
        <v>3</v>
      </c>
      <c r="I110" s="142" t="s">
        <v>30</v>
      </c>
      <c r="J110" s="142" t="s">
        <v>184</v>
      </c>
      <c r="K110" s="142" t="s">
        <v>185</v>
      </c>
    </row>
    <row r="111" spans="1:11" ht="12.75" customHeight="1" x14ac:dyDescent="0.15">
      <c r="A111" s="142" t="s">
        <v>154</v>
      </c>
      <c r="B111" s="142" t="s">
        <v>163</v>
      </c>
      <c r="C111" s="142" t="s">
        <v>164</v>
      </c>
      <c r="D111" s="142"/>
      <c r="E111" s="142" t="s">
        <v>31</v>
      </c>
      <c r="F111" s="145">
        <v>41144</v>
      </c>
      <c r="G111" s="145">
        <v>41145</v>
      </c>
      <c r="H111" s="142">
        <v>1</v>
      </c>
      <c r="I111" s="142" t="s">
        <v>30</v>
      </c>
      <c r="J111" s="142" t="s">
        <v>184</v>
      </c>
      <c r="K111" s="142" t="s">
        <v>185</v>
      </c>
    </row>
    <row r="112" spans="1:11" ht="12.75" customHeight="1" x14ac:dyDescent="0.15">
      <c r="A112" s="142" t="s">
        <v>154</v>
      </c>
      <c r="B112" s="142" t="s">
        <v>163</v>
      </c>
      <c r="C112" s="142" t="s">
        <v>164</v>
      </c>
      <c r="D112" s="142"/>
      <c r="E112" s="142" t="s">
        <v>31</v>
      </c>
      <c r="F112" s="145">
        <v>41149</v>
      </c>
      <c r="G112" s="145">
        <v>41151</v>
      </c>
      <c r="H112" s="142">
        <v>2</v>
      </c>
      <c r="I112" s="142" t="s">
        <v>30</v>
      </c>
      <c r="J112" s="142" t="s">
        <v>184</v>
      </c>
      <c r="K112" s="142" t="s">
        <v>185</v>
      </c>
    </row>
    <row r="113" spans="1:11" ht="12.75" customHeight="1" x14ac:dyDescent="0.15">
      <c r="A113" s="142" t="s">
        <v>154</v>
      </c>
      <c r="B113" s="142" t="s">
        <v>163</v>
      </c>
      <c r="C113" s="142" t="s">
        <v>164</v>
      </c>
      <c r="D113" s="142"/>
      <c r="E113" s="142" t="s">
        <v>31</v>
      </c>
      <c r="F113" s="145">
        <v>41152</v>
      </c>
      <c r="G113" s="145">
        <v>41159</v>
      </c>
      <c r="H113" s="142">
        <v>7</v>
      </c>
      <c r="I113" s="142" t="s">
        <v>30</v>
      </c>
      <c r="J113" s="142" t="s">
        <v>184</v>
      </c>
      <c r="K113" s="142" t="s">
        <v>185</v>
      </c>
    </row>
    <row r="114" spans="1:11" ht="12.75" customHeight="1" x14ac:dyDescent="0.15">
      <c r="A114" s="142" t="s">
        <v>154</v>
      </c>
      <c r="B114" s="142" t="s">
        <v>165</v>
      </c>
      <c r="C114" s="142" t="s">
        <v>166</v>
      </c>
      <c r="D114" s="142"/>
      <c r="E114" s="142" t="s">
        <v>31</v>
      </c>
      <c r="F114" s="145">
        <v>41062</v>
      </c>
      <c r="G114" s="145">
        <v>41065</v>
      </c>
      <c r="H114" s="142">
        <v>3</v>
      </c>
      <c r="I114" s="142" t="s">
        <v>30</v>
      </c>
      <c r="J114" s="142" t="s">
        <v>184</v>
      </c>
      <c r="K114" s="142" t="s">
        <v>185</v>
      </c>
    </row>
    <row r="115" spans="1:11" ht="12.75" customHeight="1" x14ac:dyDescent="0.15">
      <c r="A115" s="142" t="s">
        <v>154</v>
      </c>
      <c r="B115" s="142" t="s">
        <v>165</v>
      </c>
      <c r="C115" s="142" t="s">
        <v>166</v>
      </c>
      <c r="D115" s="142"/>
      <c r="E115" s="142" t="s">
        <v>31</v>
      </c>
      <c r="F115" s="145">
        <v>41096</v>
      </c>
      <c r="G115" s="145">
        <v>41097</v>
      </c>
      <c r="H115" s="142">
        <v>1</v>
      </c>
      <c r="I115" s="142" t="s">
        <v>30</v>
      </c>
      <c r="J115" s="142" t="s">
        <v>184</v>
      </c>
      <c r="K115" s="142" t="s">
        <v>185</v>
      </c>
    </row>
    <row r="116" spans="1:11" ht="12.75" customHeight="1" x14ac:dyDescent="0.15">
      <c r="A116" s="142" t="s">
        <v>154</v>
      </c>
      <c r="B116" s="142" t="s">
        <v>165</v>
      </c>
      <c r="C116" s="142" t="s">
        <v>166</v>
      </c>
      <c r="D116" s="142"/>
      <c r="E116" s="142" t="s">
        <v>31</v>
      </c>
      <c r="F116" s="145">
        <v>41111</v>
      </c>
      <c r="G116" s="145">
        <v>41112</v>
      </c>
      <c r="H116" s="142">
        <v>1</v>
      </c>
      <c r="I116" s="142" t="s">
        <v>30</v>
      </c>
      <c r="J116" s="142" t="s">
        <v>184</v>
      </c>
      <c r="K116" s="142" t="s">
        <v>185</v>
      </c>
    </row>
    <row r="117" spans="1:11" ht="12.75" customHeight="1" x14ac:dyDescent="0.15">
      <c r="A117" s="142" t="s">
        <v>154</v>
      </c>
      <c r="B117" s="142" t="s">
        <v>165</v>
      </c>
      <c r="C117" s="142" t="s">
        <v>166</v>
      </c>
      <c r="D117" s="142"/>
      <c r="E117" s="142" t="s">
        <v>31</v>
      </c>
      <c r="F117" s="145">
        <v>41122</v>
      </c>
      <c r="G117" s="145">
        <v>41123</v>
      </c>
      <c r="H117" s="142">
        <v>1</v>
      </c>
      <c r="I117" s="142" t="s">
        <v>30</v>
      </c>
      <c r="J117" s="142" t="s">
        <v>184</v>
      </c>
      <c r="K117" s="142" t="s">
        <v>185</v>
      </c>
    </row>
    <row r="118" spans="1:11" ht="12.75" customHeight="1" x14ac:dyDescent="0.15">
      <c r="A118" s="142" t="s">
        <v>154</v>
      </c>
      <c r="B118" s="142" t="s">
        <v>165</v>
      </c>
      <c r="C118" s="142" t="s">
        <v>166</v>
      </c>
      <c r="D118" s="142"/>
      <c r="E118" s="142" t="s">
        <v>31</v>
      </c>
      <c r="F118" s="145">
        <v>41132</v>
      </c>
      <c r="G118" s="145">
        <v>41135</v>
      </c>
      <c r="H118" s="142">
        <v>3</v>
      </c>
      <c r="I118" s="142" t="s">
        <v>30</v>
      </c>
      <c r="J118" s="142" t="s">
        <v>184</v>
      </c>
      <c r="K118" s="142" t="s">
        <v>185</v>
      </c>
    </row>
    <row r="119" spans="1:11" ht="12.75" customHeight="1" x14ac:dyDescent="0.15">
      <c r="A119" s="142" t="s">
        <v>154</v>
      </c>
      <c r="B119" s="142" t="s">
        <v>167</v>
      </c>
      <c r="C119" s="142" t="s">
        <v>168</v>
      </c>
      <c r="D119" s="142"/>
      <c r="E119" s="142" t="s">
        <v>31</v>
      </c>
      <c r="F119" s="145">
        <v>41073</v>
      </c>
      <c r="G119" s="145">
        <v>41074</v>
      </c>
      <c r="H119" s="142">
        <v>1</v>
      </c>
      <c r="I119" s="142" t="s">
        <v>30</v>
      </c>
      <c r="J119" s="142" t="s">
        <v>184</v>
      </c>
      <c r="K119" s="142" t="s">
        <v>185</v>
      </c>
    </row>
    <row r="120" spans="1:11" ht="12.75" customHeight="1" x14ac:dyDescent="0.15">
      <c r="A120" s="142" t="s">
        <v>154</v>
      </c>
      <c r="B120" s="142" t="s">
        <v>167</v>
      </c>
      <c r="C120" s="142" t="s">
        <v>168</v>
      </c>
      <c r="D120" s="142"/>
      <c r="E120" s="142" t="s">
        <v>31</v>
      </c>
      <c r="F120" s="145">
        <v>41096</v>
      </c>
      <c r="G120" s="145">
        <v>41097</v>
      </c>
      <c r="H120" s="142">
        <v>1</v>
      </c>
      <c r="I120" s="142" t="s">
        <v>30</v>
      </c>
      <c r="J120" s="142" t="s">
        <v>184</v>
      </c>
      <c r="K120" s="142" t="s">
        <v>185</v>
      </c>
    </row>
    <row r="121" spans="1:11" ht="12.75" customHeight="1" x14ac:dyDescent="0.15">
      <c r="A121" s="142" t="s">
        <v>154</v>
      </c>
      <c r="B121" s="142" t="s">
        <v>167</v>
      </c>
      <c r="C121" s="142" t="s">
        <v>168</v>
      </c>
      <c r="D121" s="142"/>
      <c r="E121" s="142" t="s">
        <v>31</v>
      </c>
      <c r="F121" s="145">
        <v>41111</v>
      </c>
      <c r="G121" s="145">
        <v>41112</v>
      </c>
      <c r="H121" s="142">
        <v>1</v>
      </c>
      <c r="I121" s="142" t="s">
        <v>30</v>
      </c>
      <c r="J121" s="142" t="s">
        <v>184</v>
      </c>
      <c r="K121" s="142" t="s">
        <v>185</v>
      </c>
    </row>
    <row r="122" spans="1:11" ht="12.75" customHeight="1" x14ac:dyDescent="0.15">
      <c r="A122" s="142" t="s">
        <v>154</v>
      </c>
      <c r="B122" s="142" t="s">
        <v>167</v>
      </c>
      <c r="C122" s="142" t="s">
        <v>168</v>
      </c>
      <c r="D122" s="142"/>
      <c r="E122" s="142" t="s">
        <v>31</v>
      </c>
      <c r="F122" s="145">
        <v>41122</v>
      </c>
      <c r="G122" s="145">
        <v>41123</v>
      </c>
      <c r="H122" s="142">
        <v>1</v>
      </c>
      <c r="I122" s="142" t="s">
        <v>30</v>
      </c>
      <c r="J122" s="142" t="s">
        <v>184</v>
      </c>
      <c r="K122" s="142" t="s">
        <v>185</v>
      </c>
    </row>
    <row r="123" spans="1:11" ht="12.75" customHeight="1" x14ac:dyDescent="0.15">
      <c r="A123" s="142" t="s">
        <v>154</v>
      </c>
      <c r="B123" s="142" t="s">
        <v>167</v>
      </c>
      <c r="C123" s="142" t="s">
        <v>168</v>
      </c>
      <c r="D123" s="142"/>
      <c r="E123" s="142" t="s">
        <v>31</v>
      </c>
      <c r="F123" s="145">
        <v>41132</v>
      </c>
      <c r="G123" s="145">
        <v>41135</v>
      </c>
      <c r="H123" s="142">
        <v>3</v>
      </c>
      <c r="I123" s="142" t="s">
        <v>30</v>
      </c>
      <c r="J123" s="142" t="s">
        <v>184</v>
      </c>
      <c r="K123" s="142" t="s">
        <v>185</v>
      </c>
    </row>
    <row r="124" spans="1:11" ht="12.75" customHeight="1" x14ac:dyDescent="0.15">
      <c r="A124" s="142" t="s">
        <v>154</v>
      </c>
      <c r="B124" s="142" t="s">
        <v>169</v>
      </c>
      <c r="C124" s="142" t="s">
        <v>170</v>
      </c>
      <c r="D124" s="142"/>
      <c r="E124" s="142" t="s">
        <v>31</v>
      </c>
      <c r="F124" s="145">
        <v>41111</v>
      </c>
      <c r="G124" s="145">
        <v>41112</v>
      </c>
      <c r="H124" s="142">
        <v>1</v>
      </c>
      <c r="I124" s="142" t="s">
        <v>30</v>
      </c>
      <c r="J124" s="142" t="s">
        <v>184</v>
      </c>
      <c r="K124" s="142" t="s">
        <v>185</v>
      </c>
    </row>
    <row r="125" spans="1:11" ht="12.75" customHeight="1" x14ac:dyDescent="0.15">
      <c r="A125" s="142" t="s">
        <v>154</v>
      </c>
      <c r="B125" s="142" t="s">
        <v>169</v>
      </c>
      <c r="C125" s="142" t="s">
        <v>170</v>
      </c>
      <c r="D125" s="142"/>
      <c r="E125" s="142" t="s">
        <v>31</v>
      </c>
      <c r="F125" s="145">
        <v>41132</v>
      </c>
      <c r="G125" s="145">
        <v>41133</v>
      </c>
      <c r="H125" s="142">
        <v>1</v>
      </c>
      <c r="I125" s="142" t="s">
        <v>223</v>
      </c>
      <c r="J125" s="142" t="s">
        <v>184</v>
      </c>
      <c r="K125" s="142" t="s">
        <v>223</v>
      </c>
    </row>
    <row r="126" spans="1:11" ht="12.75" customHeight="1" x14ac:dyDescent="0.15">
      <c r="A126" s="142" t="s">
        <v>154</v>
      </c>
      <c r="B126" s="142" t="s">
        <v>171</v>
      </c>
      <c r="C126" s="142" t="s">
        <v>172</v>
      </c>
      <c r="D126" s="142"/>
      <c r="E126" s="142" t="s">
        <v>31</v>
      </c>
      <c r="F126" s="145">
        <v>41055</v>
      </c>
      <c r="G126" s="145">
        <v>41056</v>
      </c>
      <c r="H126" s="142">
        <v>1</v>
      </c>
      <c r="I126" s="142" t="s">
        <v>30</v>
      </c>
      <c r="J126" s="142" t="s">
        <v>184</v>
      </c>
      <c r="K126" s="142" t="s">
        <v>185</v>
      </c>
    </row>
    <row r="127" spans="1:11" ht="12.75" customHeight="1" x14ac:dyDescent="0.15">
      <c r="A127" s="142" t="s">
        <v>154</v>
      </c>
      <c r="B127" s="142" t="s">
        <v>171</v>
      </c>
      <c r="C127" s="142" t="s">
        <v>172</v>
      </c>
      <c r="D127" s="142"/>
      <c r="E127" s="142" t="s">
        <v>31</v>
      </c>
      <c r="F127" s="145">
        <v>41066</v>
      </c>
      <c r="G127" s="145">
        <v>41067</v>
      </c>
      <c r="H127" s="142">
        <v>1</v>
      </c>
      <c r="I127" s="142" t="s">
        <v>30</v>
      </c>
      <c r="J127" s="142" t="s">
        <v>184</v>
      </c>
      <c r="K127" s="142" t="s">
        <v>185</v>
      </c>
    </row>
    <row r="128" spans="1:11" ht="12.75" customHeight="1" x14ac:dyDescent="0.15">
      <c r="A128" s="142" t="s">
        <v>154</v>
      </c>
      <c r="B128" s="142" t="s">
        <v>171</v>
      </c>
      <c r="C128" s="142" t="s">
        <v>172</v>
      </c>
      <c r="D128" s="142"/>
      <c r="E128" s="142" t="s">
        <v>31</v>
      </c>
      <c r="F128" s="145">
        <v>41069</v>
      </c>
      <c r="G128" s="145">
        <v>41070</v>
      </c>
      <c r="H128" s="142">
        <v>1</v>
      </c>
      <c r="I128" s="142" t="s">
        <v>30</v>
      </c>
      <c r="J128" s="142" t="s">
        <v>184</v>
      </c>
      <c r="K128" s="142" t="s">
        <v>185</v>
      </c>
    </row>
    <row r="129" spans="1:11" ht="12.75" customHeight="1" x14ac:dyDescent="0.15">
      <c r="A129" s="142" t="s">
        <v>154</v>
      </c>
      <c r="B129" s="142" t="s">
        <v>171</v>
      </c>
      <c r="C129" s="142" t="s">
        <v>172</v>
      </c>
      <c r="D129" s="142"/>
      <c r="E129" s="142" t="s">
        <v>31</v>
      </c>
      <c r="F129" s="145">
        <v>41072</v>
      </c>
      <c r="G129" s="145">
        <v>41073</v>
      </c>
      <c r="H129" s="142">
        <v>1</v>
      </c>
      <c r="I129" s="142" t="s">
        <v>30</v>
      </c>
      <c r="J129" s="142" t="s">
        <v>184</v>
      </c>
      <c r="K129" s="142" t="s">
        <v>185</v>
      </c>
    </row>
    <row r="130" spans="1:11" ht="12.75" customHeight="1" x14ac:dyDescent="0.15">
      <c r="A130" s="142" t="s">
        <v>154</v>
      </c>
      <c r="B130" s="142" t="s">
        <v>171</v>
      </c>
      <c r="C130" s="142" t="s">
        <v>172</v>
      </c>
      <c r="D130" s="142"/>
      <c r="E130" s="142" t="s">
        <v>31</v>
      </c>
      <c r="F130" s="145">
        <v>41083</v>
      </c>
      <c r="G130" s="145">
        <v>41084</v>
      </c>
      <c r="H130" s="142">
        <v>1</v>
      </c>
      <c r="I130" s="142" t="s">
        <v>30</v>
      </c>
      <c r="J130" s="142" t="s">
        <v>184</v>
      </c>
      <c r="K130" s="142" t="s">
        <v>185</v>
      </c>
    </row>
    <row r="131" spans="1:11" ht="12.75" customHeight="1" x14ac:dyDescent="0.15">
      <c r="A131" s="142" t="s">
        <v>154</v>
      </c>
      <c r="B131" s="142" t="s">
        <v>171</v>
      </c>
      <c r="C131" s="142" t="s">
        <v>172</v>
      </c>
      <c r="D131" s="142"/>
      <c r="E131" s="142" t="s">
        <v>31</v>
      </c>
      <c r="F131" s="145">
        <v>41086</v>
      </c>
      <c r="G131" s="145">
        <v>41087</v>
      </c>
      <c r="H131" s="142">
        <v>1</v>
      </c>
      <c r="I131" s="142" t="s">
        <v>30</v>
      </c>
      <c r="J131" s="142" t="s">
        <v>184</v>
      </c>
      <c r="K131" s="142" t="s">
        <v>185</v>
      </c>
    </row>
    <row r="132" spans="1:11" ht="12.75" customHeight="1" x14ac:dyDescent="0.15">
      <c r="A132" s="142" t="s">
        <v>154</v>
      </c>
      <c r="B132" s="142" t="s">
        <v>171</v>
      </c>
      <c r="C132" s="142" t="s">
        <v>172</v>
      </c>
      <c r="D132" s="142"/>
      <c r="E132" s="142" t="s">
        <v>31</v>
      </c>
      <c r="F132" s="145">
        <v>41129</v>
      </c>
      <c r="G132" s="145">
        <v>41130</v>
      </c>
      <c r="H132" s="142">
        <v>1</v>
      </c>
      <c r="I132" s="142" t="s">
        <v>30</v>
      </c>
      <c r="J132" s="142" t="s">
        <v>184</v>
      </c>
      <c r="K132" s="142" t="s">
        <v>185</v>
      </c>
    </row>
    <row r="133" spans="1:11" ht="12.75" customHeight="1" x14ac:dyDescent="0.15">
      <c r="A133" s="142" t="s">
        <v>154</v>
      </c>
      <c r="B133" s="142" t="s">
        <v>171</v>
      </c>
      <c r="C133" s="142" t="s">
        <v>172</v>
      </c>
      <c r="D133" s="142"/>
      <c r="E133" s="142" t="s">
        <v>31</v>
      </c>
      <c r="F133" s="145">
        <v>41133</v>
      </c>
      <c r="G133" s="145">
        <v>41134</v>
      </c>
      <c r="H133" s="142">
        <v>1</v>
      </c>
      <c r="I133" s="142" t="s">
        <v>30</v>
      </c>
      <c r="J133" s="142" t="s">
        <v>184</v>
      </c>
      <c r="K133" s="142" t="s">
        <v>185</v>
      </c>
    </row>
    <row r="134" spans="1:11" ht="12.75" customHeight="1" x14ac:dyDescent="0.15">
      <c r="A134" s="142" t="s">
        <v>154</v>
      </c>
      <c r="B134" s="142" t="s">
        <v>171</v>
      </c>
      <c r="C134" s="142" t="s">
        <v>172</v>
      </c>
      <c r="D134" s="142"/>
      <c r="E134" s="142" t="s">
        <v>31</v>
      </c>
      <c r="F134" s="145">
        <v>41139</v>
      </c>
      <c r="G134" s="145">
        <v>41140</v>
      </c>
      <c r="H134" s="142">
        <v>1</v>
      </c>
      <c r="I134" s="142" t="s">
        <v>30</v>
      </c>
      <c r="J134" s="142" t="s">
        <v>184</v>
      </c>
      <c r="K134" s="142" t="s">
        <v>185</v>
      </c>
    </row>
    <row r="135" spans="1:11" ht="12.75" customHeight="1" x14ac:dyDescent="0.15">
      <c r="A135" s="142" t="s">
        <v>154</v>
      </c>
      <c r="B135" s="142" t="s">
        <v>173</v>
      </c>
      <c r="C135" s="142" t="s">
        <v>174</v>
      </c>
      <c r="D135" s="142"/>
      <c r="E135" s="142" t="s">
        <v>31</v>
      </c>
      <c r="F135" s="145">
        <v>41059</v>
      </c>
      <c r="G135" s="145">
        <v>41060</v>
      </c>
      <c r="H135" s="142">
        <v>1</v>
      </c>
      <c r="I135" s="142" t="s">
        <v>30</v>
      </c>
      <c r="J135" s="142" t="s">
        <v>184</v>
      </c>
      <c r="K135" s="142" t="s">
        <v>185</v>
      </c>
    </row>
    <row r="136" spans="1:11" ht="12.75" customHeight="1" x14ac:dyDescent="0.15">
      <c r="A136" s="142" t="s">
        <v>154</v>
      </c>
      <c r="B136" s="142" t="s">
        <v>173</v>
      </c>
      <c r="C136" s="142" t="s">
        <v>174</v>
      </c>
      <c r="D136" s="142"/>
      <c r="E136" s="142" t="s">
        <v>31</v>
      </c>
      <c r="F136" s="145">
        <v>41062</v>
      </c>
      <c r="G136" s="145">
        <v>41063</v>
      </c>
      <c r="H136" s="142">
        <v>1</v>
      </c>
      <c r="I136" s="142" t="s">
        <v>30</v>
      </c>
      <c r="J136" s="142" t="s">
        <v>184</v>
      </c>
      <c r="K136" s="142" t="s">
        <v>185</v>
      </c>
    </row>
    <row r="137" spans="1:11" ht="12.75" customHeight="1" x14ac:dyDescent="0.15">
      <c r="A137" s="142" t="s">
        <v>154</v>
      </c>
      <c r="B137" s="142" t="s">
        <v>173</v>
      </c>
      <c r="C137" s="142" t="s">
        <v>174</v>
      </c>
      <c r="D137" s="142"/>
      <c r="E137" s="142" t="s">
        <v>31</v>
      </c>
      <c r="F137" s="145">
        <v>41065</v>
      </c>
      <c r="G137" s="145">
        <v>41066</v>
      </c>
      <c r="H137" s="142">
        <v>1</v>
      </c>
      <c r="I137" s="142" t="s">
        <v>30</v>
      </c>
      <c r="J137" s="142" t="s">
        <v>184</v>
      </c>
      <c r="K137" s="142" t="s">
        <v>185</v>
      </c>
    </row>
    <row r="138" spans="1:11" ht="12.75" customHeight="1" x14ac:dyDescent="0.15">
      <c r="A138" s="142" t="s">
        <v>154</v>
      </c>
      <c r="B138" s="142" t="s">
        <v>173</v>
      </c>
      <c r="C138" s="142" t="s">
        <v>174</v>
      </c>
      <c r="D138" s="142"/>
      <c r="E138" s="142" t="s">
        <v>31</v>
      </c>
      <c r="F138" s="145">
        <v>41066</v>
      </c>
      <c r="G138" s="145">
        <v>41067</v>
      </c>
      <c r="H138" s="142">
        <v>1</v>
      </c>
      <c r="I138" s="142" t="s">
        <v>30</v>
      </c>
      <c r="J138" s="142" t="s">
        <v>184</v>
      </c>
      <c r="K138" s="142" t="s">
        <v>185</v>
      </c>
    </row>
    <row r="139" spans="1:11" ht="12.75" customHeight="1" x14ac:dyDescent="0.15">
      <c r="A139" s="142" t="s">
        <v>154</v>
      </c>
      <c r="B139" s="142" t="s">
        <v>173</v>
      </c>
      <c r="C139" s="142" t="s">
        <v>174</v>
      </c>
      <c r="D139" s="142"/>
      <c r="E139" s="142" t="s">
        <v>31</v>
      </c>
      <c r="F139" s="145">
        <v>41069</v>
      </c>
      <c r="G139" s="145">
        <v>41070</v>
      </c>
      <c r="H139" s="142">
        <v>1</v>
      </c>
      <c r="I139" s="142" t="s">
        <v>30</v>
      </c>
      <c r="J139" s="142" t="s">
        <v>184</v>
      </c>
      <c r="K139" s="142" t="s">
        <v>185</v>
      </c>
    </row>
    <row r="140" spans="1:11" ht="12.75" customHeight="1" x14ac:dyDescent="0.15">
      <c r="A140" s="142" t="s">
        <v>154</v>
      </c>
      <c r="B140" s="142" t="s">
        <v>173</v>
      </c>
      <c r="C140" s="142" t="s">
        <v>174</v>
      </c>
      <c r="D140" s="142"/>
      <c r="E140" s="142" t="s">
        <v>31</v>
      </c>
      <c r="F140" s="145">
        <v>41072</v>
      </c>
      <c r="G140" s="145">
        <v>41073</v>
      </c>
      <c r="H140" s="142">
        <v>1</v>
      </c>
      <c r="I140" s="142" t="s">
        <v>30</v>
      </c>
      <c r="J140" s="142" t="s">
        <v>184</v>
      </c>
      <c r="K140" s="142" t="s">
        <v>185</v>
      </c>
    </row>
    <row r="141" spans="1:11" ht="12.75" customHeight="1" x14ac:dyDescent="0.15">
      <c r="A141" s="142" t="s">
        <v>154</v>
      </c>
      <c r="B141" s="142" t="s">
        <v>173</v>
      </c>
      <c r="C141" s="142" t="s">
        <v>174</v>
      </c>
      <c r="D141" s="142"/>
      <c r="E141" s="142" t="s">
        <v>31</v>
      </c>
      <c r="F141" s="145">
        <v>41086</v>
      </c>
      <c r="G141" s="145">
        <v>41087</v>
      </c>
      <c r="H141" s="142">
        <v>1</v>
      </c>
      <c r="I141" s="142" t="s">
        <v>30</v>
      </c>
      <c r="J141" s="142" t="s">
        <v>184</v>
      </c>
      <c r="K141" s="142" t="s">
        <v>185</v>
      </c>
    </row>
    <row r="142" spans="1:11" ht="12.75" customHeight="1" x14ac:dyDescent="0.15">
      <c r="A142" s="142" t="s">
        <v>154</v>
      </c>
      <c r="B142" s="142" t="s">
        <v>173</v>
      </c>
      <c r="C142" s="142" t="s">
        <v>174</v>
      </c>
      <c r="D142" s="142"/>
      <c r="E142" s="142" t="s">
        <v>31</v>
      </c>
      <c r="F142" s="145">
        <v>41095</v>
      </c>
      <c r="G142" s="145">
        <v>41096</v>
      </c>
      <c r="H142" s="142">
        <v>1</v>
      </c>
      <c r="I142" s="142" t="s">
        <v>30</v>
      </c>
      <c r="J142" s="142" t="s">
        <v>184</v>
      </c>
      <c r="K142" s="142" t="s">
        <v>185</v>
      </c>
    </row>
    <row r="143" spans="1:11" ht="12.75" customHeight="1" x14ac:dyDescent="0.15">
      <c r="A143" s="142" t="s">
        <v>154</v>
      </c>
      <c r="B143" s="142" t="s">
        <v>173</v>
      </c>
      <c r="C143" s="142" t="s">
        <v>174</v>
      </c>
      <c r="D143" s="142"/>
      <c r="E143" s="142" t="s">
        <v>31</v>
      </c>
      <c r="F143" s="145">
        <v>41100</v>
      </c>
      <c r="G143" s="145">
        <v>41101</v>
      </c>
      <c r="H143" s="142">
        <v>1</v>
      </c>
      <c r="I143" s="142" t="s">
        <v>30</v>
      </c>
      <c r="J143" s="142" t="s">
        <v>184</v>
      </c>
      <c r="K143" s="142" t="s">
        <v>185</v>
      </c>
    </row>
    <row r="144" spans="1:11" ht="12.75" customHeight="1" x14ac:dyDescent="0.15">
      <c r="A144" s="142" t="s">
        <v>154</v>
      </c>
      <c r="B144" s="142" t="s">
        <v>173</v>
      </c>
      <c r="C144" s="142" t="s">
        <v>174</v>
      </c>
      <c r="D144" s="142"/>
      <c r="E144" s="142" t="s">
        <v>31</v>
      </c>
      <c r="F144" s="145">
        <v>41111</v>
      </c>
      <c r="G144" s="145">
        <v>41112</v>
      </c>
      <c r="H144" s="142">
        <v>1</v>
      </c>
      <c r="I144" s="142" t="s">
        <v>30</v>
      </c>
      <c r="J144" s="142" t="s">
        <v>184</v>
      </c>
      <c r="K144" s="142" t="s">
        <v>185</v>
      </c>
    </row>
    <row r="145" spans="1:11" ht="12.75" customHeight="1" x14ac:dyDescent="0.15">
      <c r="A145" s="143" t="s">
        <v>154</v>
      </c>
      <c r="B145" s="143" t="s">
        <v>173</v>
      </c>
      <c r="C145" s="143" t="s">
        <v>174</v>
      </c>
      <c r="D145" s="143"/>
      <c r="E145" s="143" t="s">
        <v>31</v>
      </c>
      <c r="F145" s="160">
        <v>41115</v>
      </c>
      <c r="G145" s="160">
        <v>41116</v>
      </c>
      <c r="H145" s="143">
        <v>1</v>
      </c>
      <c r="I145" s="143" t="s">
        <v>30</v>
      </c>
      <c r="J145" s="143" t="s">
        <v>184</v>
      </c>
      <c r="K145" s="143" t="s">
        <v>185</v>
      </c>
    </row>
    <row r="146" spans="1:11" ht="12.75" customHeight="1" x14ac:dyDescent="0.15">
      <c r="A146" s="33"/>
      <c r="B146" s="62">
        <f>SUM(IF(FREQUENCY(MATCH(B43:B145,B43:B145,0),MATCH(B43:B145,B43:B145,0))&gt;0,1))</f>
        <v>10</v>
      </c>
      <c r="C146" s="62"/>
      <c r="D146" s="62"/>
      <c r="E146" s="29">
        <f>COUNTA(E43:E145)</f>
        <v>103</v>
      </c>
      <c r="F146" s="29"/>
      <c r="G146" s="29"/>
      <c r="H146" s="29">
        <f>SUM(H43:H145)</f>
        <v>218</v>
      </c>
      <c r="I146" s="33"/>
      <c r="J146" s="33"/>
      <c r="K146" s="33"/>
    </row>
    <row r="147" spans="1:11" ht="12.75" customHeight="1" x14ac:dyDescent="0.15">
      <c r="A147" s="33"/>
      <c r="B147" s="62"/>
      <c r="C147" s="62"/>
      <c r="D147" s="62"/>
      <c r="E147" s="29"/>
      <c r="F147" s="29"/>
      <c r="G147" s="29"/>
      <c r="H147" s="29"/>
      <c r="I147" s="33"/>
      <c r="J147" s="33"/>
      <c r="K147" s="33"/>
    </row>
    <row r="148" spans="1:11" ht="12.75" customHeight="1" x14ac:dyDescent="0.15">
      <c r="A148" s="142" t="s">
        <v>175</v>
      </c>
      <c r="B148" s="142" t="s">
        <v>188</v>
      </c>
      <c r="C148" s="142" t="s">
        <v>193</v>
      </c>
      <c r="D148" s="142"/>
      <c r="E148" s="142" t="s">
        <v>31</v>
      </c>
      <c r="F148" s="145">
        <v>41082</v>
      </c>
      <c r="G148" s="145">
        <v>41083</v>
      </c>
      <c r="H148" s="142">
        <v>1</v>
      </c>
      <c r="I148" s="142" t="s">
        <v>30</v>
      </c>
      <c r="J148" s="142" t="s">
        <v>184</v>
      </c>
      <c r="K148" s="142" t="s">
        <v>185</v>
      </c>
    </row>
    <row r="149" spans="1:11" ht="12.75" customHeight="1" x14ac:dyDescent="0.15">
      <c r="A149" s="142" t="s">
        <v>175</v>
      </c>
      <c r="B149" s="142" t="s">
        <v>188</v>
      </c>
      <c r="C149" s="142" t="s">
        <v>193</v>
      </c>
      <c r="D149" s="142"/>
      <c r="E149" s="142" t="s">
        <v>31</v>
      </c>
      <c r="F149" s="145">
        <v>41089</v>
      </c>
      <c r="G149" s="145">
        <v>41090</v>
      </c>
      <c r="H149" s="142">
        <v>1</v>
      </c>
      <c r="I149" s="142" t="s">
        <v>30</v>
      </c>
      <c r="J149" s="142" t="s">
        <v>184</v>
      </c>
      <c r="K149" s="142" t="s">
        <v>185</v>
      </c>
    </row>
    <row r="150" spans="1:11" ht="12.75" customHeight="1" x14ac:dyDescent="0.15">
      <c r="A150" s="142" t="s">
        <v>175</v>
      </c>
      <c r="B150" s="142" t="s">
        <v>188</v>
      </c>
      <c r="C150" s="142" t="s">
        <v>193</v>
      </c>
      <c r="D150" s="142"/>
      <c r="E150" s="142" t="s">
        <v>31</v>
      </c>
      <c r="F150" s="145">
        <v>41114</v>
      </c>
      <c r="G150" s="145">
        <v>41116</v>
      </c>
      <c r="H150" s="142">
        <v>2</v>
      </c>
      <c r="I150" s="142" t="s">
        <v>30</v>
      </c>
      <c r="J150" s="142" t="s">
        <v>184</v>
      </c>
      <c r="K150" s="142" t="s">
        <v>185</v>
      </c>
    </row>
    <row r="151" spans="1:11" ht="12.75" customHeight="1" x14ac:dyDescent="0.15">
      <c r="A151" s="142" t="s">
        <v>175</v>
      </c>
      <c r="B151" s="142" t="s">
        <v>188</v>
      </c>
      <c r="C151" s="142" t="s">
        <v>193</v>
      </c>
      <c r="D151" s="142"/>
      <c r="E151" s="142" t="s">
        <v>31</v>
      </c>
      <c r="F151" s="145">
        <v>41132</v>
      </c>
      <c r="G151" s="145">
        <v>41134</v>
      </c>
      <c r="H151" s="142">
        <v>2</v>
      </c>
      <c r="I151" s="142" t="s">
        <v>30</v>
      </c>
      <c r="J151" s="142" t="s">
        <v>184</v>
      </c>
      <c r="K151" s="142" t="s">
        <v>185</v>
      </c>
    </row>
    <row r="152" spans="1:11" ht="12.75" customHeight="1" x14ac:dyDescent="0.15">
      <c r="A152" s="142" t="s">
        <v>175</v>
      </c>
      <c r="B152" s="142" t="s">
        <v>188</v>
      </c>
      <c r="C152" s="142" t="s">
        <v>193</v>
      </c>
      <c r="D152" s="142"/>
      <c r="E152" s="142" t="s">
        <v>31</v>
      </c>
      <c r="F152" s="145">
        <v>41149</v>
      </c>
      <c r="G152" s="145">
        <v>41151</v>
      </c>
      <c r="H152" s="142">
        <v>2</v>
      </c>
      <c r="I152" s="142" t="s">
        <v>30</v>
      </c>
      <c r="J152" s="142" t="s">
        <v>184</v>
      </c>
      <c r="K152" s="142" t="s">
        <v>185</v>
      </c>
    </row>
    <row r="153" spans="1:11" ht="12.75" customHeight="1" x14ac:dyDescent="0.15">
      <c r="A153" s="142" t="s">
        <v>175</v>
      </c>
      <c r="B153" s="142" t="s">
        <v>188</v>
      </c>
      <c r="C153" s="142" t="s">
        <v>193</v>
      </c>
      <c r="D153" s="142"/>
      <c r="E153" s="142" t="s">
        <v>31</v>
      </c>
      <c r="F153" s="145">
        <v>41154</v>
      </c>
      <c r="G153" s="145">
        <v>41155</v>
      </c>
      <c r="H153" s="142">
        <v>1</v>
      </c>
      <c r="I153" s="142" t="s">
        <v>30</v>
      </c>
      <c r="J153" s="142" t="s">
        <v>184</v>
      </c>
      <c r="K153" s="142" t="s">
        <v>185</v>
      </c>
    </row>
    <row r="154" spans="1:11" ht="12.75" customHeight="1" x14ac:dyDescent="0.15">
      <c r="A154" s="142" t="s">
        <v>175</v>
      </c>
      <c r="B154" s="142" t="s">
        <v>176</v>
      </c>
      <c r="C154" s="142" t="s">
        <v>177</v>
      </c>
      <c r="D154" s="142"/>
      <c r="E154" s="142" t="s">
        <v>31</v>
      </c>
      <c r="F154" s="145">
        <v>41062</v>
      </c>
      <c r="G154" s="145">
        <v>41063</v>
      </c>
      <c r="H154" s="142">
        <v>1</v>
      </c>
      <c r="I154" s="142" t="s">
        <v>30</v>
      </c>
      <c r="J154" s="142" t="s">
        <v>184</v>
      </c>
      <c r="K154" s="142" t="s">
        <v>185</v>
      </c>
    </row>
    <row r="155" spans="1:11" ht="12.75" customHeight="1" x14ac:dyDescent="0.15">
      <c r="A155" s="142" t="s">
        <v>175</v>
      </c>
      <c r="B155" s="142" t="s">
        <v>176</v>
      </c>
      <c r="C155" s="142" t="s">
        <v>177</v>
      </c>
      <c r="D155" s="142"/>
      <c r="E155" s="142" t="s">
        <v>31</v>
      </c>
      <c r="F155" s="145">
        <v>41078</v>
      </c>
      <c r="G155" s="145">
        <v>41079</v>
      </c>
      <c r="H155" s="142">
        <v>1</v>
      </c>
      <c r="I155" s="142" t="s">
        <v>30</v>
      </c>
      <c r="J155" s="142" t="s">
        <v>184</v>
      </c>
      <c r="K155" s="142" t="s">
        <v>185</v>
      </c>
    </row>
    <row r="156" spans="1:11" ht="12.75" customHeight="1" x14ac:dyDescent="0.15">
      <c r="A156" s="142" t="s">
        <v>175</v>
      </c>
      <c r="B156" s="142" t="s">
        <v>176</v>
      </c>
      <c r="C156" s="142" t="s">
        <v>177</v>
      </c>
      <c r="D156" s="142"/>
      <c r="E156" s="142" t="s">
        <v>31</v>
      </c>
      <c r="F156" s="145">
        <v>41091</v>
      </c>
      <c r="G156" s="145">
        <v>41092</v>
      </c>
      <c r="H156" s="142">
        <v>1</v>
      </c>
      <c r="I156" s="142" t="s">
        <v>30</v>
      </c>
      <c r="J156" s="142" t="s">
        <v>184</v>
      </c>
      <c r="K156" s="142" t="s">
        <v>185</v>
      </c>
    </row>
    <row r="157" spans="1:11" ht="12.75" customHeight="1" x14ac:dyDescent="0.15">
      <c r="A157" s="142" t="s">
        <v>175</v>
      </c>
      <c r="B157" s="142" t="s">
        <v>176</v>
      </c>
      <c r="C157" s="142" t="s">
        <v>177</v>
      </c>
      <c r="D157" s="142"/>
      <c r="E157" s="142" t="s">
        <v>31</v>
      </c>
      <c r="F157" s="145">
        <v>41094</v>
      </c>
      <c r="G157" s="145">
        <v>41095</v>
      </c>
      <c r="H157" s="142">
        <v>1</v>
      </c>
      <c r="I157" s="142" t="s">
        <v>30</v>
      </c>
      <c r="J157" s="142" t="s">
        <v>184</v>
      </c>
      <c r="K157" s="142" t="s">
        <v>185</v>
      </c>
    </row>
    <row r="158" spans="1:11" ht="12.75" customHeight="1" x14ac:dyDescent="0.15">
      <c r="A158" s="142" t="s">
        <v>175</v>
      </c>
      <c r="B158" s="142" t="s">
        <v>176</v>
      </c>
      <c r="C158" s="142" t="s">
        <v>177</v>
      </c>
      <c r="D158" s="142"/>
      <c r="E158" s="142" t="s">
        <v>31</v>
      </c>
      <c r="F158" s="145">
        <v>41106</v>
      </c>
      <c r="G158" s="145">
        <v>41107</v>
      </c>
      <c r="H158" s="142">
        <v>1</v>
      </c>
      <c r="I158" s="142" t="s">
        <v>30</v>
      </c>
      <c r="J158" s="142" t="s">
        <v>184</v>
      </c>
      <c r="K158" s="142" t="s">
        <v>185</v>
      </c>
    </row>
    <row r="159" spans="1:11" ht="12.75" customHeight="1" x14ac:dyDescent="0.15">
      <c r="A159" s="142" t="s">
        <v>175</v>
      </c>
      <c r="B159" s="142" t="s">
        <v>176</v>
      </c>
      <c r="C159" s="142" t="s">
        <v>177</v>
      </c>
      <c r="D159" s="142"/>
      <c r="E159" s="142" t="s">
        <v>31</v>
      </c>
      <c r="F159" s="145">
        <v>41113</v>
      </c>
      <c r="G159" s="145">
        <v>41116</v>
      </c>
      <c r="H159" s="142">
        <v>3</v>
      </c>
      <c r="I159" s="142" t="s">
        <v>30</v>
      </c>
      <c r="J159" s="142" t="s">
        <v>184</v>
      </c>
      <c r="K159" s="142" t="s">
        <v>185</v>
      </c>
    </row>
    <row r="160" spans="1:11" ht="12.75" customHeight="1" x14ac:dyDescent="0.15">
      <c r="A160" s="142" t="s">
        <v>175</v>
      </c>
      <c r="B160" s="142" t="s">
        <v>176</v>
      </c>
      <c r="C160" s="142" t="s">
        <v>177</v>
      </c>
      <c r="D160" s="142"/>
      <c r="E160" s="142" t="s">
        <v>31</v>
      </c>
      <c r="F160" s="145">
        <v>41122</v>
      </c>
      <c r="G160" s="145">
        <v>41123</v>
      </c>
      <c r="H160" s="142">
        <v>1</v>
      </c>
      <c r="I160" s="142" t="s">
        <v>30</v>
      </c>
      <c r="J160" s="142" t="s">
        <v>184</v>
      </c>
      <c r="K160" s="142" t="s">
        <v>185</v>
      </c>
    </row>
    <row r="161" spans="1:11" ht="12.75" customHeight="1" x14ac:dyDescent="0.15">
      <c r="A161" s="142" t="s">
        <v>175</v>
      </c>
      <c r="B161" s="142" t="s">
        <v>176</v>
      </c>
      <c r="C161" s="142" t="s">
        <v>177</v>
      </c>
      <c r="D161" s="142"/>
      <c r="E161" s="142" t="s">
        <v>31</v>
      </c>
      <c r="F161" s="145">
        <v>41127</v>
      </c>
      <c r="G161" s="145">
        <v>41128</v>
      </c>
      <c r="H161" s="142">
        <v>1</v>
      </c>
      <c r="I161" s="142" t="s">
        <v>30</v>
      </c>
      <c r="J161" s="142" t="s">
        <v>184</v>
      </c>
      <c r="K161" s="142" t="s">
        <v>185</v>
      </c>
    </row>
    <row r="162" spans="1:11" ht="12.75" customHeight="1" x14ac:dyDescent="0.15">
      <c r="A162" s="142" t="s">
        <v>175</v>
      </c>
      <c r="B162" s="142" t="s">
        <v>176</v>
      </c>
      <c r="C162" s="142" t="s">
        <v>177</v>
      </c>
      <c r="D162" s="142"/>
      <c r="E162" s="142" t="s">
        <v>31</v>
      </c>
      <c r="F162" s="145">
        <v>41132</v>
      </c>
      <c r="G162" s="145">
        <v>41133</v>
      </c>
      <c r="H162" s="142">
        <v>1</v>
      </c>
      <c r="I162" s="142" t="s">
        <v>30</v>
      </c>
      <c r="J162" s="142" t="s">
        <v>184</v>
      </c>
      <c r="K162" s="142" t="s">
        <v>185</v>
      </c>
    </row>
    <row r="163" spans="1:11" ht="12.75" customHeight="1" x14ac:dyDescent="0.15">
      <c r="A163" s="142" t="s">
        <v>175</v>
      </c>
      <c r="B163" s="142" t="s">
        <v>178</v>
      </c>
      <c r="C163" s="142" t="s">
        <v>179</v>
      </c>
      <c r="D163" s="142"/>
      <c r="E163" s="142" t="s">
        <v>31</v>
      </c>
      <c r="F163" s="145">
        <v>41062</v>
      </c>
      <c r="G163" s="145">
        <v>41063</v>
      </c>
      <c r="H163" s="142">
        <v>1</v>
      </c>
      <c r="I163" s="142" t="s">
        <v>30</v>
      </c>
      <c r="J163" s="142" t="s">
        <v>184</v>
      </c>
      <c r="K163" s="142" t="s">
        <v>185</v>
      </c>
    </row>
    <row r="164" spans="1:11" ht="12.75" customHeight="1" x14ac:dyDescent="0.15">
      <c r="A164" s="142" t="s">
        <v>175</v>
      </c>
      <c r="B164" s="142" t="s">
        <v>178</v>
      </c>
      <c r="C164" s="142" t="s">
        <v>179</v>
      </c>
      <c r="D164" s="142"/>
      <c r="E164" s="142" t="s">
        <v>31</v>
      </c>
      <c r="F164" s="145">
        <v>41086</v>
      </c>
      <c r="G164" s="145">
        <v>41087</v>
      </c>
      <c r="H164" s="142">
        <v>1</v>
      </c>
      <c r="I164" s="142" t="s">
        <v>30</v>
      </c>
      <c r="J164" s="142" t="s">
        <v>184</v>
      </c>
      <c r="K164" s="142" t="s">
        <v>185</v>
      </c>
    </row>
    <row r="165" spans="1:11" ht="12.75" customHeight="1" x14ac:dyDescent="0.15">
      <c r="A165" s="142" t="s">
        <v>175</v>
      </c>
      <c r="B165" s="142" t="s">
        <v>178</v>
      </c>
      <c r="C165" s="142" t="s">
        <v>179</v>
      </c>
      <c r="D165" s="142"/>
      <c r="E165" s="142" t="s">
        <v>31</v>
      </c>
      <c r="F165" s="145">
        <v>41094</v>
      </c>
      <c r="G165" s="145">
        <v>41095</v>
      </c>
      <c r="H165" s="142">
        <v>1</v>
      </c>
      <c r="I165" s="142" t="s">
        <v>30</v>
      </c>
      <c r="J165" s="142" t="s">
        <v>184</v>
      </c>
      <c r="K165" s="142" t="s">
        <v>185</v>
      </c>
    </row>
    <row r="166" spans="1:11" ht="12.75" customHeight="1" x14ac:dyDescent="0.15">
      <c r="A166" s="142" t="s">
        <v>175</v>
      </c>
      <c r="B166" s="142" t="s">
        <v>178</v>
      </c>
      <c r="C166" s="142" t="s">
        <v>179</v>
      </c>
      <c r="D166" s="142"/>
      <c r="E166" s="142" t="s">
        <v>31</v>
      </c>
      <c r="F166" s="145">
        <v>41097</v>
      </c>
      <c r="G166" s="145">
        <v>41098</v>
      </c>
      <c r="H166" s="142">
        <v>1</v>
      </c>
      <c r="I166" s="142" t="s">
        <v>30</v>
      </c>
      <c r="J166" s="142" t="s">
        <v>184</v>
      </c>
      <c r="K166" s="142" t="s">
        <v>185</v>
      </c>
    </row>
    <row r="167" spans="1:11" ht="12.75" customHeight="1" x14ac:dyDescent="0.15">
      <c r="A167" s="142" t="s">
        <v>175</v>
      </c>
      <c r="B167" s="142" t="s">
        <v>178</v>
      </c>
      <c r="C167" s="142" t="s">
        <v>179</v>
      </c>
      <c r="D167" s="142"/>
      <c r="E167" s="142" t="s">
        <v>31</v>
      </c>
      <c r="F167" s="145">
        <v>41099</v>
      </c>
      <c r="G167" s="145">
        <v>41101</v>
      </c>
      <c r="H167" s="142">
        <v>2</v>
      </c>
      <c r="I167" s="142" t="s">
        <v>30</v>
      </c>
      <c r="J167" s="142" t="s">
        <v>184</v>
      </c>
      <c r="K167" s="142" t="s">
        <v>185</v>
      </c>
    </row>
    <row r="168" spans="1:11" ht="12.75" customHeight="1" x14ac:dyDescent="0.15">
      <c r="A168" s="142" t="s">
        <v>175</v>
      </c>
      <c r="B168" s="142" t="s">
        <v>178</v>
      </c>
      <c r="C168" s="142" t="s">
        <v>179</v>
      </c>
      <c r="D168" s="142"/>
      <c r="E168" s="142" t="s">
        <v>31</v>
      </c>
      <c r="F168" s="145">
        <v>41109</v>
      </c>
      <c r="G168" s="145">
        <v>41111</v>
      </c>
      <c r="H168" s="142">
        <v>2</v>
      </c>
      <c r="I168" s="142" t="s">
        <v>30</v>
      </c>
      <c r="J168" s="142" t="s">
        <v>184</v>
      </c>
      <c r="K168" s="142" t="s">
        <v>185</v>
      </c>
    </row>
    <row r="169" spans="1:11" ht="12.75" customHeight="1" x14ac:dyDescent="0.15">
      <c r="A169" s="142" t="s">
        <v>175</v>
      </c>
      <c r="B169" s="142" t="s">
        <v>178</v>
      </c>
      <c r="C169" s="142" t="s">
        <v>179</v>
      </c>
      <c r="D169" s="142"/>
      <c r="E169" s="142" t="s">
        <v>31</v>
      </c>
      <c r="F169" s="145">
        <v>41114</v>
      </c>
      <c r="G169" s="145">
        <v>41117</v>
      </c>
      <c r="H169" s="142">
        <v>3</v>
      </c>
      <c r="I169" s="142" t="s">
        <v>30</v>
      </c>
      <c r="J169" s="142" t="s">
        <v>184</v>
      </c>
      <c r="K169" s="142" t="s">
        <v>185</v>
      </c>
    </row>
    <row r="170" spans="1:11" ht="12.75" customHeight="1" x14ac:dyDescent="0.15">
      <c r="A170" s="142" t="s">
        <v>175</v>
      </c>
      <c r="B170" s="142" t="s">
        <v>178</v>
      </c>
      <c r="C170" s="142" t="s">
        <v>179</v>
      </c>
      <c r="D170" s="142"/>
      <c r="E170" s="142" t="s">
        <v>31</v>
      </c>
      <c r="F170" s="145">
        <v>41132</v>
      </c>
      <c r="G170" s="145">
        <v>41133</v>
      </c>
      <c r="H170" s="142">
        <v>1</v>
      </c>
      <c r="I170" s="142" t="s">
        <v>30</v>
      </c>
      <c r="J170" s="142" t="s">
        <v>184</v>
      </c>
      <c r="K170" s="142" t="s">
        <v>185</v>
      </c>
    </row>
    <row r="171" spans="1:11" ht="12.75" customHeight="1" x14ac:dyDescent="0.15">
      <c r="A171" s="142" t="s">
        <v>175</v>
      </c>
      <c r="B171" s="142" t="s">
        <v>178</v>
      </c>
      <c r="C171" s="142" t="s">
        <v>179</v>
      </c>
      <c r="D171" s="142"/>
      <c r="E171" s="142" t="s">
        <v>31</v>
      </c>
      <c r="F171" s="145">
        <v>41137</v>
      </c>
      <c r="G171" s="145">
        <v>41138</v>
      </c>
      <c r="H171" s="142">
        <v>1</v>
      </c>
      <c r="I171" s="142" t="s">
        <v>30</v>
      </c>
      <c r="J171" s="142" t="s">
        <v>184</v>
      </c>
      <c r="K171" s="142" t="s">
        <v>185</v>
      </c>
    </row>
    <row r="172" spans="1:11" ht="12.75" customHeight="1" x14ac:dyDescent="0.15">
      <c r="A172" s="142" t="s">
        <v>175</v>
      </c>
      <c r="B172" s="142" t="s">
        <v>178</v>
      </c>
      <c r="C172" s="142" t="s">
        <v>179</v>
      </c>
      <c r="D172" s="142"/>
      <c r="E172" s="142" t="s">
        <v>31</v>
      </c>
      <c r="F172" s="145">
        <v>41149</v>
      </c>
      <c r="G172" s="145">
        <v>41150</v>
      </c>
      <c r="H172" s="142">
        <v>1</v>
      </c>
      <c r="I172" s="142" t="s">
        <v>30</v>
      </c>
      <c r="J172" s="142" t="s">
        <v>184</v>
      </c>
      <c r="K172" s="142" t="s">
        <v>185</v>
      </c>
    </row>
    <row r="173" spans="1:11" ht="12.75" customHeight="1" x14ac:dyDescent="0.15">
      <c r="A173" s="142" t="s">
        <v>175</v>
      </c>
      <c r="B173" s="142" t="s">
        <v>178</v>
      </c>
      <c r="C173" s="142" t="s">
        <v>179</v>
      </c>
      <c r="D173" s="142"/>
      <c r="E173" s="142" t="s">
        <v>31</v>
      </c>
      <c r="F173" s="145">
        <v>41154</v>
      </c>
      <c r="G173" s="145">
        <v>41155</v>
      </c>
      <c r="H173" s="142">
        <v>1</v>
      </c>
      <c r="I173" s="142" t="s">
        <v>30</v>
      </c>
      <c r="J173" s="142" t="s">
        <v>184</v>
      </c>
      <c r="K173" s="142" t="s">
        <v>185</v>
      </c>
    </row>
    <row r="174" spans="1:11" ht="12.75" customHeight="1" x14ac:dyDescent="0.15">
      <c r="A174" s="143" t="s">
        <v>175</v>
      </c>
      <c r="B174" s="143" t="s">
        <v>189</v>
      </c>
      <c r="C174" s="143" t="s">
        <v>190</v>
      </c>
      <c r="D174" s="143"/>
      <c r="E174" s="143" t="s">
        <v>31</v>
      </c>
      <c r="F174" s="160">
        <v>41149</v>
      </c>
      <c r="G174" s="160">
        <v>41151</v>
      </c>
      <c r="H174" s="143">
        <v>2</v>
      </c>
      <c r="I174" s="143" t="s">
        <v>30</v>
      </c>
      <c r="J174" s="143" t="s">
        <v>184</v>
      </c>
      <c r="K174" s="143" t="s">
        <v>185</v>
      </c>
    </row>
    <row r="175" spans="1:11" ht="12.75" customHeight="1" x14ac:dyDescent="0.15">
      <c r="A175" s="33"/>
      <c r="B175" s="62">
        <f>SUM(IF(FREQUENCY(MATCH(B148:B174,B148:B174,0),MATCH(B148:B174,B148:B174,0))&gt;0,1))</f>
        <v>4</v>
      </c>
      <c r="C175" s="62"/>
      <c r="D175" s="62"/>
      <c r="E175" s="29">
        <f>COUNTA(E148:E174)</f>
        <v>27</v>
      </c>
      <c r="F175" s="29"/>
      <c r="G175" s="29"/>
      <c r="H175" s="29">
        <f>SUM(H148:H174)</f>
        <v>37</v>
      </c>
      <c r="I175" s="33"/>
      <c r="J175" s="33"/>
      <c r="K175" s="33"/>
    </row>
    <row r="176" spans="1:11" ht="12.75" customHeight="1" x14ac:dyDescent="0.15">
      <c r="A176" s="33"/>
      <c r="B176" s="62"/>
      <c r="C176" s="62"/>
      <c r="D176" s="62"/>
      <c r="E176" s="29"/>
      <c r="F176" s="29"/>
      <c r="G176" s="29"/>
      <c r="H176" s="29"/>
      <c r="I176" s="33"/>
      <c r="J176" s="33"/>
      <c r="K176" s="33"/>
    </row>
    <row r="177" spans="1:11" ht="12.75" customHeight="1" x14ac:dyDescent="0.1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</row>
    <row r="178" spans="1:11" ht="12.75" customHeight="1" x14ac:dyDescent="0.2">
      <c r="A178" s="33"/>
      <c r="D178" s="117" t="s">
        <v>213</v>
      </c>
      <c r="E178" s="114"/>
      <c r="F178" s="114"/>
      <c r="G178" s="29"/>
      <c r="H178" s="29"/>
      <c r="I178" s="33"/>
      <c r="J178" s="33"/>
      <c r="K178" s="33"/>
    </row>
    <row r="179" spans="1:11" ht="12.75" customHeight="1" x14ac:dyDescent="0.2">
      <c r="A179" s="33"/>
      <c r="C179" s="115"/>
      <c r="D179" s="116" t="s">
        <v>120</v>
      </c>
      <c r="E179" s="97">
        <f>SUM(B41+B146+B175)</f>
        <v>21</v>
      </c>
      <c r="F179" s="114"/>
      <c r="G179" s="29"/>
      <c r="H179" s="29"/>
      <c r="I179" s="33"/>
      <c r="J179" s="33"/>
      <c r="K179" s="33"/>
    </row>
    <row r="180" spans="1:11" ht="12.75" customHeight="1" x14ac:dyDescent="0.2">
      <c r="A180" s="33"/>
      <c r="C180" s="115"/>
      <c r="D180" s="116" t="s">
        <v>121</v>
      </c>
      <c r="E180" s="97">
        <f>SUM(E41+E146+E175)</f>
        <v>169</v>
      </c>
      <c r="F180" s="114"/>
      <c r="G180" s="29"/>
      <c r="H180" s="29"/>
      <c r="I180" s="33"/>
      <c r="J180" s="33"/>
      <c r="K180" s="33"/>
    </row>
    <row r="181" spans="1:11" ht="12.75" customHeight="1" x14ac:dyDescent="0.2">
      <c r="A181" s="33"/>
      <c r="C181" s="115"/>
      <c r="D181" s="116" t="s">
        <v>122</v>
      </c>
      <c r="E181" s="97">
        <f>SUM(H41+H146+H175)</f>
        <v>318</v>
      </c>
      <c r="F181" s="114"/>
      <c r="G181" s="29"/>
      <c r="H181" s="29"/>
      <c r="I181" s="33"/>
      <c r="J181" s="33"/>
      <c r="K181" s="33"/>
    </row>
    <row r="182" spans="1:11" ht="12.75" customHeight="1" x14ac:dyDescent="0.2">
      <c r="A182" s="33"/>
      <c r="B182" s="115"/>
      <c r="C182" s="113"/>
      <c r="D182" s="113"/>
      <c r="E182" s="114"/>
      <c r="F182" s="114"/>
      <c r="G182" s="29"/>
      <c r="H182" s="29"/>
      <c r="I182" s="33"/>
      <c r="J182" s="33"/>
      <c r="K182" s="33"/>
    </row>
    <row r="183" spans="1:11" ht="12.75" customHeight="1" x14ac:dyDescent="0.2">
      <c r="A183" s="33"/>
      <c r="B183" s="102"/>
      <c r="C183" s="1"/>
      <c r="D183" s="117" t="s">
        <v>103</v>
      </c>
      <c r="E183" s="114"/>
      <c r="F183" s="114"/>
      <c r="G183" s="29"/>
      <c r="H183" s="29"/>
      <c r="I183" s="33"/>
      <c r="J183" s="33"/>
      <c r="K183" s="33"/>
    </row>
    <row r="184" spans="1:11" ht="12.75" customHeight="1" x14ac:dyDescent="0.2">
      <c r="A184" s="33"/>
      <c r="B184" s="115"/>
      <c r="C184" s="1"/>
      <c r="D184" s="99"/>
      <c r="E184" s="107" t="s">
        <v>89</v>
      </c>
      <c r="F184" s="107" t="s">
        <v>90</v>
      </c>
      <c r="G184" s="29"/>
      <c r="H184" s="29"/>
      <c r="I184" s="33"/>
      <c r="J184" s="33"/>
      <c r="K184" s="33"/>
    </row>
    <row r="185" spans="1:11" ht="12.75" customHeight="1" x14ac:dyDescent="0.2">
      <c r="A185" s="84"/>
      <c r="B185" s="102"/>
      <c r="C185" s="1"/>
      <c r="D185" s="118" t="s">
        <v>117</v>
      </c>
      <c r="E185" s="99"/>
      <c r="F185" s="99"/>
      <c r="G185" s="30"/>
      <c r="H185" s="85"/>
      <c r="I185" s="33"/>
      <c r="J185" s="33"/>
      <c r="K185" s="56"/>
    </row>
    <row r="186" spans="1:11" ht="12.75" customHeight="1" x14ac:dyDescent="0.2">
      <c r="A186" s="84"/>
      <c r="B186" s="102"/>
      <c r="C186" s="1"/>
      <c r="D186" s="135" t="s">
        <v>88</v>
      </c>
      <c r="E186" s="97">
        <f>COUNTIF(I2:I174, "*ELEV_BACT*")</f>
        <v>167</v>
      </c>
      <c r="F186" s="123">
        <f>E186/E188</f>
        <v>0.98816568047337283</v>
      </c>
      <c r="G186" s="30"/>
      <c r="H186" s="85"/>
      <c r="I186" s="33"/>
      <c r="J186" s="33"/>
      <c r="K186" s="56"/>
    </row>
    <row r="187" spans="1:11" ht="12.75" customHeight="1" x14ac:dyDescent="0.15">
      <c r="A187" s="29"/>
      <c r="B187" s="109"/>
      <c r="C187" s="1"/>
      <c r="D187" s="135" t="s">
        <v>224</v>
      </c>
      <c r="E187" s="120">
        <f>COUNTIF(I2:I174, "*OTHER*")</f>
        <v>2</v>
      </c>
      <c r="F187" s="112">
        <f>E187/E188</f>
        <v>1.1834319526627219E-2</v>
      </c>
      <c r="G187" s="33"/>
      <c r="H187" s="48"/>
      <c r="I187" s="33"/>
      <c r="J187" s="33"/>
      <c r="K187" s="33"/>
    </row>
    <row r="188" spans="1:11" ht="12.75" customHeight="1" x14ac:dyDescent="0.2">
      <c r="B188" s="102"/>
      <c r="C188" s="1"/>
      <c r="D188" s="121"/>
      <c r="E188" s="122">
        <f>SUM(E186:E187)</f>
        <v>169</v>
      </c>
      <c r="F188" s="110">
        <f>SUM(F186:F187)</f>
        <v>1</v>
      </c>
      <c r="G188" s="33"/>
      <c r="I188" s="83"/>
      <c r="J188" s="33"/>
      <c r="K188" s="33"/>
    </row>
    <row r="189" spans="1:11" ht="12.75" customHeight="1" x14ac:dyDescent="0.2">
      <c r="B189" s="102"/>
      <c r="C189" s="1"/>
      <c r="D189" s="118" t="s">
        <v>118</v>
      </c>
      <c r="E189" s="99"/>
      <c r="F189" s="119"/>
      <c r="H189" s="81"/>
      <c r="I189" s="82"/>
      <c r="J189" s="47"/>
      <c r="K189" s="89"/>
    </row>
    <row r="190" spans="1:11" ht="12.75" customHeight="1" x14ac:dyDescent="0.2">
      <c r="B190" s="102"/>
      <c r="C190" s="1"/>
      <c r="D190" s="135" t="s">
        <v>186</v>
      </c>
      <c r="E190" s="120">
        <f>COUNTIF(J2:J174, "*ECOLI*")</f>
        <v>169</v>
      </c>
      <c r="F190" s="112">
        <f>E190/(E190)</f>
        <v>1</v>
      </c>
      <c r="I190" s="90"/>
      <c r="J190" s="47"/>
      <c r="K190" s="89"/>
    </row>
    <row r="191" spans="1:11" ht="12.75" customHeight="1" x14ac:dyDescent="0.2">
      <c r="B191" s="102"/>
      <c r="C191" s="1"/>
      <c r="D191" s="121"/>
      <c r="E191" s="122">
        <f>SUM(E190:E190)</f>
        <v>169</v>
      </c>
      <c r="F191" s="110">
        <f>SUM(F190:F190)</f>
        <v>1</v>
      </c>
      <c r="I191" s="83"/>
      <c r="J191" s="33"/>
      <c r="K191" s="47"/>
    </row>
    <row r="192" spans="1:11" ht="12.75" customHeight="1" x14ac:dyDescent="0.2">
      <c r="B192" s="102"/>
      <c r="C192" s="1"/>
      <c r="D192" s="118" t="s">
        <v>119</v>
      </c>
      <c r="E192" s="99"/>
      <c r="F192" s="119"/>
      <c r="I192" s="82"/>
      <c r="J192" s="47"/>
      <c r="K192" s="89"/>
    </row>
    <row r="193" spans="2:11" ht="12.75" customHeight="1" x14ac:dyDescent="0.2">
      <c r="B193" s="102"/>
      <c r="C193" s="1"/>
      <c r="D193" s="135" t="s">
        <v>224</v>
      </c>
      <c r="E193" s="97">
        <f>COUNTIF(K2:K174, "*OTHER*")</f>
        <v>1</v>
      </c>
      <c r="F193" s="123">
        <f>E193/E196</f>
        <v>5.9171597633136093E-3</v>
      </c>
      <c r="I193" s="72"/>
      <c r="J193" s="47"/>
      <c r="K193" s="89"/>
    </row>
    <row r="194" spans="2:11" ht="12.75" customHeight="1" x14ac:dyDescent="0.2">
      <c r="B194" s="102"/>
      <c r="C194" s="1"/>
      <c r="D194" s="135" t="s">
        <v>211</v>
      </c>
      <c r="E194" s="97">
        <f>COUNTIF(K3:K175, "*WILDLIFE*")</f>
        <v>1</v>
      </c>
      <c r="F194" s="123">
        <f>E194/E196</f>
        <v>5.9171597633136093E-3</v>
      </c>
      <c r="I194" s="72"/>
      <c r="J194" s="47"/>
      <c r="K194" s="89"/>
    </row>
    <row r="195" spans="2:11" ht="12.75" customHeight="1" x14ac:dyDescent="0.2">
      <c r="B195" s="102"/>
      <c r="C195" s="1"/>
      <c r="D195" s="135" t="s">
        <v>187</v>
      </c>
      <c r="E195" s="120">
        <f>COUNTIF(K2:K174, "*UNKNOWN*")</f>
        <v>167</v>
      </c>
      <c r="F195" s="112">
        <f>E195/E196</f>
        <v>0.98816568047337283</v>
      </c>
      <c r="I195" s="72"/>
      <c r="J195" s="47"/>
      <c r="K195" s="89"/>
    </row>
    <row r="196" spans="2:11" ht="12.75" customHeight="1" x14ac:dyDescent="0.2">
      <c r="B196" s="102"/>
      <c r="C196" s="102"/>
      <c r="D196" s="102"/>
      <c r="E196" s="122">
        <f>SUM(E193:E195)</f>
        <v>169</v>
      </c>
      <c r="F196" s="110">
        <f>SUM(F193:F195)</f>
        <v>1</v>
      </c>
      <c r="I196" s="72"/>
      <c r="J196" s="47"/>
      <c r="K196" s="89"/>
    </row>
    <row r="197" spans="2:11" ht="12.75" customHeight="1" x14ac:dyDescent="0.15">
      <c r="I197" s="72"/>
      <c r="J197" s="47"/>
      <c r="K197" s="89"/>
    </row>
    <row r="198" spans="2:11" ht="12.75" customHeight="1" x14ac:dyDescent="0.15">
      <c r="I198" s="72"/>
      <c r="J198" s="47"/>
      <c r="K198" s="89"/>
    </row>
    <row r="199" spans="2:11" ht="12" customHeight="1" x14ac:dyDescent="0.15">
      <c r="I199" s="24"/>
      <c r="J199" s="91"/>
      <c r="K199" s="24"/>
    </row>
  </sheetData>
  <sortState ref="A158:K203">
    <sortCondition ref="C158:C203"/>
    <sortCondition ref="F158:F203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Indiana Beach Actions</oddHeader>
    <oddFooter>&amp;R&amp;P of &amp;N</oddFooter>
  </headerFooter>
  <rowBreaks count="1" manualBreakCount="1">
    <brk id="16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41"/>
  <sheetViews>
    <sheetView zoomScaleNormal="100"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5" customWidth="1"/>
    <col min="4" max="4" width="6.5703125" style="35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72" t="s">
        <v>24</v>
      </c>
      <c r="C1" s="173"/>
      <c r="D1" s="173"/>
      <c r="E1" s="173"/>
      <c r="F1" s="173"/>
      <c r="G1" s="32"/>
      <c r="H1" s="170" t="s">
        <v>23</v>
      </c>
      <c r="I1" s="171"/>
      <c r="J1" s="171"/>
      <c r="K1" s="171"/>
      <c r="L1" s="171"/>
    </row>
    <row r="2" spans="1:148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65</v>
      </c>
      <c r="E2" s="3" t="s">
        <v>3</v>
      </c>
      <c r="F2" s="3" t="s">
        <v>18</v>
      </c>
      <c r="G2" s="32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142" t="s">
        <v>137</v>
      </c>
      <c r="B3" s="142" t="s">
        <v>138</v>
      </c>
      <c r="C3" s="142" t="s">
        <v>139</v>
      </c>
      <c r="D3"/>
      <c r="E3" s="142">
        <v>4</v>
      </c>
      <c r="F3" s="142">
        <v>11</v>
      </c>
      <c r="G3" s="142"/>
      <c r="H3" s="142"/>
      <c r="I3" s="142">
        <v>1</v>
      </c>
      <c r="J3" s="142">
        <v>3</v>
      </c>
      <c r="K3" s="142"/>
      <c r="L3" s="142"/>
    </row>
    <row r="4" spans="1:148" ht="12.75" customHeight="1" x14ac:dyDescent="0.2">
      <c r="A4" s="142" t="s">
        <v>137</v>
      </c>
      <c r="B4" s="142" t="s">
        <v>142</v>
      </c>
      <c r="C4" s="142" t="s">
        <v>143</v>
      </c>
      <c r="D4"/>
      <c r="E4" s="142">
        <v>3</v>
      </c>
      <c r="F4" s="142">
        <v>9</v>
      </c>
      <c r="G4" s="142"/>
      <c r="H4" s="142"/>
      <c r="I4" s="142"/>
      <c r="J4" s="142">
        <v>3</v>
      </c>
      <c r="K4" s="142"/>
      <c r="L4" s="142"/>
    </row>
    <row r="5" spans="1:148" ht="12.75" customHeight="1" x14ac:dyDescent="0.2">
      <c r="A5" s="142" t="s">
        <v>137</v>
      </c>
      <c r="B5" s="142" t="s">
        <v>144</v>
      </c>
      <c r="C5" s="142" t="s">
        <v>145</v>
      </c>
      <c r="D5"/>
      <c r="E5" s="142">
        <v>2</v>
      </c>
      <c r="F5" s="142">
        <v>6</v>
      </c>
      <c r="G5" s="142"/>
      <c r="H5" s="142"/>
      <c r="I5" s="142"/>
      <c r="J5" s="142">
        <v>2</v>
      </c>
      <c r="K5" s="142"/>
      <c r="L5" s="142"/>
    </row>
    <row r="6" spans="1:148" ht="12.75" customHeight="1" x14ac:dyDescent="0.2">
      <c r="A6" s="142" t="s">
        <v>137</v>
      </c>
      <c r="B6" s="142" t="s">
        <v>146</v>
      </c>
      <c r="C6" s="142" t="s">
        <v>147</v>
      </c>
      <c r="D6"/>
      <c r="E6" s="142">
        <v>7</v>
      </c>
      <c r="F6" s="142">
        <v>8</v>
      </c>
      <c r="G6" s="142"/>
      <c r="H6" s="142">
        <v>6</v>
      </c>
      <c r="I6" s="142">
        <v>1</v>
      </c>
      <c r="J6" s="142"/>
      <c r="K6" s="142"/>
      <c r="L6" s="142"/>
    </row>
    <row r="7" spans="1:148" ht="12.75" customHeight="1" x14ac:dyDescent="0.2">
      <c r="A7" s="142" t="s">
        <v>137</v>
      </c>
      <c r="B7" s="142" t="s">
        <v>148</v>
      </c>
      <c r="C7" s="142" t="s">
        <v>149</v>
      </c>
      <c r="D7"/>
      <c r="E7" s="142">
        <v>2</v>
      </c>
      <c r="F7" s="142">
        <v>2</v>
      </c>
      <c r="G7" s="142"/>
      <c r="H7" s="142">
        <v>2</v>
      </c>
      <c r="I7" s="142"/>
      <c r="J7" s="142"/>
      <c r="K7" s="142"/>
      <c r="L7" s="142"/>
    </row>
    <row r="8" spans="1:148" ht="12.75" customHeight="1" x14ac:dyDescent="0.2">
      <c r="A8" s="142" t="s">
        <v>137</v>
      </c>
      <c r="B8" s="142" t="s">
        <v>150</v>
      </c>
      <c r="C8" s="142" t="s">
        <v>151</v>
      </c>
      <c r="D8"/>
      <c r="E8" s="142">
        <v>3</v>
      </c>
      <c r="F8" s="142">
        <v>8</v>
      </c>
      <c r="G8" s="142"/>
      <c r="H8" s="142"/>
      <c r="I8" s="142">
        <v>1</v>
      </c>
      <c r="J8" s="142">
        <v>2</v>
      </c>
      <c r="K8" s="142"/>
      <c r="L8" s="142"/>
    </row>
    <row r="9" spans="1:148" ht="12.75" customHeight="1" x14ac:dyDescent="0.2">
      <c r="A9" s="143" t="s">
        <v>137</v>
      </c>
      <c r="B9" s="143" t="s">
        <v>152</v>
      </c>
      <c r="C9" s="143" t="s">
        <v>153</v>
      </c>
      <c r="D9" s="144"/>
      <c r="E9" s="143">
        <v>18</v>
      </c>
      <c r="F9" s="143">
        <v>19</v>
      </c>
      <c r="G9" s="143"/>
      <c r="H9" s="143">
        <v>17</v>
      </c>
      <c r="I9" s="143">
        <v>1</v>
      </c>
      <c r="J9" s="143"/>
      <c r="K9" s="143"/>
      <c r="L9" s="143"/>
    </row>
    <row r="10" spans="1:148" ht="12.75" customHeight="1" x14ac:dyDescent="0.2">
      <c r="A10" s="33"/>
      <c r="B10" s="34">
        <f>COUNTA(B3:B9)</f>
        <v>7</v>
      </c>
      <c r="C10" s="34"/>
      <c r="D10" s="34"/>
      <c r="E10" s="126">
        <f>SUM(E3:E9)</f>
        <v>39</v>
      </c>
      <c r="F10" s="126">
        <f>SUM(F3:F9)</f>
        <v>63</v>
      </c>
      <c r="G10" s="126"/>
      <c r="H10" s="126">
        <f>SUM(H3:H9)</f>
        <v>25</v>
      </c>
      <c r="I10" s="126">
        <f>SUM(I3:I9)</f>
        <v>4</v>
      </c>
      <c r="J10" s="126">
        <f>SUM(J3:J9)</f>
        <v>10</v>
      </c>
      <c r="K10" s="126">
        <f>SUM(K3:K9)</f>
        <v>0</v>
      </c>
      <c r="L10" s="126">
        <f>SUM(L3:L9)</f>
        <v>0</v>
      </c>
    </row>
    <row r="11" spans="1:148" ht="9" customHeight="1" x14ac:dyDescent="0.2">
      <c r="A11" s="33"/>
      <c r="B11" s="33"/>
      <c r="C11" s="33"/>
      <c r="D11" s="33"/>
      <c r="E11" s="37"/>
      <c r="F11" s="37"/>
      <c r="G11" s="37"/>
      <c r="H11" s="37"/>
      <c r="I11" s="37"/>
      <c r="J11" s="37"/>
      <c r="K11" s="37"/>
      <c r="L11" s="37"/>
    </row>
    <row r="12" spans="1:148" ht="12.75" customHeight="1" x14ac:dyDescent="0.2">
      <c r="A12" s="142" t="s">
        <v>154</v>
      </c>
      <c r="B12" s="142" t="s">
        <v>155</v>
      </c>
      <c r="C12" s="142" t="s">
        <v>156</v>
      </c>
      <c r="D12"/>
      <c r="E12" s="142">
        <v>14</v>
      </c>
      <c r="F12" s="142">
        <v>28</v>
      </c>
      <c r="G12" s="142"/>
      <c r="H12" s="142">
        <v>8</v>
      </c>
      <c r="I12" s="142">
        <v>3</v>
      </c>
      <c r="J12" s="142">
        <v>3</v>
      </c>
      <c r="K12" s="142"/>
      <c r="L12" s="142"/>
    </row>
    <row r="13" spans="1:148" ht="12.75" customHeight="1" x14ac:dyDescent="0.2">
      <c r="A13" s="142" t="s">
        <v>154</v>
      </c>
      <c r="B13" s="142" t="s">
        <v>157</v>
      </c>
      <c r="C13" s="142" t="s">
        <v>158</v>
      </c>
      <c r="D13"/>
      <c r="E13" s="142">
        <v>17</v>
      </c>
      <c r="F13" s="142">
        <v>24</v>
      </c>
      <c r="G13" s="142"/>
      <c r="H13" s="142">
        <v>12</v>
      </c>
      <c r="I13" s="142">
        <v>4</v>
      </c>
      <c r="J13" s="142">
        <v>1</v>
      </c>
      <c r="K13" s="142"/>
      <c r="L13" s="142"/>
    </row>
    <row r="14" spans="1:148" ht="12.75" customHeight="1" x14ac:dyDescent="0.2">
      <c r="A14" s="142" t="s">
        <v>154</v>
      </c>
      <c r="B14" s="142" t="s">
        <v>159</v>
      </c>
      <c r="C14" s="142" t="s">
        <v>160</v>
      </c>
      <c r="D14"/>
      <c r="E14" s="142">
        <v>9</v>
      </c>
      <c r="F14" s="142">
        <v>13</v>
      </c>
      <c r="G14" s="142"/>
      <c r="H14" s="142">
        <v>5</v>
      </c>
      <c r="I14" s="142">
        <v>4</v>
      </c>
      <c r="J14" s="142"/>
      <c r="K14" s="142"/>
      <c r="L14" s="142"/>
    </row>
    <row r="15" spans="1:148" ht="12.75" customHeight="1" x14ac:dyDescent="0.2">
      <c r="A15" s="142" t="s">
        <v>154</v>
      </c>
      <c r="B15" s="142" t="s">
        <v>161</v>
      </c>
      <c r="C15" s="142" t="s">
        <v>162</v>
      </c>
      <c r="D15"/>
      <c r="E15" s="142">
        <v>15</v>
      </c>
      <c r="F15" s="142">
        <v>61</v>
      </c>
      <c r="G15" s="142"/>
      <c r="H15" s="142">
        <v>3</v>
      </c>
      <c r="I15" s="142">
        <v>2</v>
      </c>
      <c r="J15" s="142">
        <v>9</v>
      </c>
      <c r="K15" s="142">
        <v>1</v>
      </c>
      <c r="L15" s="142"/>
    </row>
    <row r="16" spans="1:148" ht="12.75" customHeight="1" x14ac:dyDescent="0.2">
      <c r="A16" s="142" t="s">
        <v>154</v>
      </c>
      <c r="B16" s="142" t="s">
        <v>163</v>
      </c>
      <c r="C16" s="142" t="s">
        <v>164</v>
      </c>
      <c r="D16"/>
      <c r="E16" s="142">
        <v>16</v>
      </c>
      <c r="F16" s="142">
        <v>54</v>
      </c>
      <c r="G16" s="142"/>
      <c r="H16" s="142">
        <v>7</v>
      </c>
      <c r="I16" s="142">
        <v>2</v>
      </c>
      <c r="J16" s="142">
        <v>6</v>
      </c>
      <c r="K16" s="142">
        <v>1</v>
      </c>
      <c r="L16" s="142"/>
    </row>
    <row r="17" spans="1:12" ht="12.75" customHeight="1" x14ac:dyDescent="0.2">
      <c r="A17" s="142" t="s">
        <v>154</v>
      </c>
      <c r="B17" s="142" t="s">
        <v>165</v>
      </c>
      <c r="C17" s="142" t="s">
        <v>166</v>
      </c>
      <c r="D17"/>
      <c r="E17" s="142">
        <v>5</v>
      </c>
      <c r="F17" s="142">
        <v>9</v>
      </c>
      <c r="G17" s="142"/>
      <c r="H17" s="142">
        <v>3</v>
      </c>
      <c r="I17" s="142"/>
      <c r="J17" s="142">
        <v>2</v>
      </c>
      <c r="K17" s="142"/>
      <c r="L17" s="142"/>
    </row>
    <row r="18" spans="1:12" ht="12.75" customHeight="1" x14ac:dyDescent="0.2">
      <c r="A18" s="142" t="s">
        <v>154</v>
      </c>
      <c r="B18" s="142" t="s">
        <v>167</v>
      </c>
      <c r="C18" s="142" t="s">
        <v>168</v>
      </c>
      <c r="D18"/>
      <c r="E18" s="142">
        <v>5</v>
      </c>
      <c r="F18" s="142">
        <v>7</v>
      </c>
      <c r="G18" s="142"/>
      <c r="H18" s="142">
        <v>4</v>
      </c>
      <c r="I18" s="142"/>
      <c r="J18" s="142">
        <v>1</v>
      </c>
      <c r="K18" s="142"/>
      <c r="L18" s="142"/>
    </row>
    <row r="19" spans="1:12" ht="12.75" customHeight="1" x14ac:dyDescent="0.2">
      <c r="A19" s="142" t="s">
        <v>154</v>
      </c>
      <c r="B19" s="142" t="s">
        <v>169</v>
      </c>
      <c r="C19" s="142" t="s">
        <v>170</v>
      </c>
      <c r="D19"/>
      <c r="E19" s="142">
        <v>2</v>
      </c>
      <c r="F19" s="142">
        <v>2</v>
      </c>
      <c r="G19" s="142"/>
      <c r="H19" s="142">
        <v>2</v>
      </c>
      <c r="I19" s="142"/>
      <c r="J19" s="142"/>
      <c r="K19" s="142"/>
      <c r="L19" s="142"/>
    </row>
    <row r="20" spans="1:12" ht="12.75" customHeight="1" x14ac:dyDescent="0.2">
      <c r="A20" s="142" t="s">
        <v>154</v>
      </c>
      <c r="B20" s="142" t="s">
        <v>171</v>
      </c>
      <c r="C20" s="142" t="s">
        <v>172</v>
      </c>
      <c r="D20"/>
      <c r="E20" s="142">
        <v>9</v>
      </c>
      <c r="F20" s="142">
        <v>9</v>
      </c>
      <c r="G20" s="142"/>
      <c r="H20" s="142">
        <v>9</v>
      </c>
      <c r="I20" s="142"/>
      <c r="J20" s="142"/>
      <c r="K20" s="142"/>
      <c r="L20" s="142"/>
    </row>
    <row r="21" spans="1:12" ht="12.75" customHeight="1" x14ac:dyDescent="0.2">
      <c r="A21" s="143" t="s">
        <v>154</v>
      </c>
      <c r="B21" s="143" t="s">
        <v>173</v>
      </c>
      <c r="C21" s="143" t="s">
        <v>174</v>
      </c>
      <c r="D21" s="144"/>
      <c r="E21" s="143">
        <v>11</v>
      </c>
      <c r="F21" s="143">
        <v>11</v>
      </c>
      <c r="G21" s="143"/>
      <c r="H21" s="143">
        <v>11</v>
      </c>
      <c r="I21" s="143"/>
      <c r="J21" s="143"/>
      <c r="K21" s="143"/>
      <c r="L21" s="143"/>
    </row>
    <row r="22" spans="1:12" ht="12.75" customHeight="1" x14ac:dyDescent="0.2">
      <c r="A22" s="33"/>
      <c r="B22" s="34">
        <f>COUNTA(B12:B21)</f>
        <v>10</v>
      </c>
      <c r="C22" s="34"/>
      <c r="D22" s="34"/>
      <c r="E22" s="126">
        <f>SUM(E12:E21)</f>
        <v>103</v>
      </c>
      <c r="F22" s="126">
        <f>SUM(F12:F21)</f>
        <v>218</v>
      </c>
      <c r="G22" s="126"/>
      <c r="H22" s="126">
        <f>SUM(H12:H21)</f>
        <v>64</v>
      </c>
      <c r="I22" s="126">
        <f>SUM(I12:I21)</f>
        <v>15</v>
      </c>
      <c r="J22" s="126">
        <f>SUM(J12:J21)</f>
        <v>22</v>
      </c>
      <c r="K22" s="126">
        <f>SUM(K12:K21)</f>
        <v>2</v>
      </c>
      <c r="L22" s="126">
        <f>SUM(L12:L21)</f>
        <v>0</v>
      </c>
    </row>
    <row r="23" spans="1:12" ht="9" customHeight="1" x14ac:dyDescent="0.2">
      <c r="A23" s="33"/>
      <c r="B23" s="34"/>
      <c r="C23" s="34"/>
      <c r="D23" s="34"/>
      <c r="E23" s="29"/>
      <c r="F23" s="29"/>
      <c r="G23" s="37"/>
      <c r="H23" s="29"/>
      <c r="I23" s="29"/>
      <c r="J23" s="29"/>
      <c r="K23" s="29"/>
      <c r="L23" s="29"/>
    </row>
    <row r="24" spans="1:12" ht="12.75" customHeight="1" x14ac:dyDescent="0.2">
      <c r="A24" s="142" t="s">
        <v>175</v>
      </c>
      <c r="B24" s="142" t="s">
        <v>188</v>
      </c>
      <c r="C24" s="142" t="s">
        <v>193</v>
      </c>
      <c r="D24"/>
      <c r="E24" s="142">
        <v>6</v>
      </c>
      <c r="F24" s="142">
        <v>9</v>
      </c>
      <c r="G24" s="142"/>
      <c r="H24" s="142">
        <v>3</v>
      </c>
      <c r="I24" s="142">
        <v>3</v>
      </c>
      <c r="J24" s="142"/>
      <c r="K24" s="142"/>
      <c r="L24" s="142"/>
    </row>
    <row r="25" spans="1:12" ht="12.75" customHeight="1" x14ac:dyDescent="0.2">
      <c r="A25" s="142" t="s">
        <v>175</v>
      </c>
      <c r="B25" s="142" t="s">
        <v>176</v>
      </c>
      <c r="C25" s="142" t="s">
        <v>177</v>
      </c>
      <c r="D25"/>
      <c r="E25" s="142">
        <v>9</v>
      </c>
      <c r="F25" s="142">
        <v>11</v>
      </c>
      <c r="G25" s="142"/>
      <c r="H25" s="142">
        <v>8</v>
      </c>
      <c r="I25" s="142"/>
      <c r="J25" s="142">
        <v>1</v>
      </c>
      <c r="K25" s="142"/>
      <c r="L25" s="142"/>
    </row>
    <row r="26" spans="1:12" ht="12.75" customHeight="1" x14ac:dyDescent="0.2">
      <c r="A26" s="142" t="s">
        <v>175</v>
      </c>
      <c r="B26" s="142" t="s">
        <v>178</v>
      </c>
      <c r="C26" s="142" t="s">
        <v>179</v>
      </c>
      <c r="D26"/>
      <c r="E26" s="142">
        <v>11</v>
      </c>
      <c r="F26" s="142">
        <v>15</v>
      </c>
      <c r="G26" s="142"/>
      <c r="H26" s="142">
        <v>8</v>
      </c>
      <c r="I26" s="142">
        <v>2</v>
      </c>
      <c r="J26" s="142">
        <v>1</v>
      </c>
      <c r="K26" s="142"/>
      <c r="L26" s="142"/>
    </row>
    <row r="27" spans="1:12" ht="12.75" customHeight="1" x14ac:dyDescent="0.2">
      <c r="A27" s="143" t="s">
        <v>175</v>
      </c>
      <c r="B27" s="143" t="s">
        <v>189</v>
      </c>
      <c r="C27" s="143" t="s">
        <v>190</v>
      </c>
      <c r="D27" s="144"/>
      <c r="E27" s="143">
        <v>1</v>
      </c>
      <c r="F27" s="143">
        <v>2</v>
      </c>
      <c r="G27" s="143"/>
      <c r="H27" s="143"/>
      <c r="I27" s="143">
        <v>1</v>
      </c>
      <c r="J27" s="143"/>
      <c r="K27" s="143"/>
      <c r="L27" s="143"/>
    </row>
    <row r="28" spans="1:12" ht="12.75" customHeight="1" x14ac:dyDescent="0.2">
      <c r="A28" s="33"/>
      <c r="B28" s="34">
        <f>COUNTA(B24:B27)</f>
        <v>4</v>
      </c>
      <c r="C28" s="34"/>
      <c r="D28" s="34"/>
      <c r="E28" s="126">
        <f>SUM(E24:E27)</f>
        <v>27</v>
      </c>
      <c r="F28" s="126">
        <f>SUM(F24:F27)</f>
        <v>37</v>
      </c>
      <c r="G28" s="126"/>
      <c r="H28" s="126">
        <f>SUM(H24:H27)</f>
        <v>19</v>
      </c>
      <c r="I28" s="126">
        <f>SUM(I24:I27)</f>
        <v>6</v>
      </c>
      <c r="J28" s="126">
        <f>SUM(J24:J27)</f>
        <v>2</v>
      </c>
      <c r="K28" s="126">
        <f>SUM(K24:K27)</f>
        <v>0</v>
      </c>
      <c r="L28" s="126">
        <f>SUM(L24:L27)</f>
        <v>0</v>
      </c>
    </row>
    <row r="29" spans="1:12" ht="12.75" customHeight="1" x14ac:dyDescent="0.2">
      <c r="A29" s="33"/>
      <c r="B29" s="34"/>
      <c r="C29" s="34"/>
      <c r="D29" s="34"/>
      <c r="E29" s="29"/>
      <c r="F29" s="29"/>
      <c r="G29" s="37"/>
      <c r="H29" s="29"/>
      <c r="I29" s="29"/>
      <c r="J29" s="29"/>
      <c r="K29" s="29"/>
      <c r="L29" s="29"/>
    </row>
    <row r="30" spans="1:12" ht="12.75" customHeight="1" x14ac:dyDescent="0.2">
      <c r="C30" s="117" t="s">
        <v>214</v>
      </c>
      <c r="D30" s="113"/>
      <c r="E30" s="114"/>
    </row>
    <row r="31" spans="1:12" ht="12.75" customHeight="1" x14ac:dyDescent="0.2">
      <c r="C31" s="115"/>
      <c r="D31" s="116" t="s">
        <v>120</v>
      </c>
      <c r="E31" s="97">
        <f>SUM(B10+B22+B28)</f>
        <v>21</v>
      </c>
    </row>
    <row r="32" spans="1:12" ht="12.75" customHeight="1" x14ac:dyDescent="0.2">
      <c r="C32" s="115"/>
      <c r="D32" s="116" t="s">
        <v>101</v>
      </c>
      <c r="E32" s="97">
        <f>SUM(E10+E22+E28)</f>
        <v>169</v>
      </c>
    </row>
    <row r="33" spans="3:9" ht="12.75" customHeight="1" x14ac:dyDescent="0.2">
      <c r="C33" s="115"/>
      <c r="D33" s="116" t="s">
        <v>102</v>
      </c>
      <c r="E33" s="97">
        <f>SUM(F10+F22+F28)</f>
        <v>318</v>
      </c>
    </row>
    <row r="34" spans="3:9" ht="12.75" customHeight="1" x14ac:dyDescent="0.2"/>
    <row r="35" spans="3:9" ht="12.75" customHeight="1" x14ac:dyDescent="0.2">
      <c r="C35" s="117" t="s">
        <v>128</v>
      </c>
      <c r="D35" s="100"/>
      <c r="E35" s="102"/>
      <c r="F35" s="102"/>
      <c r="G35" s="102"/>
      <c r="H35" s="107" t="s">
        <v>89</v>
      </c>
      <c r="I35" s="107" t="s">
        <v>100</v>
      </c>
    </row>
    <row r="36" spans="3:9" ht="12.75" customHeight="1" x14ac:dyDescent="0.2">
      <c r="C36" s="121"/>
      <c r="D36" s="121"/>
      <c r="E36" s="121"/>
      <c r="F36" s="105" t="s">
        <v>123</v>
      </c>
      <c r="H36" s="97">
        <f>SUM(H10+H22+H28)</f>
        <v>108</v>
      </c>
      <c r="I36" s="110">
        <f>H36/(H41)</f>
        <v>0.63905325443786987</v>
      </c>
    </row>
    <row r="37" spans="3:9" ht="12.75" customHeight="1" x14ac:dyDescent="0.2">
      <c r="C37" s="121"/>
      <c r="D37" s="121"/>
      <c r="E37" s="121"/>
      <c r="F37" s="105" t="s">
        <v>124</v>
      </c>
      <c r="H37" s="97">
        <f>SUM(I10+I22+I28)</f>
        <v>25</v>
      </c>
      <c r="I37" s="110">
        <f>H37/H41</f>
        <v>0.14792899408284024</v>
      </c>
    </row>
    <row r="38" spans="3:9" ht="12.75" customHeight="1" x14ac:dyDescent="0.2">
      <c r="C38" s="121"/>
      <c r="D38" s="121"/>
      <c r="E38" s="121"/>
      <c r="F38" s="105" t="s">
        <v>125</v>
      </c>
      <c r="H38" s="97">
        <f>SUM(J10+J22+J28)</f>
        <v>34</v>
      </c>
      <c r="I38" s="110">
        <f>H38/H41</f>
        <v>0.20118343195266272</v>
      </c>
    </row>
    <row r="39" spans="3:9" ht="12.75" customHeight="1" x14ac:dyDescent="0.2">
      <c r="C39" s="121"/>
      <c r="D39" s="121"/>
      <c r="E39" s="121"/>
      <c r="F39" s="105" t="s">
        <v>126</v>
      </c>
      <c r="H39" s="97">
        <f>SUM(K10+K22+K28)</f>
        <v>2</v>
      </c>
      <c r="I39" s="110">
        <f>H39/H41</f>
        <v>1.1834319526627219E-2</v>
      </c>
    </row>
    <row r="40" spans="3:9" ht="12.75" customHeight="1" x14ac:dyDescent="0.2">
      <c r="C40" s="121"/>
      <c r="D40" s="121"/>
      <c r="E40" s="121"/>
      <c r="F40" s="105" t="s">
        <v>127</v>
      </c>
      <c r="H40" s="120">
        <f>SUM(L10+L22+L28)</f>
        <v>0</v>
      </c>
      <c r="I40" s="112">
        <f>H40/H41</f>
        <v>0</v>
      </c>
    </row>
    <row r="41" spans="3:9" ht="12.75" customHeight="1" x14ac:dyDescent="0.2">
      <c r="C41" s="121"/>
      <c r="D41" s="121"/>
      <c r="E41" s="121"/>
      <c r="F41" s="121"/>
      <c r="G41" s="105"/>
      <c r="H41" s="119">
        <f>SUM(H36:H40)</f>
        <v>169</v>
      </c>
      <c r="I41" s="110">
        <f>SUM(I36:I40)</f>
        <v>1</v>
      </c>
    </row>
  </sheetData>
  <sortState ref="A25:K30">
    <sortCondition ref="C25:C30"/>
  </sortState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2012 Swimming Season
Indiana Beach Action Durations</oddHeader>
    <oddFooter>&amp;R&amp;P of &amp;N</oddFooter>
  </headerFooter>
  <rowBreaks count="1" manualBreakCount="1">
    <brk id="29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45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6.7109375" style="6" customWidth="1"/>
    <col min="5" max="5" width="9.140625" style="58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5" customFormat="1" ht="12" customHeight="1" x14ac:dyDescent="0.2">
      <c r="B1" s="175" t="s">
        <v>25</v>
      </c>
      <c r="C1" s="175"/>
      <c r="D1" s="70"/>
      <c r="E1" s="71"/>
      <c r="F1" s="70"/>
      <c r="G1" s="174" t="s">
        <v>27</v>
      </c>
      <c r="H1" s="174"/>
      <c r="I1" s="174"/>
      <c r="J1" s="70"/>
      <c r="K1" s="175" t="s">
        <v>32</v>
      </c>
      <c r="L1" s="175"/>
    </row>
    <row r="2" spans="1:12" s="57" customFormat="1" ht="48.75" customHeight="1" x14ac:dyDescent="0.15">
      <c r="A2" s="3" t="s">
        <v>12</v>
      </c>
      <c r="B2" s="3" t="s">
        <v>13</v>
      </c>
      <c r="C2" s="3" t="s">
        <v>11</v>
      </c>
      <c r="D2" s="3" t="s">
        <v>65</v>
      </c>
      <c r="E2" s="15" t="s">
        <v>26</v>
      </c>
      <c r="F2" s="3"/>
      <c r="G2" s="3" t="s">
        <v>215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x14ac:dyDescent="0.2">
      <c r="A3" s="142" t="s">
        <v>137</v>
      </c>
      <c r="B3" s="142" t="s">
        <v>138</v>
      </c>
      <c r="C3" s="142" t="s">
        <v>139</v>
      </c>
      <c r="D3" s="142">
        <v>3</v>
      </c>
      <c r="E3" s="142">
        <v>99</v>
      </c>
      <c r="F3"/>
      <c r="G3" s="13" t="s">
        <v>28</v>
      </c>
      <c r="H3" s="142">
        <v>11</v>
      </c>
      <c r="I3" s="40">
        <f t="shared" ref="I3:I10" si="0">H3/E3</f>
        <v>0.1111111111111111</v>
      </c>
      <c r="J3" s="63"/>
      <c r="K3" s="41">
        <f t="shared" ref="K3:K7" si="1">E3-H3</f>
        <v>88</v>
      </c>
      <c r="L3" s="40">
        <f t="shared" ref="L3:L7" si="2">K3/E3</f>
        <v>0.88888888888888884</v>
      </c>
    </row>
    <row r="4" spans="1:12" x14ac:dyDescent="0.2">
      <c r="A4" s="142" t="s">
        <v>137</v>
      </c>
      <c r="B4" s="142" t="s">
        <v>140</v>
      </c>
      <c r="C4" s="142" t="s">
        <v>141</v>
      </c>
      <c r="D4" s="142">
        <v>3</v>
      </c>
      <c r="E4" s="142">
        <v>99</v>
      </c>
      <c r="F4"/>
      <c r="G4"/>
      <c r="H4" s="142"/>
      <c r="I4" s="40">
        <f t="shared" si="0"/>
        <v>0</v>
      </c>
      <c r="J4" s="63"/>
      <c r="K4" s="41">
        <f t="shared" ref="K4:K5" si="3">E4-H4</f>
        <v>99</v>
      </c>
      <c r="L4" s="40">
        <f t="shared" ref="L4:L5" si="4">K4/E4</f>
        <v>1</v>
      </c>
    </row>
    <row r="5" spans="1:12" x14ac:dyDescent="0.2">
      <c r="A5" s="142" t="s">
        <v>137</v>
      </c>
      <c r="B5" s="142" t="s">
        <v>142</v>
      </c>
      <c r="C5" s="142" t="s">
        <v>143</v>
      </c>
      <c r="D5" s="142">
        <v>3</v>
      </c>
      <c r="E5" s="142">
        <v>99</v>
      </c>
      <c r="F5"/>
      <c r="G5" s="13" t="s">
        <v>28</v>
      </c>
      <c r="H5" s="142">
        <v>9</v>
      </c>
      <c r="I5" s="40">
        <f t="shared" si="0"/>
        <v>9.0909090909090912E-2</v>
      </c>
      <c r="J5" s="63"/>
      <c r="K5" s="41">
        <f t="shared" si="3"/>
        <v>90</v>
      </c>
      <c r="L5" s="40">
        <f t="shared" si="4"/>
        <v>0.90909090909090906</v>
      </c>
    </row>
    <row r="6" spans="1:12" x14ac:dyDescent="0.2">
      <c r="A6" s="142" t="s">
        <v>137</v>
      </c>
      <c r="B6" s="142" t="s">
        <v>144</v>
      </c>
      <c r="C6" s="142" t="s">
        <v>145</v>
      </c>
      <c r="D6" s="142">
        <v>3</v>
      </c>
      <c r="E6" s="142">
        <v>99</v>
      </c>
      <c r="F6"/>
      <c r="G6" s="13" t="s">
        <v>28</v>
      </c>
      <c r="H6" s="142">
        <v>6</v>
      </c>
      <c r="I6" s="40">
        <f t="shared" si="0"/>
        <v>6.0606060606060608E-2</v>
      </c>
      <c r="J6" s="63"/>
      <c r="K6" s="41">
        <f t="shared" si="1"/>
        <v>93</v>
      </c>
      <c r="L6" s="40">
        <f t="shared" si="2"/>
        <v>0.93939393939393945</v>
      </c>
    </row>
    <row r="7" spans="1:12" x14ac:dyDescent="0.2">
      <c r="A7" s="142" t="s">
        <v>137</v>
      </c>
      <c r="B7" s="142" t="s">
        <v>146</v>
      </c>
      <c r="C7" s="142" t="s">
        <v>147</v>
      </c>
      <c r="D7" s="142">
        <v>2</v>
      </c>
      <c r="E7" s="142">
        <v>109</v>
      </c>
      <c r="F7"/>
      <c r="G7" s="13" t="s">
        <v>28</v>
      </c>
      <c r="H7" s="142">
        <v>8</v>
      </c>
      <c r="I7" s="40">
        <f t="shared" si="0"/>
        <v>7.3394495412844041E-2</v>
      </c>
      <c r="J7" s="63"/>
      <c r="K7" s="41">
        <f t="shared" si="1"/>
        <v>101</v>
      </c>
      <c r="L7" s="40">
        <f t="shared" si="2"/>
        <v>0.92660550458715596</v>
      </c>
    </row>
    <row r="8" spans="1:12" x14ac:dyDescent="0.2">
      <c r="A8" s="142" t="s">
        <v>137</v>
      </c>
      <c r="B8" s="142" t="s">
        <v>148</v>
      </c>
      <c r="C8" s="142" t="s">
        <v>149</v>
      </c>
      <c r="D8" s="142">
        <v>3</v>
      </c>
      <c r="E8" s="142">
        <v>109</v>
      </c>
      <c r="F8"/>
      <c r="G8" s="13" t="s">
        <v>28</v>
      </c>
      <c r="H8" s="142">
        <v>2</v>
      </c>
      <c r="I8" s="40">
        <f t="shared" si="0"/>
        <v>1.834862385321101E-2</v>
      </c>
      <c r="J8" s="63"/>
      <c r="K8" s="41">
        <f t="shared" ref="K8:K10" si="5">E8-H8</f>
        <v>107</v>
      </c>
      <c r="L8" s="40">
        <f t="shared" ref="L8:L10" si="6">K8/E8</f>
        <v>0.98165137614678899</v>
      </c>
    </row>
    <row r="9" spans="1:12" x14ac:dyDescent="0.2">
      <c r="A9" s="142" t="s">
        <v>137</v>
      </c>
      <c r="B9" s="142" t="s">
        <v>150</v>
      </c>
      <c r="C9" s="142" t="s">
        <v>151</v>
      </c>
      <c r="D9" s="142">
        <v>3</v>
      </c>
      <c r="E9" s="142">
        <v>99</v>
      </c>
      <c r="F9"/>
      <c r="G9" s="13" t="s">
        <v>28</v>
      </c>
      <c r="H9" s="142">
        <v>8</v>
      </c>
      <c r="I9" s="40">
        <f t="shared" si="0"/>
        <v>8.0808080808080815E-2</v>
      </c>
      <c r="J9" s="63"/>
      <c r="K9" s="41">
        <f t="shared" si="5"/>
        <v>91</v>
      </c>
      <c r="L9" s="40">
        <f t="shared" si="6"/>
        <v>0.91919191919191923</v>
      </c>
    </row>
    <row r="10" spans="1:12" x14ac:dyDescent="0.2">
      <c r="A10" s="143" t="s">
        <v>137</v>
      </c>
      <c r="B10" s="143" t="s">
        <v>152</v>
      </c>
      <c r="C10" s="143" t="s">
        <v>153</v>
      </c>
      <c r="D10" s="143">
        <v>1</v>
      </c>
      <c r="E10" s="143">
        <v>109</v>
      </c>
      <c r="F10" s="144"/>
      <c r="G10" s="66" t="s">
        <v>28</v>
      </c>
      <c r="H10" s="143">
        <v>19</v>
      </c>
      <c r="I10" s="42">
        <f t="shared" si="0"/>
        <v>0.1743119266055046</v>
      </c>
      <c r="J10" s="65"/>
      <c r="K10" s="43">
        <f t="shared" si="5"/>
        <v>90</v>
      </c>
      <c r="L10" s="42">
        <f t="shared" si="6"/>
        <v>0.82568807339449546</v>
      </c>
    </row>
    <row r="11" spans="1:12" x14ac:dyDescent="0.2">
      <c r="A11" s="33"/>
      <c r="B11" s="34">
        <f>COUNTA(B3:B10)</f>
        <v>8</v>
      </c>
      <c r="C11" s="33"/>
      <c r="D11" s="76"/>
      <c r="E11" s="38">
        <f>SUM(E3:E10)</f>
        <v>822</v>
      </c>
      <c r="F11" s="44"/>
      <c r="G11" s="34">
        <f>COUNTA(G3:G10)</f>
        <v>7</v>
      </c>
      <c r="H11" s="38">
        <f>SUM(H3:H10)</f>
        <v>63</v>
      </c>
      <c r="I11" s="45">
        <f>H11/E11</f>
        <v>7.6642335766423361E-2</v>
      </c>
      <c r="J11" s="46"/>
      <c r="K11" s="38">
        <f>SUM(K3:K10)</f>
        <v>759</v>
      </c>
      <c r="L11" s="45">
        <f>K11/E11</f>
        <v>0.92335766423357668</v>
      </c>
    </row>
    <row r="12" spans="1:12" ht="8.25" customHeight="1" x14ac:dyDescent="0.2">
      <c r="A12" s="33"/>
      <c r="B12" s="34"/>
      <c r="C12" s="33"/>
      <c r="D12" s="56"/>
      <c r="E12" s="38"/>
      <c r="F12" s="44"/>
      <c r="G12" s="34"/>
      <c r="H12" s="38"/>
      <c r="I12" s="45"/>
      <c r="J12" s="46"/>
      <c r="K12" s="38"/>
      <c r="L12" s="45"/>
    </row>
    <row r="13" spans="1:12" x14ac:dyDescent="0.2">
      <c r="A13" s="72" t="s">
        <v>154</v>
      </c>
      <c r="B13" s="72" t="s">
        <v>155</v>
      </c>
      <c r="C13" s="72" t="s">
        <v>156</v>
      </c>
      <c r="D13" s="142">
        <v>2</v>
      </c>
      <c r="E13" s="142">
        <v>106</v>
      </c>
      <c r="F13" s="5"/>
      <c r="G13" s="13" t="s">
        <v>28</v>
      </c>
      <c r="H13" s="142">
        <v>28</v>
      </c>
      <c r="I13" s="40">
        <f t="shared" ref="I13:I23" si="7">H13/E13</f>
        <v>0.26415094339622641</v>
      </c>
      <c r="J13" s="63"/>
      <c r="K13" s="41">
        <f>E13-H13</f>
        <v>78</v>
      </c>
      <c r="L13" s="40">
        <f t="shared" ref="L13:L23" si="8">K13/E13</f>
        <v>0.73584905660377353</v>
      </c>
    </row>
    <row r="14" spans="1:12" x14ac:dyDescent="0.2">
      <c r="A14" s="72" t="s">
        <v>154</v>
      </c>
      <c r="B14" s="72" t="s">
        <v>157</v>
      </c>
      <c r="C14" s="72" t="s">
        <v>158</v>
      </c>
      <c r="D14" s="142">
        <v>2</v>
      </c>
      <c r="E14" s="142">
        <v>99</v>
      </c>
      <c r="F14" s="5"/>
      <c r="G14" s="13" t="s">
        <v>28</v>
      </c>
      <c r="H14" s="142">
        <v>24</v>
      </c>
      <c r="I14" s="40">
        <f t="shared" ref="I14:I18" si="9">H14/E14</f>
        <v>0.24242424242424243</v>
      </c>
      <c r="J14" s="63"/>
      <c r="K14" s="41">
        <f t="shared" ref="K14:K18" si="10">E14-H14</f>
        <v>75</v>
      </c>
      <c r="L14" s="40">
        <f t="shared" ref="L14:L18" si="11">K14/E14</f>
        <v>0.75757575757575757</v>
      </c>
    </row>
    <row r="15" spans="1:12" x14ac:dyDescent="0.2">
      <c r="A15" s="72" t="s">
        <v>154</v>
      </c>
      <c r="B15" s="72" t="s">
        <v>159</v>
      </c>
      <c r="C15" s="72" t="s">
        <v>160</v>
      </c>
      <c r="D15" s="142">
        <v>2</v>
      </c>
      <c r="E15" s="142">
        <v>99</v>
      </c>
      <c r="F15" s="5"/>
      <c r="G15" s="13" t="s">
        <v>28</v>
      </c>
      <c r="H15" s="142">
        <v>13</v>
      </c>
      <c r="I15" s="40">
        <f t="shared" si="9"/>
        <v>0.13131313131313133</v>
      </c>
      <c r="J15" s="63"/>
      <c r="K15" s="41">
        <f t="shared" si="10"/>
        <v>86</v>
      </c>
      <c r="L15" s="40">
        <f t="shared" si="11"/>
        <v>0.86868686868686873</v>
      </c>
    </row>
    <row r="16" spans="1:12" x14ac:dyDescent="0.2">
      <c r="A16" s="72" t="s">
        <v>154</v>
      </c>
      <c r="B16" s="72" t="s">
        <v>161</v>
      </c>
      <c r="C16" s="72" t="s">
        <v>162</v>
      </c>
      <c r="D16" s="142">
        <v>2</v>
      </c>
      <c r="E16" s="142">
        <v>106</v>
      </c>
      <c r="F16" s="5"/>
      <c r="G16" s="13" t="s">
        <v>28</v>
      </c>
      <c r="H16" s="142">
        <v>61</v>
      </c>
      <c r="I16" s="40">
        <f t="shared" si="9"/>
        <v>0.57547169811320753</v>
      </c>
      <c r="J16" s="63"/>
      <c r="K16" s="41">
        <f t="shared" si="10"/>
        <v>45</v>
      </c>
      <c r="L16" s="40">
        <f t="shared" si="11"/>
        <v>0.42452830188679247</v>
      </c>
    </row>
    <row r="17" spans="1:12" x14ac:dyDescent="0.2">
      <c r="A17" s="72" t="s">
        <v>154</v>
      </c>
      <c r="B17" s="72" t="s">
        <v>163</v>
      </c>
      <c r="C17" s="72" t="s">
        <v>164</v>
      </c>
      <c r="D17" s="142">
        <v>2</v>
      </c>
      <c r="E17" s="142">
        <v>106</v>
      </c>
      <c r="F17" s="5"/>
      <c r="G17" s="13" t="s">
        <v>28</v>
      </c>
      <c r="H17" s="142">
        <v>54</v>
      </c>
      <c r="I17" s="40">
        <f t="shared" si="9"/>
        <v>0.50943396226415094</v>
      </c>
      <c r="J17" s="63"/>
      <c r="K17" s="41">
        <f t="shared" si="10"/>
        <v>52</v>
      </c>
      <c r="L17" s="40">
        <f t="shared" si="11"/>
        <v>0.49056603773584906</v>
      </c>
    </row>
    <row r="18" spans="1:12" x14ac:dyDescent="0.2">
      <c r="A18" s="72" t="s">
        <v>154</v>
      </c>
      <c r="B18" s="72" t="s">
        <v>165</v>
      </c>
      <c r="C18" s="72" t="s">
        <v>166</v>
      </c>
      <c r="D18" s="142">
        <v>2</v>
      </c>
      <c r="E18" s="142">
        <v>97</v>
      </c>
      <c r="F18" s="5"/>
      <c r="G18" s="13" t="s">
        <v>28</v>
      </c>
      <c r="H18" s="142">
        <v>9</v>
      </c>
      <c r="I18" s="40">
        <f t="shared" si="9"/>
        <v>9.2783505154639179E-2</v>
      </c>
      <c r="J18" s="63"/>
      <c r="K18" s="41">
        <f t="shared" si="10"/>
        <v>88</v>
      </c>
      <c r="L18" s="40">
        <f t="shared" si="11"/>
        <v>0.90721649484536082</v>
      </c>
    </row>
    <row r="19" spans="1:12" x14ac:dyDescent="0.2">
      <c r="A19" s="72" t="s">
        <v>154</v>
      </c>
      <c r="B19" s="72" t="s">
        <v>167</v>
      </c>
      <c r="C19" s="72" t="s">
        <v>168</v>
      </c>
      <c r="D19" s="142">
        <v>2</v>
      </c>
      <c r="E19" s="142">
        <v>97</v>
      </c>
      <c r="F19" s="5"/>
      <c r="G19" s="13" t="s">
        <v>28</v>
      </c>
      <c r="H19" s="142">
        <v>7</v>
      </c>
      <c r="I19" s="40">
        <f t="shared" si="7"/>
        <v>7.2164948453608241E-2</v>
      </c>
      <c r="J19" s="63"/>
      <c r="K19" s="41">
        <f>E19-H19</f>
        <v>90</v>
      </c>
      <c r="L19" s="40">
        <f t="shared" si="8"/>
        <v>0.92783505154639179</v>
      </c>
    </row>
    <row r="20" spans="1:12" x14ac:dyDescent="0.2">
      <c r="A20" s="72" t="s">
        <v>154</v>
      </c>
      <c r="B20" s="72" t="s">
        <v>169</v>
      </c>
      <c r="C20" s="72" t="s">
        <v>170</v>
      </c>
      <c r="D20" s="142">
        <v>2</v>
      </c>
      <c r="E20" s="142">
        <v>97</v>
      </c>
      <c r="F20" s="5"/>
      <c r="G20" s="13" t="s">
        <v>28</v>
      </c>
      <c r="H20" s="142">
        <v>2</v>
      </c>
      <c r="I20" s="40">
        <f t="shared" si="7"/>
        <v>2.0618556701030927E-2</v>
      </c>
      <c r="J20" s="63"/>
      <c r="K20" s="41">
        <f>E20-H20</f>
        <v>95</v>
      </c>
      <c r="L20" s="40">
        <f t="shared" si="8"/>
        <v>0.97938144329896903</v>
      </c>
    </row>
    <row r="21" spans="1:12" x14ac:dyDescent="0.2">
      <c r="A21" s="72" t="s">
        <v>154</v>
      </c>
      <c r="B21" s="72" t="s">
        <v>171</v>
      </c>
      <c r="C21" s="72" t="s">
        <v>172</v>
      </c>
      <c r="D21" s="142">
        <v>1</v>
      </c>
      <c r="E21" s="142">
        <v>102</v>
      </c>
      <c r="F21" s="5"/>
      <c r="G21" s="13" t="s">
        <v>28</v>
      </c>
      <c r="H21" s="142">
        <v>9</v>
      </c>
      <c r="I21" s="40">
        <f t="shared" si="7"/>
        <v>8.8235294117647065E-2</v>
      </c>
      <c r="J21" s="63"/>
      <c r="K21" s="41">
        <f>E21-H21</f>
        <v>93</v>
      </c>
      <c r="L21" s="40">
        <f t="shared" si="8"/>
        <v>0.91176470588235292</v>
      </c>
    </row>
    <row r="22" spans="1:12" x14ac:dyDescent="0.2">
      <c r="A22" s="73" t="s">
        <v>154</v>
      </c>
      <c r="B22" s="73" t="s">
        <v>173</v>
      </c>
      <c r="C22" s="73" t="s">
        <v>174</v>
      </c>
      <c r="D22" s="143">
        <v>1</v>
      </c>
      <c r="E22" s="143">
        <v>102</v>
      </c>
      <c r="F22" s="64"/>
      <c r="G22" s="66" t="s">
        <v>28</v>
      </c>
      <c r="H22" s="143">
        <v>11</v>
      </c>
      <c r="I22" s="42">
        <f t="shared" si="7"/>
        <v>0.10784313725490197</v>
      </c>
      <c r="J22" s="65"/>
      <c r="K22" s="43">
        <f>E22-H22</f>
        <v>91</v>
      </c>
      <c r="L22" s="42">
        <f t="shared" si="8"/>
        <v>0.89215686274509809</v>
      </c>
    </row>
    <row r="23" spans="1:12" x14ac:dyDescent="0.2">
      <c r="A23" s="30"/>
      <c r="B23" s="34">
        <f>COUNTA(B13:B22)</f>
        <v>10</v>
      </c>
      <c r="C23" s="29"/>
      <c r="D23" s="76"/>
      <c r="E23" s="38">
        <f>SUM(E13:E22)</f>
        <v>1011</v>
      </c>
      <c r="F23" s="5"/>
      <c r="G23" s="34">
        <f>COUNTA(G13:G22)</f>
        <v>10</v>
      </c>
      <c r="H23" s="38">
        <f>SUM(H13:H22)</f>
        <v>218</v>
      </c>
      <c r="I23" s="45">
        <f t="shared" si="7"/>
        <v>0.21562809099901087</v>
      </c>
      <c r="J23" s="46"/>
      <c r="K23" s="38">
        <f>SUM(K13:K22)</f>
        <v>793</v>
      </c>
      <c r="L23" s="45">
        <f t="shared" si="8"/>
        <v>0.78437190900098908</v>
      </c>
    </row>
    <row r="24" spans="1:12" ht="12.75" customHeight="1" x14ac:dyDescent="0.2">
      <c r="A24" s="33"/>
      <c r="B24" s="34"/>
      <c r="C24" s="33"/>
      <c r="D24" s="76"/>
      <c r="E24" s="38"/>
      <c r="F24" s="44"/>
      <c r="G24" s="34"/>
      <c r="H24" s="38"/>
      <c r="I24" s="45"/>
      <c r="J24" s="46"/>
      <c r="K24" s="38"/>
      <c r="L24" s="45"/>
    </row>
    <row r="25" spans="1:12" x14ac:dyDescent="0.2">
      <c r="A25" s="142" t="s">
        <v>175</v>
      </c>
      <c r="B25" s="142" t="s">
        <v>188</v>
      </c>
      <c r="C25" s="142" t="s">
        <v>193</v>
      </c>
      <c r="D25" s="142">
        <v>2</v>
      </c>
      <c r="E25" s="142">
        <v>102</v>
      </c>
      <c r="F25" s="134"/>
      <c r="G25" s="33" t="s">
        <v>28</v>
      </c>
      <c r="H25" s="142">
        <v>9</v>
      </c>
      <c r="I25" s="40">
        <f t="shared" ref="I25:I31" si="12">H25/E25</f>
        <v>8.8235294117647065E-2</v>
      </c>
      <c r="J25" s="130"/>
      <c r="K25" s="41">
        <f t="shared" ref="K25:K31" si="13">E25-H25</f>
        <v>93</v>
      </c>
      <c r="L25" s="40">
        <f t="shared" ref="L25:L31" si="14">K25/E25</f>
        <v>0.91176470588235292</v>
      </c>
    </row>
    <row r="26" spans="1:12" x14ac:dyDescent="0.2">
      <c r="A26" s="142" t="s">
        <v>175</v>
      </c>
      <c r="B26" s="142" t="s">
        <v>191</v>
      </c>
      <c r="C26" s="142" t="s">
        <v>192</v>
      </c>
      <c r="D26" s="142">
        <v>2</v>
      </c>
      <c r="E26" s="142">
        <v>102</v>
      </c>
      <c r="F26" s="134"/>
      <c r="G26" s="33"/>
      <c r="H26" s="142"/>
      <c r="I26" s="40">
        <f t="shared" ref="I26:I28" si="15">H26/E26</f>
        <v>0</v>
      </c>
      <c r="J26" s="141"/>
      <c r="K26" s="41">
        <f t="shared" ref="K26:K28" si="16">E26-H26</f>
        <v>102</v>
      </c>
      <c r="L26" s="40">
        <f t="shared" ref="L26:L28" si="17">K26/E26</f>
        <v>1</v>
      </c>
    </row>
    <row r="27" spans="1:12" x14ac:dyDescent="0.2">
      <c r="A27" s="142" t="s">
        <v>175</v>
      </c>
      <c r="B27" s="142" t="s">
        <v>176</v>
      </c>
      <c r="C27" s="142" t="s">
        <v>177</v>
      </c>
      <c r="D27" s="142">
        <v>1</v>
      </c>
      <c r="E27" s="142">
        <v>106</v>
      </c>
      <c r="F27" s="134"/>
      <c r="G27" s="13" t="s">
        <v>28</v>
      </c>
      <c r="H27" s="142">
        <v>11</v>
      </c>
      <c r="I27" s="40">
        <f t="shared" si="15"/>
        <v>0.10377358490566038</v>
      </c>
      <c r="J27" s="141"/>
      <c r="K27" s="41">
        <f t="shared" si="16"/>
        <v>95</v>
      </c>
      <c r="L27" s="40">
        <f t="shared" si="17"/>
        <v>0.89622641509433965</v>
      </c>
    </row>
    <row r="28" spans="1:12" x14ac:dyDescent="0.2">
      <c r="A28" s="142" t="s">
        <v>175</v>
      </c>
      <c r="B28" s="142" t="s">
        <v>178</v>
      </c>
      <c r="C28" s="142" t="s">
        <v>179</v>
      </c>
      <c r="D28" s="142">
        <v>1</v>
      </c>
      <c r="E28" s="142">
        <v>106</v>
      </c>
      <c r="F28" s="134"/>
      <c r="G28" s="13" t="s">
        <v>28</v>
      </c>
      <c r="H28" s="142">
        <v>15</v>
      </c>
      <c r="I28" s="40">
        <f t="shared" si="15"/>
        <v>0.14150943396226415</v>
      </c>
      <c r="J28" s="141"/>
      <c r="K28" s="41">
        <f t="shared" si="16"/>
        <v>91</v>
      </c>
      <c r="L28" s="40">
        <f t="shared" si="17"/>
        <v>0.85849056603773588</v>
      </c>
    </row>
    <row r="29" spans="1:12" x14ac:dyDescent="0.2">
      <c r="A29" s="142" t="s">
        <v>175</v>
      </c>
      <c r="B29" s="142" t="s">
        <v>180</v>
      </c>
      <c r="C29" s="142" t="s">
        <v>181</v>
      </c>
      <c r="D29" s="142">
        <v>3</v>
      </c>
      <c r="E29" s="142">
        <v>103</v>
      </c>
      <c r="F29" s="5"/>
      <c r="G29" s="13"/>
      <c r="H29" s="142"/>
      <c r="I29" s="40">
        <f t="shared" si="12"/>
        <v>0</v>
      </c>
      <c r="J29" s="63"/>
      <c r="K29" s="41">
        <f t="shared" si="13"/>
        <v>103</v>
      </c>
      <c r="L29" s="40">
        <f t="shared" si="14"/>
        <v>1</v>
      </c>
    </row>
    <row r="30" spans="1:12" x14ac:dyDescent="0.2">
      <c r="A30" s="143" t="s">
        <v>175</v>
      </c>
      <c r="B30" s="143" t="s">
        <v>189</v>
      </c>
      <c r="C30" s="143" t="s">
        <v>190</v>
      </c>
      <c r="D30" s="143">
        <v>2</v>
      </c>
      <c r="E30" s="143">
        <v>102</v>
      </c>
      <c r="F30" s="64"/>
      <c r="G30" s="66" t="s">
        <v>28</v>
      </c>
      <c r="H30" s="143">
        <v>2</v>
      </c>
      <c r="I30" s="42">
        <f t="shared" si="12"/>
        <v>1.9607843137254902E-2</v>
      </c>
      <c r="J30" s="65"/>
      <c r="K30" s="43">
        <f t="shared" si="13"/>
        <v>100</v>
      </c>
      <c r="L30" s="42">
        <f t="shared" si="14"/>
        <v>0.98039215686274506</v>
      </c>
    </row>
    <row r="31" spans="1:12" x14ac:dyDescent="0.2">
      <c r="A31" s="33"/>
      <c r="B31" s="34">
        <f>COUNTA(B25:B30)</f>
        <v>6</v>
      </c>
      <c r="C31" s="33"/>
      <c r="E31" s="38">
        <f>SUM(E25:E30)</f>
        <v>621</v>
      </c>
      <c r="F31" s="44"/>
      <c r="G31" s="34">
        <f>COUNTA(G25:G30)</f>
        <v>4</v>
      </c>
      <c r="H31" s="38">
        <f>SUM(H25:H30)</f>
        <v>37</v>
      </c>
      <c r="I31" s="45">
        <f t="shared" si="12"/>
        <v>5.9581320450885669E-2</v>
      </c>
      <c r="J31" s="46"/>
      <c r="K31" s="54">
        <f t="shared" si="13"/>
        <v>584</v>
      </c>
      <c r="L31" s="45">
        <f t="shared" si="14"/>
        <v>0.94041867954911429</v>
      </c>
    </row>
    <row r="32" spans="1:12" x14ac:dyDescent="0.2">
      <c r="A32" s="33"/>
      <c r="B32" s="34"/>
      <c r="C32" s="33"/>
      <c r="E32" s="38"/>
      <c r="F32" s="44"/>
      <c r="G32" s="34"/>
      <c r="H32" s="38"/>
      <c r="I32" s="45"/>
      <c r="J32" s="75"/>
      <c r="K32" s="54"/>
      <c r="L32" s="45"/>
    </row>
    <row r="33" spans="2:8" x14ac:dyDescent="0.2">
      <c r="C33" s="98" t="s">
        <v>216</v>
      </c>
      <c r="D33" s="113"/>
      <c r="G33" s="39"/>
      <c r="H33" s="39"/>
    </row>
    <row r="34" spans="2:8" x14ac:dyDescent="0.2">
      <c r="B34" s="98"/>
      <c r="D34" s="116" t="s">
        <v>94</v>
      </c>
      <c r="E34" s="97">
        <f>SUM(B11+B23+B31)</f>
        <v>24</v>
      </c>
      <c r="G34" s="39"/>
      <c r="H34" s="39"/>
    </row>
    <row r="35" spans="2:8" x14ac:dyDescent="0.2">
      <c r="B35" s="98"/>
      <c r="D35" s="116" t="s">
        <v>129</v>
      </c>
      <c r="E35" s="96">
        <f>SUM(E11+E23+E31)</f>
        <v>2454</v>
      </c>
      <c r="G35" s="39"/>
      <c r="H35" s="39"/>
    </row>
    <row r="36" spans="2:8" x14ac:dyDescent="0.2">
      <c r="B36" s="115"/>
      <c r="D36" s="116" t="s">
        <v>120</v>
      </c>
      <c r="E36" s="97">
        <f>SUM(G11+G23+G31)</f>
        <v>21</v>
      </c>
      <c r="G36" s="39"/>
      <c r="H36" s="39"/>
    </row>
    <row r="37" spans="2:8" x14ac:dyDescent="0.2">
      <c r="B37" s="115"/>
      <c r="D37" s="116" t="s">
        <v>130</v>
      </c>
      <c r="E37" s="96">
        <f>SUM(H11+H23+H31)</f>
        <v>318</v>
      </c>
      <c r="G37" s="39"/>
      <c r="H37" s="39"/>
    </row>
    <row r="38" spans="2:8" x14ac:dyDescent="0.2">
      <c r="B38" s="115"/>
      <c r="D38" s="116" t="s">
        <v>131</v>
      </c>
      <c r="E38" s="123">
        <f>E37/E35</f>
        <v>0.1295843520782396</v>
      </c>
      <c r="G38" s="39"/>
      <c r="H38" s="39"/>
    </row>
    <row r="39" spans="2:8" x14ac:dyDescent="0.2">
      <c r="D39" s="116" t="s">
        <v>132</v>
      </c>
      <c r="E39" s="96">
        <f>SUM(K11+K23+K31)</f>
        <v>2136</v>
      </c>
      <c r="G39" s="39"/>
      <c r="H39" s="39"/>
    </row>
    <row r="40" spans="2:8" x14ac:dyDescent="0.2">
      <c r="D40" s="116" t="s">
        <v>133</v>
      </c>
      <c r="E40" s="123">
        <f>E39/E35</f>
        <v>0.8704156479217604</v>
      </c>
      <c r="G40" s="39"/>
      <c r="H40" s="39"/>
    </row>
    <row r="41" spans="2:8" x14ac:dyDescent="0.2">
      <c r="G41" s="39"/>
      <c r="H41" s="39"/>
    </row>
    <row r="42" spans="2:8" x14ac:dyDescent="0.2">
      <c r="G42" s="39"/>
      <c r="H42" s="39"/>
    </row>
    <row r="43" spans="2:8" x14ac:dyDescent="0.2">
      <c r="G43" s="39"/>
      <c r="H43" s="39"/>
    </row>
    <row r="44" spans="2:8" x14ac:dyDescent="0.2">
      <c r="G44" s="39"/>
      <c r="H44" s="39"/>
    </row>
    <row r="45" spans="2:8" x14ac:dyDescent="0.2">
      <c r="G45" s="39"/>
      <c r="H45" s="39"/>
    </row>
  </sheetData>
  <sortState ref="A25:L30">
    <sortCondition ref="C25:C30"/>
  </sortState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Indiana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2012 Actions</vt:lpstr>
      <vt:lpstr>Action Durations</vt:lpstr>
      <vt:lpstr>Beach Days</vt:lpstr>
      <vt:lpstr>'2012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'2012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2013-09-11T13:24:52Z</cp:lastPrinted>
  <dcterms:created xsi:type="dcterms:W3CDTF">2006-12-12T20:37:17Z</dcterms:created>
  <dcterms:modified xsi:type="dcterms:W3CDTF">2013-09-11T13:25:15Z</dcterms:modified>
</cp:coreProperties>
</file>