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75" yWindow="15" windowWidth="18930" windowHeight="5955"/>
  </bookViews>
  <sheets>
    <sheet name="Summary" sheetId="8" r:id="rId1"/>
    <sheet name="Attributes" sheetId="2" r:id="rId2"/>
    <sheet name="Monitoring" sheetId="10" r:id="rId3"/>
    <sheet name="Pollution Sources" sheetId="11" r:id="rId4"/>
    <sheet name="2011 Actions" sheetId="4" r:id="rId5"/>
    <sheet name="Action Durations" sheetId="9" r:id="rId6"/>
    <sheet name="Beach Days" sheetId="7" r:id="rId7"/>
  </sheets>
  <definedNames>
    <definedName name="_xlnm.Print_Area" localSheetId="4">'2011 Actions'!$A$1:$K$58</definedName>
    <definedName name="_xlnm.Print_Area" localSheetId="5">'Action Durations'!$A$1:$L$35</definedName>
    <definedName name="_xlnm.Print_Area" localSheetId="1">Attributes!$A$1:$J$54</definedName>
    <definedName name="_xlnm.Print_Area" localSheetId="6">'Beach Days'!$A$1:$L$60</definedName>
    <definedName name="_xlnm.Print_Area" localSheetId="2">Monitoring!$A$1:$I$56</definedName>
    <definedName name="_xlnm.Print_Area" localSheetId="3">'Pollution Sources'!$A$1:$S$72</definedName>
    <definedName name="_xlnm.Print_Area" localSheetId="0">Summary!$A$1:$U$20</definedName>
    <definedName name="_xlnm.Print_Titles" localSheetId="4">'2011 Actions'!$1:$1</definedName>
    <definedName name="_xlnm.Print_Titles" localSheetId="5">'Action Durations'!$1:$2</definedName>
    <definedName name="_xlnm.Print_Titles" localSheetId="1">Attributes!$1:$1</definedName>
    <definedName name="_xlnm.Print_Titles" localSheetId="6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</definedNames>
  <calcPr calcId="145621"/>
</workbook>
</file>

<file path=xl/calcChain.xml><?xml version="1.0" encoding="utf-8"?>
<calcChain xmlns="http://schemas.openxmlformats.org/spreadsheetml/2006/main">
  <c r="E23" i="7" l="1"/>
  <c r="K28" i="7" l="1"/>
  <c r="L28" i="7" s="1"/>
  <c r="I28" i="7"/>
  <c r="K27" i="7"/>
  <c r="L27" i="7" s="1"/>
  <c r="I27" i="7"/>
  <c r="E57" i="4" l="1"/>
  <c r="E56" i="4"/>
  <c r="F56" i="4" l="1"/>
  <c r="E69" i="10"/>
  <c r="E68" i="10"/>
  <c r="E67" i="10"/>
  <c r="E66" i="10"/>
  <c r="E65" i="10"/>
  <c r="E64" i="10"/>
  <c r="E63" i="10"/>
  <c r="E62" i="10"/>
  <c r="E61" i="10"/>
  <c r="E60" i="10"/>
  <c r="E59" i="10"/>
  <c r="E49" i="10"/>
  <c r="D5" i="8" s="1"/>
  <c r="E32" i="10"/>
  <c r="D4" i="8" s="1"/>
  <c r="E22" i="10"/>
  <c r="D3" i="8" s="1"/>
  <c r="E54" i="10" l="1"/>
  <c r="I49" i="10"/>
  <c r="I32" i="10"/>
  <c r="I22" i="10"/>
  <c r="E56" i="10" l="1"/>
  <c r="E55" i="4" l="1"/>
  <c r="E52" i="4"/>
  <c r="F52" i="4" s="1"/>
  <c r="E49" i="4"/>
  <c r="F49" i="4" s="1"/>
  <c r="F53" i="4" l="1"/>
  <c r="E53" i="4"/>
  <c r="E50" i="4"/>
  <c r="E58" i="4"/>
  <c r="F5" i="8"/>
  <c r="F4" i="8"/>
  <c r="F3" i="8"/>
  <c r="F49" i="2"/>
  <c r="F32" i="2"/>
  <c r="F22" i="2"/>
  <c r="D54" i="2" s="1"/>
  <c r="L21" i="9"/>
  <c r="Q5" i="8" s="1"/>
  <c r="K21" i="9"/>
  <c r="P5" i="8" s="1"/>
  <c r="J21" i="9"/>
  <c r="O5" i="8" s="1"/>
  <c r="I21" i="9"/>
  <c r="N5" i="8" s="1"/>
  <c r="H21" i="9"/>
  <c r="M5" i="8" s="1"/>
  <c r="F21" i="9"/>
  <c r="E21" i="9"/>
  <c r="L5" i="8" s="1"/>
  <c r="B21" i="9"/>
  <c r="H35" i="4"/>
  <c r="E35" i="4"/>
  <c r="B35" i="4"/>
  <c r="H4" i="8" s="1"/>
  <c r="I7" i="7"/>
  <c r="K7" i="7"/>
  <c r="L7" i="7" s="1"/>
  <c r="I8" i="7"/>
  <c r="K8" i="7"/>
  <c r="L8" i="7" s="1"/>
  <c r="I9" i="7"/>
  <c r="K9" i="7"/>
  <c r="L9" i="7" s="1"/>
  <c r="E33" i="7"/>
  <c r="E50" i="7"/>
  <c r="F50" i="11"/>
  <c r="F33" i="11"/>
  <c r="F23" i="11"/>
  <c r="B32" i="4"/>
  <c r="E32" i="4"/>
  <c r="H32" i="4"/>
  <c r="H38" i="4"/>
  <c r="B38" i="4"/>
  <c r="H5" i="8" s="1"/>
  <c r="S23" i="11"/>
  <c r="S33" i="11"/>
  <c r="S50" i="11"/>
  <c r="R23" i="11"/>
  <c r="R33" i="11"/>
  <c r="R50" i="11"/>
  <c r="E23" i="11"/>
  <c r="E33" i="11"/>
  <c r="E50" i="11"/>
  <c r="Q23" i="11"/>
  <c r="Q33" i="11"/>
  <c r="Q50" i="11"/>
  <c r="P23" i="11"/>
  <c r="P33" i="11"/>
  <c r="P50" i="11"/>
  <c r="O23" i="11"/>
  <c r="O33" i="11"/>
  <c r="O50" i="11"/>
  <c r="N23" i="11"/>
  <c r="N33" i="11"/>
  <c r="N50" i="11"/>
  <c r="M23" i="11"/>
  <c r="M33" i="11"/>
  <c r="M50" i="11"/>
  <c r="L23" i="11"/>
  <c r="L33" i="11"/>
  <c r="L50" i="11"/>
  <c r="K23" i="11"/>
  <c r="K33" i="11"/>
  <c r="K50" i="11"/>
  <c r="J23" i="11"/>
  <c r="J33" i="11"/>
  <c r="J50" i="11"/>
  <c r="I23" i="11"/>
  <c r="I33" i="11"/>
  <c r="I50" i="11"/>
  <c r="H23" i="11"/>
  <c r="H33" i="11"/>
  <c r="H50" i="11"/>
  <c r="G23" i="11"/>
  <c r="G33" i="11"/>
  <c r="G50" i="11"/>
  <c r="B23" i="11"/>
  <c r="B33" i="11"/>
  <c r="B50" i="11"/>
  <c r="H23" i="7"/>
  <c r="T3" i="8" s="1"/>
  <c r="B33" i="7"/>
  <c r="K25" i="7"/>
  <c r="L25" i="7" s="1"/>
  <c r="K26" i="7"/>
  <c r="K30" i="7"/>
  <c r="L30" i="7" s="1"/>
  <c r="K31" i="7"/>
  <c r="L31" i="7" s="1"/>
  <c r="K32" i="7"/>
  <c r="L32" i="7" s="1"/>
  <c r="H33" i="7"/>
  <c r="G33" i="7"/>
  <c r="I32" i="7"/>
  <c r="I31" i="7"/>
  <c r="I30" i="7"/>
  <c r="I26" i="7"/>
  <c r="I25" i="7"/>
  <c r="H50" i="7"/>
  <c r="T5" i="8" s="1"/>
  <c r="G23" i="7"/>
  <c r="G50" i="7"/>
  <c r="B23" i="7"/>
  <c r="B50" i="7"/>
  <c r="K49" i="7"/>
  <c r="L49" i="7" s="1"/>
  <c r="I49" i="7"/>
  <c r="K48" i="7"/>
  <c r="L48" i="7" s="1"/>
  <c r="I48" i="7"/>
  <c r="K47" i="7"/>
  <c r="L47" i="7" s="1"/>
  <c r="I47" i="7"/>
  <c r="K46" i="7"/>
  <c r="L46" i="7" s="1"/>
  <c r="I46" i="7"/>
  <c r="K45" i="7"/>
  <c r="L45" i="7" s="1"/>
  <c r="I45" i="7"/>
  <c r="K44" i="7"/>
  <c r="L44" i="7" s="1"/>
  <c r="I44" i="7"/>
  <c r="K43" i="7"/>
  <c r="L43" i="7" s="1"/>
  <c r="I43" i="7"/>
  <c r="K42" i="7"/>
  <c r="L42" i="7" s="1"/>
  <c r="I42" i="7"/>
  <c r="K41" i="7"/>
  <c r="L41" i="7" s="1"/>
  <c r="I41" i="7"/>
  <c r="K40" i="7"/>
  <c r="L40" i="7" s="1"/>
  <c r="I40" i="7"/>
  <c r="K29" i="7"/>
  <c r="L29" i="7" s="1"/>
  <c r="I29" i="7"/>
  <c r="K39" i="7"/>
  <c r="L39" i="7" s="1"/>
  <c r="I39" i="7"/>
  <c r="K38" i="7"/>
  <c r="L38" i="7" s="1"/>
  <c r="I38" i="7"/>
  <c r="K37" i="7"/>
  <c r="L37" i="7" s="1"/>
  <c r="I37" i="7"/>
  <c r="K36" i="7"/>
  <c r="L36" i="7" s="1"/>
  <c r="I36" i="7"/>
  <c r="K35" i="7"/>
  <c r="L35" i="7" s="1"/>
  <c r="I35" i="7"/>
  <c r="K22" i="7"/>
  <c r="L22" i="7" s="1"/>
  <c r="I22" i="7"/>
  <c r="K21" i="7"/>
  <c r="L21" i="7" s="1"/>
  <c r="I21" i="7"/>
  <c r="K20" i="7"/>
  <c r="L20" i="7" s="1"/>
  <c r="I20" i="7"/>
  <c r="K19" i="7"/>
  <c r="L19" i="7" s="1"/>
  <c r="I19" i="7"/>
  <c r="K18" i="7"/>
  <c r="L18" i="7" s="1"/>
  <c r="I18" i="7"/>
  <c r="K17" i="7"/>
  <c r="L17" i="7" s="1"/>
  <c r="I17" i="7"/>
  <c r="K16" i="7"/>
  <c r="L16" i="7" s="1"/>
  <c r="I16" i="7"/>
  <c r="K15" i="7"/>
  <c r="L15" i="7" s="1"/>
  <c r="I15" i="7"/>
  <c r="K14" i="7"/>
  <c r="L14" i="7" s="1"/>
  <c r="I14" i="7"/>
  <c r="K13" i="7"/>
  <c r="L13" i="7" s="1"/>
  <c r="I13" i="7"/>
  <c r="K12" i="7"/>
  <c r="L12" i="7" s="1"/>
  <c r="I12" i="7"/>
  <c r="K11" i="7"/>
  <c r="L11" i="7" s="1"/>
  <c r="I11" i="7"/>
  <c r="K10" i="7"/>
  <c r="L10" i="7" s="1"/>
  <c r="I10" i="7"/>
  <c r="K6" i="7"/>
  <c r="L6" i="7" s="1"/>
  <c r="I6" i="7"/>
  <c r="K5" i="7"/>
  <c r="L5" i="7" s="1"/>
  <c r="I5" i="7"/>
  <c r="K4" i="7"/>
  <c r="L4" i="7" s="1"/>
  <c r="I4" i="7"/>
  <c r="K3" i="7"/>
  <c r="I3" i="7"/>
  <c r="H15" i="9"/>
  <c r="F15" i="9"/>
  <c r="E15" i="9"/>
  <c r="B18" i="9"/>
  <c r="B15" i="9"/>
  <c r="E38" i="4"/>
  <c r="B49" i="10"/>
  <c r="L18" i="9"/>
  <c r="Q4" i="8" s="1"/>
  <c r="K18" i="9"/>
  <c r="P4" i="8" s="1"/>
  <c r="J18" i="9"/>
  <c r="O4" i="8" s="1"/>
  <c r="I18" i="9"/>
  <c r="N4" i="8" s="1"/>
  <c r="H18" i="9"/>
  <c r="M4" i="8" s="1"/>
  <c r="E18" i="9"/>
  <c r="L4" i="8" s="1"/>
  <c r="B32" i="10"/>
  <c r="S3" i="8"/>
  <c r="I15" i="9"/>
  <c r="J15" i="9"/>
  <c r="K15" i="9"/>
  <c r="L15" i="9"/>
  <c r="H34" i="9" s="1"/>
  <c r="B22" i="10"/>
  <c r="C3" i="8" s="1"/>
  <c r="I50" i="7"/>
  <c r="F18" i="9"/>
  <c r="B22" i="2"/>
  <c r="B32" i="2"/>
  <c r="B49" i="2"/>
  <c r="H32" i="9" l="1"/>
  <c r="H30" i="9"/>
  <c r="E25" i="9"/>
  <c r="H54" i="11"/>
  <c r="H71" i="11"/>
  <c r="H56" i="11"/>
  <c r="D53" i="2"/>
  <c r="H33" i="9"/>
  <c r="H31" i="9"/>
  <c r="E27" i="9"/>
  <c r="E26" i="9"/>
  <c r="E42" i="4"/>
  <c r="E56" i="7"/>
  <c r="T4" i="8"/>
  <c r="E57" i="7"/>
  <c r="S4" i="8"/>
  <c r="E55" i="7"/>
  <c r="E54" i="7"/>
  <c r="H60" i="11"/>
  <c r="H62" i="11"/>
  <c r="H64" i="11"/>
  <c r="H66" i="11"/>
  <c r="H68" i="11"/>
  <c r="H55" i="11"/>
  <c r="H59" i="11"/>
  <c r="H61" i="11"/>
  <c r="H63" i="11"/>
  <c r="H65" i="11"/>
  <c r="H67" i="11"/>
  <c r="H69" i="11"/>
  <c r="H70" i="11"/>
  <c r="C4" i="8"/>
  <c r="E53" i="10"/>
  <c r="I23" i="7"/>
  <c r="E44" i="4"/>
  <c r="E43" i="4"/>
  <c r="F50" i="4"/>
  <c r="Q3" i="8"/>
  <c r="Q6" i="8" s="1"/>
  <c r="M3" i="8"/>
  <c r="N3" i="8"/>
  <c r="N6" i="8" s="1"/>
  <c r="L3" i="8"/>
  <c r="L6" i="8" s="1"/>
  <c r="F57" i="4"/>
  <c r="F55" i="4"/>
  <c r="F6" i="8"/>
  <c r="S5" i="8"/>
  <c r="S6" i="8" s="1"/>
  <c r="U3" i="8"/>
  <c r="O3" i="8"/>
  <c r="O6" i="8" s="1"/>
  <c r="K23" i="7"/>
  <c r="K33" i="7"/>
  <c r="I33" i="7"/>
  <c r="I4" i="8"/>
  <c r="M6" i="8"/>
  <c r="C5" i="8"/>
  <c r="E5" i="8" s="1"/>
  <c r="J4" i="8"/>
  <c r="E4" i="8"/>
  <c r="E3" i="8"/>
  <c r="U4" i="8"/>
  <c r="J5" i="8"/>
  <c r="I5" i="8"/>
  <c r="H3" i="8"/>
  <c r="L26" i="7"/>
  <c r="T6" i="8"/>
  <c r="P3" i="8"/>
  <c r="P6" i="8" s="1"/>
  <c r="K50" i="7"/>
  <c r="L50" i="7" s="1"/>
  <c r="L3" i="7"/>
  <c r="F60" i="10" l="1"/>
  <c r="F64" i="10"/>
  <c r="F68" i="10"/>
  <c r="F61" i="10"/>
  <c r="F65" i="10"/>
  <c r="F69" i="10"/>
  <c r="F62" i="10"/>
  <c r="F66" i="10"/>
  <c r="F59" i="10"/>
  <c r="F63" i="10"/>
  <c r="F67" i="10"/>
  <c r="E55" i="10"/>
  <c r="L33" i="7"/>
  <c r="E59" i="7"/>
  <c r="F58" i="4"/>
  <c r="C6" i="8"/>
  <c r="U5" i="8"/>
  <c r="E58" i="7"/>
  <c r="L23" i="7"/>
  <c r="H72" i="11"/>
  <c r="H35" i="9"/>
  <c r="I34" i="9" s="1"/>
  <c r="U6" i="8"/>
  <c r="D6" i="8"/>
  <c r="H6" i="8"/>
  <c r="J3" i="8"/>
  <c r="I3" i="8"/>
  <c r="E60" i="7" l="1"/>
  <c r="E6" i="8"/>
  <c r="I64" i="11"/>
  <c r="I65" i="11"/>
  <c r="I59" i="11"/>
  <c r="I60" i="11"/>
  <c r="I61" i="11"/>
  <c r="I71" i="11"/>
  <c r="I68" i="11"/>
  <c r="I69" i="11"/>
  <c r="I63" i="11"/>
  <c r="I66" i="11"/>
  <c r="I67" i="11"/>
  <c r="I70" i="11"/>
  <c r="I62" i="11"/>
  <c r="I31" i="9"/>
  <c r="I33" i="9"/>
  <c r="I32" i="9"/>
  <c r="I30" i="9"/>
  <c r="J6" i="8"/>
  <c r="I6" i="8"/>
  <c r="I72" i="11" l="1"/>
  <c r="I35" i="9"/>
</calcChain>
</file>

<file path=xl/sharedStrings.xml><?xml version="1.0" encoding="utf-8"?>
<sst xmlns="http://schemas.openxmlformats.org/spreadsheetml/2006/main" count="1211" uniqueCount="261">
  <si>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</si>
  <si>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</si>
  <si>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</si>
  <si>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</si>
  <si>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</si>
  <si>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</si>
  <si>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</si>
  <si>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</si>
  <si>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</si>
  <si>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</si>
  <si>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</si>
  <si>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</si>
  <si>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>OTHER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</si>
  <si>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</si>
  <si>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</si>
  <si>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</si>
  <si>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</si>
  <si>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</si>
  <si>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</si>
  <si>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</si>
  <si>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</si>
  <si>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CAFO</t>
  </si>
  <si>
    <t>POTW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</si>
  <si>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</si>
  <si>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</si>
  <si>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</si>
  <si>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</si>
  <si>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</si>
  <si>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Yes</t>
  </si>
  <si>
    <t>Public/Public</t>
  </si>
  <si>
    <t>Private/Public</t>
  </si>
  <si>
    <t>STORM</t>
  </si>
  <si>
    <t>ELEV_BACT</t>
  </si>
  <si>
    <t>ENTERO</t>
  </si>
  <si>
    <t>Contamination Advisory</t>
  </si>
  <si>
    <t>Not Under an Action</t>
  </si>
  <si>
    <t>No</t>
  </si>
  <si>
    <t>BEACH Act Beaches</t>
  </si>
  <si>
    <t>MONITORED BEACHES</t>
  </si>
  <si>
    <t>Actions During Swim Season</t>
  </si>
  <si>
    <t>No. of BEACH Act beaches</t>
  </si>
  <si>
    <t>Swim Season Beach Days</t>
  </si>
  <si>
    <t>Actions Sorted by Duration</t>
  </si>
  <si>
    <t>Total no. of beach actions</t>
  </si>
  <si>
    <t>Total length of monitored beaches (M)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</si>
  <si>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</si>
  <si>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</si>
  <si>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</si>
  <si>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</si>
  <si>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</si>
  <si>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</si>
  <si>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</si>
  <si>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</si>
  <si>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</si>
  <si>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</si>
  <si>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</si>
  <si>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</si>
  <si>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</si>
  <si>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</si>
  <si>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</si>
  <si>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</si>
  <si>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</si>
  <si>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 xml:space="preserve">Beach-specific advisories or closings issued by the reporting state or local governments. An action is recorded for a beach even if only a portion of the beach is affected. See "2010 Actions" tab 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</si>
  <si>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</si>
  <si>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</si>
  <si>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</si>
  <si>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>POLLUTION SOURCES SUMMARY</t>
  </si>
  <si>
    <t xml:space="preserve">Beach Name 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</si>
  <si>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</si>
  <si>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</si>
  <si>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</si>
  <si>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</si>
  <si>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</si>
  <si>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</si>
  <si>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</si>
  <si>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</si>
  <si>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</si>
  <si>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</si>
  <si>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</si>
  <si>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</si>
  <si>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</si>
  <si>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</si>
  <si>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</si>
  <si>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</si>
  <si>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</si>
  <si>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</si>
  <si>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type </t>
  </si>
  <si>
    <t xml:space="preserve">Action start date/time </t>
  </si>
  <si>
    <t xml:space="preserve">Action end date/time </t>
  </si>
  <si>
    <t xml:space="preserve">Action duration (Days) </t>
  </si>
  <si>
    <t xml:space="preserve">Action reason(s) </t>
  </si>
  <si>
    <t>Action indicator(s)</t>
  </si>
  <si>
    <t>Action source(s)</t>
  </si>
  <si>
    <t>ELEV_BACT:</t>
  </si>
  <si>
    <t>ENTERO:</t>
  </si>
  <si>
    <t>Totals</t>
  </si>
  <si>
    <t>Percentages</t>
  </si>
  <si>
    <t>No. of BEACH Act beaches:</t>
  </si>
  <si>
    <t xml:space="preserve"> ATTRIBUTE SUMMARY</t>
  </si>
  <si>
    <t>No. of monitored beaches:</t>
  </si>
  <si>
    <t>Total length of monitored beaches:</t>
  </si>
  <si>
    <t xml:space="preserve"> MONITORING SUMMARY</t>
  </si>
  <si>
    <t>No. of investigated monitored beaches:</t>
  </si>
  <si>
    <t>No. of investigated monitored beaches with possible pollution sources:</t>
  </si>
  <si>
    <t>N/A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</si>
  <si>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</si>
  <si>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</si>
  <si>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</si>
  <si>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</si>
  <si>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</si>
  <si>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t>STORM:</t>
  </si>
  <si>
    <t>OTHER: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</si>
  <si>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</si>
  <si>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</si>
  <si>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</si>
  <si>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</si>
  <si>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</si>
  <si>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</si>
  <si>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</si>
  <si>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</si>
  <si>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</si>
  <si>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</si>
  <si>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</si>
  <si>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</si>
  <si>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</si>
  <si>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</si>
  <si>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</si>
  <si>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</si>
  <si>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</si>
  <si>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</si>
  <si>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</si>
  <si>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</si>
  <si>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</si>
  <si>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</si>
  <si>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</si>
  <si>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</si>
  <si>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</si>
  <si>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</si>
  <si>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</si>
  <si>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</si>
  <si>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</si>
  <si>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</si>
  <si>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Percent of BEACH Act beaches monitored:</t>
  </si>
  <si>
    <t>POSSIBLE POLLUTION SOURCES</t>
  </si>
  <si>
    <t>ST. CROIX</t>
  </si>
  <si>
    <t>VI651587</t>
  </si>
  <si>
    <t>BUCCANEER BEACH</t>
  </si>
  <si>
    <t>VI207013</t>
  </si>
  <si>
    <t>CANE BAY BEACH</t>
  </si>
  <si>
    <t>VI563397</t>
  </si>
  <si>
    <t>CHENAY BAY</t>
  </si>
  <si>
    <t>VI558328</t>
  </si>
  <si>
    <t>COLUMBUS LANDING</t>
  </si>
  <si>
    <t>VI351774</t>
  </si>
  <si>
    <t>CRAMERS PARK</t>
  </si>
  <si>
    <t>VI398766</t>
  </si>
  <si>
    <t>DAVIS BAY</t>
  </si>
  <si>
    <t>VI896490</t>
  </si>
  <si>
    <t>DORSH BEACH</t>
  </si>
  <si>
    <t>VI970611</t>
  </si>
  <si>
    <t>F'STED PUBLIC BEACH</t>
  </si>
  <si>
    <t>VI146901</t>
  </si>
  <si>
    <t>GENTLE WINDS</t>
  </si>
  <si>
    <t>VI297470</t>
  </si>
  <si>
    <t>GRAPETREE</t>
  </si>
  <si>
    <t>VI931289</t>
  </si>
  <si>
    <t>HALFPENNY BEACH</t>
  </si>
  <si>
    <t>VI213332</t>
  </si>
  <si>
    <t>NEW FT. LOUISE AUGUSTA</t>
  </si>
  <si>
    <t>VI738082</t>
  </si>
  <si>
    <t>PELICAN COVE</t>
  </si>
  <si>
    <t>VI572166</t>
  </si>
  <si>
    <t>PRINCESS CONDO ROW</t>
  </si>
  <si>
    <t>VI359239</t>
  </si>
  <si>
    <t>PROTESTANT CAY</t>
  </si>
  <si>
    <t>VI252619</t>
  </si>
  <si>
    <t>RAINBOW (PROSPERITY)</t>
  </si>
  <si>
    <t>VI610321</t>
  </si>
  <si>
    <t>SHOY'S BEACH</t>
  </si>
  <si>
    <t>VI645288</t>
  </si>
  <si>
    <t>SPRAT HALL</t>
  </si>
  <si>
    <t>VI907985</t>
  </si>
  <si>
    <t>STONY GROUND</t>
  </si>
  <si>
    <t>VI381319</t>
  </si>
  <si>
    <t>TEAGUE BAY</t>
  </si>
  <si>
    <t>ST. JOHN</t>
  </si>
  <si>
    <t>VI391298</t>
  </si>
  <si>
    <t>CHOCOLATE HOLE</t>
  </si>
  <si>
    <t>VI309453</t>
  </si>
  <si>
    <t>CRUZ BAY</t>
  </si>
  <si>
    <t>VI456779</t>
  </si>
  <si>
    <t>FRANK BAY</t>
  </si>
  <si>
    <t>VI779192</t>
  </si>
  <si>
    <t>GREAT CRUZ BAY</t>
  </si>
  <si>
    <t>VI823989</t>
  </si>
  <si>
    <t>JOHNSONS</t>
  </si>
  <si>
    <t>VI204627</t>
  </si>
  <si>
    <t>KLEIN BAY</t>
  </si>
  <si>
    <t>VI255380</t>
  </si>
  <si>
    <t>OPPENHEIMER</t>
  </si>
  <si>
    <t>ST. THOMAS</t>
  </si>
  <si>
    <t>VI505006</t>
  </si>
  <si>
    <t>BLUEBEARDS BEACH</t>
  </si>
  <si>
    <t>VI951607</t>
  </si>
  <si>
    <t>BOLONGO BAY</t>
  </si>
  <si>
    <t>VI293962</t>
  </si>
  <si>
    <t>BREWERS BAY</t>
  </si>
  <si>
    <t>VI577932</t>
  </si>
  <si>
    <t>COKI POINT</t>
  </si>
  <si>
    <t>VI891065</t>
  </si>
  <si>
    <t>FRENCHMAN'S BEACH</t>
  </si>
  <si>
    <t>VI402599</t>
  </si>
  <si>
    <t>HART BAY</t>
  </si>
  <si>
    <t>VI616865</t>
  </si>
  <si>
    <t>HULL BAY</t>
  </si>
  <si>
    <t>VI776527</t>
  </si>
  <si>
    <t>LIMETREE BEACH</t>
  </si>
  <si>
    <t>VI514102</t>
  </si>
  <si>
    <t>LINDBERG BAY</t>
  </si>
  <si>
    <t>VI431925</t>
  </si>
  <si>
    <t>LINDQUIST BEACH</t>
  </si>
  <si>
    <t>VI672756</t>
  </si>
  <si>
    <t>MAGEN'S BAY</t>
  </si>
  <si>
    <t>VI937158</t>
  </si>
  <si>
    <t>MORNINGSTAR BEACH</t>
  </si>
  <si>
    <t>VI327776</t>
  </si>
  <si>
    <t>SAPPHIRE BEACH</t>
  </si>
  <si>
    <t>VI389422</t>
  </si>
  <si>
    <t>SECRET HARBOR</t>
  </si>
  <si>
    <t>VI764950</t>
  </si>
  <si>
    <t>VESSUP BAY</t>
  </si>
  <si>
    <t>VI591668</t>
  </si>
  <si>
    <t>WATER BAY</t>
  </si>
  <si>
    <t>Beach length (FT)</t>
  </si>
  <si>
    <t>Monitored Beach Length (FT)</t>
  </si>
  <si>
    <t>Island</t>
  </si>
  <si>
    <t>Beach monitored?</t>
  </si>
  <si>
    <t>Swim season length (days)</t>
  </si>
  <si>
    <t>Swim season monitoring frequency (per week)</t>
  </si>
  <si>
    <t>Off season monitoring frequency (per week)</t>
  </si>
  <si>
    <t xml:space="preserve"> MONITORING FREQUENCY SUMMARY</t>
  </si>
  <si>
    <t>No.</t>
  </si>
  <si>
    <t>Monitored once per month</t>
  </si>
  <si>
    <t>Monitored twice per month</t>
  </si>
  <si>
    <t>Monitored once a week</t>
  </si>
  <si>
    <t>Monitored five times per month</t>
  </si>
  <si>
    <t>Monitored six times per month</t>
  </si>
  <si>
    <t>Monitored twice a week</t>
  </si>
  <si>
    <t>Monitored ten times per month</t>
  </si>
  <si>
    <t>Monitored three times a week</t>
  </si>
  <si>
    <t>Monitored four times a week</t>
  </si>
  <si>
    <t>Monitored five times a week</t>
  </si>
  <si>
    <t>Monitored seven times a week</t>
  </si>
  <si>
    <t>Rain Advisory</t>
  </si>
  <si>
    <t>UNKNOWN</t>
  </si>
  <si>
    <t>2011 ACTIONS SUMMARY</t>
  </si>
  <si>
    <t>UNKNOWN:</t>
  </si>
  <si>
    <t>2011 ACTIONS DURATION SUMMARY</t>
  </si>
  <si>
    <t>Beach action in 2011?</t>
  </si>
  <si>
    <t>2011 BEACH DAYS SUMMARY</t>
  </si>
  <si>
    <t>Total length of BEACH Act beaches (feet):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</si>
</sst>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$-409]m/d/yy\ h:mm\ AM/PM;@"/>
  </numFmts>
  <fonts count="21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7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3" fontId="5" fillId="0" borderId="0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wrapText="1"/>
    </xf>
    <xf numFmtId="0" fontId="2" fillId="0" borderId="0" xfId="0" applyFont="1" applyFill="1"/>
    <xf numFmtId="0" fontId="15" fillId="0" borderId="0" xfId="0" applyFont="1"/>
    <xf numFmtId="0" fontId="16" fillId="0" borderId="3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3" fontId="4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 wrapText="1"/>
    </xf>
    <xf numFmtId="1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7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right"/>
    </xf>
    <xf numFmtId="0" fontId="18" fillId="0" borderId="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quotePrefix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64" fontId="17" fillId="0" borderId="0" xfId="0" applyNumberFormat="1" applyFont="1" applyFill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4" fontId="20" fillId="0" borderId="0" xfId="0" applyNumberFormat="1" applyFont="1" applyAlignment="1">
      <alignment horizontal="center" vertical="center" wrapText="1"/>
    </xf>
    <xf numFmtId="0" fontId="19" fillId="0" borderId="0" xfId="0" applyFont="1" applyBorder="1" applyAlignment="1">
      <alignment horizontal="right" vertical="center"/>
    </xf>
    <xf numFmtId="14" fontId="20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  <xf numFmtId="14" fontId="20" fillId="0" borderId="0" xfId="0" applyNumberFormat="1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0"/>
  <sheetViews>
    <sheetView tabSelected="1" workbookViewId="0"/>
  </sheetViews>
  <sheetFormatPr defaultRowHeight="12.75" x14ac:dyDescent="0.2"/>
  <cols>
    <col min="1" max="1" width="11.5703125" style="5" customWidth="1"/>
    <col min="2" max="2" width="0.5703125" style="5" customWidth="1"/>
    <col min="3" max="6" width="8.28515625" style="5" customWidth="1"/>
    <col min="7" max="7" width="0.5703125" style="5" customWidth="1"/>
    <col min="8" max="10" width="8.28515625" style="5" customWidth="1"/>
    <col min="11" max="11" width="0.5703125" style="5" customWidth="1"/>
    <col min="12" max="17" width="8.28515625" style="5" customWidth="1"/>
    <col min="18" max="18" width="0.5703125" style="5" customWidth="1"/>
    <col min="19" max="16384" width="9.140625" style="5"/>
  </cols>
  <sheetData>
    <row r="1" spans="1:21" x14ac:dyDescent="0.2">
      <c r="A1" s="11"/>
      <c r="B1" s="11"/>
      <c r="C1" s="152" t="s">
        <v>37</v>
      </c>
      <c r="D1" s="154"/>
      <c r="E1" s="154"/>
      <c r="F1" s="153"/>
      <c r="G1" s="72"/>
      <c r="H1" s="152" t="s">
        <v>39</v>
      </c>
      <c r="I1" s="152"/>
      <c r="J1" s="152"/>
      <c r="K1" s="59"/>
      <c r="L1" s="152" t="s">
        <v>42</v>
      </c>
      <c r="M1" s="153"/>
      <c r="N1" s="153"/>
      <c r="O1" s="153"/>
      <c r="P1" s="153"/>
      <c r="Q1" s="153"/>
      <c r="R1" s="59"/>
      <c r="S1" s="152" t="s">
        <v>41</v>
      </c>
      <c r="T1" s="153"/>
      <c r="U1" s="153"/>
    </row>
    <row r="2" spans="1:21" ht="88.5" customHeight="1" x14ac:dyDescent="0.2">
      <c r="A2" s="4" t="s">
        <v>235</v>
      </c>
      <c r="B2" s="4"/>
      <c r="C2" s="3" t="s">
        <v>40</v>
      </c>
      <c r="D2" s="3" t="s">
        <v>45</v>
      </c>
      <c r="E2" s="3" t="s">
        <v>46</v>
      </c>
      <c r="F2" s="3" t="s">
        <v>44</v>
      </c>
      <c r="G2" s="3"/>
      <c r="H2" s="3" t="s">
        <v>0</v>
      </c>
      <c r="I2" s="3" t="s">
        <v>1</v>
      </c>
      <c r="J2" s="3" t="s">
        <v>2</v>
      </c>
      <c r="K2" s="3"/>
      <c r="L2" s="14" t="s">
        <v>43</v>
      </c>
      <c r="M2" s="3" t="s">
        <v>4</v>
      </c>
      <c r="N2" s="3" t="s">
        <v>5</v>
      </c>
      <c r="O2" s="3" t="s">
        <v>6</v>
      </c>
      <c r="P2" s="3" t="s">
        <v>7</v>
      </c>
      <c r="Q2" s="3" t="s">
        <v>8</v>
      </c>
      <c r="R2" s="3"/>
      <c r="S2" s="14" t="s">
        <v>9</v>
      </c>
      <c r="T2" s="15" t="s">
        <v>10</v>
      </c>
      <c r="U2" s="3" t="s">
        <v>15</v>
      </c>
    </row>
    <row r="3" spans="1:21" x14ac:dyDescent="0.2">
      <c r="A3" s="70" t="s">
        <v>144</v>
      </c>
      <c r="B3" s="16"/>
      <c r="C3" s="33">
        <f>Monitoring!$B$22</f>
        <v>20</v>
      </c>
      <c r="D3" s="30">
        <f>Monitoring!$E$22</f>
        <v>20</v>
      </c>
      <c r="E3" s="49">
        <f>D3/C3</f>
        <v>1</v>
      </c>
      <c r="F3" s="76">
        <f>Monitoring!$I$22</f>
        <v>7743</v>
      </c>
      <c r="G3" s="13"/>
      <c r="H3" s="48">
        <f>'2011 Actions'!$B$32</f>
        <v>12</v>
      </c>
      <c r="I3" s="48">
        <f>D3-H3</f>
        <v>8</v>
      </c>
      <c r="J3" s="49">
        <f>H3/D3</f>
        <v>0.6</v>
      </c>
      <c r="K3" s="13"/>
      <c r="L3" s="59">
        <f>'Action Durations'!$E$15</f>
        <v>30</v>
      </c>
      <c r="M3" s="48">
        <f>'Action Durations'!H15</f>
        <v>1</v>
      </c>
      <c r="N3" s="48">
        <f>'Action Durations'!I15</f>
        <v>0</v>
      </c>
      <c r="O3" s="48">
        <f>'Action Durations'!J15</f>
        <v>29</v>
      </c>
      <c r="P3" s="48">
        <f>'Action Durations'!K15</f>
        <v>0</v>
      </c>
      <c r="Q3" s="48">
        <f>'Action Durations'!L15</f>
        <v>0</v>
      </c>
      <c r="R3" s="13"/>
      <c r="S3" s="50">
        <f>'Beach Days'!$E$23</f>
        <v>7300</v>
      </c>
      <c r="T3" s="50">
        <f>'Beach Days'!$H$23</f>
        <v>89</v>
      </c>
      <c r="U3" s="40">
        <f>T3/S3</f>
        <v>1.2191780821917807E-2</v>
      </c>
    </row>
    <row r="4" spans="1:21" x14ac:dyDescent="0.2">
      <c r="A4" s="70" t="s">
        <v>185</v>
      </c>
      <c r="B4" s="16"/>
      <c r="C4" s="55">
        <f>Monitoring!$B$32</f>
        <v>8</v>
      </c>
      <c r="D4" s="30">
        <f>Monitoring!$E$32</f>
        <v>8</v>
      </c>
      <c r="E4" s="49">
        <f>D4/C4</f>
        <v>1</v>
      </c>
      <c r="F4" s="76">
        <f>Monitoring!$I$32</f>
        <v>2146</v>
      </c>
      <c r="G4" s="13"/>
      <c r="H4" s="48">
        <f>'2011 Actions'!$B$35</f>
        <v>1</v>
      </c>
      <c r="I4" s="48">
        <f>D4-H4</f>
        <v>7</v>
      </c>
      <c r="J4" s="49">
        <f>H4/D4</f>
        <v>0.125</v>
      </c>
      <c r="K4" s="13"/>
      <c r="L4" s="59">
        <f>'Action Durations'!$E$18</f>
        <v>1</v>
      </c>
      <c r="M4" s="48">
        <f>'Action Durations'!H18</f>
        <v>0</v>
      </c>
      <c r="N4" s="48">
        <f>'Action Durations'!I18</f>
        <v>0</v>
      </c>
      <c r="O4" s="48">
        <f>'Action Durations'!J18</f>
        <v>1</v>
      </c>
      <c r="P4" s="48">
        <f>'Action Durations'!K18</f>
        <v>0</v>
      </c>
      <c r="Q4" s="48">
        <f>'Action Durations'!L18</f>
        <v>0</v>
      </c>
      <c r="R4" s="13"/>
      <c r="S4" s="50">
        <f>'Beach Days'!$E$33</f>
        <v>2920</v>
      </c>
      <c r="T4" s="50">
        <f>'Beach Days'!$H$33</f>
        <v>3</v>
      </c>
      <c r="U4" s="40">
        <f>T4/S4</f>
        <v>1.0273972602739725E-3</v>
      </c>
    </row>
    <row r="5" spans="1:21" x14ac:dyDescent="0.2">
      <c r="A5" s="70" t="s">
        <v>200</v>
      </c>
      <c r="B5" s="16"/>
      <c r="C5" s="36">
        <f>Monitoring!$B$49</f>
        <v>15</v>
      </c>
      <c r="D5" s="31">
        <f>Monitoring!$E$49</f>
        <v>15</v>
      </c>
      <c r="E5" s="41">
        <f>D5/C5</f>
        <v>1</v>
      </c>
      <c r="F5" s="77">
        <f>Monitoring!$I$49</f>
        <v>5267</v>
      </c>
      <c r="G5" s="63"/>
      <c r="H5" s="64">
        <f>'2011 Actions'!$B$38</f>
        <v>1</v>
      </c>
      <c r="I5" s="64">
        <f>D5-H5</f>
        <v>14</v>
      </c>
      <c r="J5" s="41">
        <f>H5/D5</f>
        <v>6.6666666666666666E-2</v>
      </c>
      <c r="K5" s="63"/>
      <c r="L5" s="65">
        <f>'Action Durations'!$E$21</f>
        <v>1</v>
      </c>
      <c r="M5" s="64">
        <f>'Action Durations'!H21</f>
        <v>0</v>
      </c>
      <c r="N5" s="64">
        <f>'Action Durations'!I21</f>
        <v>0</v>
      </c>
      <c r="O5" s="64">
        <f>'Action Durations'!J21</f>
        <v>1</v>
      </c>
      <c r="P5" s="64">
        <f>'Action Durations'!K21</f>
        <v>0</v>
      </c>
      <c r="Q5" s="64">
        <f>'Action Durations'!L21</f>
        <v>0</v>
      </c>
      <c r="R5" s="63"/>
      <c r="S5" s="42">
        <f>'Beach Days'!$E$50</f>
        <v>5475</v>
      </c>
      <c r="T5" s="42">
        <f>'Beach Days'!$H$50</f>
        <v>3</v>
      </c>
      <c r="U5" s="41">
        <f>T5/S5</f>
        <v>5.4794520547945202E-4</v>
      </c>
    </row>
    <row r="6" spans="1:21" x14ac:dyDescent="0.2">
      <c r="C6" s="12">
        <f>SUM(C3:C5)</f>
        <v>43</v>
      </c>
      <c r="D6" s="12">
        <f>SUM(D3:D5)</f>
        <v>43</v>
      </c>
      <c r="E6" s="18">
        <f>D6/C6</f>
        <v>1</v>
      </c>
      <c r="F6" s="10">
        <f>SUM(F3:F5)</f>
        <v>15156</v>
      </c>
      <c r="G6" s="12"/>
      <c r="H6" s="12">
        <f>SUM(H3:H5)</f>
        <v>14</v>
      </c>
      <c r="I6" s="17">
        <f>D6-H6</f>
        <v>29</v>
      </c>
      <c r="J6" s="18">
        <f>H6/D6</f>
        <v>0.32558139534883723</v>
      </c>
      <c r="K6" s="12"/>
      <c r="L6" s="12">
        <f t="shared" ref="L6:Q6" si="0">SUM(L3:L5)</f>
        <v>32</v>
      </c>
      <c r="M6" s="12">
        <f t="shared" si="0"/>
        <v>1</v>
      </c>
      <c r="N6" s="12">
        <f t="shared" si="0"/>
        <v>0</v>
      </c>
      <c r="O6" s="12">
        <f t="shared" si="0"/>
        <v>31</v>
      </c>
      <c r="P6" s="12">
        <f t="shared" si="0"/>
        <v>0</v>
      </c>
      <c r="Q6" s="12">
        <f t="shared" si="0"/>
        <v>0</v>
      </c>
      <c r="R6" s="12"/>
      <c r="S6" s="10">
        <f>SUM(S3:S5)</f>
        <v>15695</v>
      </c>
      <c r="T6" s="10">
        <f>SUM(T3:T5)</f>
        <v>95</v>
      </c>
      <c r="U6" s="52">
        <f>T6/S6</f>
        <v>6.0528830837846444E-3</v>
      </c>
    </row>
    <row r="7" spans="1:21" x14ac:dyDescent="0.2">
      <c r="C7" s="12"/>
      <c r="D7" s="12"/>
      <c r="E7" s="18"/>
      <c r="F7" s="10"/>
      <c r="G7" s="12"/>
      <c r="H7" s="12"/>
      <c r="I7" s="17"/>
      <c r="J7" s="18"/>
      <c r="K7" s="12"/>
      <c r="L7" s="12"/>
      <c r="M7" s="12"/>
      <c r="N7" s="12"/>
      <c r="O7" s="12"/>
      <c r="P7" s="12"/>
      <c r="Q7" s="12"/>
      <c r="R7" s="12"/>
      <c r="S7" s="10"/>
      <c r="T7" s="10"/>
      <c r="U7" s="52"/>
    </row>
    <row r="8" spans="1:21" x14ac:dyDescent="0.2">
      <c r="T8" s="19"/>
    </row>
    <row r="9" spans="1:21" x14ac:dyDescent="0.2">
      <c r="A9" s="80" t="s">
        <v>50</v>
      </c>
      <c r="T9" s="19"/>
    </row>
    <row r="10" spans="1:21" x14ac:dyDescent="0.2">
      <c r="C10" s="86" t="s">
        <v>47</v>
      </c>
      <c r="D10" s="79" t="s">
        <v>58</v>
      </c>
    </row>
    <row r="11" spans="1:21" x14ac:dyDescent="0.2">
      <c r="C11" s="86"/>
      <c r="D11" s="79" t="s">
        <v>59</v>
      </c>
    </row>
    <row r="12" spans="1:21" x14ac:dyDescent="0.2">
      <c r="C12" s="86" t="s">
        <v>51</v>
      </c>
      <c r="D12" s="78" t="s">
        <v>57</v>
      </c>
    </row>
    <row r="13" spans="1:21" x14ac:dyDescent="0.2">
      <c r="C13" s="86" t="s">
        <v>48</v>
      </c>
      <c r="D13" s="79" t="s">
        <v>60</v>
      </c>
    </row>
    <row r="14" spans="1:21" x14ac:dyDescent="0.2">
      <c r="C14" s="86"/>
      <c r="D14" s="79" t="s">
        <v>61</v>
      </c>
    </row>
    <row r="15" spans="1:21" x14ac:dyDescent="0.2">
      <c r="C15" s="86" t="s">
        <v>49</v>
      </c>
      <c r="D15" s="78" t="s">
        <v>62</v>
      </c>
    </row>
    <row r="16" spans="1:21" x14ac:dyDescent="0.2">
      <c r="C16" s="86"/>
      <c r="D16" s="78" t="s">
        <v>63</v>
      </c>
    </row>
    <row r="17" spans="3:4" x14ac:dyDescent="0.2">
      <c r="C17" s="86" t="s">
        <v>53</v>
      </c>
      <c r="D17" s="78" t="s">
        <v>64</v>
      </c>
    </row>
    <row r="18" spans="3:4" x14ac:dyDescent="0.2">
      <c r="C18" s="87"/>
      <c r="D18" s="78" t="s">
        <v>65</v>
      </c>
    </row>
    <row r="19" spans="3:4" x14ac:dyDescent="0.2">
      <c r="C19" s="86" t="s">
        <v>52</v>
      </c>
      <c r="D19" s="78" t="s">
        <v>55</v>
      </c>
    </row>
    <row r="20" spans="3:4" x14ac:dyDescent="0.2">
      <c r="C20" s="86" t="s">
        <v>54</v>
      </c>
      <c r="D20" s="78" t="s">
        <v>56</v>
      </c>
    </row>
  </sheetData>
  <mergeCells count="4">
    <mergeCell ref="H1:J1"/>
    <mergeCell ref="L1:Q1"/>
    <mergeCell ref="S1:U1"/>
    <mergeCell ref="C1:F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2011 Swimming Season
Virgin Islands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54"/>
  <sheetViews>
    <sheetView zoomScaleNormal="100" workbookViewId="0"/>
  </sheetViews>
  <sheetFormatPr defaultRowHeight="12.75" x14ac:dyDescent="0.2"/>
  <cols>
    <col min="1" max="1" width="12.5703125" style="28" customWidth="1"/>
    <col min="2" max="2" width="7.7109375" style="28" customWidth="1"/>
    <col min="3" max="3" width="33" style="28" customWidth="1"/>
    <col min="4" max="4" width="12.5703125" style="28" customWidth="1"/>
    <col min="5" max="5" width="8.28515625" style="54" customWidth="1"/>
    <col min="6" max="6" width="9.140625" style="24"/>
    <col min="7" max="10" width="9.7109375" style="28" customWidth="1"/>
    <col min="12" max="16384" width="9.140625" style="24"/>
  </cols>
  <sheetData>
    <row r="1" spans="1:10" ht="33.75" customHeight="1" x14ac:dyDescent="0.2">
      <c r="A1" s="4" t="s">
        <v>235</v>
      </c>
      <c r="B1" s="25" t="s">
        <v>13</v>
      </c>
      <c r="C1" s="25" t="s">
        <v>68</v>
      </c>
      <c r="D1" s="25" t="s">
        <v>69</v>
      </c>
      <c r="E1" s="3" t="s">
        <v>70</v>
      </c>
      <c r="F1" s="75" t="s">
        <v>233</v>
      </c>
      <c r="G1" s="25" t="s">
        <v>71</v>
      </c>
      <c r="H1" s="25" t="s">
        <v>72</v>
      </c>
      <c r="I1" s="25" t="s">
        <v>73</v>
      </c>
      <c r="J1" s="25" t="s">
        <v>74</v>
      </c>
    </row>
    <row r="2" spans="1:10" ht="12.75" customHeight="1" x14ac:dyDescent="0.2">
      <c r="A2" s="70" t="s">
        <v>144</v>
      </c>
      <c r="B2" s="70" t="s">
        <v>145</v>
      </c>
      <c r="C2" s="70" t="s">
        <v>146</v>
      </c>
      <c r="D2" s="70" t="s">
        <v>30</v>
      </c>
      <c r="E2" s="70">
        <v>1</v>
      </c>
      <c r="F2" s="70">
        <v>159</v>
      </c>
      <c r="G2" s="70">
        <v>17.757645</v>
      </c>
      <c r="H2" s="70">
        <v>64.681970000000007</v>
      </c>
      <c r="I2" s="70">
        <v>17.756571999999998</v>
      </c>
      <c r="J2" s="70">
        <v>64.682749999999999</v>
      </c>
    </row>
    <row r="3" spans="1:10" ht="12.75" customHeight="1" x14ac:dyDescent="0.2">
      <c r="A3" s="70" t="s">
        <v>144</v>
      </c>
      <c r="B3" s="70" t="s">
        <v>147</v>
      </c>
      <c r="C3" s="70" t="s">
        <v>148</v>
      </c>
      <c r="D3" s="70" t="s">
        <v>29</v>
      </c>
      <c r="E3" s="70">
        <v>1</v>
      </c>
      <c r="F3" s="70">
        <v>355</v>
      </c>
      <c r="G3" s="70">
        <v>17.773340000000001</v>
      </c>
      <c r="H3" s="70">
        <v>64.810059999999993</v>
      </c>
      <c r="I3" s="70">
        <v>17.77223</v>
      </c>
      <c r="J3" s="70">
        <v>64.811430000000001</v>
      </c>
    </row>
    <row r="4" spans="1:10" ht="12.75" customHeight="1" x14ac:dyDescent="0.2">
      <c r="A4" s="70" t="s">
        <v>144</v>
      </c>
      <c r="B4" s="70" t="s">
        <v>149</v>
      </c>
      <c r="C4" s="70" t="s">
        <v>150</v>
      </c>
      <c r="D4" s="70" t="s">
        <v>29</v>
      </c>
      <c r="E4" s="70">
        <v>1</v>
      </c>
      <c r="F4" s="70">
        <v>254</v>
      </c>
      <c r="G4" s="70">
        <v>17.761220000000002</v>
      </c>
      <c r="H4" s="70">
        <v>64.657730000000001</v>
      </c>
      <c r="I4" s="70">
        <v>17.759799999999998</v>
      </c>
      <c r="J4" s="70">
        <v>64.658770000000004</v>
      </c>
    </row>
    <row r="5" spans="1:10" ht="12.75" customHeight="1" x14ac:dyDescent="0.2">
      <c r="A5" s="70" t="s">
        <v>144</v>
      </c>
      <c r="B5" s="70" t="s">
        <v>151</v>
      </c>
      <c r="C5" s="70" t="s">
        <v>152</v>
      </c>
      <c r="D5" s="70" t="s">
        <v>29</v>
      </c>
      <c r="E5" s="70">
        <v>1</v>
      </c>
      <c r="F5" s="70">
        <v>311</v>
      </c>
      <c r="G5" s="70">
        <v>17.780930000000001</v>
      </c>
      <c r="H5" s="70">
        <v>64.760909999999996</v>
      </c>
      <c r="I5" s="70">
        <v>17.77909</v>
      </c>
      <c r="J5" s="70">
        <v>64.758650000000003</v>
      </c>
    </row>
    <row r="6" spans="1:10" ht="12.75" customHeight="1" x14ac:dyDescent="0.2">
      <c r="A6" s="70" t="s">
        <v>144</v>
      </c>
      <c r="B6" s="70" t="s">
        <v>153</v>
      </c>
      <c r="C6" s="70" t="s">
        <v>154</v>
      </c>
      <c r="D6" s="70" t="s">
        <v>29</v>
      </c>
      <c r="E6" s="70">
        <v>1</v>
      </c>
      <c r="F6" s="70">
        <v>282</v>
      </c>
      <c r="G6" s="70">
        <v>17.75845</v>
      </c>
      <c r="H6" s="70">
        <v>64.586939999999998</v>
      </c>
      <c r="I6" s="70">
        <v>17.75909</v>
      </c>
      <c r="J6" s="70">
        <v>64.584710000000001</v>
      </c>
    </row>
    <row r="7" spans="1:10" ht="12.75" customHeight="1" x14ac:dyDescent="0.2">
      <c r="A7" s="70" t="s">
        <v>144</v>
      </c>
      <c r="B7" s="70" t="s">
        <v>155</v>
      </c>
      <c r="C7" s="70" t="s">
        <v>156</v>
      </c>
      <c r="D7" s="70" t="s">
        <v>29</v>
      </c>
      <c r="E7" s="70">
        <v>1</v>
      </c>
      <c r="F7" s="70">
        <v>333</v>
      </c>
      <c r="G7" s="70">
        <v>17.761859999999999</v>
      </c>
      <c r="H7" s="70">
        <v>64.834180000000003</v>
      </c>
      <c r="I7" s="70">
        <v>17.763079999999999</v>
      </c>
      <c r="J7" s="70">
        <v>64.831149999999994</v>
      </c>
    </row>
    <row r="8" spans="1:10" ht="12.75" customHeight="1" x14ac:dyDescent="0.2">
      <c r="A8" s="70" t="s">
        <v>144</v>
      </c>
      <c r="B8" s="70" t="s">
        <v>157</v>
      </c>
      <c r="C8" s="70" t="s">
        <v>158</v>
      </c>
      <c r="D8" s="70" t="s">
        <v>29</v>
      </c>
      <c r="E8" s="70">
        <v>1</v>
      </c>
      <c r="F8" s="70">
        <v>205</v>
      </c>
      <c r="G8" s="70">
        <v>17.70214</v>
      </c>
      <c r="H8" s="70">
        <v>64.885620000000003</v>
      </c>
      <c r="I8" s="70">
        <v>17.703800000000001</v>
      </c>
      <c r="J8" s="70">
        <v>64.884699999999995</v>
      </c>
    </row>
    <row r="9" spans="1:10" ht="12.75" customHeight="1" x14ac:dyDescent="0.2">
      <c r="A9" s="70" t="s">
        <v>144</v>
      </c>
      <c r="B9" s="70" t="s">
        <v>159</v>
      </c>
      <c r="C9" s="70" t="s">
        <v>160</v>
      </c>
      <c r="D9" s="70" t="s">
        <v>29</v>
      </c>
      <c r="E9" s="70">
        <v>1</v>
      </c>
      <c r="F9" s="70">
        <v>259</v>
      </c>
      <c r="G9" s="70">
        <v>17.71602</v>
      </c>
      <c r="H9" s="70">
        <v>64.883859999999999</v>
      </c>
      <c r="I9" s="70">
        <v>17.717649999999999</v>
      </c>
      <c r="J9" s="70">
        <v>64.884029999999996</v>
      </c>
    </row>
    <row r="10" spans="1:10" ht="12.75" customHeight="1" x14ac:dyDescent="0.2">
      <c r="A10" s="70" t="s">
        <v>144</v>
      </c>
      <c r="B10" s="70" t="s">
        <v>161</v>
      </c>
      <c r="C10" s="70" t="s">
        <v>162</v>
      </c>
      <c r="D10" s="70" t="s">
        <v>29</v>
      </c>
      <c r="E10" s="70">
        <v>1</v>
      </c>
      <c r="F10" s="70">
        <v>217</v>
      </c>
      <c r="G10" s="70">
        <v>17.780799999999999</v>
      </c>
      <c r="H10" s="70">
        <v>64.765169999999998</v>
      </c>
      <c r="I10" s="70">
        <v>17.780989999999999</v>
      </c>
      <c r="J10" s="70">
        <v>64.763319999999993</v>
      </c>
    </row>
    <row r="11" spans="1:10" ht="12.75" customHeight="1" x14ac:dyDescent="0.2">
      <c r="A11" s="70" t="s">
        <v>144</v>
      </c>
      <c r="B11" s="70" t="s">
        <v>163</v>
      </c>
      <c r="C11" s="70" t="s">
        <v>164</v>
      </c>
      <c r="D11" s="70" t="s">
        <v>29</v>
      </c>
      <c r="E11" s="70">
        <v>1</v>
      </c>
      <c r="F11" s="70">
        <v>260</v>
      </c>
      <c r="G11" s="70">
        <v>17.745360000000002</v>
      </c>
      <c r="H11" s="70">
        <v>64.603049999999996</v>
      </c>
      <c r="I11" s="70">
        <v>17.742470000000001</v>
      </c>
      <c r="J11" s="70">
        <v>64.604870000000005</v>
      </c>
    </row>
    <row r="12" spans="1:10" ht="12.75" customHeight="1" x14ac:dyDescent="0.2">
      <c r="A12" s="70" t="s">
        <v>144</v>
      </c>
      <c r="B12" s="70" t="s">
        <v>165</v>
      </c>
      <c r="C12" s="70" t="s">
        <v>166</v>
      </c>
      <c r="D12" s="70" t="s">
        <v>29</v>
      </c>
      <c r="E12" s="70">
        <v>1</v>
      </c>
      <c r="F12" s="70">
        <v>1707</v>
      </c>
      <c r="G12" s="70">
        <v>17.70495</v>
      </c>
      <c r="H12" s="70">
        <v>64.703959999999995</v>
      </c>
      <c r="I12" s="70">
        <v>17.70513</v>
      </c>
      <c r="J12" s="70">
        <v>64.707340000000002</v>
      </c>
    </row>
    <row r="13" spans="1:10" ht="12.75" customHeight="1" x14ac:dyDescent="0.2">
      <c r="A13" s="70" t="s">
        <v>144</v>
      </c>
      <c r="B13" s="70" t="s">
        <v>167</v>
      </c>
      <c r="C13" s="70" t="s">
        <v>168</v>
      </c>
      <c r="D13" s="70" t="s">
        <v>29</v>
      </c>
      <c r="E13" s="70">
        <v>1</v>
      </c>
      <c r="F13" s="70">
        <v>229</v>
      </c>
      <c r="G13" s="70">
        <v>17.750699999999998</v>
      </c>
      <c r="H13" s="70">
        <v>64.695350000000005</v>
      </c>
      <c r="I13" s="70">
        <v>17.75338</v>
      </c>
      <c r="J13" s="70">
        <v>64.693619999999996</v>
      </c>
    </row>
    <row r="14" spans="1:10" ht="12.75" customHeight="1" x14ac:dyDescent="0.2">
      <c r="A14" s="70" t="s">
        <v>144</v>
      </c>
      <c r="B14" s="70" t="s">
        <v>169</v>
      </c>
      <c r="C14" s="70" t="s">
        <v>170</v>
      </c>
      <c r="D14" s="70" t="s">
        <v>29</v>
      </c>
      <c r="E14" s="70">
        <v>1</v>
      </c>
      <c r="F14" s="70">
        <v>273</v>
      </c>
      <c r="G14" s="70">
        <v>17.76239</v>
      </c>
      <c r="H14" s="70">
        <v>64.730130000000003</v>
      </c>
      <c r="I14" s="70">
        <v>17.76295</v>
      </c>
      <c r="J14" s="70">
        <v>64.732050000000001</v>
      </c>
    </row>
    <row r="15" spans="1:10" ht="12.75" customHeight="1" x14ac:dyDescent="0.2">
      <c r="A15" s="70" t="s">
        <v>144</v>
      </c>
      <c r="B15" s="70" t="s">
        <v>171</v>
      </c>
      <c r="C15" s="70" t="s">
        <v>172</v>
      </c>
      <c r="D15" s="70" t="s">
        <v>29</v>
      </c>
      <c r="E15" s="70">
        <v>1</v>
      </c>
      <c r="F15" s="70">
        <v>484</v>
      </c>
      <c r="G15" s="70">
        <v>17.75422</v>
      </c>
      <c r="H15" s="70">
        <v>64.720129999999997</v>
      </c>
      <c r="I15" s="70">
        <v>17.752929999999999</v>
      </c>
      <c r="J15" s="70">
        <v>64.718419999999995</v>
      </c>
    </row>
    <row r="16" spans="1:10" ht="12.75" customHeight="1" x14ac:dyDescent="0.2">
      <c r="A16" s="70" t="s">
        <v>144</v>
      </c>
      <c r="B16" s="70" t="s">
        <v>173</v>
      </c>
      <c r="C16" s="70" t="s">
        <v>174</v>
      </c>
      <c r="D16" s="70" t="s">
        <v>29</v>
      </c>
      <c r="E16" s="70">
        <v>1</v>
      </c>
      <c r="F16" s="70">
        <v>133</v>
      </c>
      <c r="G16" s="70">
        <v>17.749549999999999</v>
      </c>
      <c r="H16" s="70">
        <v>64.703450000000004</v>
      </c>
      <c r="I16" s="70">
        <v>17.748850000000001</v>
      </c>
      <c r="J16" s="70">
        <v>64.7029</v>
      </c>
    </row>
    <row r="17" spans="1:10" ht="12.75" customHeight="1" x14ac:dyDescent="0.2">
      <c r="A17" s="70" t="s">
        <v>144</v>
      </c>
      <c r="B17" s="70" t="s">
        <v>175</v>
      </c>
      <c r="C17" s="70" t="s">
        <v>176</v>
      </c>
      <c r="D17" s="70" t="s">
        <v>29</v>
      </c>
      <c r="E17" s="70">
        <v>1</v>
      </c>
      <c r="F17" s="70">
        <v>139</v>
      </c>
      <c r="G17" s="70">
        <v>17.730530000000002</v>
      </c>
      <c r="H17" s="70">
        <v>64.888289999999998</v>
      </c>
      <c r="I17" s="70">
        <v>17.729469999999999</v>
      </c>
      <c r="J17" s="70">
        <v>64.887879999999996</v>
      </c>
    </row>
    <row r="18" spans="1:10" ht="12.75" customHeight="1" x14ac:dyDescent="0.2">
      <c r="A18" s="70" t="s">
        <v>144</v>
      </c>
      <c r="B18" s="70" t="s">
        <v>177</v>
      </c>
      <c r="C18" s="70" t="s">
        <v>178</v>
      </c>
      <c r="D18" s="70" t="s">
        <v>29</v>
      </c>
      <c r="E18" s="70">
        <v>1</v>
      </c>
      <c r="F18" s="70">
        <v>439</v>
      </c>
      <c r="G18" s="70">
        <v>17.76061</v>
      </c>
      <c r="H18" s="70">
        <v>64.672629999999998</v>
      </c>
      <c r="I18" s="70">
        <v>17.75949</v>
      </c>
      <c r="J18" s="70">
        <v>64.675749999999994</v>
      </c>
    </row>
    <row r="19" spans="1:10" ht="12.75" customHeight="1" x14ac:dyDescent="0.2">
      <c r="A19" s="70" t="s">
        <v>144</v>
      </c>
      <c r="B19" s="70" t="s">
        <v>179</v>
      </c>
      <c r="C19" s="70" t="s">
        <v>180</v>
      </c>
      <c r="D19" s="70" t="s">
        <v>29</v>
      </c>
      <c r="E19" s="70">
        <v>1</v>
      </c>
      <c r="F19" s="70">
        <v>289</v>
      </c>
      <c r="G19" s="70">
        <v>17.739049999999999</v>
      </c>
      <c r="H19" s="70">
        <v>64.891779999999997</v>
      </c>
      <c r="I19" s="70">
        <v>17.737449999999999</v>
      </c>
      <c r="J19" s="70">
        <v>64.890860000000004</v>
      </c>
    </row>
    <row r="20" spans="1:10" ht="12.75" customHeight="1" x14ac:dyDescent="0.2">
      <c r="A20" s="70" t="s">
        <v>144</v>
      </c>
      <c r="B20" s="70" t="s">
        <v>181</v>
      </c>
      <c r="C20" s="70" t="s">
        <v>182</v>
      </c>
      <c r="D20" s="70" t="s">
        <v>29</v>
      </c>
      <c r="E20" s="70">
        <v>1</v>
      </c>
      <c r="F20" s="70">
        <v>630</v>
      </c>
      <c r="G20" s="70">
        <v>17.691120000000002</v>
      </c>
      <c r="H20" s="70">
        <v>64.893280000000004</v>
      </c>
      <c r="I20" s="70">
        <v>17.692260000000001</v>
      </c>
      <c r="J20" s="70">
        <v>64.892219999999995</v>
      </c>
    </row>
    <row r="21" spans="1:10" ht="12.75" customHeight="1" x14ac:dyDescent="0.2">
      <c r="A21" s="71" t="s">
        <v>144</v>
      </c>
      <c r="B21" s="71" t="s">
        <v>183</v>
      </c>
      <c r="C21" s="71" t="s">
        <v>184</v>
      </c>
      <c r="D21" s="71" t="s">
        <v>29</v>
      </c>
      <c r="E21" s="71">
        <v>1</v>
      </c>
      <c r="F21" s="71">
        <v>785</v>
      </c>
      <c r="G21" s="71">
        <v>17.754449999999999</v>
      </c>
      <c r="H21" s="71">
        <v>64.601560000000006</v>
      </c>
      <c r="I21" s="71">
        <v>17.75451</v>
      </c>
      <c r="J21" s="71">
        <v>64.603070000000002</v>
      </c>
    </row>
    <row r="22" spans="1:10" ht="12.75" customHeight="1" x14ac:dyDescent="0.2">
      <c r="A22" s="33"/>
      <c r="B22" s="34">
        <f>COUNTA(B2:B21)</f>
        <v>20</v>
      </c>
      <c r="C22" s="33"/>
      <c r="D22" s="33"/>
      <c r="E22" s="74"/>
      <c r="F22" s="53">
        <f>SUM(F2:F21)</f>
        <v>7743</v>
      </c>
      <c r="G22" s="33"/>
      <c r="H22" s="33"/>
      <c r="I22" s="33"/>
      <c r="J22" s="33"/>
    </row>
    <row r="23" spans="1:10" ht="12.75" customHeight="1" x14ac:dyDescent="0.2">
      <c r="A23" s="33"/>
      <c r="B23" s="33"/>
      <c r="C23" s="33"/>
      <c r="D23" s="33"/>
      <c r="E23" s="55"/>
      <c r="G23" s="33"/>
      <c r="H23" s="33"/>
      <c r="I23" s="33"/>
      <c r="J23" s="33"/>
    </row>
    <row r="24" spans="1:10" ht="12.75" customHeight="1" x14ac:dyDescent="0.2">
      <c r="A24" s="70" t="s">
        <v>185</v>
      </c>
      <c r="B24" s="70" t="s">
        <v>186</v>
      </c>
      <c r="C24" s="70" t="s">
        <v>187</v>
      </c>
      <c r="D24" s="70" t="s">
        <v>29</v>
      </c>
      <c r="E24" s="70">
        <v>1</v>
      </c>
      <c r="F24" s="70">
        <v>210</v>
      </c>
      <c r="G24" s="70">
        <v>18.317910000000001</v>
      </c>
      <c r="H24" s="70">
        <v>64.784530000000004</v>
      </c>
      <c r="I24" s="70">
        <v>18.316579999999998</v>
      </c>
      <c r="J24" s="70">
        <v>64.783410000000003</v>
      </c>
    </row>
    <row r="25" spans="1:10" ht="12.75" customHeight="1" x14ac:dyDescent="0.2">
      <c r="A25" s="70" t="s">
        <v>185</v>
      </c>
      <c r="B25" s="70" t="s">
        <v>188</v>
      </c>
      <c r="C25" s="70" t="s">
        <v>189</v>
      </c>
      <c r="D25" s="70" t="s">
        <v>29</v>
      </c>
      <c r="E25" s="70">
        <v>1</v>
      </c>
      <c r="F25" s="70">
        <v>322</v>
      </c>
      <c r="G25" s="70">
        <v>18.332730000000002</v>
      </c>
      <c r="H25" s="70">
        <v>64.795439999999999</v>
      </c>
      <c r="I25" s="70">
        <v>18.332080000000001</v>
      </c>
      <c r="J25" s="70">
        <v>64.795559999999995</v>
      </c>
    </row>
    <row r="26" spans="1:10" ht="12.75" customHeight="1" x14ac:dyDescent="0.2">
      <c r="A26" s="70" t="s">
        <v>185</v>
      </c>
      <c r="B26" s="70" t="s">
        <v>190</v>
      </c>
      <c r="C26" s="70" t="s">
        <v>191</v>
      </c>
      <c r="D26" s="70" t="s">
        <v>29</v>
      </c>
      <c r="E26" s="70">
        <v>1</v>
      </c>
      <c r="F26" s="70">
        <v>152</v>
      </c>
      <c r="G26" s="70">
        <v>18.32762</v>
      </c>
      <c r="H26" s="70">
        <v>64.798410000000004</v>
      </c>
      <c r="I26" s="70">
        <v>18.329460000000001</v>
      </c>
      <c r="J26" s="70">
        <v>64.798990000000003</v>
      </c>
    </row>
    <row r="27" spans="1:10" ht="12.75" customHeight="1" x14ac:dyDescent="0.2">
      <c r="A27" s="70" t="s">
        <v>185</v>
      </c>
      <c r="B27" s="70" t="s">
        <v>192</v>
      </c>
      <c r="C27" s="70" t="s">
        <v>193</v>
      </c>
      <c r="D27" s="70" t="s">
        <v>29</v>
      </c>
      <c r="E27" s="70">
        <v>1</v>
      </c>
      <c r="F27" s="70">
        <v>299</v>
      </c>
      <c r="G27" s="70">
        <v>18.32094</v>
      </c>
      <c r="H27" s="70">
        <v>64.786600000000007</v>
      </c>
      <c r="I27" s="70">
        <v>18.323530000000002</v>
      </c>
      <c r="J27" s="70">
        <v>64.788340000000005</v>
      </c>
    </row>
    <row r="28" spans="1:10" ht="12.75" customHeight="1" x14ac:dyDescent="0.2">
      <c r="A28" s="70" t="s">
        <v>185</v>
      </c>
      <c r="B28" s="70" t="s">
        <v>211</v>
      </c>
      <c r="C28" s="70" t="s">
        <v>212</v>
      </c>
      <c r="D28" s="70" t="s">
        <v>29</v>
      </c>
      <c r="E28" s="70">
        <v>1</v>
      </c>
      <c r="F28" s="70">
        <v>551</v>
      </c>
      <c r="G28" s="70">
        <v>18.316610000000001</v>
      </c>
      <c r="H28" s="70">
        <v>64.779719999999998</v>
      </c>
      <c r="I28" s="70">
        <v>18.31428</v>
      </c>
      <c r="J28" s="70">
        <v>64.781310000000005</v>
      </c>
    </row>
    <row r="29" spans="1:10" ht="12.75" customHeight="1" x14ac:dyDescent="0.2">
      <c r="A29" s="70" t="s">
        <v>185</v>
      </c>
      <c r="B29" s="70" t="s">
        <v>194</v>
      </c>
      <c r="C29" s="70" t="s">
        <v>195</v>
      </c>
      <c r="D29" s="70" t="s">
        <v>29</v>
      </c>
      <c r="E29" s="70">
        <v>1</v>
      </c>
      <c r="F29" s="70">
        <v>383</v>
      </c>
      <c r="G29" s="70">
        <v>18.194914000000001</v>
      </c>
      <c r="H29" s="70">
        <v>64.421755000000005</v>
      </c>
      <c r="I29" s="70">
        <v>18.194814999999998</v>
      </c>
      <c r="J29" s="70">
        <v>64.425420000000003</v>
      </c>
    </row>
    <row r="30" spans="1:10" ht="12.75" customHeight="1" x14ac:dyDescent="0.2">
      <c r="A30" s="70" t="s">
        <v>185</v>
      </c>
      <c r="B30" s="70" t="s">
        <v>196</v>
      </c>
      <c r="C30" s="70" t="s">
        <v>197</v>
      </c>
      <c r="D30" s="70" t="s">
        <v>29</v>
      </c>
      <c r="E30" s="70">
        <v>1</v>
      </c>
      <c r="F30" s="70">
        <v>127</v>
      </c>
      <c r="G30" s="70">
        <v>18.319559999999999</v>
      </c>
      <c r="H30" s="70">
        <v>64.768000000000001</v>
      </c>
      <c r="I30" s="70">
        <v>18.32</v>
      </c>
      <c r="J30" s="70">
        <v>64.769109999999998</v>
      </c>
    </row>
    <row r="31" spans="1:10" ht="12.75" customHeight="1" x14ac:dyDescent="0.2">
      <c r="A31" s="71" t="s">
        <v>185</v>
      </c>
      <c r="B31" s="71" t="s">
        <v>198</v>
      </c>
      <c r="C31" s="71" t="s">
        <v>199</v>
      </c>
      <c r="D31" s="71" t="s">
        <v>29</v>
      </c>
      <c r="E31" s="71">
        <v>1</v>
      </c>
      <c r="F31" s="71">
        <v>102</v>
      </c>
      <c r="G31" s="71">
        <v>18.346440000000001</v>
      </c>
      <c r="H31" s="71">
        <v>64.778480000000002</v>
      </c>
      <c r="I31" s="71">
        <v>18.348009999999999</v>
      </c>
      <c r="J31" s="71">
        <v>64.777069999999995</v>
      </c>
    </row>
    <row r="32" spans="1:10" ht="12.75" customHeight="1" x14ac:dyDescent="0.2">
      <c r="A32" s="33"/>
      <c r="B32" s="34">
        <f>COUNTA(B24:B31)</f>
        <v>8</v>
      </c>
      <c r="C32" s="33"/>
      <c r="D32" s="33"/>
      <c r="E32" s="74"/>
      <c r="F32" s="53">
        <f>SUM(F24:F31)</f>
        <v>2146</v>
      </c>
      <c r="G32" s="33"/>
      <c r="H32" s="33"/>
      <c r="I32" s="33"/>
      <c r="J32" s="33"/>
    </row>
    <row r="33" spans="1:10" ht="12.75" customHeight="1" x14ac:dyDescent="0.2">
      <c r="A33" s="33"/>
      <c r="B33" s="33"/>
      <c r="C33" s="33"/>
      <c r="D33" s="33"/>
      <c r="E33" s="55"/>
      <c r="G33" s="33"/>
      <c r="H33" s="33"/>
      <c r="I33" s="33"/>
      <c r="J33" s="33"/>
    </row>
    <row r="34" spans="1:10" ht="12.75" customHeight="1" x14ac:dyDescent="0.2">
      <c r="A34" s="70" t="s">
        <v>200</v>
      </c>
      <c r="B34" s="70" t="s">
        <v>201</v>
      </c>
      <c r="C34" s="70" t="s">
        <v>202</v>
      </c>
      <c r="D34" s="70" t="s">
        <v>29</v>
      </c>
      <c r="E34" s="70">
        <v>1</v>
      </c>
      <c r="F34" s="70">
        <v>262</v>
      </c>
      <c r="G34" s="70">
        <v>18.321549999999998</v>
      </c>
      <c r="H34" s="70">
        <v>64.843050000000005</v>
      </c>
      <c r="I34" s="70">
        <v>18.323370000000001</v>
      </c>
      <c r="J34" s="70">
        <v>64.842910000000003</v>
      </c>
    </row>
    <row r="35" spans="1:10" ht="12.75" customHeight="1" x14ac:dyDescent="0.2">
      <c r="A35" s="70" t="s">
        <v>200</v>
      </c>
      <c r="B35" s="70" t="s">
        <v>203</v>
      </c>
      <c r="C35" s="70" t="s">
        <v>204</v>
      </c>
      <c r="D35" s="70" t="s">
        <v>29</v>
      </c>
      <c r="E35" s="70">
        <v>1</v>
      </c>
      <c r="F35" s="70">
        <v>326</v>
      </c>
      <c r="G35" s="70">
        <v>18.31156</v>
      </c>
      <c r="H35" s="70">
        <v>64.897800000000004</v>
      </c>
      <c r="I35" s="70">
        <v>18.313130000000001</v>
      </c>
      <c r="J35" s="70">
        <v>64.896069999999995</v>
      </c>
    </row>
    <row r="36" spans="1:10" ht="12.75" customHeight="1" x14ac:dyDescent="0.2">
      <c r="A36" s="70" t="s">
        <v>200</v>
      </c>
      <c r="B36" s="70" t="s">
        <v>205</v>
      </c>
      <c r="C36" s="70" t="s">
        <v>206</v>
      </c>
      <c r="D36" s="70" t="s">
        <v>29</v>
      </c>
      <c r="E36" s="70">
        <v>1</v>
      </c>
      <c r="F36" s="70">
        <v>547</v>
      </c>
      <c r="G36" s="70">
        <v>18.34524</v>
      </c>
      <c r="H36" s="70">
        <v>64.979590000000002</v>
      </c>
      <c r="I36" s="70">
        <v>18.341360000000002</v>
      </c>
      <c r="J36" s="70">
        <v>64.976609999999994</v>
      </c>
    </row>
    <row r="37" spans="1:10" ht="12.75" customHeight="1" x14ac:dyDescent="0.2">
      <c r="A37" s="70" t="s">
        <v>200</v>
      </c>
      <c r="B37" s="70" t="s">
        <v>207</v>
      </c>
      <c r="C37" s="70" t="s">
        <v>208</v>
      </c>
      <c r="D37" s="70" t="s">
        <v>29</v>
      </c>
      <c r="E37" s="70">
        <v>1</v>
      </c>
      <c r="F37" s="70">
        <v>194</v>
      </c>
      <c r="G37" s="70">
        <v>18.349460000000001</v>
      </c>
      <c r="H37" s="70">
        <v>64.865690000000001</v>
      </c>
      <c r="I37" s="70">
        <v>18.349299999999999</v>
      </c>
      <c r="J37" s="70">
        <v>64.867199999999997</v>
      </c>
    </row>
    <row r="38" spans="1:10" ht="12.75" customHeight="1" x14ac:dyDescent="0.2">
      <c r="A38" s="70" t="s">
        <v>200</v>
      </c>
      <c r="B38" s="70" t="s">
        <v>209</v>
      </c>
      <c r="C38" s="70" t="s">
        <v>210</v>
      </c>
      <c r="D38" s="70" t="s">
        <v>30</v>
      </c>
      <c r="E38" s="70">
        <v>1</v>
      </c>
      <c r="F38" s="70">
        <v>369</v>
      </c>
      <c r="G38" s="70">
        <v>18.314730000000001</v>
      </c>
      <c r="H38" s="70">
        <v>64.907740000000004</v>
      </c>
      <c r="I38" s="70">
        <v>18.312200000000001</v>
      </c>
      <c r="J38" s="70">
        <v>64.906319999999994</v>
      </c>
    </row>
    <row r="39" spans="1:10" ht="12.75" customHeight="1" x14ac:dyDescent="0.2">
      <c r="A39" s="70" t="s">
        <v>200</v>
      </c>
      <c r="B39" s="70" t="s">
        <v>213</v>
      </c>
      <c r="C39" s="70" t="s">
        <v>214</v>
      </c>
      <c r="D39" s="70" t="s">
        <v>29</v>
      </c>
      <c r="E39" s="70">
        <v>1</v>
      </c>
      <c r="F39" s="70">
        <v>275</v>
      </c>
      <c r="G39" s="70">
        <v>18.368980000000001</v>
      </c>
      <c r="H39" s="70">
        <v>64.952470000000005</v>
      </c>
      <c r="I39" s="70">
        <v>18.37086</v>
      </c>
      <c r="J39" s="70">
        <v>64.95102</v>
      </c>
    </row>
    <row r="40" spans="1:10" ht="12.75" customHeight="1" x14ac:dyDescent="0.2">
      <c r="A40" s="70" t="s">
        <v>200</v>
      </c>
      <c r="B40" s="70" t="s">
        <v>215</v>
      </c>
      <c r="C40" s="70" t="s">
        <v>216</v>
      </c>
      <c r="D40" s="70" t="s">
        <v>29</v>
      </c>
      <c r="E40" s="70">
        <v>1</v>
      </c>
      <c r="F40" s="70">
        <v>151</v>
      </c>
      <c r="G40" s="70">
        <v>18.317879999999999</v>
      </c>
      <c r="H40" s="70">
        <v>64.914569999999998</v>
      </c>
      <c r="I40" s="70">
        <v>18.317209999999999</v>
      </c>
      <c r="J40" s="70">
        <v>64.913330000000002</v>
      </c>
    </row>
    <row r="41" spans="1:10" ht="12.75" customHeight="1" x14ac:dyDescent="0.2">
      <c r="A41" s="70" t="s">
        <v>200</v>
      </c>
      <c r="B41" s="70" t="s">
        <v>217</v>
      </c>
      <c r="C41" s="70" t="s">
        <v>218</v>
      </c>
      <c r="D41" s="70" t="s">
        <v>29</v>
      </c>
      <c r="E41" s="70">
        <v>1</v>
      </c>
      <c r="F41" s="70">
        <v>584</v>
      </c>
      <c r="G41" s="70">
        <v>18.33428</v>
      </c>
      <c r="H41" s="70">
        <v>64.963570000000004</v>
      </c>
      <c r="I41" s="70">
        <v>18.336110000000001</v>
      </c>
      <c r="J41" s="70">
        <v>64.966449999999995</v>
      </c>
    </row>
    <row r="42" spans="1:10" ht="12.75" customHeight="1" x14ac:dyDescent="0.2">
      <c r="A42" s="70" t="s">
        <v>200</v>
      </c>
      <c r="B42" s="70" t="s">
        <v>219</v>
      </c>
      <c r="C42" s="70" t="s">
        <v>220</v>
      </c>
      <c r="D42" s="70" t="s">
        <v>29</v>
      </c>
      <c r="E42" s="70">
        <v>1</v>
      </c>
      <c r="F42" s="70">
        <v>260</v>
      </c>
      <c r="G42" s="70">
        <v>18.3386</v>
      </c>
      <c r="H42" s="70">
        <v>64.854209999999995</v>
      </c>
      <c r="I42" s="70">
        <v>18.33971</v>
      </c>
      <c r="J42" s="70">
        <v>64.857399999999998</v>
      </c>
    </row>
    <row r="43" spans="1:10" ht="12.75" customHeight="1" x14ac:dyDescent="0.2">
      <c r="A43" s="70" t="s">
        <v>200</v>
      </c>
      <c r="B43" s="70" t="s">
        <v>221</v>
      </c>
      <c r="C43" s="70" t="s">
        <v>222</v>
      </c>
      <c r="D43" s="70" t="s">
        <v>29</v>
      </c>
      <c r="E43" s="70">
        <v>1</v>
      </c>
      <c r="F43" s="70">
        <v>1059</v>
      </c>
      <c r="G43" s="70">
        <v>18.365459999999999</v>
      </c>
      <c r="H43" s="70">
        <v>64.92201</v>
      </c>
      <c r="I43" s="70">
        <v>18.358599999999999</v>
      </c>
      <c r="J43" s="70">
        <v>64.927580000000006</v>
      </c>
    </row>
    <row r="44" spans="1:10" ht="12.75" customHeight="1" x14ac:dyDescent="0.2">
      <c r="A44" s="70" t="s">
        <v>200</v>
      </c>
      <c r="B44" s="70" t="s">
        <v>223</v>
      </c>
      <c r="C44" s="70" t="s">
        <v>224</v>
      </c>
      <c r="D44" s="70" t="s">
        <v>29</v>
      </c>
      <c r="E44" s="70">
        <v>1</v>
      </c>
      <c r="F44" s="70">
        <v>328</v>
      </c>
      <c r="G44" s="70">
        <v>18.32002</v>
      </c>
      <c r="H44" s="70">
        <v>64.92107</v>
      </c>
      <c r="I44" s="70">
        <v>18.319669999999999</v>
      </c>
      <c r="J44" s="70">
        <v>64.917730000000006</v>
      </c>
    </row>
    <row r="45" spans="1:10" ht="12.75" customHeight="1" x14ac:dyDescent="0.2">
      <c r="A45" s="70" t="s">
        <v>200</v>
      </c>
      <c r="B45" s="70" t="s">
        <v>225</v>
      </c>
      <c r="C45" s="70" t="s">
        <v>226</v>
      </c>
      <c r="D45" s="70" t="s">
        <v>29</v>
      </c>
      <c r="E45" s="70">
        <v>1</v>
      </c>
      <c r="F45" s="70">
        <v>322</v>
      </c>
      <c r="G45" s="70">
        <v>18.33455</v>
      </c>
      <c r="H45" s="70">
        <v>64.849149999999995</v>
      </c>
      <c r="I45" s="70">
        <v>18.336200000000002</v>
      </c>
      <c r="J45" s="70">
        <v>64.851320000000001</v>
      </c>
    </row>
    <row r="46" spans="1:10" ht="12.75" customHeight="1" x14ac:dyDescent="0.2">
      <c r="A46" s="70" t="s">
        <v>200</v>
      </c>
      <c r="B46" s="70" t="s">
        <v>227</v>
      </c>
      <c r="C46" s="70" t="s">
        <v>228</v>
      </c>
      <c r="D46" s="70" t="s">
        <v>29</v>
      </c>
      <c r="E46" s="70">
        <v>1</v>
      </c>
      <c r="F46" s="70">
        <v>197</v>
      </c>
      <c r="G46" s="70">
        <v>18.318719999999999</v>
      </c>
      <c r="H46" s="70">
        <v>64.85284</v>
      </c>
      <c r="I46" s="70">
        <v>18.317170000000001</v>
      </c>
      <c r="J46" s="70">
        <v>64.852029999999999</v>
      </c>
    </row>
    <row r="47" spans="1:10" ht="12.75" customHeight="1" x14ac:dyDescent="0.2">
      <c r="A47" s="70" t="s">
        <v>200</v>
      </c>
      <c r="B47" s="70" t="s">
        <v>229</v>
      </c>
      <c r="C47" s="70" t="s">
        <v>230</v>
      </c>
      <c r="D47" s="70" t="s">
        <v>29</v>
      </c>
      <c r="E47" s="70">
        <v>1</v>
      </c>
      <c r="F47" s="70">
        <v>226</v>
      </c>
      <c r="G47" s="70">
        <v>18.323309999999999</v>
      </c>
      <c r="H47" s="70">
        <v>64.846050000000005</v>
      </c>
      <c r="I47" s="70">
        <v>18.324580000000001</v>
      </c>
      <c r="J47" s="70">
        <v>6484746</v>
      </c>
    </row>
    <row r="48" spans="1:10" ht="12.75" customHeight="1" x14ac:dyDescent="0.2">
      <c r="A48" s="71" t="s">
        <v>200</v>
      </c>
      <c r="B48" s="71" t="s">
        <v>231</v>
      </c>
      <c r="C48" s="71" t="s">
        <v>232</v>
      </c>
      <c r="D48" s="71" t="s">
        <v>29</v>
      </c>
      <c r="E48" s="71">
        <v>1</v>
      </c>
      <c r="F48" s="71">
        <v>167</v>
      </c>
      <c r="G48" s="71">
        <v>18.34592</v>
      </c>
      <c r="H48" s="71">
        <v>64.867249999999999</v>
      </c>
      <c r="I48" s="71">
        <v>18.34789</v>
      </c>
      <c r="J48" s="71">
        <v>64.867699999999999</v>
      </c>
    </row>
    <row r="49" spans="1:10" ht="12.75" customHeight="1" x14ac:dyDescent="0.2">
      <c r="A49" s="33"/>
      <c r="B49" s="34">
        <f>COUNTA(B34:B48)</f>
        <v>15</v>
      </c>
      <c r="C49" s="33"/>
      <c r="D49" s="46"/>
      <c r="E49" s="74"/>
      <c r="F49" s="53">
        <f>SUM(F34:F48)</f>
        <v>5267</v>
      </c>
      <c r="G49" s="46"/>
      <c r="H49" s="46"/>
      <c r="I49" s="46"/>
      <c r="J49" s="46"/>
    </row>
    <row r="50" spans="1:10" ht="12.75" customHeight="1" x14ac:dyDescent="0.2">
      <c r="A50" s="33"/>
      <c r="B50" s="34"/>
      <c r="C50" s="33"/>
      <c r="D50" s="33"/>
      <c r="E50" s="74"/>
      <c r="F50" s="53"/>
      <c r="G50" s="33"/>
      <c r="H50" s="33"/>
      <c r="I50" s="33"/>
      <c r="J50" s="33"/>
    </row>
    <row r="51" spans="1:10" ht="12.75" customHeight="1" x14ac:dyDescent="0.2">
      <c r="A51" s="33"/>
      <c r="B51" s="34"/>
      <c r="C51" s="33"/>
      <c r="D51" s="33"/>
      <c r="E51" s="74"/>
      <c r="F51" s="53"/>
      <c r="G51" s="33"/>
      <c r="H51" s="33"/>
      <c r="I51" s="33"/>
      <c r="J51" s="33"/>
    </row>
    <row r="52" spans="1:10" ht="12.75" customHeight="1" x14ac:dyDescent="0.2">
      <c r="A52" s="33"/>
      <c r="C52" s="101" t="s">
        <v>98</v>
      </c>
      <c r="D52" s="102"/>
      <c r="E52" s="103"/>
      <c r="G52" s="33"/>
      <c r="H52" s="33"/>
      <c r="I52" s="33"/>
      <c r="J52" s="33"/>
    </row>
    <row r="53" spans="1:10" s="2" customFormat="1" ht="12.75" customHeight="1" x14ac:dyDescent="0.15">
      <c r="C53" s="97" t="s">
        <v>97</v>
      </c>
      <c r="D53" s="98">
        <f>SUM(B22+B32+B49)</f>
        <v>43</v>
      </c>
      <c r="E53" s="103"/>
      <c r="G53" s="54"/>
      <c r="H53" s="54"/>
      <c r="I53" s="54"/>
      <c r="J53" s="54"/>
    </row>
    <row r="54" spans="1:10" ht="12.75" customHeight="1" x14ac:dyDescent="0.2">
      <c r="A54" s="47"/>
      <c r="B54" s="47"/>
      <c r="C54" s="97" t="s">
        <v>260</v>
      </c>
      <c r="D54" s="99">
        <f>SUM(F22+F32+F49)</f>
        <v>15156</v>
      </c>
      <c r="E54" s="100"/>
      <c r="F54" s="88"/>
      <c r="G54" s="46"/>
      <c r="H54" s="46"/>
      <c r="I54" s="46"/>
      <c r="J54" s="46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Virgin Islands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70"/>
  <sheetViews>
    <sheetView workbookViewId="0"/>
  </sheetViews>
  <sheetFormatPr defaultRowHeight="12.75" x14ac:dyDescent="0.2"/>
  <cols>
    <col min="1" max="1" width="11.5703125" style="5" customWidth="1"/>
    <col min="2" max="2" width="7.7109375" style="5" customWidth="1"/>
    <col min="3" max="3" width="41" style="5" customWidth="1"/>
    <col min="4" max="4" width="8.28515625" style="5" customWidth="1"/>
    <col min="5" max="5" width="9.7109375" style="5" customWidth="1"/>
    <col min="6" max="8" width="9.28515625" style="5" customWidth="1"/>
    <col min="9" max="16384" width="9.140625" style="5"/>
  </cols>
  <sheetData>
    <row r="1" spans="1:9" s="2" customFormat="1" ht="54" customHeight="1" x14ac:dyDescent="0.15">
      <c r="A1" s="4" t="s">
        <v>235</v>
      </c>
      <c r="B1" s="25" t="s">
        <v>13</v>
      </c>
      <c r="C1" s="25" t="s">
        <v>67</v>
      </c>
      <c r="D1" s="3" t="s">
        <v>70</v>
      </c>
      <c r="E1" s="3" t="s">
        <v>236</v>
      </c>
      <c r="F1" s="3" t="s">
        <v>237</v>
      </c>
      <c r="G1" s="3" t="s">
        <v>238</v>
      </c>
      <c r="H1" s="3" t="s">
        <v>239</v>
      </c>
      <c r="I1" s="75" t="s">
        <v>234</v>
      </c>
    </row>
    <row r="2" spans="1:9" ht="12.75" customHeight="1" x14ac:dyDescent="0.2">
      <c r="A2" s="70" t="s">
        <v>144</v>
      </c>
      <c r="B2" s="70" t="s">
        <v>145</v>
      </c>
      <c r="C2" s="70" t="s">
        <v>146</v>
      </c>
      <c r="D2" s="70">
        <v>1</v>
      </c>
      <c r="E2" s="70" t="s">
        <v>28</v>
      </c>
      <c r="F2" s="70">
        <v>365</v>
      </c>
      <c r="G2" s="70">
        <v>1</v>
      </c>
      <c r="H2" s="70" t="s">
        <v>104</v>
      </c>
      <c r="I2" s="70">
        <v>159</v>
      </c>
    </row>
    <row r="3" spans="1:9" ht="12.75" customHeight="1" x14ac:dyDescent="0.2">
      <c r="A3" s="70" t="s">
        <v>144</v>
      </c>
      <c r="B3" s="70" t="s">
        <v>147</v>
      </c>
      <c r="C3" s="70" t="s">
        <v>148</v>
      </c>
      <c r="D3" s="70">
        <v>1</v>
      </c>
      <c r="E3" s="70" t="s">
        <v>28</v>
      </c>
      <c r="F3" s="70">
        <v>365</v>
      </c>
      <c r="G3" s="70">
        <v>1</v>
      </c>
      <c r="H3" s="70" t="s">
        <v>104</v>
      </c>
      <c r="I3" s="70">
        <v>355</v>
      </c>
    </row>
    <row r="4" spans="1:9" ht="12.75" customHeight="1" x14ac:dyDescent="0.2">
      <c r="A4" s="70" t="s">
        <v>144</v>
      </c>
      <c r="B4" s="70" t="s">
        <v>149</v>
      </c>
      <c r="C4" s="70" t="s">
        <v>150</v>
      </c>
      <c r="D4" s="70">
        <v>1</v>
      </c>
      <c r="E4" s="70" t="s">
        <v>28</v>
      </c>
      <c r="F4" s="70">
        <v>365</v>
      </c>
      <c r="G4" s="70">
        <v>1</v>
      </c>
      <c r="H4" s="70" t="s">
        <v>104</v>
      </c>
      <c r="I4" s="70">
        <v>254</v>
      </c>
    </row>
    <row r="5" spans="1:9" ht="12.75" customHeight="1" x14ac:dyDescent="0.2">
      <c r="A5" s="70" t="s">
        <v>144</v>
      </c>
      <c r="B5" s="70" t="s">
        <v>151</v>
      </c>
      <c r="C5" s="70" t="s">
        <v>152</v>
      </c>
      <c r="D5" s="70">
        <v>1</v>
      </c>
      <c r="E5" s="70" t="s">
        <v>28</v>
      </c>
      <c r="F5" s="70">
        <v>365</v>
      </c>
      <c r="G5" s="70">
        <v>1</v>
      </c>
      <c r="H5" s="70" t="s">
        <v>104</v>
      </c>
      <c r="I5" s="70">
        <v>311</v>
      </c>
    </row>
    <row r="6" spans="1:9" ht="12.75" customHeight="1" x14ac:dyDescent="0.2">
      <c r="A6" s="70" t="s">
        <v>144</v>
      </c>
      <c r="B6" s="70" t="s">
        <v>153</v>
      </c>
      <c r="C6" s="70" t="s">
        <v>154</v>
      </c>
      <c r="D6" s="70">
        <v>1</v>
      </c>
      <c r="E6" s="70" t="s">
        <v>28</v>
      </c>
      <c r="F6" s="70">
        <v>365</v>
      </c>
      <c r="G6" s="70">
        <v>1</v>
      </c>
      <c r="H6" s="70" t="s">
        <v>104</v>
      </c>
      <c r="I6" s="70">
        <v>282</v>
      </c>
    </row>
    <row r="7" spans="1:9" ht="12.75" customHeight="1" x14ac:dyDescent="0.2">
      <c r="A7" s="70" t="s">
        <v>144</v>
      </c>
      <c r="B7" s="70" t="s">
        <v>155</v>
      </c>
      <c r="C7" s="70" t="s">
        <v>156</v>
      </c>
      <c r="D7" s="70">
        <v>1</v>
      </c>
      <c r="E7" s="70" t="s">
        <v>28</v>
      </c>
      <c r="F7" s="70">
        <v>365</v>
      </c>
      <c r="G7" s="70">
        <v>1</v>
      </c>
      <c r="H7" s="70" t="s">
        <v>104</v>
      </c>
      <c r="I7" s="70">
        <v>333</v>
      </c>
    </row>
    <row r="8" spans="1:9" ht="12.75" customHeight="1" x14ac:dyDescent="0.2">
      <c r="A8" s="70" t="s">
        <v>144</v>
      </c>
      <c r="B8" s="70" t="s">
        <v>157</v>
      </c>
      <c r="C8" s="70" t="s">
        <v>158</v>
      </c>
      <c r="D8" s="70">
        <v>1</v>
      </c>
      <c r="E8" s="70" t="s">
        <v>28</v>
      </c>
      <c r="F8" s="70">
        <v>365</v>
      </c>
      <c r="G8" s="70">
        <v>1</v>
      </c>
      <c r="H8" s="70" t="s">
        <v>104</v>
      </c>
      <c r="I8" s="70">
        <v>205</v>
      </c>
    </row>
    <row r="9" spans="1:9" ht="12.75" customHeight="1" x14ac:dyDescent="0.2">
      <c r="A9" s="70" t="s">
        <v>144</v>
      </c>
      <c r="B9" s="70" t="s">
        <v>159</v>
      </c>
      <c r="C9" s="70" t="s">
        <v>160</v>
      </c>
      <c r="D9" s="70">
        <v>1</v>
      </c>
      <c r="E9" s="70" t="s">
        <v>28</v>
      </c>
      <c r="F9" s="70">
        <v>365</v>
      </c>
      <c r="G9" s="70">
        <v>1</v>
      </c>
      <c r="H9" s="70" t="s">
        <v>104</v>
      </c>
      <c r="I9" s="70">
        <v>259</v>
      </c>
    </row>
    <row r="10" spans="1:9" ht="12.75" customHeight="1" x14ac:dyDescent="0.2">
      <c r="A10" s="70" t="s">
        <v>144</v>
      </c>
      <c r="B10" s="70" t="s">
        <v>161</v>
      </c>
      <c r="C10" s="70" t="s">
        <v>162</v>
      </c>
      <c r="D10" s="70">
        <v>1</v>
      </c>
      <c r="E10" s="70" t="s">
        <v>28</v>
      </c>
      <c r="F10" s="70">
        <v>365</v>
      </c>
      <c r="G10" s="70">
        <v>1</v>
      </c>
      <c r="H10" s="70" t="s">
        <v>104</v>
      </c>
      <c r="I10" s="70">
        <v>217</v>
      </c>
    </row>
    <row r="11" spans="1:9" ht="12.75" customHeight="1" x14ac:dyDescent="0.2">
      <c r="A11" s="70" t="s">
        <v>144</v>
      </c>
      <c r="B11" s="70" t="s">
        <v>163</v>
      </c>
      <c r="C11" s="70" t="s">
        <v>164</v>
      </c>
      <c r="D11" s="70">
        <v>1</v>
      </c>
      <c r="E11" s="70" t="s">
        <v>28</v>
      </c>
      <c r="F11" s="70">
        <v>365</v>
      </c>
      <c r="G11" s="70">
        <v>1</v>
      </c>
      <c r="H11" s="70" t="s">
        <v>104</v>
      </c>
      <c r="I11" s="70">
        <v>260</v>
      </c>
    </row>
    <row r="12" spans="1:9" ht="12.75" customHeight="1" x14ac:dyDescent="0.2">
      <c r="A12" s="70" t="s">
        <v>144</v>
      </c>
      <c r="B12" s="70" t="s">
        <v>165</v>
      </c>
      <c r="C12" s="70" t="s">
        <v>166</v>
      </c>
      <c r="D12" s="70">
        <v>1</v>
      </c>
      <c r="E12" s="70" t="s">
        <v>28</v>
      </c>
      <c r="F12" s="70">
        <v>365</v>
      </c>
      <c r="G12" s="70">
        <v>1</v>
      </c>
      <c r="H12" s="70" t="s">
        <v>104</v>
      </c>
      <c r="I12" s="70">
        <v>1707</v>
      </c>
    </row>
    <row r="13" spans="1:9" ht="12.75" customHeight="1" x14ac:dyDescent="0.2">
      <c r="A13" s="70" t="s">
        <v>144</v>
      </c>
      <c r="B13" s="70" t="s">
        <v>167</v>
      </c>
      <c r="C13" s="70" t="s">
        <v>168</v>
      </c>
      <c r="D13" s="70">
        <v>1</v>
      </c>
      <c r="E13" s="70" t="s">
        <v>28</v>
      </c>
      <c r="F13" s="70">
        <v>365</v>
      </c>
      <c r="G13" s="70">
        <v>1</v>
      </c>
      <c r="H13" s="70" t="s">
        <v>104</v>
      </c>
      <c r="I13" s="70">
        <v>229</v>
      </c>
    </row>
    <row r="14" spans="1:9" ht="12.75" customHeight="1" x14ac:dyDescent="0.2">
      <c r="A14" s="70" t="s">
        <v>144</v>
      </c>
      <c r="B14" s="70" t="s">
        <v>169</v>
      </c>
      <c r="C14" s="70" t="s">
        <v>170</v>
      </c>
      <c r="D14" s="70">
        <v>1</v>
      </c>
      <c r="E14" s="70" t="s">
        <v>28</v>
      </c>
      <c r="F14" s="70">
        <v>365</v>
      </c>
      <c r="G14" s="70">
        <v>1</v>
      </c>
      <c r="H14" s="70" t="s">
        <v>104</v>
      </c>
      <c r="I14" s="70">
        <v>273</v>
      </c>
    </row>
    <row r="15" spans="1:9" ht="12.75" customHeight="1" x14ac:dyDescent="0.2">
      <c r="A15" s="70" t="s">
        <v>144</v>
      </c>
      <c r="B15" s="70" t="s">
        <v>171</v>
      </c>
      <c r="C15" s="70" t="s">
        <v>172</v>
      </c>
      <c r="D15" s="70">
        <v>1</v>
      </c>
      <c r="E15" s="70" t="s">
        <v>28</v>
      </c>
      <c r="F15" s="70">
        <v>365</v>
      </c>
      <c r="G15" s="70">
        <v>1</v>
      </c>
      <c r="H15" s="70" t="s">
        <v>104</v>
      </c>
      <c r="I15" s="70">
        <v>484</v>
      </c>
    </row>
    <row r="16" spans="1:9" ht="12.75" customHeight="1" x14ac:dyDescent="0.2">
      <c r="A16" s="70" t="s">
        <v>144</v>
      </c>
      <c r="B16" s="70" t="s">
        <v>173</v>
      </c>
      <c r="C16" s="70" t="s">
        <v>174</v>
      </c>
      <c r="D16" s="70">
        <v>1</v>
      </c>
      <c r="E16" s="70" t="s">
        <v>28</v>
      </c>
      <c r="F16" s="70">
        <v>365</v>
      </c>
      <c r="G16" s="70">
        <v>1</v>
      </c>
      <c r="H16" s="70" t="s">
        <v>104</v>
      </c>
      <c r="I16" s="70">
        <v>133</v>
      </c>
    </row>
    <row r="17" spans="1:9" ht="12.75" customHeight="1" x14ac:dyDescent="0.2">
      <c r="A17" s="70" t="s">
        <v>144</v>
      </c>
      <c r="B17" s="70" t="s">
        <v>175</v>
      </c>
      <c r="C17" s="70" t="s">
        <v>176</v>
      </c>
      <c r="D17" s="70">
        <v>1</v>
      </c>
      <c r="E17" s="70" t="s">
        <v>28</v>
      </c>
      <c r="F17" s="70">
        <v>365</v>
      </c>
      <c r="G17" s="70">
        <v>1</v>
      </c>
      <c r="H17" s="70" t="s">
        <v>104</v>
      </c>
      <c r="I17" s="70">
        <v>139</v>
      </c>
    </row>
    <row r="18" spans="1:9" ht="12.75" customHeight="1" x14ac:dyDescent="0.2">
      <c r="A18" s="70" t="s">
        <v>144</v>
      </c>
      <c r="B18" s="70" t="s">
        <v>177</v>
      </c>
      <c r="C18" s="70" t="s">
        <v>178</v>
      </c>
      <c r="D18" s="70">
        <v>1</v>
      </c>
      <c r="E18" s="70" t="s">
        <v>28</v>
      </c>
      <c r="F18" s="70">
        <v>365</v>
      </c>
      <c r="G18" s="70">
        <v>1</v>
      </c>
      <c r="H18" s="70" t="s">
        <v>104</v>
      </c>
      <c r="I18" s="70">
        <v>439</v>
      </c>
    </row>
    <row r="19" spans="1:9" ht="12.75" customHeight="1" x14ac:dyDescent="0.2">
      <c r="A19" s="70" t="s">
        <v>144</v>
      </c>
      <c r="B19" s="70" t="s">
        <v>179</v>
      </c>
      <c r="C19" s="70" t="s">
        <v>180</v>
      </c>
      <c r="D19" s="70">
        <v>1</v>
      </c>
      <c r="E19" s="70" t="s">
        <v>28</v>
      </c>
      <c r="F19" s="70">
        <v>365</v>
      </c>
      <c r="G19" s="70">
        <v>1</v>
      </c>
      <c r="H19" s="70" t="s">
        <v>104</v>
      </c>
      <c r="I19" s="70">
        <v>289</v>
      </c>
    </row>
    <row r="20" spans="1:9" ht="12.75" customHeight="1" x14ac:dyDescent="0.2">
      <c r="A20" s="70" t="s">
        <v>144</v>
      </c>
      <c r="B20" s="70" t="s">
        <v>181</v>
      </c>
      <c r="C20" s="70" t="s">
        <v>182</v>
      </c>
      <c r="D20" s="70">
        <v>1</v>
      </c>
      <c r="E20" s="70" t="s">
        <v>28</v>
      </c>
      <c r="F20" s="70">
        <v>365</v>
      </c>
      <c r="G20" s="70">
        <v>1</v>
      </c>
      <c r="H20" s="70" t="s">
        <v>104</v>
      </c>
      <c r="I20" s="70">
        <v>630</v>
      </c>
    </row>
    <row r="21" spans="1:9" ht="12.75" customHeight="1" x14ac:dyDescent="0.2">
      <c r="A21" s="71" t="s">
        <v>144</v>
      </c>
      <c r="B21" s="71" t="s">
        <v>183</v>
      </c>
      <c r="C21" s="71" t="s">
        <v>184</v>
      </c>
      <c r="D21" s="71">
        <v>1</v>
      </c>
      <c r="E21" s="71" t="s">
        <v>28</v>
      </c>
      <c r="F21" s="71">
        <v>365</v>
      </c>
      <c r="G21" s="71">
        <v>1</v>
      </c>
      <c r="H21" s="71" t="s">
        <v>104</v>
      </c>
      <c r="I21" s="71">
        <v>785</v>
      </c>
    </row>
    <row r="22" spans="1:9" ht="12.75" customHeight="1" x14ac:dyDescent="0.2">
      <c r="A22" s="32"/>
      <c r="B22" s="61">
        <f>COUNTA(B2:B21)</f>
        <v>20</v>
      </c>
      <c r="C22" s="20"/>
      <c r="D22" s="20"/>
      <c r="E22" s="29">
        <f>COUNTIF(E2:E21, "Yes")</f>
        <v>20</v>
      </c>
      <c r="F22" s="20"/>
      <c r="G22" s="29"/>
      <c r="H22" s="29"/>
      <c r="I22" s="53">
        <f>SUM(I2:I21)</f>
        <v>7743</v>
      </c>
    </row>
    <row r="23" spans="1:9" ht="12.75" customHeight="1" x14ac:dyDescent="0.2">
      <c r="A23" s="32"/>
      <c r="B23" s="55"/>
      <c r="C23" s="32"/>
      <c r="D23" s="32"/>
      <c r="E23" s="32"/>
      <c r="F23" s="32"/>
      <c r="G23" s="32"/>
      <c r="H23" s="32"/>
      <c r="I23" s="24"/>
    </row>
    <row r="24" spans="1:9" ht="12.75" customHeight="1" x14ac:dyDescent="0.2">
      <c r="A24" s="70" t="s">
        <v>185</v>
      </c>
      <c r="B24" s="70" t="s">
        <v>186</v>
      </c>
      <c r="C24" s="70" t="s">
        <v>187</v>
      </c>
      <c r="D24" s="70">
        <v>1</v>
      </c>
      <c r="E24" s="70" t="s">
        <v>28</v>
      </c>
      <c r="F24" s="70">
        <v>365</v>
      </c>
      <c r="G24" s="70">
        <v>1</v>
      </c>
      <c r="H24" s="70" t="s">
        <v>104</v>
      </c>
      <c r="I24" s="70">
        <v>210</v>
      </c>
    </row>
    <row r="25" spans="1:9" ht="12.75" customHeight="1" x14ac:dyDescent="0.2">
      <c r="A25" s="70" t="s">
        <v>185</v>
      </c>
      <c r="B25" s="70" t="s">
        <v>188</v>
      </c>
      <c r="C25" s="70" t="s">
        <v>189</v>
      </c>
      <c r="D25" s="70">
        <v>1</v>
      </c>
      <c r="E25" s="70" t="s">
        <v>28</v>
      </c>
      <c r="F25" s="70">
        <v>365</v>
      </c>
      <c r="G25" s="70">
        <v>1</v>
      </c>
      <c r="H25" s="70" t="s">
        <v>104</v>
      </c>
      <c r="I25" s="70">
        <v>322</v>
      </c>
    </row>
    <row r="26" spans="1:9" ht="12.75" customHeight="1" x14ac:dyDescent="0.2">
      <c r="A26" s="70" t="s">
        <v>185</v>
      </c>
      <c r="B26" s="70" t="s">
        <v>190</v>
      </c>
      <c r="C26" s="70" t="s">
        <v>191</v>
      </c>
      <c r="D26" s="70">
        <v>1</v>
      </c>
      <c r="E26" s="70" t="s">
        <v>28</v>
      </c>
      <c r="F26" s="70">
        <v>365</v>
      </c>
      <c r="G26" s="70">
        <v>1</v>
      </c>
      <c r="H26" s="70" t="s">
        <v>104</v>
      </c>
      <c r="I26" s="70">
        <v>152</v>
      </c>
    </row>
    <row r="27" spans="1:9" ht="12.75" customHeight="1" x14ac:dyDescent="0.2">
      <c r="A27" s="70" t="s">
        <v>185</v>
      </c>
      <c r="B27" s="70" t="s">
        <v>192</v>
      </c>
      <c r="C27" s="70" t="s">
        <v>193</v>
      </c>
      <c r="D27" s="70">
        <v>1</v>
      </c>
      <c r="E27" s="70" t="s">
        <v>28</v>
      </c>
      <c r="F27" s="70">
        <v>365</v>
      </c>
      <c r="G27" s="70">
        <v>1</v>
      </c>
      <c r="H27" s="70" t="s">
        <v>104</v>
      </c>
      <c r="I27" s="70">
        <v>299</v>
      </c>
    </row>
    <row r="28" spans="1:9" ht="12.75" customHeight="1" x14ac:dyDescent="0.2">
      <c r="A28" s="70" t="s">
        <v>185</v>
      </c>
      <c r="B28" s="70" t="s">
        <v>211</v>
      </c>
      <c r="C28" s="70" t="s">
        <v>212</v>
      </c>
      <c r="D28" s="70">
        <v>1</v>
      </c>
      <c r="E28" s="70" t="s">
        <v>28</v>
      </c>
      <c r="F28" s="70">
        <v>365</v>
      </c>
      <c r="G28" s="70">
        <v>1</v>
      </c>
      <c r="H28" s="70" t="s">
        <v>104</v>
      </c>
      <c r="I28" s="70">
        <v>551</v>
      </c>
    </row>
    <row r="29" spans="1:9" ht="12.75" customHeight="1" x14ac:dyDescent="0.2">
      <c r="A29" s="70" t="s">
        <v>185</v>
      </c>
      <c r="B29" s="70" t="s">
        <v>194</v>
      </c>
      <c r="C29" s="70" t="s">
        <v>195</v>
      </c>
      <c r="D29" s="70">
        <v>1</v>
      </c>
      <c r="E29" s="70" t="s">
        <v>28</v>
      </c>
      <c r="F29" s="70">
        <v>365</v>
      </c>
      <c r="G29" s="70">
        <v>1</v>
      </c>
      <c r="H29" s="70" t="s">
        <v>104</v>
      </c>
      <c r="I29" s="70">
        <v>383</v>
      </c>
    </row>
    <row r="30" spans="1:9" ht="12.75" customHeight="1" x14ac:dyDescent="0.2">
      <c r="A30" s="70" t="s">
        <v>185</v>
      </c>
      <c r="B30" s="70" t="s">
        <v>196</v>
      </c>
      <c r="C30" s="70" t="s">
        <v>197</v>
      </c>
      <c r="D30" s="70">
        <v>1</v>
      </c>
      <c r="E30" s="70" t="s">
        <v>28</v>
      </c>
      <c r="F30" s="70">
        <v>365</v>
      </c>
      <c r="G30" s="70">
        <v>1</v>
      </c>
      <c r="H30" s="70" t="s">
        <v>104</v>
      </c>
      <c r="I30" s="70">
        <v>127</v>
      </c>
    </row>
    <row r="31" spans="1:9" ht="12.75" customHeight="1" x14ac:dyDescent="0.2">
      <c r="A31" s="71" t="s">
        <v>185</v>
      </c>
      <c r="B31" s="71" t="s">
        <v>198</v>
      </c>
      <c r="C31" s="71" t="s">
        <v>199</v>
      </c>
      <c r="D31" s="71">
        <v>1</v>
      </c>
      <c r="E31" s="71" t="s">
        <v>28</v>
      </c>
      <c r="F31" s="71">
        <v>365</v>
      </c>
      <c r="G31" s="71">
        <v>1</v>
      </c>
      <c r="H31" s="71" t="s">
        <v>104</v>
      </c>
      <c r="I31" s="71">
        <v>102</v>
      </c>
    </row>
    <row r="32" spans="1:9" ht="12.75" customHeight="1" x14ac:dyDescent="0.2">
      <c r="A32" s="32"/>
      <c r="B32" s="61">
        <f>COUNTA(B24:B31)</f>
        <v>8</v>
      </c>
      <c r="C32" s="20"/>
      <c r="D32" s="20"/>
      <c r="E32" s="29">
        <f>COUNTIF(E24:E31, "Yes")</f>
        <v>8</v>
      </c>
      <c r="F32" s="20"/>
      <c r="G32" s="29"/>
      <c r="H32" s="20"/>
      <c r="I32" s="53">
        <f>SUM(I24:I31)</f>
        <v>2146</v>
      </c>
    </row>
    <row r="33" spans="1:9" ht="12.75" customHeight="1" x14ac:dyDescent="0.2">
      <c r="A33" s="32"/>
      <c r="B33" s="55"/>
      <c r="C33" s="32"/>
      <c r="D33" s="32"/>
      <c r="E33" s="32"/>
      <c r="F33" s="32"/>
      <c r="G33" s="32"/>
      <c r="H33" s="32"/>
      <c r="I33" s="24"/>
    </row>
    <row r="34" spans="1:9" ht="12.75" customHeight="1" x14ac:dyDescent="0.2">
      <c r="A34" s="70" t="s">
        <v>200</v>
      </c>
      <c r="B34" s="70" t="s">
        <v>201</v>
      </c>
      <c r="C34" s="70" t="s">
        <v>202</v>
      </c>
      <c r="D34" s="70">
        <v>1</v>
      </c>
      <c r="E34" s="70" t="s">
        <v>28</v>
      </c>
      <c r="F34" s="70">
        <v>365</v>
      </c>
      <c r="G34" s="70">
        <v>1</v>
      </c>
      <c r="H34" s="70" t="s">
        <v>104</v>
      </c>
      <c r="I34" s="70">
        <v>262</v>
      </c>
    </row>
    <row r="35" spans="1:9" ht="12.75" customHeight="1" x14ac:dyDescent="0.2">
      <c r="A35" s="70" t="s">
        <v>200</v>
      </c>
      <c r="B35" s="70" t="s">
        <v>203</v>
      </c>
      <c r="C35" s="70" t="s">
        <v>204</v>
      </c>
      <c r="D35" s="70">
        <v>1</v>
      </c>
      <c r="E35" s="70" t="s">
        <v>28</v>
      </c>
      <c r="F35" s="70">
        <v>365</v>
      </c>
      <c r="G35" s="70">
        <v>1</v>
      </c>
      <c r="H35" s="70" t="s">
        <v>104</v>
      </c>
      <c r="I35" s="70">
        <v>326</v>
      </c>
    </row>
    <row r="36" spans="1:9" ht="12.75" customHeight="1" x14ac:dyDescent="0.2">
      <c r="A36" s="70" t="s">
        <v>200</v>
      </c>
      <c r="B36" s="70" t="s">
        <v>205</v>
      </c>
      <c r="C36" s="70" t="s">
        <v>206</v>
      </c>
      <c r="D36" s="70">
        <v>1</v>
      </c>
      <c r="E36" s="70" t="s">
        <v>28</v>
      </c>
      <c r="F36" s="70">
        <v>365</v>
      </c>
      <c r="G36" s="70">
        <v>1</v>
      </c>
      <c r="H36" s="70" t="s">
        <v>104</v>
      </c>
      <c r="I36" s="70">
        <v>547</v>
      </c>
    </row>
    <row r="37" spans="1:9" ht="12.75" customHeight="1" x14ac:dyDescent="0.2">
      <c r="A37" s="70" t="s">
        <v>200</v>
      </c>
      <c r="B37" s="70" t="s">
        <v>207</v>
      </c>
      <c r="C37" s="70" t="s">
        <v>208</v>
      </c>
      <c r="D37" s="70">
        <v>1</v>
      </c>
      <c r="E37" s="70" t="s">
        <v>28</v>
      </c>
      <c r="F37" s="70">
        <v>365</v>
      </c>
      <c r="G37" s="70">
        <v>1</v>
      </c>
      <c r="H37" s="70" t="s">
        <v>104</v>
      </c>
      <c r="I37" s="70">
        <v>194</v>
      </c>
    </row>
    <row r="38" spans="1:9" ht="12.75" customHeight="1" x14ac:dyDescent="0.2">
      <c r="A38" s="70" t="s">
        <v>200</v>
      </c>
      <c r="B38" s="70" t="s">
        <v>209</v>
      </c>
      <c r="C38" s="70" t="s">
        <v>210</v>
      </c>
      <c r="D38" s="70">
        <v>1</v>
      </c>
      <c r="E38" s="70" t="s">
        <v>28</v>
      </c>
      <c r="F38" s="70">
        <v>365</v>
      </c>
      <c r="G38" s="70">
        <v>1</v>
      </c>
      <c r="H38" s="70" t="s">
        <v>104</v>
      </c>
      <c r="I38" s="70">
        <v>369</v>
      </c>
    </row>
    <row r="39" spans="1:9" ht="12.75" customHeight="1" x14ac:dyDescent="0.2">
      <c r="A39" s="70" t="s">
        <v>200</v>
      </c>
      <c r="B39" s="70" t="s">
        <v>213</v>
      </c>
      <c r="C39" s="70" t="s">
        <v>214</v>
      </c>
      <c r="D39" s="70">
        <v>1</v>
      </c>
      <c r="E39" s="70" t="s">
        <v>28</v>
      </c>
      <c r="F39" s="70">
        <v>365</v>
      </c>
      <c r="G39" s="70">
        <v>1</v>
      </c>
      <c r="H39" s="70" t="s">
        <v>104</v>
      </c>
      <c r="I39" s="70">
        <v>275</v>
      </c>
    </row>
    <row r="40" spans="1:9" ht="12.75" customHeight="1" x14ac:dyDescent="0.2">
      <c r="A40" s="70" t="s">
        <v>200</v>
      </c>
      <c r="B40" s="70" t="s">
        <v>215</v>
      </c>
      <c r="C40" s="70" t="s">
        <v>216</v>
      </c>
      <c r="D40" s="70">
        <v>1</v>
      </c>
      <c r="E40" s="70" t="s">
        <v>28</v>
      </c>
      <c r="F40" s="70">
        <v>365</v>
      </c>
      <c r="G40" s="70">
        <v>1</v>
      </c>
      <c r="H40" s="70" t="s">
        <v>104</v>
      </c>
      <c r="I40" s="70">
        <v>151</v>
      </c>
    </row>
    <row r="41" spans="1:9" ht="12.75" customHeight="1" x14ac:dyDescent="0.2">
      <c r="A41" s="70" t="s">
        <v>200</v>
      </c>
      <c r="B41" s="70" t="s">
        <v>217</v>
      </c>
      <c r="C41" s="70" t="s">
        <v>218</v>
      </c>
      <c r="D41" s="70">
        <v>1</v>
      </c>
      <c r="E41" s="70" t="s">
        <v>28</v>
      </c>
      <c r="F41" s="70">
        <v>365</v>
      </c>
      <c r="G41" s="70">
        <v>1</v>
      </c>
      <c r="H41" s="70" t="s">
        <v>104</v>
      </c>
      <c r="I41" s="70">
        <v>584</v>
      </c>
    </row>
    <row r="42" spans="1:9" ht="12.75" customHeight="1" x14ac:dyDescent="0.2">
      <c r="A42" s="70" t="s">
        <v>200</v>
      </c>
      <c r="B42" s="70" t="s">
        <v>219</v>
      </c>
      <c r="C42" s="70" t="s">
        <v>220</v>
      </c>
      <c r="D42" s="70">
        <v>1</v>
      </c>
      <c r="E42" s="70" t="s">
        <v>28</v>
      </c>
      <c r="F42" s="70">
        <v>365</v>
      </c>
      <c r="G42" s="70">
        <v>1</v>
      </c>
      <c r="H42" s="70" t="s">
        <v>104</v>
      </c>
      <c r="I42" s="70">
        <v>260</v>
      </c>
    </row>
    <row r="43" spans="1:9" ht="12.75" customHeight="1" x14ac:dyDescent="0.2">
      <c r="A43" s="70" t="s">
        <v>200</v>
      </c>
      <c r="B43" s="70" t="s">
        <v>221</v>
      </c>
      <c r="C43" s="70" t="s">
        <v>222</v>
      </c>
      <c r="D43" s="70">
        <v>1</v>
      </c>
      <c r="E43" s="70" t="s">
        <v>28</v>
      </c>
      <c r="F43" s="70">
        <v>365</v>
      </c>
      <c r="G43" s="70">
        <v>1</v>
      </c>
      <c r="H43" s="70" t="s">
        <v>104</v>
      </c>
      <c r="I43" s="70">
        <v>1059</v>
      </c>
    </row>
    <row r="44" spans="1:9" ht="12.75" customHeight="1" x14ac:dyDescent="0.2">
      <c r="A44" s="70" t="s">
        <v>200</v>
      </c>
      <c r="B44" s="70" t="s">
        <v>223</v>
      </c>
      <c r="C44" s="70" t="s">
        <v>224</v>
      </c>
      <c r="D44" s="70">
        <v>1</v>
      </c>
      <c r="E44" s="70" t="s">
        <v>28</v>
      </c>
      <c r="F44" s="70">
        <v>365</v>
      </c>
      <c r="G44" s="70">
        <v>1</v>
      </c>
      <c r="H44" s="70" t="s">
        <v>104</v>
      </c>
      <c r="I44" s="70">
        <v>328</v>
      </c>
    </row>
    <row r="45" spans="1:9" ht="12.75" customHeight="1" x14ac:dyDescent="0.2">
      <c r="A45" s="70" t="s">
        <v>200</v>
      </c>
      <c r="B45" s="70" t="s">
        <v>225</v>
      </c>
      <c r="C45" s="70" t="s">
        <v>226</v>
      </c>
      <c r="D45" s="70">
        <v>1</v>
      </c>
      <c r="E45" s="70" t="s">
        <v>28</v>
      </c>
      <c r="F45" s="70">
        <v>365</v>
      </c>
      <c r="G45" s="70">
        <v>1</v>
      </c>
      <c r="H45" s="70" t="s">
        <v>104</v>
      </c>
      <c r="I45" s="70">
        <v>322</v>
      </c>
    </row>
    <row r="46" spans="1:9" ht="12.75" customHeight="1" x14ac:dyDescent="0.2">
      <c r="A46" s="70" t="s">
        <v>200</v>
      </c>
      <c r="B46" s="70" t="s">
        <v>227</v>
      </c>
      <c r="C46" s="70" t="s">
        <v>228</v>
      </c>
      <c r="D46" s="70">
        <v>1</v>
      </c>
      <c r="E46" s="70" t="s">
        <v>28</v>
      </c>
      <c r="F46" s="70">
        <v>365</v>
      </c>
      <c r="G46" s="70">
        <v>1</v>
      </c>
      <c r="H46" s="70" t="s">
        <v>104</v>
      </c>
      <c r="I46" s="70">
        <v>197</v>
      </c>
    </row>
    <row r="47" spans="1:9" ht="12.75" customHeight="1" x14ac:dyDescent="0.2">
      <c r="A47" s="70" t="s">
        <v>200</v>
      </c>
      <c r="B47" s="70" t="s">
        <v>229</v>
      </c>
      <c r="C47" s="70" t="s">
        <v>230</v>
      </c>
      <c r="D47" s="70">
        <v>1</v>
      </c>
      <c r="E47" s="70" t="s">
        <v>28</v>
      </c>
      <c r="F47" s="70">
        <v>365</v>
      </c>
      <c r="G47" s="70">
        <v>1</v>
      </c>
      <c r="H47" s="70" t="s">
        <v>104</v>
      </c>
      <c r="I47" s="70">
        <v>226</v>
      </c>
    </row>
    <row r="48" spans="1:9" ht="12.75" customHeight="1" x14ac:dyDescent="0.2">
      <c r="A48" s="71" t="s">
        <v>200</v>
      </c>
      <c r="B48" s="71" t="s">
        <v>231</v>
      </c>
      <c r="C48" s="71" t="s">
        <v>232</v>
      </c>
      <c r="D48" s="71">
        <v>1</v>
      </c>
      <c r="E48" s="71" t="s">
        <v>28</v>
      </c>
      <c r="F48" s="71">
        <v>365</v>
      </c>
      <c r="G48" s="71">
        <v>1</v>
      </c>
      <c r="H48" s="71" t="s">
        <v>104</v>
      </c>
      <c r="I48" s="71">
        <v>167</v>
      </c>
    </row>
    <row r="49" spans="1:9" ht="12.75" customHeight="1" x14ac:dyDescent="0.2">
      <c r="A49" s="30"/>
      <c r="B49" s="29">
        <f>COUNTA(G34:G48)</f>
        <v>15</v>
      </c>
      <c r="C49" s="29"/>
      <c r="D49" s="29"/>
      <c r="E49" s="29">
        <f>COUNTIF(E34:E48, "Yes")</f>
        <v>15</v>
      </c>
      <c r="F49" s="30"/>
      <c r="G49" s="29"/>
      <c r="H49" s="29"/>
      <c r="I49" s="53">
        <f>SUM(I34:I48)</f>
        <v>5267</v>
      </c>
    </row>
    <row r="50" spans="1:9" ht="12.75" customHeight="1" x14ac:dyDescent="0.2">
      <c r="A50" s="32"/>
      <c r="B50" s="61"/>
      <c r="C50" s="32"/>
      <c r="D50" s="32"/>
      <c r="E50" s="32"/>
      <c r="F50" s="32"/>
      <c r="G50" s="32"/>
      <c r="H50" s="32"/>
      <c r="I50" s="24"/>
    </row>
    <row r="51" spans="1:9" x14ac:dyDescent="0.2">
      <c r="A51" s="66"/>
      <c r="B51" s="66"/>
      <c r="C51" s="128"/>
      <c r="D51" s="128"/>
      <c r="E51" s="128"/>
      <c r="F51" s="66"/>
      <c r="G51" s="66"/>
      <c r="H51" s="66"/>
      <c r="I51" s="66"/>
    </row>
    <row r="52" spans="1:9" x14ac:dyDescent="0.2">
      <c r="A52" s="66"/>
      <c r="B52" s="66"/>
      <c r="C52" s="95"/>
      <c r="D52" s="121" t="s">
        <v>101</v>
      </c>
      <c r="E52" s="95"/>
      <c r="F52" s="96"/>
      <c r="G52" s="66"/>
      <c r="H52" s="66"/>
      <c r="I52" s="66"/>
    </row>
    <row r="53" spans="1:9" x14ac:dyDescent="0.2">
      <c r="A53" s="66"/>
      <c r="B53" s="66"/>
      <c r="C53" s="97"/>
      <c r="D53" s="109" t="s">
        <v>97</v>
      </c>
      <c r="E53" s="98">
        <f>SUM(B22+B32+B49)</f>
        <v>43</v>
      </c>
      <c r="G53" s="66"/>
      <c r="H53" s="66"/>
      <c r="I53" s="66"/>
    </row>
    <row r="54" spans="1:9" x14ac:dyDescent="0.2">
      <c r="C54" s="97"/>
      <c r="D54" s="109" t="s">
        <v>99</v>
      </c>
      <c r="E54" s="98">
        <f>SUM(E22+E32+E49)</f>
        <v>43</v>
      </c>
    </row>
    <row r="55" spans="1:9" x14ac:dyDescent="0.2">
      <c r="C55" s="109"/>
      <c r="D55" s="109" t="s">
        <v>142</v>
      </c>
      <c r="E55" s="127">
        <f>E54/E53</f>
        <v>1</v>
      </c>
    </row>
    <row r="56" spans="1:9" x14ac:dyDescent="0.2">
      <c r="C56" s="97"/>
      <c r="D56" s="109" t="s">
        <v>100</v>
      </c>
      <c r="E56" s="99">
        <f>SUM(I22+I32+I49)</f>
        <v>15156</v>
      </c>
    </row>
    <row r="58" spans="1:9" x14ac:dyDescent="0.2">
      <c r="D58" s="121" t="s">
        <v>240</v>
      </c>
      <c r="E58" s="140" t="s">
        <v>241</v>
      </c>
      <c r="F58" s="140" t="s">
        <v>106</v>
      </c>
    </row>
    <row r="59" spans="1:9" x14ac:dyDescent="0.2">
      <c r="D59" s="109" t="s">
        <v>242</v>
      </c>
      <c r="E59" s="141">
        <f>COUNTIF(G2:G48, "0.25")</f>
        <v>0</v>
      </c>
      <c r="F59" s="142">
        <f>E59/E54</f>
        <v>0</v>
      </c>
    </row>
    <row r="60" spans="1:9" x14ac:dyDescent="0.2">
      <c r="D60" s="109" t="s">
        <v>243</v>
      </c>
      <c r="E60" s="141">
        <f>COUNTIF(G2:G48, "0.5")</f>
        <v>0</v>
      </c>
      <c r="F60" s="142">
        <f>E60/E54</f>
        <v>0</v>
      </c>
    </row>
    <row r="61" spans="1:9" x14ac:dyDescent="0.2">
      <c r="D61" s="109" t="s">
        <v>244</v>
      </c>
      <c r="E61" s="141">
        <f>COUNTIF(G2:G48, "1")</f>
        <v>43</v>
      </c>
      <c r="F61" s="142">
        <f>E61/E54</f>
        <v>1</v>
      </c>
    </row>
    <row r="62" spans="1:9" x14ac:dyDescent="0.2">
      <c r="D62" s="109" t="s">
        <v>245</v>
      </c>
      <c r="E62" s="141">
        <f>COUNTIF(G2:G48, "1.25")</f>
        <v>0</v>
      </c>
      <c r="F62" s="142">
        <f>E62/E54</f>
        <v>0</v>
      </c>
    </row>
    <row r="63" spans="1:9" x14ac:dyDescent="0.2">
      <c r="D63" s="109" t="s">
        <v>246</v>
      </c>
      <c r="E63" s="141">
        <f>COUNTIF(G2:G48, "1.50")</f>
        <v>0</v>
      </c>
      <c r="F63" s="142">
        <f>E63/E54</f>
        <v>0</v>
      </c>
    </row>
    <row r="64" spans="1:9" x14ac:dyDescent="0.2">
      <c r="D64" s="109" t="s">
        <v>247</v>
      </c>
      <c r="E64" s="141">
        <f>COUNTIF(G2:G48, "2")</f>
        <v>0</v>
      </c>
      <c r="F64" s="142">
        <f>E64/E54</f>
        <v>0</v>
      </c>
    </row>
    <row r="65" spans="4:6" x14ac:dyDescent="0.2">
      <c r="D65" s="109" t="s">
        <v>248</v>
      </c>
      <c r="E65" s="141">
        <f>COUNTIF(G2:G48, "2.5")</f>
        <v>0</v>
      </c>
      <c r="F65" s="142">
        <f>E65/E54</f>
        <v>0</v>
      </c>
    </row>
    <row r="66" spans="4:6" x14ac:dyDescent="0.2">
      <c r="D66" s="109" t="s">
        <v>249</v>
      </c>
      <c r="E66" s="141">
        <f>COUNTIF(G2:G48, "3")</f>
        <v>0</v>
      </c>
      <c r="F66" s="142">
        <f>E66/E54</f>
        <v>0</v>
      </c>
    </row>
    <row r="67" spans="4:6" x14ac:dyDescent="0.2">
      <c r="D67" s="109" t="s">
        <v>250</v>
      </c>
      <c r="E67" s="141">
        <f>COUNTIF(G2:G48, "4")</f>
        <v>0</v>
      </c>
      <c r="F67" s="142">
        <f>E67/E54</f>
        <v>0</v>
      </c>
    </row>
    <row r="68" spans="4:6" x14ac:dyDescent="0.2">
      <c r="D68" s="109" t="s">
        <v>251</v>
      </c>
      <c r="E68" s="141">
        <f>COUNTIF(G2:G48, "5")</f>
        <v>0</v>
      </c>
      <c r="F68" s="142">
        <f>E68/E54</f>
        <v>0</v>
      </c>
    </row>
    <row r="69" spans="4:6" x14ac:dyDescent="0.2">
      <c r="D69" s="109" t="s">
        <v>252</v>
      </c>
      <c r="E69" s="141">
        <f>COUNTIF(G2:G48, "7")</f>
        <v>0</v>
      </c>
      <c r="F69" s="142">
        <f>E69/E54</f>
        <v>0</v>
      </c>
    </row>
    <row r="70" spans="4:6" x14ac:dyDescent="0.2">
      <c r="D70" s="35"/>
      <c r="F70" s="141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2011 Swimming Season
Virgin Islands Beach Monitoring</oddHeader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72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9.7109375" customWidth="1"/>
    <col min="2" max="2" width="7.28515625" customWidth="1"/>
    <col min="3" max="3" width="19.28515625" customWidth="1"/>
    <col min="4" max="4" width="5.7109375" customWidth="1"/>
    <col min="5" max="5" width="8.140625" customWidth="1"/>
    <col min="6" max="6" width="7.7109375" customWidth="1"/>
    <col min="7" max="8" width="8" customWidth="1"/>
    <col min="9" max="9" width="8.85546875" customWidth="1"/>
    <col min="10" max="19" width="7.85546875" customWidth="1"/>
  </cols>
  <sheetData>
    <row r="1" spans="1:34" x14ac:dyDescent="0.2">
      <c r="A1" s="60"/>
      <c r="B1" s="155" t="s">
        <v>38</v>
      </c>
      <c r="C1" s="155"/>
      <c r="D1" s="151"/>
      <c r="E1" s="60"/>
      <c r="F1" s="60"/>
      <c r="G1" s="156" t="s">
        <v>143</v>
      </c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</row>
    <row r="2" spans="1:34" s="24" customFormat="1" ht="39" customHeight="1" x14ac:dyDescent="0.15">
      <c r="A2" s="4" t="s">
        <v>235</v>
      </c>
      <c r="B2" s="25" t="s">
        <v>13</v>
      </c>
      <c r="C2" s="25" t="s">
        <v>67</v>
      </c>
      <c r="D2" s="3" t="s">
        <v>70</v>
      </c>
      <c r="E2" s="25" t="s">
        <v>75</v>
      </c>
      <c r="F2" s="25" t="s">
        <v>76</v>
      </c>
      <c r="G2" s="25" t="s">
        <v>77</v>
      </c>
      <c r="H2" s="25" t="s">
        <v>78</v>
      </c>
      <c r="I2" s="3" t="s">
        <v>79</v>
      </c>
      <c r="J2" s="25" t="s">
        <v>80</v>
      </c>
      <c r="K2" s="25" t="s">
        <v>21</v>
      </c>
      <c r="L2" s="25" t="s">
        <v>19</v>
      </c>
      <c r="M2" s="25" t="s">
        <v>20</v>
      </c>
      <c r="N2" s="25" t="s">
        <v>22</v>
      </c>
      <c r="O2" s="25" t="s">
        <v>81</v>
      </c>
      <c r="P2" s="25" t="s">
        <v>82</v>
      </c>
      <c r="Q2" s="25" t="s">
        <v>83</v>
      </c>
      <c r="R2" s="25" t="s">
        <v>84</v>
      </c>
      <c r="S2" s="25" t="s">
        <v>85</v>
      </c>
    </row>
    <row r="3" spans="1:34" x14ac:dyDescent="0.2">
      <c r="A3" s="143" t="s">
        <v>144</v>
      </c>
      <c r="B3" s="143" t="s">
        <v>145</v>
      </c>
      <c r="C3" s="143" t="s">
        <v>146</v>
      </c>
      <c r="D3" s="70">
        <v>1</v>
      </c>
      <c r="E3" s="143" t="s">
        <v>28</v>
      </c>
      <c r="F3" s="143" t="s">
        <v>36</v>
      </c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30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</row>
    <row r="4" spans="1:34" x14ac:dyDescent="0.2">
      <c r="A4" s="143" t="s">
        <v>144</v>
      </c>
      <c r="B4" s="143" t="s">
        <v>147</v>
      </c>
      <c r="C4" s="143" t="s">
        <v>148</v>
      </c>
      <c r="D4" s="70">
        <v>1</v>
      </c>
      <c r="E4" s="143" t="s">
        <v>36</v>
      </c>
      <c r="F4" s="143" t="s">
        <v>104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30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</row>
    <row r="5" spans="1:34" x14ac:dyDescent="0.2">
      <c r="A5" s="143" t="s">
        <v>144</v>
      </c>
      <c r="B5" s="143" t="s">
        <v>149</v>
      </c>
      <c r="C5" s="143" t="s">
        <v>150</v>
      </c>
      <c r="D5" s="70">
        <v>1</v>
      </c>
      <c r="E5" s="143" t="s">
        <v>28</v>
      </c>
      <c r="F5" s="143" t="s">
        <v>28</v>
      </c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 t="s">
        <v>28</v>
      </c>
      <c r="S5" s="143"/>
      <c r="T5" s="30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</row>
    <row r="6" spans="1:34" x14ac:dyDescent="0.2">
      <c r="A6" s="143" t="s">
        <v>144</v>
      </c>
      <c r="B6" s="143" t="s">
        <v>151</v>
      </c>
      <c r="C6" s="143" t="s">
        <v>152</v>
      </c>
      <c r="D6" s="70">
        <v>1</v>
      </c>
      <c r="E6" s="143" t="s">
        <v>36</v>
      </c>
      <c r="F6" s="143" t="s">
        <v>104</v>
      </c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30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</row>
    <row r="7" spans="1:34" x14ac:dyDescent="0.2">
      <c r="A7" s="143" t="s">
        <v>144</v>
      </c>
      <c r="B7" s="143" t="s">
        <v>153</v>
      </c>
      <c r="C7" s="143" t="s">
        <v>154</v>
      </c>
      <c r="D7" s="70">
        <v>1</v>
      </c>
      <c r="E7" s="143" t="s">
        <v>36</v>
      </c>
      <c r="F7" s="143" t="s">
        <v>104</v>
      </c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30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</row>
    <row r="8" spans="1:34" x14ac:dyDescent="0.2">
      <c r="A8" s="143" t="s">
        <v>144</v>
      </c>
      <c r="B8" s="143" t="s">
        <v>155</v>
      </c>
      <c r="C8" s="143" t="s">
        <v>156</v>
      </c>
      <c r="D8" s="70">
        <v>1</v>
      </c>
      <c r="E8" s="143" t="s">
        <v>36</v>
      </c>
      <c r="F8" s="143" t="s">
        <v>104</v>
      </c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30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</row>
    <row r="9" spans="1:34" x14ac:dyDescent="0.2">
      <c r="A9" s="143" t="s">
        <v>144</v>
      </c>
      <c r="B9" s="143" t="s">
        <v>157</v>
      </c>
      <c r="C9" s="143" t="s">
        <v>158</v>
      </c>
      <c r="D9" s="70">
        <v>1</v>
      </c>
      <c r="E9" s="143" t="s">
        <v>28</v>
      </c>
      <c r="F9" s="143" t="s">
        <v>36</v>
      </c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30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</row>
    <row r="10" spans="1:34" x14ac:dyDescent="0.2">
      <c r="A10" s="143" t="s">
        <v>144</v>
      </c>
      <c r="B10" s="143" t="s">
        <v>159</v>
      </c>
      <c r="C10" s="143" t="s">
        <v>160</v>
      </c>
      <c r="D10" s="70">
        <v>1</v>
      </c>
      <c r="E10" s="143" t="s">
        <v>36</v>
      </c>
      <c r="F10" s="143" t="s">
        <v>104</v>
      </c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30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</row>
    <row r="11" spans="1:34" x14ac:dyDescent="0.2">
      <c r="A11" s="143" t="s">
        <v>144</v>
      </c>
      <c r="B11" s="143" t="s">
        <v>161</v>
      </c>
      <c r="C11" s="143" t="s">
        <v>162</v>
      </c>
      <c r="D11" s="70">
        <v>1</v>
      </c>
      <c r="E11" s="143" t="s">
        <v>36</v>
      </c>
      <c r="F11" s="143" t="s">
        <v>104</v>
      </c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30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</row>
    <row r="12" spans="1:34" x14ac:dyDescent="0.2">
      <c r="A12" s="143" t="s">
        <v>144</v>
      </c>
      <c r="B12" s="143" t="s">
        <v>163</v>
      </c>
      <c r="C12" s="143" t="s">
        <v>164</v>
      </c>
      <c r="D12" s="70">
        <v>1</v>
      </c>
      <c r="E12" s="143" t="s">
        <v>36</v>
      </c>
      <c r="F12" s="143" t="s">
        <v>104</v>
      </c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30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</row>
    <row r="13" spans="1:34" x14ac:dyDescent="0.2">
      <c r="A13" s="143" t="s">
        <v>144</v>
      </c>
      <c r="B13" s="143" t="s">
        <v>165</v>
      </c>
      <c r="C13" s="143" t="s">
        <v>166</v>
      </c>
      <c r="D13" s="70">
        <v>1</v>
      </c>
      <c r="E13" s="143" t="s">
        <v>28</v>
      </c>
      <c r="F13" s="143" t="s">
        <v>36</v>
      </c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30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</row>
    <row r="14" spans="1:34" x14ac:dyDescent="0.2">
      <c r="A14" s="143" t="s">
        <v>144</v>
      </c>
      <c r="B14" s="143" t="s">
        <v>167</v>
      </c>
      <c r="C14" s="143" t="s">
        <v>168</v>
      </c>
      <c r="D14" s="70">
        <v>1</v>
      </c>
      <c r="E14" s="143" t="s">
        <v>36</v>
      </c>
      <c r="F14" s="143" t="s">
        <v>104</v>
      </c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30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</row>
    <row r="15" spans="1:34" x14ac:dyDescent="0.2">
      <c r="A15" s="143" t="s">
        <v>144</v>
      </c>
      <c r="B15" s="143" t="s">
        <v>169</v>
      </c>
      <c r="C15" s="143" t="s">
        <v>170</v>
      </c>
      <c r="D15" s="70">
        <v>1</v>
      </c>
      <c r="E15" s="143" t="s">
        <v>28</v>
      </c>
      <c r="F15" s="143" t="s">
        <v>36</v>
      </c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30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</row>
    <row r="16" spans="1:34" x14ac:dyDescent="0.2">
      <c r="A16" s="143" t="s">
        <v>144</v>
      </c>
      <c r="B16" s="143" t="s">
        <v>171</v>
      </c>
      <c r="C16" s="143" t="s">
        <v>172</v>
      </c>
      <c r="D16" s="70">
        <v>1</v>
      </c>
      <c r="E16" s="143" t="s">
        <v>28</v>
      </c>
      <c r="F16" s="143" t="s">
        <v>28</v>
      </c>
      <c r="G16" s="143"/>
      <c r="H16" s="143" t="s">
        <v>28</v>
      </c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30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</row>
    <row r="17" spans="1:34" x14ac:dyDescent="0.2">
      <c r="A17" s="143" t="s">
        <v>144</v>
      </c>
      <c r="B17" s="143" t="s">
        <v>173</v>
      </c>
      <c r="C17" s="143" t="s">
        <v>174</v>
      </c>
      <c r="D17" s="70">
        <v>1</v>
      </c>
      <c r="E17" s="143" t="s">
        <v>36</v>
      </c>
      <c r="F17" s="143" t="s">
        <v>104</v>
      </c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30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</row>
    <row r="18" spans="1:34" x14ac:dyDescent="0.2">
      <c r="A18" s="143" t="s">
        <v>144</v>
      </c>
      <c r="B18" s="143" t="s">
        <v>175</v>
      </c>
      <c r="C18" s="143" t="s">
        <v>176</v>
      </c>
      <c r="D18" s="70">
        <v>1</v>
      </c>
      <c r="E18" s="143" t="s">
        <v>36</v>
      </c>
      <c r="F18" s="143" t="s">
        <v>104</v>
      </c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30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</row>
    <row r="19" spans="1:34" x14ac:dyDescent="0.2">
      <c r="A19" s="143" t="s">
        <v>144</v>
      </c>
      <c r="B19" s="143" t="s">
        <v>177</v>
      </c>
      <c r="C19" s="143" t="s">
        <v>178</v>
      </c>
      <c r="D19" s="70">
        <v>1</v>
      </c>
      <c r="E19" s="143" t="s">
        <v>36</v>
      </c>
      <c r="F19" s="143" t="s">
        <v>104</v>
      </c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30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</row>
    <row r="20" spans="1:34" x14ac:dyDescent="0.2">
      <c r="A20" s="143" t="s">
        <v>144</v>
      </c>
      <c r="B20" s="143" t="s">
        <v>179</v>
      </c>
      <c r="C20" s="143" t="s">
        <v>180</v>
      </c>
      <c r="D20" s="70">
        <v>1</v>
      </c>
      <c r="E20" s="143" t="s">
        <v>28</v>
      </c>
      <c r="F20" s="143" t="s">
        <v>28</v>
      </c>
      <c r="G20" s="143"/>
      <c r="H20" s="143" t="s">
        <v>28</v>
      </c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30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</row>
    <row r="21" spans="1:34" x14ac:dyDescent="0.2">
      <c r="A21" s="143" t="s">
        <v>144</v>
      </c>
      <c r="B21" s="143" t="s">
        <v>181</v>
      </c>
      <c r="C21" s="143" t="s">
        <v>182</v>
      </c>
      <c r="D21" s="70">
        <v>1</v>
      </c>
      <c r="E21" s="143" t="s">
        <v>28</v>
      </c>
      <c r="F21" s="143" t="s">
        <v>36</v>
      </c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30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</row>
    <row r="22" spans="1:34" x14ac:dyDescent="0.2">
      <c r="A22" s="144" t="s">
        <v>144</v>
      </c>
      <c r="B22" s="144" t="s">
        <v>183</v>
      </c>
      <c r="C22" s="144" t="s">
        <v>184</v>
      </c>
      <c r="D22" s="71">
        <v>1</v>
      </c>
      <c r="E22" s="144" t="s">
        <v>36</v>
      </c>
      <c r="F22" s="144" t="s">
        <v>104</v>
      </c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30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</row>
    <row r="23" spans="1:34" x14ac:dyDescent="0.2">
      <c r="A23" s="33"/>
      <c r="B23" s="34">
        <f>COUNTA(B3:B22)</f>
        <v>20</v>
      </c>
      <c r="C23" s="60"/>
      <c r="D23" s="20"/>
      <c r="E23" s="34">
        <f t="shared" ref="E23:S23" si="0">COUNTIF(E3:E22,"Yes")</f>
        <v>8</v>
      </c>
      <c r="F23" s="34">
        <f t="shared" si="0"/>
        <v>3</v>
      </c>
      <c r="G23" s="34">
        <f t="shared" si="0"/>
        <v>0</v>
      </c>
      <c r="H23" s="34">
        <f t="shared" si="0"/>
        <v>2</v>
      </c>
      <c r="I23" s="34">
        <f t="shared" si="0"/>
        <v>0</v>
      </c>
      <c r="J23" s="34">
        <f t="shared" si="0"/>
        <v>0</v>
      </c>
      <c r="K23" s="34">
        <f t="shared" si="0"/>
        <v>0</v>
      </c>
      <c r="L23" s="34">
        <f t="shared" si="0"/>
        <v>0</v>
      </c>
      <c r="M23" s="34">
        <f t="shared" si="0"/>
        <v>0</v>
      </c>
      <c r="N23" s="34">
        <f t="shared" si="0"/>
        <v>0</v>
      </c>
      <c r="O23" s="34">
        <f t="shared" si="0"/>
        <v>0</v>
      </c>
      <c r="P23" s="34">
        <f t="shared" si="0"/>
        <v>0</v>
      </c>
      <c r="Q23" s="34">
        <f t="shared" si="0"/>
        <v>0</v>
      </c>
      <c r="R23" s="34">
        <f t="shared" si="0"/>
        <v>1</v>
      </c>
      <c r="S23" s="34">
        <f t="shared" si="0"/>
        <v>0</v>
      </c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</row>
    <row r="24" spans="1:34" x14ac:dyDescent="0.2">
      <c r="A24" s="33"/>
      <c r="B24" s="33"/>
      <c r="C24" s="33"/>
      <c r="D24" s="32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</row>
    <row r="25" spans="1:34" x14ac:dyDescent="0.2">
      <c r="A25" s="143" t="s">
        <v>185</v>
      </c>
      <c r="B25" s="143" t="s">
        <v>186</v>
      </c>
      <c r="C25" s="143" t="s">
        <v>187</v>
      </c>
      <c r="D25" s="70">
        <v>1</v>
      </c>
      <c r="E25" s="143" t="s">
        <v>28</v>
      </c>
      <c r="F25" s="143" t="s">
        <v>36</v>
      </c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</row>
    <row r="26" spans="1:34" x14ac:dyDescent="0.2">
      <c r="A26" s="143" t="s">
        <v>185</v>
      </c>
      <c r="B26" s="143" t="s">
        <v>188</v>
      </c>
      <c r="C26" s="143" t="s">
        <v>189</v>
      </c>
      <c r="D26" s="70">
        <v>1</v>
      </c>
      <c r="E26" s="143" t="s">
        <v>36</v>
      </c>
      <c r="F26" s="143" t="s">
        <v>104</v>
      </c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</row>
    <row r="27" spans="1:34" x14ac:dyDescent="0.2">
      <c r="A27" s="143" t="s">
        <v>185</v>
      </c>
      <c r="B27" s="143" t="s">
        <v>190</v>
      </c>
      <c r="C27" s="143" t="s">
        <v>191</v>
      </c>
      <c r="D27" s="70">
        <v>1</v>
      </c>
      <c r="E27" s="143" t="s">
        <v>36</v>
      </c>
      <c r="F27" s="143" t="s">
        <v>104</v>
      </c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</row>
    <row r="28" spans="1:34" x14ac:dyDescent="0.2">
      <c r="A28" s="143" t="s">
        <v>185</v>
      </c>
      <c r="B28" s="143" t="s">
        <v>192</v>
      </c>
      <c r="C28" s="143" t="s">
        <v>193</v>
      </c>
      <c r="D28" s="70">
        <v>1</v>
      </c>
      <c r="E28" s="143" t="s">
        <v>36</v>
      </c>
      <c r="F28" s="143" t="s">
        <v>104</v>
      </c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</row>
    <row r="29" spans="1:34" x14ac:dyDescent="0.2">
      <c r="A29" s="143" t="s">
        <v>185</v>
      </c>
      <c r="B29" s="143" t="s">
        <v>211</v>
      </c>
      <c r="C29" s="143" t="s">
        <v>212</v>
      </c>
      <c r="D29" s="70">
        <v>1</v>
      </c>
      <c r="E29" s="143" t="s">
        <v>36</v>
      </c>
      <c r="F29" s="143" t="s">
        <v>104</v>
      </c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</row>
    <row r="30" spans="1:34" x14ac:dyDescent="0.2">
      <c r="A30" s="143" t="s">
        <v>185</v>
      </c>
      <c r="B30" s="143" t="s">
        <v>194</v>
      </c>
      <c r="C30" s="143" t="s">
        <v>195</v>
      </c>
      <c r="D30" s="70">
        <v>1</v>
      </c>
      <c r="E30" s="143" t="s">
        <v>28</v>
      </c>
      <c r="F30" s="143" t="s">
        <v>36</v>
      </c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</row>
    <row r="31" spans="1:34" x14ac:dyDescent="0.2">
      <c r="A31" s="143" t="s">
        <v>185</v>
      </c>
      <c r="B31" s="143" t="s">
        <v>196</v>
      </c>
      <c r="C31" s="143" t="s">
        <v>197</v>
      </c>
      <c r="D31" s="70">
        <v>1</v>
      </c>
      <c r="E31" s="143" t="s">
        <v>36</v>
      </c>
      <c r="F31" s="143" t="s">
        <v>104</v>
      </c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</row>
    <row r="32" spans="1:34" x14ac:dyDescent="0.2">
      <c r="A32" s="144" t="s">
        <v>185</v>
      </c>
      <c r="B32" s="144" t="s">
        <v>198</v>
      </c>
      <c r="C32" s="144" t="s">
        <v>199</v>
      </c>
      <c r="D32" s="71">
        <v>1</v>
      </c>
      <c r="E32" s="144" t="s">
        <v>28</v>
      </c>
      <c r="F32" s="144" t="s">
        <v>36</v>
      </c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</row>
    <row r="33" spans="1:19" x14ac:dyDescent="0.2">
      <c r="A33" s="33"/>
      <c r="B33" s="34">
        <f>COUNTA(B25:B32)</f>
        <v>8</v>
      </c>
      <c r="C33" s="60"/>
      <c r="D33" s="20"/>
      <c r="E33" s="34">
        <f t="shared" ref="E33:S33" si="1">COUNTIF(E25:E32,"Yes")</f>
        <v>3</v>
      </c>
      <c r="F33" s="34">
        <f t="shared" si="1"/>
        <v>0</v>
      </c>
      <c r="G33" s="34">
        <f t="shared" si="1"/>
        <v>0</v>
      </c>
      <c r="H33" s="34">
        <f t="shared" si="1"/>
        <v>0</v>
      </c>
      <c r="I33" s="34">
        <f t="shared" si="1"/>
        <v>0</v>
      </c>
      <c r="J33" s="34">
        <f t="shared" si="1"/>
        <v>0</v>
      </c>
      <c r="K33" s="34">
        <f t="shared" si="1"/>
        <v>0</v>
      </c>
      <c r="L33" s="34">
        <f t="shared" si="1"/>
        <v>0</v>
      </c>
      <c r="M33" s="34">
        <f t="shared" si="1"/>
        <v>0</v>
      </c>
      <c r="N33" s="34">
        <f t="shared" si="1"/>
        <v>0</v>
      </c>
      <c r="O33" s="34">
        <f t="shared" si="1"/>
        <v>0</v>
      </c>
      <c r="P33" s="34">
        <f t="shared" si="1"/>
        <v>0</v>
      </c>
      <c r="Q33" s="34">
        <f t="shared" si="1"/>
        <v>0</v>
      </c>
      <c r="R33" s="34">
        <f t="shared" si="1"/>
        <v>0</v>
      </c>
      <c r="S33" s="34">
        <f t="shared" si="1"/>
        <v>0</v>
      </c>
    </row>
    <row r="34" spans="1:19" x14ac:dyDescent="0.2">
      <c r="A34" s="33"/>
      <c r="B34" s="46"/>
      <c r="C34" s="33"/>
      <c r="D34" s="32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</row>
    <row r="35" spans="1:19" x14ac:dyDescent="0.2">
      <c r="A35" s="143" t="s">
        <v>200</v>
      </c>
      <c r="B35" s="143" t="s">
        <v>201</v>
      </c>
      <c r="C35" s="143" t="s">
        <v>202</v>
      </c>
      <c r="D35" s="70">
        <v>1</v>
      </c>
      <c r="E35" s="143" t="s">
        <v>36</v>
      </c>
      <c r="F35" s="143" t="s">
        <v>104</v>
      </c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</row>
    <row r="36" spans="1:19" x14ac:dyDescent="0.2">
      <c r="A36" s="143" t="s">
        <v>200</v>
      </c>
      <c r="B36" s="143" t="s">
        <v>203</v>
      </c>
      <c r="C36" s="143" t="s">
        <v>204</v>
      </c>
      <c r="D36" s="70">
        <v>1</v>
      </c>
      <c r="E36" s="143" t="s">
        <v>28</v>
      </c>
      <c r="F36" s="143" t="s">
        <v>36</v>
      </c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</row>
    <row r="37" spans="1:19" x14ac:dyDescent="0.2">
      <c r="A37" s="143" t="s">
        <v>200</v>
      </c>
      <c r="B37" s="143" t="s">
        <v>205</v>
      </c>
      <c r="C37" s="143" t="s">
        <v>206</v>
      </c>
      <c r="D37" s="70">
        <v>1</v>
      </c>
      <c r="E37" s="143" t="s">
        <v>36</v>
      </c>
      <c r="F37" s="143" t="s">
        <v>104</v>
      </c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</row>
    <row r="38" spans="1:19" x14ac:dyDescent="0.2">
      <c r="A38" s="143" t="s">
        <v>200</v>
      </c>
      <c r="B38" s="143" t="s">
        <v>207</v>
      </c>
      <c r="C38" s="143" t="s">
        <v>208</v>
      </c>
      <c r="D38" s="70">
        <v>1</v>
      </c>
      <c r="E38" s="143" t="s">
        <v>36</v>
      </c>
      <c r="F38" s="143" t="s">
        <v>104</v>
      </c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</row>
    <row r="39" spans="1:19" x14ac:dyDescent="0.2">
      <c r="A39" s="143" t="s">
        <v>200</v>
      </c>
      <c r="B39" s="143" t="s">
        <v>209</v>
      </c>
      <c r="C39" s="143" t="s">
        <v>210</v>
      </c>
      <c r="D39" s="70">
        <v>1</v>
      </c>
      <c r="E39" s="143" t="s">
        <v>36</v>
      </c>
      <c r="F39" s="143" t="s">
        <v>104</v>
      </c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</row>
    <row r="40" spans="1:19" x14ac:dyDescent="0.2">
      <c r="A40" s="143" t="s">
        <v>200</v>
      </c>
      <c r="B40" s="143" t="s">
        <v>213</v>
      </c>
      <c r="C40" s="143" t="s">
        <v>214</v>
      </c>
      <c r="D40" s="70">
        <v>1</v>
      </c>
      <c r="E40" s="143" t="s">
        <v>28</v>
      </c>
      <c r="F40" s="143" t="s">
        <v>36</v>
      </c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</row>
    <row r="41" spans="1:19" x14ac:dyDescent="0.2">
      <c r="A41" s="143" t="s">
        <v>200</v>
      </c>
      <c r="B41" s="143" t="s">
        <v>215</v>
      </c>
      <c r="C41" s="143" t="s">
        <v>216</v>
      </c>
      <c r="D41" s="70">
        <v>1</v>
      </c>
      <c r="E41" s="143" t="s">
        <v>28</v>
      </c>
      <c r="F41" s="143" t="s">
        <v>36</v>
      </c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</row>
    <row r="42" spans="1:19" x14ac:dyDescent="0.2">
      <c r="A42" s="143" t="s">
        <v>200</v>
      </c>
      <c r="B42" s="143" t="s">
        <v>217</v>
      </c>
      <c r="C42" s="143" t="s">
        <v>218</v>
      </c>
      <c r="D42" s="70">
        <v>1</v>
      </c>
      <c r="E42" s="143" t="s">
        <v>36</v>
      </c>
      <c r="F42" s="143" t="s">
        <v>104</v>
      </c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</row>
    <row r="43" spans="1:19" x14ac:dyDescent="0.2">
      <c r="A43" s="143" t="s">
        <v>200</v>
      </c>
      <c r="B43" s="143" t="s">
        <v>219</v>
      </c>
      <c r="C43" s="143" t="s">
        <v>220</v>
      </c>
      <c r="D43" s="70">
        <v>1</v>
      </c>
      <c r="E43" s="143" t="s">
        <v>28</v>
      </c>
      <c r="F43" s="143" t="s">
        <v>36</v>
      </c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</row>
    <row r="44" spans="1:19" x14ac:dyDescent="0.2">
      <c r="A44" s="143" t="s">
        <v>200</v>
      </c>
      <c r="B44" s="143" t="s">
        <v>221</v>
      </c>
      <c r="C44" s="143" t="s">
        <v>222</v>
      </c>
      <c r="D44" s="70">
        <v>1</v>
      </c>
      <c r="E44" s="143" t="s">
        <v>36</v>
      </c>
      <c r="F44" s="143" t="s">
        <v>104</v>
      </c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</row>
    <row r="45" spans="1:19" x14ac:dyDescent="0.2">
      <c r="A45" s="143" t="s">
        <v>200</v>
      </c>
      <c r="B45" s="143" t="s">
        <v>223</v>
      </c>
      <c r="C45" s="143" t="s">
        <v>224</v>
      </c>
      <c r="D45" s="70">
        <v>1</v>
      </c>
      <c r="E45" s="143" t="s">
        <v>28</v>
      </c>
      <c r="F45" s="143" t="s">
        <v>36</v>
      </c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</row>
    <row r="46" spans="1:19" x14ac:dyDescent="0.2">
      <c r="A46" s="143" t="s">
        <v>200</v>
      </c>
      <c r="B46" s="143" t="s">
        <v>225</v>
      </c>
      <c r="C46" s="143" t="s">
        <v>226</v>
      </c>
      <c r="D46" s="70">
        <v>1</v>
      </c>
      <c r="E46" s="143" t="s">
        <v>36</v>
      </c>
      <c r="F46" s="143" t="s">
        <v>104</v>
      </c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</row>
    <row r="47" spans="1:19" x14ac:dyDescent="0.2">
      <c r="A47" s="143" t="s">
        <v>200</v>
      </c>
      <c r="B47" s="143" t="s">
        <v>227</v>
      </c>
      <c r="C47" s="143" t="s">
        <v>228</v>
      </c>
      <c r="D47" s="70">
        <v>1</v>
      </c>
      <c r="E47" s="143" t="s">
        <v>36</v>
      </c>
      <c r="F47" s="143" t="s">
        <v>104</v>
      </c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</row>
    <row r="48" spans="1:19" x14ac:dyDescent="0.2">
      <c r="A48" s="143" t="s">
        <v>200</v>
      </c>
      <c r="B48" s="143" t="s">
        <v>229</v>
      </c>
      <c r="C48" s="143" t="s">
        <v>230</v>
      </c>
      <c r="D48" s="70">
        <v>1</v>
      </c>
      <c r="E48" s="143" t="s">
        <v>28</v>
      </c>
      <c r="F48" s="143" t="s">
        <v>36</v>
      </c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</row>
    <row r="49" spans="1:19" x14ac:dyDescent="0.2">
      <c r="A49" s="71" t="s">
        <v>200</v>
      </c>
      <c r="B49" s="71" t="s">
        <v>231</v>
      </c>
      <c r="C49" s="71" t="s">
        <v>232</v>
      </c>
      <c r="D49" s="71">
        <v>1</v>
      </c>
      <c r="E49" s="71" t="s">
        <v>28</v>
      </c>
      <c r="F49" s="71" t="s">
        <v>36</v>
      </c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</row>
    <row r="50" spans="1:19" x14ac:dyDescent="0.2">
      <c r="A50" s="33"/>
      <c r="B50" s="34">
        <f>COUNTA(B35:B49)</f>
        <v>15</v>
      </c>
      <c r="C50" s="60"/>
      <c r="D50" s="150"/>
      <c r="E50" s="34">
        <f t="shared" ref="E50:S50" si="2">COUNTIF(E35:E49,"Yes")</f>
        <v>7</v>
      </c>
      <c r="F50" s="34">
        <f t="shared" si="2"/>
        <v>0</v>
      </c>
      <c r="G50" s="34">
        <f t="shared" si="2"/>
        <v>0</v>
      </c>
      <c r="H50" s="34">
        <f t="shared" si="2"/>
        <v>0</v>
      </c>
      <c r="I50" s="34">
        <f t="shared" si="2"/>
        <v>0</v>
      </c>
      <c r="J50" s="34">
        <f t="shared" si="2"/>
        <v>0</v>
      </c>
      <c r="K50" s="34">
        <f t="shared" si="2"/>
        <v>0</v>
      </c>
      <c r="L50" s="34">
        <f t="shared" si="2"/>
        <v>0</v>
      </c>
      <c r="M50" s="34">
        <f t="shared" si="2"/>
        <v>0</v>
      </c>
      <c r="N50" s="34">
        <f t="shared" si="2"/>
        <v>0</v>
      </c>
      <c r="O50" s="34">
        <f t="shared" si="2"/>
        <v>0</v>
      </c>
      <c r="P50" s="34">
        <f t="shared" si="2"/>
        <v>0</v>
      </c>
      <c r="Q50" s="34">
        <f t="shared" si="2"/>
        <v>0</v>
      </c>
      <c r="R50" s="34">
        <f t="shared" si="2"/>
        <v>0</v>
      </c>
      <c r="S50" s="34">
        <f t="shared" si="2"/>
        <v>0</v>
      </c>
    </row>
    <row r="51" spans="1:19" x14ac:dyDescent="0.2">
      <c r="A51" s="33"/>
      <c r="B51" s="46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</row>
    <row r="52" spans="1:19" x14ac:dyDescent="0.2">
      <c r="A52" s="51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</row>
    <row r="53" spans="1:19" x14ac:dyDescent="0.2">
      <c r="A53" s="51"/>
      <c r="C53" s="104" t="s">
        <v>66</v>
      </c>
      <c r="D53" s="104"/>
      <c r="E53" s="105"/>
      <c r="F53" s="105"/>
      <c r="G53" s="105"/>
      <c r="H53" s="105"/>
      <c r="I53" s="105"/>
      <c r="J53" s="51"/>
      <c r="K53" s="51"/>
      <c r="L53" s="51"/>
      <c r="M53" s="51"/>
      <c r="N53" s="51"/>
      <c r="O53" s="51"/>
      <c r="P53" s="51"/>
      <c r="Q53" s="51"/>
      <c r="R53" s="51"/>
      <c r="S53" s="51"/>
    </row>
    <row r="54" spans="1:19" x14ac:dyDescent="0.2">
      <c r="A54" s="51"/>
      <c r="B54" s="94"/>
      <c r="C54" s="106"/>
      <c r="D54" s="106"/>
      <c r="E54" s="107"/>
      <c r="F54" s="108"/>
      <c r="G54" s="109" t="s">
        <v>99</v>
      </c>
      <c r="H54" s="100">
        <f>SUM(B23+B33+B50)</f>
        <v>43</v>
      </c>
      <c r="I54" s="105"/>
      <c r="J54" s="51"/>
      <c r="K54" s="51"/>
      <c r="L54" s="51"/>
      <c r="M54" s="51"/>
      <c r="N54" s="51"/>
      <c r="O54" s="51"/>
      <c r="P54" s="51"/>
      <c r="Q54" s="51"/>
      <c r="R54" s="51"/>
      <c r="S54" s="51"/>
    </row>
    <row r="55" spans="1:19" x14ac:dyDescent="0.2">
      <c r="B55" s="93"/>
      <c r="C55" s="106"/>
      <c r="D55" s="106"/>
      <c r="E55" s="107"/>
      <c r="F55" s="107"/>
      <c r="G55" s="110" t="s">
        <v>102</v>
      </c>
      <c r="H55" s="100">
        <f>SUM(E23+E33+E50)</f>
        <v>18</v>
      </c>
      <c r="I55" s="106"/>
    </row>
    <row r="56" spans="1:19" x14ac:dyDescent="0.2">
      <c r="B56" s="93"/>
      <c r="C56" s="106"/>
      <c r="D56" s="106"/>
      <c r="E56" s="107"/>
      <c r="F56" s="107"/>
      <c r="G56" s="110" t="s">
        <v>103</v>
      </c>
      <c r="H56" s="100">
        <f>SUM(F23+F33+F50)</f>
        <v>3</v>
      </c>
      <c r="I56" s="106"/>
    </row>
    <row r="57" spans="1:19" x14ac:dyDescent="0.2">
      <c r="B57" s="93"/>
      <c r="C57" s="106"/>
      <c r="D57" s="106"/>
      <c r="E57" s="106"/>
      <c r="F57" s="106"/>
      <c r="G57" s="106"/>
      <c r="H57" s="106"/>
      <c r="I57" s="106"/>
    </row>
    <row r="58" spans="1:19" x14ac:dyDescent="0.2">
      <c r="B58" s="93"/>
      <c r="C58" s="104" t="s">
        <v>105</v>
      </c>
      <c r="D58" s="104"/>
      <c r="E58" s="106"/>
      <c r="F58" s="106"/>
      <c r="G58" s="106"/>
      <c r="H58" s="111" t="s">
        <v>95</v>
      </c>
      <c r="I58" s="111" t="s">
        <v>106</v>
      </c>
    </row>
    <row r="59" spans="1:19" x14ac:dyDescent="0.2">
      <c r="B59" s="93"/>
      <c r="C59" s="106"/>
      <c r="D59" s="106"/>
      <c r="E59" s="106"/>
      <c r="F59" s="106"/>
      <c r="G59" s="112" t="s">
        <v>112</v>
      </c>
      <c r="H59" s="100">
        <f>SUM(G23+G33+G50)</f>
        <v>0</v>
      </c>
      <c r="I59" s="114">
        <f>H59/(H72)</f>
        <v>0</v>
      </c>
    </row>
    <row r="60" spans="1:19" x14ac:dyDescent="0.2">
      <c r="B60" s="93"/>
      <c r="C60" s="106"/>
      <c r="D60" s="106"/>
      <c r="E60" s="106"/>
      <c r="F60" s="106"/>
      <c r="G60" s="112" t="s">
        <v>113</v>
      </c>
      <c r="H60" s="100">
        <f>SUM(H23+H33+H50)</f>
        <v>2</v>
      </c>
      <c r="I60" s="114">
        <f>H60/H72</f>
        <v>0.66666666666666663</v>
      </c>
    </row>
    <row r="61" spans="1:19" x14ac:dyDescent="0.2">
      <c r="B61" s="93"/>
      <c r="C61" s="106"/>
      <c r="D61" s="106"/>
      <c r="E61" s="106"/>
      <c r="F61" s="106"/>
      <c r="G61" s="112" t="s">
        <v>114</v>
      </c>
      <c r="H61" s="100">
        <f>SUM(I23+I33+I50)</f>
        <v>0</v>
      </c>
      <c r="I61" s="114">
        <f>H61/H72</f>
        <v>0</v>
      </c>
    </row>
    <row r="62" spans="1:19" x14ac:dyDescent="0.2">
      <c r="B62" s="93"/>
      <c r="C62" s="106"/>
      <c r="D62" s="106"/>
      <c r="E62" s="106"/>
      <c r="F62" s="106"/>
      <c r="G62" s="112" t="s">
        <v>115</v>
      </c>
      <c r="H62" s="100">
        <f>SUM(J23+J33+J50)</f>
        <v>0</v>
      </c>
      <c r="I62" s="114">
        <f>H62/H72</f>
        <v>0</v>
      </c>
    </row>
    <row r="63" spans="1:19" x14ac:dyDescent="0.2">
      <c r="B63" s="93"/>
      <c r="C63" s="106"/>
      <c r="D63" s="106"/>
      <c r="E63" s="106"/>
      <c r="F63" s="106"/>
      <c r="G63" s="112" t="s">
        <v>116</v>
      </c>
      <c r="H63" s="100">
        <f>SUM(K23+K33+K50)</f>
        <v>0</v>
      </c>
      <c r="I63" s="114">
        <f>H63/H72</f>
        <v>0</v>
      </c>
    </row>
    <row r="64" spans="1:19" x14ac:dyDescent="0.2">
      <c r="B64" s="93"/>
      <c r="C64" s="106"/>
      <c r="D64" s="106"/>
      <c r="E64" s="106"/>
      <c r="F64" s="106"/>
      <c r="G64" s="112" t="s">
        <v>117</v>
      </c>
      <c r="H64" s="100">
        <f>SUM(L23+L33+L50)</f>
        <v>0</v>
      </c>
      <c r="I64" s="114">
        <f>H64/H72</f>
        <v>0</v>
      </c>
    </row>
    <row r="65" spans="2:9" x14ac:dyDescent="0.2">
      <c r="B65" s="93"/>
      <c r="C65" s="106"/>
      <c r="D65" s="106"/>
      <c r="E65" s="106"/>
      <c r="F65" s="106"/>
      <c r="G65" s="112" t="s">
        <v>118</v>
      </c>
      <c r="H65" s="100">
        <f>SUM(M23+M33+M50)</f>
        <v>0</v>
      </c>
      <c r="I65" s="114">
        <f>H65/H72</f>
        <v>0</v>
      </c>
    </row>
    <row r="66" spans="2:9" x14ac:dyDescent="0.2">
      <c r="B66" s="93"/>
      <c r="C66" s="106"/>
      <c r="D66" s="106"/>
      <c r="E66" s="106"/>
      <c r="F66" s="106"/>
      <c r="G66" s="112" t="s">
        <v>119</v>
      </c>
      <c r="H66" s="100">
        <f>SUM(N23+N33+N50)</f>
        <v>0</v>
      </c>
      <c r="I66" s="114">
        <f>H66/H72</f>
        <v>0</v>
      </c>
    </row>
    <row r="67" spans="2:9" x14ac:dyDescent="0.2">
      <c r="B67" s="93"/>
      <c r="C67" s="106"/>
      <c r="D67" s="106"/>
      <c r="E67" s="106"/>
      <c r="F67" s="106"/>
      <c r="G67" s="112" t="s">
        <v>120</v>
      </c>
      <c r="H67" s="100">
        <f>SUM(O23+O33+O50)</f>
        <v>0</v>
      </c>
      <c r="I67" s="114">
        <f>H67/H72</f>
        <v>0</v>
      </c>
    </row>
    <row r="68" spans="2:9" x14ac:dyDescent="0.2">
      <c r="B68" s="93"/>
      <c r="C68" s="106"/>
      <c r="D68" s="106"/>
      <c r="E68" s="106"/>
      <c r="F68" s="106"/>
      <c r="G68" s="112" t="s">
        <v>121</v>
      </c>
      <c r="H68" s="100">
        <f>SUM(P23+P33+P50)</f>
        <v>0</v>
      </c>
      <c r="I68" s="114">
        <f>H68/H72</f>
        <v>0</v>
      </c>
    </row>
    <row r="69" spans="2:9" x14ac:dyDescent="0.2">
      <c r="B69" s="93"/>
      <c r="C69" s="106"/>
      <c r="D69" s="106"/>
      <c r="E69" s="106"/>
      <c r="F69" s="106"/>
      <c r="G69" s="112" t="s">
        <v>122</v>
      </c>
      <c r="H69" s="100">
        <f>SUM(Q23+Q33+Q50)</f>
        <v>0</v>
      </c>
      <c r="I69" s="114">
        <f>H69/H72</f>
        <v>0</v>
      </c>
    </row>
    <row r="70" spans="2:9" x14ac:dyDescent="0.2">
      <c r="B70" s="93"/>
      <c r="C70" s="106"/>
      <c r="D70" s="106"/>
      <c r="E70" s="106"/>
      <c r="F70" s="106"/>
      <c r="G70" s="112" t="s">
        <v>123</v>
      </c>
      <c r="H70" s="100">
        <f>SUM(R23+R33+R50)</f>
        <v>1</v>
      </c>
      <c r="I70" s="114">
        <f>H70/H72</f>
        <v>0.33333333333333331</v>
      </c>
    </row>
    <row r="71" spans="2:9" x14ac:dyDescent="0.2">
      <c r="B71" s="93"/>
      <c r="C71" s="106"/>
      <c r="D71" s="106"/>
      <c r="E71" s="106"/>
      <c r="F71" s="106"/>
      <c r="G71" s="112" t="s">
        <v>124</v>
      </c>
      <c r="H71" s="124">
        <f>SUM(S23+S33+S50)</f>
        <v>0</v>
      </c>
      <c r="I71" s="116">
        <f>H71/H72</f>
        <v>0</v>
      </c>
    </row>
    <row r="72" spans="2:9" x14ac:dyDescent="0.2">
      <c r="B72" s="93"/>
      <c r="C72" s="106"/>
      <c r="D72" s="106"/>
      <c r="E72" s="106"/>
      <c r="F72" s="106"/>
      <c r="G72" s="112"/>
      <c r="H72" s="123">
        <f>SUM(H59:H71)</f>
        <v>3</v>
      </c>
      <c r="I72" s="115">
        <f>SUM(I59:I71)</f>
        <v>1</v>
      </c>
    </row>
  </sheetData>
  <mergeCells count="2">
    <mergeCell ref="B1:C1"/>
    <mergeCell ref="G1:S1"/>
  </mergeCells>
  <phoneticPr fontId="3" type="noConversion"/>
  <printOptions gridLines="1"/>
  <pageMargins left="0.5" right="0.5" top="1.5" bottom="0.75" header="0.5" footer="0.5"/>
  <pageSetup scale="80" orientation="landscape" r:id="rId1"/>
  <headerFooter alignWithMargins="0">
    <oddHeader>&amp;C&amp;"Arial,Bold"&amp;16 2011 Swimming Season
Possible Pollution Sources for Monitored Virgin Islands Beaches</oddHeader>
    <oddFooter>&amp;R&amp;P of &amp;N</oddFooter>
  </headerFooter>
  <rowBreaks count="1" manualBreakCount="1">
    <brk id="43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61"/>
  <sheetViews>
    <sheetView zoomScaleNormal="100" workbookViewId="0">
      <pane ySplit="1" topLeftCell="A2" activePane="bottomLeft" state="frozen"/>
      <selection pane="bottomLeft"/>
    </sheetView>
  </sheetViews>
  <sheetFormatPr defaultRowHeight="9" x14ac:dyDescent="0.15"/>
  <cols>
    <col min="1" max="1" width="12.7109375" style="1" customWidth="1"/>
    <col min="2" max="2" width="8.28515625" style="1" customWidth="1"/>
    <col min="3" max="3" width="39" style="21" customWidth="1"/>
    <col min="4" max="4" width="7.7109375" style="21" customWidth="1"/>
    <col min="5" max="5" width="16.7109375" style="1" customWidth="1"/>
    <col min="6" max="7" width="13" style="22" customWidth="1"/>
    <col min="8" max="8" width="9.28515625" style="23" customWidth="1"/>
    <col min="9" max="11" width="12.28515625" style="1" customWidth="1"/>
    <col min="12" max="12" width="8.42578125" style="1" customWidth="1"/>
    <col min="13" max="16384" width="9.140625" style="1"/>
  </cols>
  <sheetData>
    <row r="1" spans="1:12" ht="37.5" customHeight="1" x14ac:dyDescent="0.15">
      <c r="A1" s="4" t="s">
        <v>235</v>
      </c>
      <c r="B1" s="25" t="s">
        <v>13</v>
      </c>
      <c r="C1" s="25" t="s">
        <v>67</v>
      </c>
      <c r="D1" s="3" t="s">
        <v>70</v>
      </c>
      <c r="E1" s="25" t="s">
        <v>86</v>
      </c>
      <c r="F1" s="26" t="s">
        <v>87</v>
      </c>
      <c r="G1" s="26" t="s">
        <v>88</v>
      </c>
      <c r="H1" s="27" t="s">
        <v>89</v>
      </c>
      <c r="I1" s="25" t="s">
        <v>90</v>
      </c>
      <c r="J1" s="25" t="s">
        <v>91</v>
      </c>
      <c r="K1" s="25" t="s">
        <v>92</v>
      </c>
      <c r="L1" s="29"/>
    </row>
    <row r="2" spans="1:12" ht="12.75" customHeight="1" x14ac:dyDescent="0.15">
      <c r="A2" s="143" t="s">
        <v>144</v>
      </c>
      <c r="B2" s="143" t="s">
        <v>149</v>
      </c>
      <c r="C2" s="143" t="s">
        <v>150</v>
      </c>
      <c r="D2" s="143">
        <v>1</v>
      </c>
      <c r="E2" s="143" t="s">
        <v>34</v>
      </c>
      <c r="F2" s="146">
        <v>40654</v>
      </c>
      <c r="G2" s="146">
        <v>40658</v>
      </c>
      <c r="H2" s="143">
        <v>4</v>
      </c>
      <c r="I2" s="143" t="s">
        <v>32</v>
      </c>
      <c r="J2" s="143" t="s">
        <v>33</v>
      </c>
      <c r="K2" s="143" t="s">
        <v>12</v>
      </c>
      <c r="L2" s="143"/>
    </row>
    <row r="3" spans="1:12" ht="12.75" customHeight="1" x14ac:dyDescent="0.15">
      <c r="A3" s="143" t="s">
        <v>144</v>
      </c>
      <c r="B3" s="143" t="s">
        <v>149</v>
      </c>
      <c r="C3" s="143" t="s">
        <v>150</v>
      </c>
      <c r="D3" s="143">
        <v>1</v>
      </c>
      <c r="E3" s="143" t="s">
        <v>34</v>
      </c>
      <c r="F3" s="146">
        <v>40865</v>
      </c>
      <c r="G3" s="164">
        <v>40865</v>
      </c>
      <c r="H3" s="165">
        <v>1</v>
      </c>
      <c r="I3" s="143" t="s">
        <v>32</v>
      </c>
      <c r="J3" s="143" t="s">
        <v>33</v>
      </c>
      <c r="K3" s="143" t="s">
        <v>31</v>
      </c>
      <c r="L3" s="143"/>
    </row>
    <row r="4" spans="1:12" ht="12.75" customHeight="1" x14ac:dyDescent="0.15">
      <c r="A4" s="143" t="s">
        <v>144</v>
      </c>
      <c r="B4" s="143" t="s">
        <v>149</v>
      </c>
      <c r="C4" s="143" t="s">
        <v>150</v>
      </c>
      <c r="D4" s="143">
        <v>1</v>
      </c>
      <c r="E4" s="143" t="s">
        <v>253</v>
      </c>
      <c r="F4" s="146">
        <v>40879</v>
      </c>
      <c r="G4" s="146">
        <v>40882</v>
      </c>
      <c r="H4" s="143">
        <v>3</v>
      </c>
      <c r="I4" s="143" t="s">
        <v>32</v>
      </c>
      <c r="J4" s="143" t="s">
        <v>33</v>
      </c>
      <c r="K4" s="143" t="s">
        <v>31</v>
      </c>
      <c r="L4" s="143"/>
    </row>
    <row r="5" spans="1:12" ht="12.75" customHeight="1" x14ac:dyDescent="0.15">
      <c r="A5" s="143" t="s">
        <v>144</v>
      </c>
      <c r="B5" s="143" t="s">
        <v>151</v>
      </c>
      <c r="C5" s="143" t="s">
        <v>152</v>
      </c>
      <c r="D5" s="143">
        <v>1</v>
      </c>
      <c r="E5" s="143" t="s">
        <v>34</v>
      </c>
      <c r="F5" s="146">
        <v>40683</v>
      </c>
      <c r="G5" s="146">
        <v>40686</v>
      </c>
      <c r="H5" s="143">
        <v>3</v>
      </c>
      <c r="I5" s="143" t="s">
        <v>32</v>
      </c>
      <c r="J5" s="143" t="s">
        <v>33</v>
      </c>
      <c r="K5" s="143" t="s">
        <v>254</v>
      </c>
      <c r="L5" s="143"/>
    </row>
    <row r="6" spans="1:12" ht="12.75" customHeight="1" x14ac:dyDescent="0.15">
      <c r="A6" s="143" t="s">
        <v>144</v>
      </c>
      <c r="B6" s="143" t="s">
        <v>153</v>
      </c>
      <c r="C6" s="143" t="s">
        <v>154</v>
      </c>
      <c r="D6" s="143">
        <v>1</v>
      </c>
      <c r="E6" s="143" t="s">
        <v>253</v>
      </c>
      <c r="F6" s="146">
        <v>40746</v>
      </c>
      <c r="G6" s="146">
        <v>40749</v>
      </c>
      <c r="H6" s="143">
        <v>3</v>
      </c>
      <c r="I6" s="143" t="s">
        <v>32</v>
      </c>
      <c r="J6" s="143" t="s">
        <v>33</v>
      </c>
      <c r="K6" s="143" t="s">
        <v>254</v>
      </c>
      <c r="L6" s="143"/>
    </row>
    <row r="7" spans="1:12" ht="12.75" customHeight="1" x14ac:dyDescent="0.15">
      <c r="A7" s="143" t="s">
        <v>144</v>
      </c>
      <c r="B7" s="143" t="s">
        <v>153</v>
      </c>
      <c r="C7" s="143" t="s">
        <v>154</v>
      </c>
      <c r="D7" s="143">
        <v>1</v>
      </c>
      <c r="E7" s="143" t="s">
        <v>253</v>
      </c>
      <c r="F7" s="146">
        <v>40879</v>
      </c>
      <c r="G7" s="146">
        <v>40882</v>
      </c>
      <c r="H7" s="143">
        <v>3</v>
      </c>
      <c r="I7" s="143" t="s">
        <v>32</v>
      </c>
      <c r="J7" s="143" t="s">
        <v>33</v>
      </c>
      <c r="K7" s="143" t="s">
        <v>31</v>
      </c>
      <c r="L7" s="143"/>
    </row>
    <row r="8" spans="1:12" ht="12.75" customHeight="1" x14ac:dyDescent="0.15">
      <c r="A8" s="143" t="s">
        <v>144</v>
      </c>
      <c r="B8" s="143" t="s">
        <v>155</v>
      </c>
      <c r="C8" s="143" t="s">
        <v>156</v>
      </c>
      <c r="D8" s="143">
        <v>1</v>
      </c>
      <c r="E8" s="143" t="s">
        <v>34</v>
      </c>
      <c r="F8" s="146">
        <v>40837</v>
      </c>
      <c r="G8" s="146">
        <v>40840</v>
      </c>
      <c r="H8" s="143">
        <v>3</v>
      </c>
      <c r="I8" s="143" t="s">
        <v>32</v>
      </c>
      <c r="J8" s="143" t="s">
        <v>33</v>
      </c>
      <c r="K8" s="143" t="s">
        <v>254</v>
      </c>
      <c r="L8" s="143"/>
    </row>
    <row r="9" spans="1:12" ht="12.75" customHeight="1" x14ac:dyDescent="0.15">
      <c r="A9" s="143" t="s">
        <v>144</v>
      </c>
      <c r="B9" s="143" t="s">
        <v>163</v>
      </c>
      <c r="C9" s="143" t="s">
        <v>164</v>
      </c>
      <c r="D9" s="143">
        <v>1</v>
      </c>
      <c r="E9" s="143" t="s">
        <v>34</v>
      </c>
      <c r="F9" s="146">
        <v>40606</v>
      </c>
      <c r="G9" s="146">
        <v>40609</v>
      </c>
      <c r="H9" s="143">
        <v>3</v>
      </c>
      <c r="I9" s="143" t="s">
        <v>32</v>
      </c>
      <c r="J9" s="143" t="s">
        <v>33</v>
      </c>
      <c r="K9" s="143" t="s">
        <v>254</v>
      </c>
      <c r="L9" s="143"/>
    </row>
    <row r="10" spans="1:12" ht="12.75" customHeight="1" x14ac:dyDescent="0.15">
      <c r="A10" s="143" t="s">
        <v>144</v>
      </c>
      <c r="B10" s="143" t="s">
        <v>163</v>
      </c>
      <c r="C10" s="143" t="s">
        <v>164</v>
      </c>
      <c r="D10" s="143">
        <v>1</v>
      </c>
      <c r="E10" s="143" t="s">
        <v>34</v>
      </c>
      <c r="F10" s="146">
        <v>40662</v>
      </c>
      <c r="G10" s="146">
        <v>40665</v>
      </c>
      <c r="H10" s="143">
        <v>3</v>
      </c>
      <c r="I10" s="143" t="s">
        <v>32</v>
      </c>
      <c r="J10" s="143" t="s">
        <v>33</v>
      </c>
      <c r="K10" s="143" t="s">
        <v>31</v>
      </c>
      <c r="L10" s="143"/>
    </row>
    <row r="11" spans="1:12" ht="12.75" customHeight="1" x14ac:dyDescent="0.15">
      <c r="A11" s="143" t="s">
        <v>144</v>
      </c>
      <c r="B11" s="143" t="s">
        <v>163</v>
      </c>
      <c r="C11" s="143" t="s">
        <v>164</v>
      </c>
      <c r="D11" s="143">
        <v>1</v>
      </c>
      <c r="E11" s="143" t="s">
        <v>34</v>
      </c>
      <c r="F11" s="146">
        <v>40690</v>
      </c>
      <c r="G11" s="146">
        <v>40693</v>
      </c>
      <c r="H11" s="143">
        <v>3</v>
      </c>
      <c r="I11" s="143" t="s">
        <v>32</v>
      </c>
      <c r="J11" s="143" t="s">
        <v>33</v>
      </c>
      <c r="K11" s="143" t="s">
        <v>254</v>
      </c>
      <c r="L11" s="143"/>
    </row>
    <row r="12" spans="1:12" ht="12.75" customHeight="1" x14ac:dyDescent="0.15">
      <c r="A12" s="143" t="s">
        <v>144</v>
      </c>
      <c r="B12" s="143" t="s">
        <v>163</v>
      </c>
      <c r="C12" s="143" t="s">
        <v>164</v>
      </c>
      <c r="D12" s="143">
        <v>1</v>
      </c>
      <c r="E12" s="143" t="s">
        <v>253</v>
      </c>
      <c r="F12" s="146">
        <v>40879</v>
      </c>
      <c r="G12" s="146">
        <v>40882</v>
      </c>
      <c r="H12" s="143">
        <v>3</v>
      </c>
      <c r="I12" s="143" t="s">
        <v>32</v>
      </c>
      <c r="J12" s="143" t="s">
        <v>33</v>
      </c>
      <c r="K12" s="143" t="s">
        <v>31</v>
      </c>
      <c r="L12" s="143"/>
    </row>
    <row r="13" spans="1:12" ht="12.75" customHeight="1" x14ac:dyDescent="0.15">
      <c r="A13" s="143" t="s">
        <v>144</v>
      </c>
      <c r="B13" s="143" t="s">
        <v>165</v>
      </c>
      <c r="C13" s="143" t="s">
        <v>166</v>
      </c>
      <c r="D13" s="143">
        <v>1</v>
      </c>
      <c r="E13" s="143" t="s">
        <v>34</v>
      </c>
      <c r="F13" s="146">
        <v>40606</v>
      </c>
      <c r="G13" s="146">
        <v>40609</v>
      </c>
      <c r="H13" s="143">
        <v>3</v>
      </c>
      <c r="I13" s="143" t="s">
        <v>32</v>
      </c>
      <c r="J13" s="143" t="s">
        <v>33</v>
      </c>
      <c r="K13" s="143" t="s">
        <v>254</v>
      </c>
      <c r="L13" s="143"/>
    </row>
    <row r="14" spans="1:12" ht="12.75" customHeight="1" x14ac:dyDescent="0.15">
      <c r="A14" s="143" t="s">
        <v>144</v>
      </c>
      <c r="B14" s="143" t="s">
        <v>165</v>
      </c>
      <c r="C14" s="143" t="s">
        <v>166</v>
      </c>
      <c r="D14" s="143">
        <v>1</v>
      </c>
      <c r="E14" s="143" t="s">
        <v>34</v>
      </c>
      <c r="F14" s="146">
        <v>40662</v>
      </c>
      <c r="G14" s="146">
        <v>40665</v>
      </c>
      <c r="H14" s="143">
        <v>3</v>
      </c>
      <c r="I14" s="143" t="s">
        <v>32</v>
      </c>
      <c r="J14" s="143" t="s">
        <v>33</v>
      </c>
      <c r="K14" s="143" t="s">
        <v>12</v>
      </c>
      <c r="L14" s="143"/>
    </row>
    <row r="15" spans="1:12" ht="12.75" customHeight="1" x14ac:dyDescent="0.15">
      <c r="A15" s="143" t="s">
        <v>144</v>
      </c>
      <c r="B15" s="143" t="s">
        <v>165</v>
      </c>
      <c r="C15" s="143" t="s">
        <v>166</v>
      </c>
      <c r="D15" s="143">
        <v>1</v>
      </c>
      <c r="E15" s="143" t="s">
        <v>253</v>
      </c>
      <c r="F15" s="146">
        <v>40711</v>
      </c>
      <c r="G15" s="146">
        <v>40714</v>
      </c>
      <c r="H15" s="143">
        <v>3</v>
      </c>
      <c r="I15" s="143" t="s">
        <v>32</v>
      </c>
      <c r="J15" s="143" t="s">
        <v>33</v>
      </c>
      <c r="K15" s="143" t="s">
        <v>31</v>
      </c>
      <c r="L15" s="143"/>
    </row>
    <row r="16" spans="1:12" ht="12.75" customHeight="1" x14ac:dyDescent="0.15">
      <c r="A16" s="143" t="s">
        <v>144</v>
      </c>
      <c r="B16" s="143" t="s">
        <v>165</v>
      </c>
      <c r="C16" s="143" t="s">
        <v>166</v>
      </c>
      <c r="D16" s="143">
        <v>1</v>
      </c>
      <c r="E16" s="143" t="s">
        <v>34</v>
      </c>
      <c r="F16" s="146">
        <v>40739</v>
      </c>
      <c r="G16" s="146">
        <v>40742</v>
      </c>
      <c r="H16" s="143">
        <v>3</v>
      </c>
      <c r="I16" s="143" t="s">
        <v>32</v>
      </c>
      <c r="J16" s="143" t="s">
        <v>33</v>
      </c>
      <c r="K16" s="143" t="s">
        <v>31</v>
      </c>
      <c r="L16" s="143"/>
    </row>
    <row r="17" spans="1:12" ht="12.75" customHeight="1" x14ac:dyDescent="0.15">
      <c r="A17" s="143" t="s">
        <v>144</v>
      </c>
      <c r="B17" s="143" t="s">
        <v>165</v>
      </c>
      <c r="C17" s="143" t="s">
        <v>166</v>
      </c>
      <c r="D17" s="143">
        <v>1</v>
      </c>
      <c r="E17" s="143" t="s">
        <v>253</v>
      </c>
      <c r="F17" s="146">
        <v>40872</v>
      </c>
      <c r="G17" s="146">
        <v>40875</v>
      </c>
      <c r="H17" s="143">
        <v>3</v>
      </c>
      <c r="I17" s="143" t="s">
        <v>32</v>
      </c>
      <c r="J17" s="143" t="s">
        <v>33</v>
      </c>
      <c r="K17" s="143" t="s">
        <v>31</v>
      </c>
      <c r="L17" s="143"/>
    </row>
    <row r="18" spans="1:12" ht="12.75" customHeight="1" x14ac:dyDescent="0.15">
      <c r="A18" s="143" t="s">
        <v>144</v>
      </c>
      <c r="B18" s="143" t="s">
        <v>167</v>
      </c>
      <c r="C18" s="143" t="s">
        <v>168</v>
      </c>
      <c r="D18" s="143">
        <v>1</v>
      </c>
      <c r="E18" s="143" t="s">
        <v>253</v>
      </c>
      <c r="F18" s="146">
        <v>40711</v>
      </c>
      <c r="G18" s="146">
        <v>40714</v>
      </c>
      <c r="H18" s="143">
        <v>3</v>
      </c>
      <c r="I18" s="143" t="s">
        <v>32</v>
      </c>
      <c r="J18" s="143" t="s">
        <v>33</v>
      </c>
      <c r="K18" s="143" t="s">
        <v>31</v>
      </c>
      <c r="L18" s="143"/>
    </row>
    <row r="19" spans="1:12" ht="12.75" customHeight="1" x14ac:dyDescent="0.15">
      <c r="A19" s="143" t="s">
        <v>144</v>
      </c>
      <c r="B19" s="143" t="s">
        <v>171</v>
      </c>
      <c r="C19" s="143" t="s">
        <v>172</v>
      </c>
      <c r="D19" s="143">
        <v>1</v>
      </c>
      <c r="E19" s="143" t="s">
        <v>34</v>
      </c>
      <c r="F19" s="146">
        <v>40683</v>
      </c>
      <c r="G19" s="146">
        <v>40686</v>
      </c>
      <c r="H19" s="143">
        <v>3</v>
      </c>
      <c r="I19" s="143" t="s">
        <v>32</v>
      </c>
      <c r="J19" s="143" t="s">
        <v>33</v>
      </c>
      <c r="K19" s="143" t="s">
        <v>12</v>
      </c>
      <c r="L19" s="143"/>
    </row>
    <row r="20" spans="1:12" ht="12.75" customHeight="1" x14ac:dyDescent="0.15">
      <c r="A20" s="143" t="s">
        <v>144</v>
      </c>
      <c r="B20" s="143" t="s">
        <v>171</v>
      </c>
      <c r="C20" s="143" t="s">
        <v>172</v>
      </c>
      <c r="D20" s="143">
        <v>1</v>
      </c>
      <c r="E20" s="143" t="s">
        <v>34</v>
      </c>
      <c r="F20" s="146">
        <v>40739</v>
      </c>
      <c r="G20" s="146">
        <v>40742</v>
      </c>
      <c r="H20" s="143">
        <v>3</v>
      </c>
      <c r="I20" s="143" t="s">
        <v>32</v>
      </c>
      <c r="J20" s="143" t="s">
        <v>33</v>
      </c>
      <c r="K20" s="143" t="s">
        <v>254</v>
      </c>
      <c r="L20" s="143"/>
    </row>
    <row r="21" spans="1:12" ht="12.75" customHeight="1" x14ac:dyDescent="0.15">
      <c r="A21" s="143" t="s">
        <v>144</v>
      </c>
      <c r="B21" s="143" t="s">
        <v>171</v>
      </c>
      <c r="C21" s="143" t="s">
        <v>172</v>
      </c>
      <c r="D21" s="143">
        <v>1</v>
      </c>
      <c r="E21" s="143" t="s">
        <v>253</v>
      </c>
      <c r="F21" s="146">
        <v>40746</v>
      </c>
      <c r="G21" s="146">
        <v>40749</v>
      </c>
      <c r="H21" s="143">
        <v>3</v>
      </c>
      <c r="I21" s="143" t="s">
        <v>32</v>
      </c>
      <c r="J21" s="143" t="s">
        <v>33</v>
      </c>
      <c r="K21" s="143" t="s">
        <v>31</v>
      </c>
      <c r="L21" s="143"/>
    </row>
    <row r="22" spans="1:12" ht="12.75" customHeight="1" x14ac:dyDescent="0.15">
      <c r="A22" s="143" t="s">
        <v>144</v>
      </c>
      <c r="B22" s="143" t="s">
        <v>171</v>
      </c>
      <c r="C22" s="143" t="s">
        <v>172</v>
      </c>
      <c r="D22" s="143">
        <v>1</v>
      </c>
      <c r="E22" s="143" t="s">
        <v>34</v>
      </c>
      <c r="F22" s="146">
        <v>40830</v>
      </c>
      <c r="G22" s="146">
        <v>40833</v>
      </c>
      <c r="H22" s="143">
        <v>3</v>
      </c>
      <c r="I22" s="143" t="s">
        <v>32</v>
      </c>
      <c r="J22" s="143" t="s">
        <v>33</v>
      </c>
      <c r="K22" s="143" t="s">
        <v>254</v>
      </c>
      <c r="L22" s="143"/>
    </row>
    <row r="23" spans="1:12" ht="12.75" customHeight="1" x14ac:dyDescent="0.15">
      <c r="A23" s="143" t="s">
        <v>144</v>
      </c>
      <c r="B23" s="143" t="s">
        <v>171</v>
      </c>
      <c r="C23" s="143" t="s">
        <v>172</v>
      </c>
      <c r="D23" s="143">
        <v>1</v>
      </c>
      <c r="E23" s="143" t="s">
        <v>253</v>
      </c>
      <c r="F23" s="146">
        <v>40879</v>
      </c>
      <c r="G23" s="146">
        <v>40882</v>
      </c>
      <c r="H23" s="143">
        <v>3</v>
      </c>
      <c r="I23" s="143" t="s">
        <v>32</v>
      </c>
      <c r="J23" s="143" t="s">
        <v>33</v>
      </c>
      <c r="K23" s="143" t="s">
        <v>31</v>
      </c>
      <c r="L23" s="143"/>
    </row>
    <row r="24" spans="1:12" ht="12.75" customHeight="1" x14ac:dyDescent="0.15">
      <c r="A24" s="143" t="s">
        <v>144</v>
      </c>
      <c r="B24" s="143" t="s">
        <v>173</v>
      </c>
      <c r="C24" s="143" t="s">
        <v>174</v>
      </c>
      <c r="D24" s="143">
        <v>1</v>
      </c>
      <c r="E24" s="143" t="s">
        <v>253</v>
      </c>
      <c r="F24" s="146">
        <v>40711</v>
      </c>
      <c r="G24" s="146">
        <v>40714</v>
      </c>
      <c r="H24" s="143">
        <v>3</v>
      </c>
      <c r="I24" s="143" t="s">
        <v>32</v>
      </c>
      <c r="J24" s="143" t="s">
        <v>33</v>
      </c>
      <c r="K24" s="143" t="s">
        <v>31</v>
      </c>
      <c r="L24" s="143"/>
    </row>
    <row r="25" spans="1:12" ht="12.75" customHeight="1" x14ac:dyDescent="0.15">
      <c r="A25" s="143" t="s">
        <v>144</v>
      </c>
      <c r="B25" s="143" t="s">
        <v>177</v>
      </c>
      <c r="C25" s="143" t="s">
        <v>178</v>
      </c>
      <c r="D25" s="143">
        <v>1</v>
      </c>
      <c r="E25" s="143" t="s">
        <v>253</v>
      </c>
      <c r="F25" s="146">
        <v>40746</v>
      </c>
      <c r="G25" s="146">
        <v>40749</v>
      </c>
      <c r="H25" s="143">
        <v>3</v>
      </c>
      <c r="I25" s="143" t="s">
        <v>32</v>
      </c>
      <c r="J25" s="143" t="s">
        <v>33</v>
      </c>
      <c r="K25" s="143" t="s">
        <v>31</v>
      </c>
      <c r="L25" s="143"/>
    </row>
    <row r="26" spans="1:12" ht="12.75" customHeight="1" x14ac:dyDescent="0.15">
      <c r="A26" s="143" t="s">
        <v>144</v>
      </c>
      <c r="B26" s="143" t="s">
        <v>179</v>
      </c>
      <c r="C26" s="143" t="s">
        <v>180</v>
      </c>
      <c r="D26" s="143">
        <v>1</v>
      </c>
      <c r="E26" s="143" t="s">
        <v>34</v>
      </c>
      <c r="F26" s="146">
        <v>40753</v>
      </c>
      <c r="G26" s="146">
        <v>40756</v>
      </c>
      <c r="H26" s="143">
        <v>3</v>
      </c>
      <c r="I26" s="143" t="s">
        <v>32</v>
      </c>
      <c r="J26" s="143" t="s">
        <v>33</v>
      </c>
      <c r="K26" s="143" t="s">
        <v>12</v>
      </c>
      <c r="L26" s="143"/>
    </row>
    <row r="27" spans="1:12" ht="12.75" customHeight="1" x14ac:dyDescent="0.15">
      <c r="A27" s="143" t="s">
        <v>144</v>
      </c>
      <c r="B27" s="143" t="s">
        <v>179</v>
      </c>
      <c r="C27" s="143" t="s">
        <v>180</v>
      </c>
      <c r="D27" s="143">
        <v>1</v>
      </c>
      <c r="E27" s="143" t="s">
        <v>253</v>
      </c>
      <c r="F27" s="146">
        <v>40872</v>
      </c>
      <c r="G27" s="146">
        <v>40875</v>
      </c>
      <c r="H27" s="143">
        <v>3</v>
      </c>
      <c r="I27" s="143" t="s">
        <v>32</v>
      </c>
      <c r="J27" s="143" t="s">
        <v>33</v>
      </c>
      <c r="K27" s="143" t="s">
        <v>31</v>
      </c>
      <c r="L27" s="143"/>
    </row>
    <row r="28" spans="1:12" ht="12.75" customHeight="1" x14ac:dyDescent="0.15">
      <c r="A28" s="143" t="s">
        <v>144</v>
      </c>
      <c r="B28" s="143" t="s">
        <v>179</v>
      </c>
      <c r="C28" s="143" t="s">
        <v>180</v>
      </c>
      <c r="D28" s="143">
        <v>1</v>
      </c>
      <c r="E28" s="143" t="s">
        <v>253</v>
      </c>
      <c r="F28" s="146">
        <v>40879</v>
      </c>
      <c r="G28" s="146">
        <v>40882</v>
      </c>
      <c r="H28" s="143">
        <v>3</v>
      </c>
      <c r="I28" s="143" t="s">
        <v>32</v>
      </c>
      <c r="J28" s="143" t="s">
        <v>33</v>
      </c>
      <c r="K28" s="143" t="s">
        <v>31</v>
      </c>
      <c r="L28" s="143"/>
    </row>
    <row r="29" spans="1:12" ht="12.75" customHeight="1" x14ac:dyDescent="0.15">
      <c r="A29" s="143" t="s">
        <v>144</v>
      </c>
      <c r="B29" s="143" t="s">
        <v>183</v>
      </c>
      <c r="C29" s="143" t="s">
        <v>184</v>
      </c>
      <c r="D29" s="143">
        <v>1</v>
      </c>
      <c r="E29" s="143" t="s">
        <v>34</v>
      </c>
      <c r="F29" s="146">
        <v>40690</v>
      </c>
      <c r="G29" s="146">
        <v>40693</v>
      </c>
      <c r="H29" s="143">
        <v>3</v>
      </c>
      <c r="I29" s="143" t="s">
        <v>32</v>
      </c>
      <c r="J29" s="143" t="s">
        <v>33</v>
      </c>
      <c r="K29" s="143" t="s">
        <v>31</v>
      </c>
      <c r="L29" s="143"/>
    </row>
    <row r="30" spans="1:12" ht="12.75" customHeight="1" x14ac:dyDescent="0.15">
      <c r="A30" s="143" t="s">
        <v>144</v>
      </c>
      <c r="B30" s="143" t="s">
        <v>183</v>
      </c>
      <c r="C30" s="143" t="s">
        <v>184</v>
      </c>
      <c r="D30" s="143">
        <v>1</v>
      </c>
      <c r="E30" s="143" t="s">
        <v>253</v>
      </c>
      <c r="F30" s="146">
        <v>40718</v>
      </c>
      <c r="G30" s="146">
        <v>40721</v>
      </c>
      <c r="H30" s="143">
        <v>3</v>
      </c>
      <c r="I30" s="143" t="s">
        <v>32</v>
      </c>
      <c r="J30" s="143" t="s">
        <v>33</v>
      </c>
      <c r="K30" s="143" t="s">
        <v>254</v>
      </c>
      <c r="L30" s="143"/>
    </row>
    <row r="31" spans="1:12" ht="12.75" customHeight="1" x14ac:dyDescent="0.15">
      <c r="A31" s="144" t="s">
        <v>144</v>
      </c>
      <c r="B31" s="144" t="s">
        <v>183</v>
      </c>
      <c r="C31" s="144" t="s">
        <v>184</v>
      </c>
      <c r="D31" s="144">
        <v>1</v>
      </c>
      <c r="E31" s="144" t="s">
        <v>253</v>
      </c>
      <c r="F31" s="148">
        <v>40879</v>
      </c>
      <c r="G31" s="148">
        <v>40882</v>
      </c>
      <c r="H31" s="144">
        <v>3</v>
      </c>
      <c r="I31" s="144" t="s">
        <v>32</v>
      </c>
      <c r="J31" s="144" t="s">
        <v>33</v>
      </c>
      <c r="K31" s="144" t="s">
        <v>31</v>
      </c>
      <c r="L31" s="143"/>
    </row>
    <row r="32" spans="1:12" ht="12.75" customHeight="1" x14ac:dyDescent="0.15">
      <c r="A32" s="33"/>
      <c r="B32" s="62">
        <f>SUM(IF(FREQUENCY(MATCH(B2:B31,B2:B31,0),MATCH(B2:B31,B2:B31,0))&gt;0,1))</f>
        <v>12</v>
      </c>
      <c r="C32" s="62"/>
      <c r="D32" s="62"/>
      <c r="E32" s="29">
        <f>COUNTA(E2:E31)</f>
        <v>30</v>
      </c>
      <c r="F32" s="29"/>
      <c r="G32" s="29"/>
      <c r="H32" s="29">
        <f>SUM(H2:H31)</f>
        <v>89</v>
      </c>
      <c r="I32" s="33"/>
      <c r="J32" s="33"/>
      <c r="K32" s="33"/>
      <c r="L32" s="33"/>
    </row>
    <row r="33" spans="1:12" ht="12.75" customHeight="1" x14ac:dyDescent="0.1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</row>
    <row r="34" spans="1:12" ht="12.75" customHeight="1" x14ac:dyDescent="0.15">
      <c r="A34" s="144" t="s">
        <v>185</v>
      </c>
      <c r="B34" s="144" t="s">
        <v>188</v>
      </c>
      <c r="C34" s="144" t="s">
        <v>189</v>
      </c>
      <c r="D34" s="144">
        <v>1</v>
      </c>
      <c r="E34" s="144" t="s">
        <v>34</v>
      </c>
      <c r="F34" s="148">
        <v>40830</v>
      </c>
      <c r="G34" s="148">
        <v>40833</v>
      </c>
      <c r="H34" s="144">
        <v>3</v>
      </c>
      <c r="I34" s="144" t="s">
        <v>32</v>
      </c>
      <c r="J34" s="144" t="s">
        <v>33</v>
      </c>
      <c r="K34" s="144" t="s">
        <v>254</v>
      </c>
      <c r="L34" s="143"/>
    </row>
    <row r="35" spans="1:12" ht="12.75" customHeight="1" x14ac:dyDescent="0.15">
      <c r="A35" s="33"/>
      <c r="B35" s="62">
        <f>SUM(IF(FREQUENCY(MATCH(B34:B34,B34:B34,0),MATCH(B34:B34,B34:B34,0))&gt;0,1))</f>
        <v>1</v>
      </c>
      <c r="C35" s="62"/>
      <c r="D35" s="62"/>
      <c r="E35" s="29">
        <f>COUNTA(E34:E34)</f>
        <v>1</v>
      </c>
      <c r="F35" s="29"/>
      <c r="G35" s="29"/>
      <c r="H35" s="29">
        <f>SUM(H34:H34)</f>
        <v>3</v>
      </c>
      <c r="I35" s="33"/>
      <c r="J35" s="55"/>
      <c r="K35" s="55"/>
      <c r="L35" s="55"/>
    </row>
    <row r="36" spans="1:12" ht="12.75" customHeight="1" x14ac:dyDescent="0.15">
      <c r="A36" s="33"/>
      <c r="B36" s="33"/>
      <c r="C36" s="33"/>
      <c r="D36" s="33"/>
      <c r="E36" s="33"/>
      <c r="F36" s="33"/>
      <c r="G36" s="33"/>
      <c r="H36" s="33"/>
      <c r="I36" s="33"/>
      <c r="J36" s="55"/>
      <c r="K36" s="55"/>
      <c r="L36" s="55"/>
    </row>
    <row r="37" spans="1:12" ht="12.75" customHeight="1" x14ac:dyDescent="0.15">
      <c r="A37" s="144" t="s">
        <v>200</v>
      </c>
      <c r="B37" s="144" t="s">
        <v>231</v>
      </c>
      <c r="C37" s="144" t="s">
        <v>232</v>
      </c>
      <c r="D37" s="144">
        <v>1</v>
      </c>
      <c r="E37" s="144" t="s">
        <v>253</v>
      </c>
      <c r="F37" s="148">
        <v>40886</v>
      </c>
      <c r="G37" s="148">
        <v>40889</v>
      </c>
      <c r="H37" s="144">
        <v>3</v>
      </c>
      <c r="I37" s="144" t="s">
        <v>32</v>
      </c>
      <c r="J37" s="144" t="s">
        <v>33</v>
      </c>
      <c r="K37" s="144" t="s">
        <v>254</v>
      </c>
      <c r="L37" s="143"/>
    </row>
    <row r="38" spans="1:12" ht="12.75" customHeight="1" x14ac:dyDescent="0.15">
      <c r="A38" s="33"/>
      <c r="B38" s="62">
        <f>SUM(IF(FREQUENCY(MATCH(B37:B37,B37:B37,0),MATCH(B37:B37,B37:B37,0))&gt;0,1))</f>
        <v>1</v>
      </c>
      <c r="C38" s="34"/>
      <c r="D38" s="34"/>
      <c r="E38" s="29">
        <f>COUNTA(E37:E37)</f>
        <v>1</v>
      </c>
      <c r="F38" s="29"/>
      <c r="G38" s="29"/>
      <c r="H38" s="29">
        <f>SUM(H37:H37)</f>
        <v>3</v>
      </c>
      <c r="I38" s="33"/>
      <c r="J38" s="33"/>
      <c r="K38" s="33"/>
      <c r="L38" s="33"/>
    </row>
    <row r="39" spans="1:12" ht="12.75" customHeight="1" x14ac:dyDescent="0.15">
      <c r="A39" s="33"/>
      <c r="B39" s="62"/>
      <c r="C39" s="34"/>
      <c r="D39" s="34"/>
      <c r="E39" s="29"/>
      <c r="F39" s="29"/>
      <c r="G39" s="29"/>
      <c r="H39" s="29"/>
      <c r="I39" s="33"/>
      <c r="J39" s="33"/>
      <c r="K39" s="33"/>
      <c r="L39" s="33"/>
    </row>
    <row r="40" spans="1:12" ht="12.75" customHeight="1" x14ac:dyDescent="0.15">
      <c r="A40" s="33"/>
      <c r="B40" s="62"/>
      <c r="C40" s="34"/>
      <c r="D40" s="34"/>
      <c r="E40" s="29"/>
      <c r="F40" s="29"/>
      <c r="G40" s="29"/>
      <c r="H40" s="29"/>
      <c r="I40" s="33"/>
      <c r="J40" s="33"/>
      <c r="K40" s="33"/>
      <c r="L40" s="33"/>
    </row>
    <row r="41" spans="1:12" ht="12.75" customHeight="1" x14ac:dyDescent="0.2">
      <c r="A41" s="33"/>
      <c r="C41" s="117"/>
      <c r="D41" s="121" t="s">
        <v>255</v>
      </c>
      <c r="E41" s="118"/>
      <c r="F41" s="118"/>
      <c r="G41" s="29"/>
      <c r="H41" s="29"/>
      <c r="I41" s="33"/>
      <c r="J41" s="33"/>
      <c r="K41" s="33"/>
      <c r="L41" s="33"/>
    </row>
    <row r="42" spans="1:12" ht="12.75" customHeight="1" x14ac:dyDescent="0.2">
      <c r="A42" s="33"/>
      <c r="B42" s="119"/>
      <c r="C42" s="1"/>
      <c r="D42" s="120" t="s">
        <v>128</v>
      </c>
      <c r="E42" s="100">
        <f>SUM(B32+B35+B38)</f>
        <v>14</v>
      </c>
      <c r="F42" s="118"/>
      <c r="G42" s="29"/>
      <c r="H42" s="29"/>
      <c r="I42" s="33"/>
      <c r="J42" s="33"/>
      <c r="K42" s="33"/>
      <c r="L42" s="33"/>
    </row>
    <row r="43" spans="1:12" ht="12.75" customHeight="1" x14ac:dyDescent="0.2">
      <c r="A43" s="33"/>
      <c r="B43" s="119"/>
      <c r="C43" s="1"/>
      <c r="D43" s="120" t="s">
        <v>129</v>
      </c>
      <c r="E43" s="100">
        <f>SUM(E32+E35+E38)</f>
        <v>32</v>
      </c>
      <c r="F43" s="118"/>
      <c r="G43" s="29"/>
      <c r="H43" s="29"/>
      <c r="I43" s="33"/>
      <c r="J43" s="33"/>
      <c r="K43" s="33"/>
      <c r="L43" s="33"/>
    </row>
    <row r="44" spans="1:12" ht="12.75" customHeight="1" x14ac:dyDescent="0.2">
      <c r="A44" s="33"/>
      <c r="B44" s="119"/>
      <c r="C44" s="1"/>
      <c r="D44" s="120" t="s">
        <v>130</v>
      </c>
      <c r="E44" s="100">
        <f>SUM(H32+H35+H38)</f>
        <v>95</v>
      </c>
      <c r="F44" s="118"/>
      <c r="G44" s="29"/>
      <c r="H44" s="29"/>
      <c r="I44" s="33"/>
      <c r="J44" s="33"/>
      <c r="K44" s="33"/>
      <c r="L44" s="33"/>
    </row>
    <row r="45" spans="1:12" ht="12.75" customHeight="1" x14ac:dyDescent="0.2">
      <c r="A45" s="33"/>
      <c r="B45" s="119"/>
      <c r="C45" s="117"/>
      <c r="D45" s="117"/>
      <c r="E45" s="118"/>
      <c r="F45" s="118"/>
      <c r="G45" s="29"/>
      <c r="H45" s="29"/>
      <c r="I45" s="33"/>
      <c r="J45" s="33"/>
      <c r="K45" s="33"/>
      <c r="L45" s="33"/>
    </row>
    <row r="46" spans="1:12" ht="12.75" customHeight="1" x14ac:dyDescent="0.2">
      <c r="A46" s="33"/>
      <c r="B46" s="106"/>
      <c r="C46" s="1"/>
      <c r="D46" s="121" t="s">
        <v>109</v>
      </c>
      <c r="E46" s="118"/>
      <c r="F46" s="118"/>
      <c r="G46" s="29"/>
      <c r="H46" s="29"/>
      <c r="I46" s="33"/>
      <c r="J46" s="33"/>
      <c r="K46" s="33"/>
      <c r="L46" s="33"/>
    </row>
    <row r="47" spans="1:12" ht="12.75" customHeight="1" x14ac:dyDescent="0.2">
      <c r="A47" s="33"/>
      <c r="B47" s="119"/>
      <c r="C47" s="102"/>
      <c r="D47" s="102"/>
      <c r="E47" s="111" t="s">
        <v>95</v>
      </c>
      <c r="F47" s="111" t="s">
        <v>96</v>
      </c>
      <c r="G47" s="29"/>
      <c r="H47" s="29"/>
      <c r="I47" s="33"/>
      <c r="J47" s="33"/>
      <c r="K47" s="33"/>
      <c r="L47" s="33"/>
    </row>
    <row r="48" spans="1:12" ht="12.75" customHeight="1" x14ac:dyDescent="0.2">
      <c r="A48" s="84"/>
      <c r="B48" s="106"/>
      <c r="C48" s="1"/>
      <c r="D48" s="122" t="s">
        <v>125</v>
      </c>
      <c r="E48" s="102"/>
      <c r="F48" s="102"/>
      <c r="G48" s="30"/>
      <c r="H48" s="85"/>
      <c r="I48" s="33"/>
      <c r="J48" s="33"/>
      <c r="K48" s="55"/>
      <c r="L48" s="55"/>
    </row>
    <row r="49" spans="1:12" ht="12.75" customHeight="1" x14ac:dyDescent="0.15">
      <c r="A49" s="29"/>
      <c r="B49" s="113"/>
      <c r="C49" s="1"/>
      <c r="D49" s="147" t="s">
        <v>93</v>
      </c>
      <c r="E49" s="124">
        <f>COUNTIF(I2:I39, "*ELEV_BACT*")</f>
        <v>32</v>
      </c>
      <c r="F49" s="116">
        <f>E49/(E49)</f>
        <v>1</v>
      </c>
      <c r="G49" s="33"/>
      <c r="H49" s="47"/>
      <c r="I49" s="33"/>
      <c r="J49" s="33"/>
      <c r="K49" s="33"/>
      <c r="L49" s="33"/>
    </row>
    <row r="50" spans="1:12" ht="12.75" customHeight="1" x14ac:dyDescent="0.2">
      <c r="B50" s="106"/>
      <c r="C50" s="1"/>
      <c r="D50" s="125"/>
      <c r="E50" s="126">
        <f>SUM(E49:E49)</f>
        <v>32</v>
      </c>
      <c r="F50" s="114">
        <f>SUM(F49:F49)</f>
        <v>1</v>
      </c>
      <c r="G50" s="33"/>
      <c r="I50" s="83"/>
      <c r="J50" s="33"/>
      <c r="K50" s="33"/>
      <c r="L50" s="33"/>
    </row>
    <row r="51" spans="1:12" ht="12.75" customHeight="1" x14ac:dyDescent="0.2">
      <c r="B51" s="106"/>
      <c r="C51" s="1"/>
      <c r="D51" s="122" t="s">
        <v>126</v>
      </c>
      <c r="E51" s="102"/>
      <c r="F51" s="123"/>
      <c r="H51" s="81"/>
      <c r="I51" s="82"/>
      <c r="J51" s="46"/>
      <c r="K51" s="89"/>
      <c r="L51" s="89"/>
    </row>
    <row r="52" spans="1:12" ht="12.75" customHeight="1" x14ac:dyDescent="0.2">
      <c r="B52" s="106"/>
      <c r="C52" s="1"/>
      <c r="D52" s="147" t="s">
        <v>94</v>
      </c>
      <c r="E52" s="124">
        <f>COUNTIF(J2:J39, "*ENTERO*")</f>
        <v>32</v>
      </c>
      <c r="F52" s="116">
        <f>E52/(E52)</f>
        <v>1</v>
      </c>
      <c r="I52" s="90"/>
      <c r="J52" s="46"/>
      <c r="K52" s="89"/>
      <c r="L52" s="89"/>
    </row>
    <row r="53" spans="1:12" ht="12.75" customHeight="1" x14ac:dyDescent="0.2">
      <c r="B53" s="106"/>
      <c r="C53" s="1"/>
      <c r="D53" s="125"/>
      <c r="E53" s="126">
        <f>SUM(E52:E52)</f>
        <v>32</v>
      </c>
      <c r="F53" s="114">
        <f>SUM(F52:F52)</f>
        <v>1</v>
      </c>
      <c r="I53" s="83"/>
      <c r="J53" s="33"/>
      <c r="K53" s="46"/>
      <c r="L53" s="46"/>
    </row>
    <row r="54" spans="1:12" ht="12.75" customHeight="1" x14ac:dyDescent="0.2">
      <c r="B54" s="106"/>
      <c r="C54" s="1"/>
      <c r="D54" s="122" t="s">
        <v>127</v>
      </c>
      <c r="E54" s="102"/>
      <c r="F54" s="123"/>
      <c r="I54" s="82"/>
      <c r="J54" s="46"/>
      <c r="K54" s="89"/>
      <c r="L54" s="89"/>
    </row>
    <row r="55" spans="1:12" ht="12.75" customHeight="1" x14ac:dyDescent="0.2">
      <c r="B55" s="106"/>
      <c r="C55" s="1"/>
      <c r="D55" s="147" t="s">
        <v>110</v>
      </c>
      <c r="E55" s="123">
        <f>COUNTIF(K2:K39, "*STORM*")</f>
        <v>17</v>
      </c>
      <c r="F55" s="114">
        <f>E55/E58</f>
        <v>0.53125</v>
      </c>
      <c r="I55" s="91"/>
      <c r="J55" s="92"/>
      <c r="K55" s="89"/>
      <c r="L55" s="89"/>
    </row>
    <row r="56" spans="1:12" ht="12.75" customHeight="1" x14ac:dyDescent="0.2">
      <c r="B56" s="106"/>
      <c r="C56" s="1"/>
      <c r="D56" s="147" t="s">
        <v>111</v>
      </c>
      <c r="E56" s="100">
        <f>COUNTIF(K1:K38, "*OTHER*")</f>
        <v>4</v>
      </c>
      <c r="F56" s="127">
        <f>E56/E57</f>
        <v>0.36363636363636365</v>
      </c>
      <c r="I56" s="91"/>
      <c r="J56" s="92"/>
      <c r="K56" s="89"/>
      <c r="L56" s="89"/>
    </row>
    <row r="57" spans="1:12" ht="12.75" customHeight="1" x14ac:dyDescent="0.2">
      <c r="B57" s="106"/>
      <c r="C57" s="1"/>
      <c r="D57" s="147" t="s">
        <v>256</v>
      </c>
      <c r="E57" s="124">
        <f>COUNTIF(K2:K39, "*UNKNOWN*")</f>
        <v>11</v>
      </c>
      <c r="F57" s="116">
        <f>E57/E58</f>
        <v>0.34375</v>
      </c>
      <c r="I57" s="70"/>
      <c r="J57" s="46"/>
      <c r="K57" s="89"/>
      <c r="L57" s="89"/>
    </row>
    <row r="58" spans="1:12" ht="12.75" customHeight="1" x14ac:dyDescent="0.2">
      <c r="B58" s="106"/>
      <c r="C58" s="106"/>
      <c r="D58" s="106"/>
      <c r="E58" s="126">
        <f>SUM(E55:E57)</f>
        <v>32</v>
      </c>
      <c r="F58" s="114">
        <f>SUM(F55:F57)</f>
        <v>1.2386363636363638</v>
      </c>
      <c r="I58" s="70"/>
      <c r="J58" s="46"/>
      <c r="K58" s="89"/>
      <c r="L58" s="89"/>
    </row>
    <row r="59" spans="1:12" ht="12.75" customHeight="1" x14ac:dyDescent="0.15">
      <c r="I59" s="70"/>
      <c r="J59" s="46"/>
      <c r="K59" s="89"/>
      <c r="L59" s="89"/>
    </row>
    <row r="60" spans="1:12" ht="12.75" customHeight="1" x14ac:dyDescent="0.15">
      <c r="I60" s="70"/>
      <c r="J60" s="46"/>
      <c r="K60" s="89"/>
      <c r="L60" s="89"/>
    </row>
    <row r="61" spans="1:12" ht="12" customHeight="1" x14ac:dyDescent="0.15">
      <c r="I61" s="24"/>
      <c r="J61" s="92"/>
      <c r="K61" s="24"/>
      <c r="L61" s="24"/>
    </row>
  </sheetData>
  <sortState ref="A2:M31">
    <sortCondition ref="C2:C31"/>
    <sortCondition ref="F2:F31"/>
  </sortState>
  <phoneticPr fontId="3" type="noConversion"/>
  <printOptions horizontalCentered="1" gridLines="1"/>
  <pageMargins left="0.5" right="0.5" top="1.5" bottom="0.75" header="0.5" footer="0.5"/>
  <pageSetup scale="71" orientation="landscape" r:id="rId1"/>
  <headerFooter alignWithMargins="0">
    <oddHeader>&amp;C&amp;"Arial,Bold"&amp;16 2011 Swimming Season
Virgin Islands Beach Actions</oddHeader>
    <oddFooter>&amp;R&amp;P of &amp;N</oddFooter>
  </headerFooter>
  <rowBreaks count="1" manualBreakCount="1">
    <brk id="39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R35"/>
  <sheetViews>
    <sheetView workbookViewId="0">
      <pane ySplit="2" topLeftCell="A3" activePane="bottomLeft" state="frozen"/>
      <selection pane="bottomLeft"/>
    </sheetView>
  </sheetViews>
  <sheetFormatPr defaultRowHeight="9" customHeight="1" x14ac:dyDescent="0.2"/>
  <cols>
    <col min="1" max="1" width="10.85546875" style="5" customWidth="1"/>
    <col min="2" max="2" width="9.140625" style="5"/>
    <col min="3" max="3" width="39.28515625" style="35" customWidth="1"/>
    <col min="4" max="4" width="7.7109375" style="35" customWidth="1"/>
    <col min="5" max="6" width="9.140625" style="6"/>
    <col min="7" max="7" width="0.5703125" style="6" customWidth="1"/>
    <col min="8" max="12" width="9.140625" style="6"/>
    <col min="13" max="16384" width="9.140625" style="5"/>
  </cols>
  <sheetData>
    <row r="1" spans="1:148" s="2" customFormat="1" ht="12" customHeight="1" x14ac:dyDescent="0.2">
      <c r="A1" s="9"/>
      <c r="B1" s="160" t="s">
        <v>24</v>
      </c>
      <c r="C1" s="161"/>
      <c r="D1" s="161"/>
      <c r="E1" s="161"/>
      <c r="F1" s="161"/>
      <c r="G1" s="32"/>
      <c r="H1" s="158" t="s">
        <v>23</v>
      </c>
      <c r="I1" s="159"/>
      <c r="J1" s="159"/>
      <c r="K1" s="159"/>
      <c r="L1" s="159"/>
    </row>
    <row r="2" spans="1:148" s="8" customFormat="1" ht="48" customHeight="1" x14ac:dyDescent="0.2">
      <c r="A2" s="4" t="s">
        <v>235</v>
      </c>
      <c r="B2" s="3" t="s">
        <v>13</v>
      </c>
      <c r="C2" s="3" t="s">
        <v>11</v>
      </c>
      <c r="D2" s="3" t="s">
        <v>70</v>
      </c>
      <c r="E2" s="3" t="s">
        <v>3</v>
      </c>
      <c r="F2" s="3" t="s">
        <v>18</v>
      </c>
      <c r="G2" s="32"/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</row>
    <row r="3" spans="1:148" ht="12.75" customHeight="1" x14ac:dyDescent="0.2">
      <c r="A3" s="143" t="s">
        <v>144</v>
      </c>
      <c r="B3" s="143" t="s">
        <v>149</v>
      </c>
      <c r="C3" s="143" t="s">
        <v>150</v>
      </c>
      <c r="D3" s="143">
        <v>1</v>
      </c>
      <c r="E3" s="59">
        <v>3</v>
      </c>
      <c r="F3" s="59">
        <v>8</v>
      </c>
      <c r="G3" s="59"/>
      <c r="H3" s="59">
        <v>1</v>
      </c>
      <c r="I3" s="59"/>
      <c r="J3" s="59">
        <v>2</v>
      </c>
      <c r="K3" s="59"/>
      <c r="L3" s="59"/>
    </row>
    <row r="4" spans="1:148" ht="12.75" customHeight="1" x14ac:dyDescent="0.2">
      <c r="A4" s="143" t="s">
        <v>144</v>
      </c>
      <c r="B4" s="143" t="s">
        <v>151</v>
      </c>
      <c r="C4" s="143" t="s">
        <v>152</v>
      </c>
      <c r="D4" s="143">
        <v>1</v>
      </c>
      <c r="E4" s="130">
        <v>1</v>
      </c>
      <c r="F4" s="130">
        <v>3</v>
      </c>
      <c r="G4" s="130"/>
      <c r="H4" s="130"/>
      <c r="I4" s="130"/>
      <c r="J4" s="130">
        <v>1</v>
      </c>
      <c r="K4" s="69"/>
      <c r="L4" s="69"/>
    </row>
    <row r="5" spans="1:148" ht="12.75" customHeight="1" x14ac:dyDescent="0.2">
      <c r="A5" s="143" t="s">
        <v>144</v>
      </c>
      <c r="B5" s="143" t="s">
        <v>153</v>
      </c>
      <c r="C5" s="143" t="s">
        <v>154</v>
      </c>
      <c r="D5" s="143">
        <v>1</v>
      </c>
      <c r="E5" s="130">
        <v>2</v>
      </c>
      <c r="F5" s="130">
        <v>6</v>
      </c>
      <c r="G5" s="130"/>
      <c r="H5" s="130"/>
      <c r="I5" s="130"/>
      <c r="J5" s="130">
        <v>2</v>
      </c>
      <c r="K5" s="59"/>
      <c r="L5" s="59"/>
    </row>
    <row r="6" spans="1:148" ht="12.75" customHeight="1" x14ac:dyDescent="0.2">
      <c r="A6" s="143" t="s">
        <v>144</v>
      </c>
      <c r="B6" s="143" t="s">
        <v>155</v>
      </c>
      <c r="C6" s="143" t="s">
        <v>156</v>
      </c>
      <c r="D6" s="143">
        <v>1</v>
      </c>
      <c r="E6" s="130">
        <v>1</v>
      </c>
      <c r="F6" s="130">
        <v>3</v>
      </c>
      <c r="G6" s="130"/>
      <c r="H6" s="130"/>
      <c r="I6" s="130"/>
      <c r="J6" s="130">
        <v>1</v>
      </c>
      <c r="K6" s="59"/>
      <c r="L6" s="59"/>
    </row>
    <row r="7" spans="1:148" ht="12.75" customHeight="1" x14ac:dyDescent="0.2">
      <c r="A7" s="143" t="s">
        <v>144</v>
      </c>
      <c r="B7" s="143" t="s">
        <v>163</v>
      </c>
      <c r="C7" s="143" t="s">
        <v>164</v>
      </c>
      <c r="D7" s="143">
        <v>1</v>
      </c>
      <c r="E7" s="130">
        <v>4</v>
      </c>
      <c r="F7" s="130">
        <v>12</v>
      </c>
      <c r="G7" s="130"/>
      <c r="H7" s="130"/>
      <c r="I7" s="130"/>
      <c r="J7" s="130">
        <v>4</v>
      </c>
      <c r="K7" s="59"/>
      <c r="L7" s="59"/>
    </row>
    <row r="8" spans="1:148" ht="12.75" customHeight="1" x14ac:dyDescent="0.2">
      <c r="A8" s="143" t="s">
        <v>144</v>
      </c>
      <c r="B8" s="143" t="s">
        <v>165</v>
      </c>
      <c r="C8" s="143" t="s">
        <v>166</v>
      </c>
      <c r="D8" s="143">
        <v>1</v>
      </c>
      <c r="E8" s="59">
        <v>5</v>
      </c>
      <c r="F8" s="59">
        <v>15</v>
      </c>
      <c r="G8" s="59"/>
      <c r="H8" s="59"/>
      <c r="I8" s="59"/>
      <c r="J8" s="59">
        <v>5</v>
      </c>
      <c r="K8" s="59"/>
      <c r="L8" s="59"/>
    </row>
    <row r="9" spans="1:148" ht="12.75" customHeight="1" x14ac:dyDescent="0.2">
      <c r="A9" s="143" t="s">
        <v>144</v>
      </c>
      <c r="B9" s="143" t="s">
        <v>167</v>
      </c>
      <c r="C9" s="143" t="s">
        <v>168</v>
      </c>
      <c r="D9" s="143">
        <v>1</v>
      </c>
      <c r="E9" s="145">
        <v>1</v>
      </c>
      <c r="F9" s="145">
        <v>3</v>
      </c>
      <c r="G9" s="145"/>
      <c r="H9" s="145"/>
      <c r="I9" s="145"/>
      <c r="J9" s="145">
        <v>1</v>
      </c>
      <c r="K9" s="59"/>
      <c r="L9" s="59"/>
    </row>
    <row r="10" spans="1:148" ht="12.75" customHeight="1" x14ac:dyDescent="0.2">
      <c r="A10" s="143" t="s">
        <v>144</v>
      </c>
      <c r="B10" s="143" t="s">
        <v>171</v>
      </c>
      <c r="C10" s="143" t="s">
        <v>172</v>
      </c>
      <c r="D10" s="143">
        <v>1</v>
      </c>
      <c r="E10" s="145">
        <v>5</v>
      </c>
      <c r="F10" s="145">
        <v>15</v>
      </c>
      <c r="G10" s="145"/>
      <c r="H10" s="145"/>
      <c r="I10" s="145"/>
      <c r="J10" s="145">
        <v>5</v>
      </c>
      <c r="K10" s="59"/>
      <c r="L10" s="59"/>
    </row>
    <row r="11" spans="1:148" ht="12.75" customHeight="1" x14ac:dyDescent="0.2">
      <c r="A11" s="143" t="s">
        <v>144</v>
      </c>
      <c r="B11" s="143" t="s">
        <v>173</v>
      </c>
      <c r="C11" s="143" t="s">
        <v>174</v>
      </c>
      <c r="D11" s="143">
        <v>1</v>
      </c>
      <c r="E11" s="145">
        <v>1</v>
      </c>
      <c r="F11" s="145">
        <v>3</v>
      </c>
      <c r="G11" s="145"/>
      <c r="H11" s="145"/>
      <c r="I11" s="145"/>
      <c r="J11" s="145">
        <v>1</v>
      </c>
      <c r="K11" s="59"/>
      <c r="L11" s="59"/>
    </row>
    <row r="12" spans="1:148" ht="12.75" customHeight="1" x14ac:dyDescent="0.2">
      <c r="A12" s="143" t="s">
        <v>144</v>
      </c>
      <c r="B12" s="143" t="s">
        <v>177</v>
      </c>
      <c r="C12" s="143" t="s">
        <v>178</v>
      </c>
      <c r="D12" s="143">
        <v>1</v>
      </c>
      <c r="E12" s="145">
        <v>1</v>
      </c>
      <c r="F12" s="145">
        <v>3</v>
      </c>
      <c r="G12" s="145"/>
      <c r="H12" s="145"/>
      <c r="I12" s="145"/>
      <c r="J12" s="145">
        <v>1</v>
      </c>
      <c r="K12" s="145"/>
      <c r="L12" s="145"/>
    </row>
    <row r="13" spans="1:148" ht="12.75" customHeight="1" x14ac:dyDescent="0.2">
      <c r="A13" s="143" t="s">
        <v>144</v>
      </c>
      <c r="B13" s="143" t="s">
        <v>179</v>
      </c>
      <c r="C13" s="143" t="s">
        <v>180</v>
      </c>
      <c r="D13" s="143">
        <v>1</v>
      </c>
      <c r="E13" s="130">
        <v>3</v>
      </c>
      <c r="F13" s="130">
        <v>9</v>
      </c>
      <c r="G13" s="130"/>
      <c r="H13" s="130"/>
      <c r="I13" s="130"/>
      <c r="J13" s="130">
        <v>3</v>
      </c>
      <c r="K13" s="59"/>
      <c r="L13" s="59"/>
    </row>
    <row r="14" spans="1:148" ht="12.75" customHeight="1" x14ac:dyDescent="0.2">
      <c r="A14" s="144" t="s">
        <v>144</v>
      </c>
      <c r="B14" s="144" t="s">
        <v>183</v>
      </c>
      <c r="C14" s="144" t="s">
        <v>184</v>
      </c>
      <c r="D14" s="144">
        <v>1</v>
      </c>
      <c r="E14" s="65">
        <v>3</v>
      </c>
      <c r="F14" s="65">
        <v>9</v>
      </c>
      <c r="G14" s="65"/>
      <c r="H14" s="65"/>
      <c r="I14" s="65"/>
      <c r="J14" s="65">
        <v>3</v>
      </c>
      <c r="K14" s="65"/>
      <c r="L14" s="65"/>
    </row>
    <row r="15" spans="1:148" ht="12.75" customHeight="1" x14ac:dyDescent="0.2">
      <c r="A15" s="33"/>
      <c r="B15" s="34">
        <f>COUNTA(B3:B14)</f>
        <v>12</v>
      </c>
      <c r="C15" s="34"/>
      <c r="D15" s="34"/>
      <c r="E15" s="45">
        <f>SUM(E3:E14)</f>
        <v>30</v>
      </c>
      <c r="F15" s="45">
        <f>SUM(F3:F14)</f>
        <v>89</v>
      </c>
      <c r="G15" s="45"/>
      <c r="H15" s="45">
        <f>SUM(H3:H14)</f>
        <v>1</v>
      </c>
      <c r="I15" s="45">
        <f>SUM(I3:I14)</f>
        <v>0</v>
      </c>
      <c r="J15" s="45">
        <f>SUM(J3:J14)</f>
        <v>29</v>
      </c>
      <c r="K15" s="45">
        <f>SUM(K3:K14)</f>
        <v>0</v>
      </c>
      <c r="L15" s="45">
        <f>SUM(L3:L14)</f>
        <v>0</v>
      </c>
    </row>
    <row r="16" spans="1:148" ht="12.75" customHeight="1" x14ac:dyDescent="0.2">
      <c r="A16" s="33"/>
      <c r="B16" s="33"/>
      <c r="C16" s="33"/>
      <c r="D16" s="33"/>
      <c r="E16" s="37"/>
      <c r="F16" s="37"/>
      <c r="G16" s="37"/>
      <c r="H16" s="37"/>
      <c r="I16" s="37"/>
      <c r="J16" s="37"/>
      <c r="K16" s="37"/>
      <c r="L16" s="37"/>
    </row>
    <row r="17" spans="1:12" ht="12.75" customHeight="1" x14ac:dyDescent="0.2">
      <c r="A17" s="144" t="s">
        <v>185</v>
      </c>
      <c r="B17" s="144" t="s">
        <v>188</v>
      </c>
      <c r="C17" s="144" t="s">
        <v>189</v>
      </c>
      <c r="D17" s="144">
        <v>1</v>
      </c>
      <c r="E17" s="65">
        <v>1</v>
      </c>
      <c r="F17" s="65">
        <v>3</v>
      </c>
      <c r="G17" s="65"/>
      <c r="H17" s="65"/>
      <c r="I17" s="65"/>
      <c r="J17" s="65">
        <v>1</v>
      </c>
      <c r="K17" s="65"/>
      <c r="L17" s="65"/>
    </row>
    <row r="18" spans="1:12" ht="12.75" customHeight="1" x14ac:dyDescent="0.2">
      <c r="A18" s="33"/>
      <c r="B18" s="34">
        <f>COUNTA(B17:B17)</f>
        <v>1</v>
      </c>
      <c r="C18" s="34"/>
      <c r="D18" s="34"/>
      <c r="E18" s="29">
        <f>SUM(E17:E17)</f>
        <v>1</v>
      </c>
      <c r="F18" s="29">
        <f>SUM(F17:F17)</f>
        <v>3</v>
      </c>
      <c r="G18" s="37"/>
      <c r="H18" s="29">
        <f>SUM(H17:H17)</f>
        <v>0</v>
      </c>
      <c r="I18" s="29">
        <f>SUM(I17:I17)</f>
        <v>0</v>
      </c>
      <c r="J18" s="29">
        <f>SUM(J17:J17)</f>
        <v>1</v>
      </c>
      <c r="K18" s="29">
        <f>SUM(K17:K17)</f>
        <v>0</v>
      </c>
      <c r="L18" s="29">
        <f>SUM(L17:L17)</f>
        <v>0</v>
      </c>
    </row>
    <row r="19" spans="1:12" ht="12.75" customHeight="1" x14ac:dyDescent="0.2">
      <c r="A19" s="33"/>
      <c r="B19" s="33"/>
      <c r="C19" s="33"/>
      <c r="D19" s="33"/>
      <c r="E19" s="37"/>
      <c r="F19" s="37"/>
      <c r="G19" s="37"/>
      <c r="H19" s="37"/>
      <c r="I19" s="37"/>
      <c r="J19" s="37"/>
      <c r="K19" s="37"/>
      <c r="L19" s="37"/>
    </row>
    <row r="20" spans="1:12" ht="12.75" customHeight="1" x14ac:dyDescent="0.2">
      <c r="A20" s="144" t="s">
        <v>200</v>
      </c>
      <c r="B20" s="144" t="s">
        <v>231</v>
      </c>
      <c r="C20" s="144" t="s">
        <v>232</v>
      </c>
      <c r="D20" s="144">
        <v>1</v>
      </c>
      <c r="E20" s="65">
        <v>1</v>
      </c>
      <c r="F20" s="65">
        <v>3</v>
      </c>
      <c r="G20" s="65"/>
      <c r="H20" s="65"/>
      <c r="I20" s="65"/>
      <c r="J20" s="65">
        <v>1</v>
      </c>
      <c r="K20" s="65"/>
      <c r="L20" s="65"/>
    </row>
    <row r="21" spans="1:12" ht="12.75" customHeight="1" x14ac:dyDescent="0.2">
      <c r="A21" s="33"/>
      <c r="B21" s="34">
        <f>COUNTA(B20:B20)</f>
        <v>1</v>
      </c>
      <c r="C21" s="34"/>
      <c r="D21" s="34"/>
      <c r="E21" s="29">
        <f>SUM(E20:E20)</f>
        <v>1</v>
      </c>
      <c r="F21" s="29">
        <f>SUM(F20:F20)</f>
        <v>3</v>
      </c>
      <c r="G21" s="37"/>
      <c r="H21" s="29">
        <f>SUM(H20:H20)</f>
        <v>0</v>
      </c>
      <c r="I21" s="29">
        <f>SUM(I20:I20)</f>
        <v>0</v>
      </c>
      <c r="J21" s="29">
        <f>SUM(J20:J20)</f>
        <v>1</v>
      </c>
      <c r="K21" s="29">
        <f>SUM(K20:K20)</f>
        <v>0</v>
      </c>
      <c r="L21" s="29">
        <f>SUM(L20:L20)</f>
        <v>0</v>
      </c>
    </row>
    <row r="22" spans="1:12" ht="12.75" customHeight="1" x14ac:dyDescent="0.2">
      <c r="A22" s="33"/>
      <c r="B22" s="34"/>
      <c r="C22" s="34"/>
      <c r="D22" s="34"/>
      <c r="E22" s="29"/>
      <c r="F22" s="29"/>
      <c r="G22" s="37"/>
      <c r="H22" s="29"/>
      <c r="I22" s="29"/>
      <c r="J22" s="29"/>
      <c r="K22" s="29"/>
      <c r="L22" s="29"/>
    </row>
    <row r="23" spans="1:12" ht="12.75" customHeight="1" x14ac:dyDescent="0.2">
      <c r="A23" s="33"/>
      <c r="B23" s="34"/>
      <c r="C23" s="34"/>
      <c r="D23" s="34"/>
      <c r="E23" s="29"/>
      <c r="F23" s="29"/>
      <c r="G23" s="37"/>
      <c r="H23" s="29"/>
      <c r="I23" s="29"/>
      <c r="J23" s="29"/>
      <c r="K23" s="29"/>
      <c r="L23" s="29"/>
    </row>
    <row r="24" spans="1:12" ht="12.75" customHeight="1" x14ac:dyDescent="0.2">
      <c r="C24" s="117"/>
      <c r="D24" s="121" t="s">
        <v>257</v>
      </c>
      <c r="E24" s="118"/>
    </row>
    <row r="25" spans="1:12" ht="12.75" customHeight="1" x14ac:dyDescent="0.2">
      <c r="B25" s="119"/>
      <c r="C25" s="120"/>
      <c r="D25" s="120" t="s">
        <v>128</v>
      </c>
      <c r="E25" s="100">
        <f>SUM(B15+B18+B21)</f>
        <v>14</v>
      </c>
    </row>
    <row r="26" spans="1:12" ht="12.75" customHeight="1" x14ac:dyDescent="0.2">
      <c r="B26" s="119"/>
      <c r="C26" s="120"/>
      <c r="D26" s="120" t="s">
        <v>107</v>
      </c>
      <c r="E26" s="100">
        <f>SUM(E15+E18+E21)</f>
        <v>32</v>
      </c>
    </row>
    <row r="27" spans="1:12" ht="12.75" customHeight="1" x14ac:dyDescent="0.2">
      <c r="B27" s="119"/>
      <c r="C27" s="120"/>
      <c r="D27" s="120" t="s">
        <v>108</v>
      </c>
      <c r="E27" s="100">
        <f>SUM(F15+F18+F21)</f>
        <v>95</v>
      </c>
    </row>
    <row r="28" spans="1:12" ht="12.75" customHeight="1" x14ac:dyDescent="0.2"/>
    <row r="29" spans="1:12" ht="12.75" customHeight="1" x14ac:dyDescent="0.2">
      <c r="C29" s="5"/>
      <c r="D29" s="104"/>
      <c r="E29" s="106"/>
      <c r="F29" s="121" t="s">
        <v>136</v>
      </c>
      <c r="G29" s="106"/>
      <c r="H29" s="111" t="s">
        <v>95</v>
      </c>
      <c r="I29" s="111" t="s">
        <v>106</v>
      </c>
    </row>
    <row r="30" spans="1:12" ht="12.75" customHeight="1" x14ac:dyDescent="0.2">
      <c r="C30" s="125"/>
      <c r="D30" s="125"/>
      <c r="E30" s="125"/>
      <c r="F30" s="109" t="s">
        <v>131</v>
      </c>
      <c r="H30" s="100">
        <f>SUM(H15+H18+H21)</f>
        <v>1</v>
      </c>
      <c r="I30" s="114">
        <f>H30/(H35)</f>
        <v>3.125E-2</v>
      </c>
    </row>
    <row r="31" spans="1:12" ht="12.75" customHeight="1" x14ac:dyDescent="0.2">
      <c r="C31" s="125"/>
      <c r="D31" s="125"/>
      <c r="E31" s="125"/>
      <c r="F31" s="109" t="s">
        <v>132</v>
      </c>
      <c r="H31" s="100">
        <f>SUM(I15+I18+I21)</f>
        <v>0</v>
      </c>
      <c r="I31" s="114">
        <f>H31/H35</f>
        <v>0</v>
      </c>
    </row>
    <row r="32" spans="1:12" ht="12.75" customHeight="1" x14ac:dyDescent="0.2">
      <c r="C32" s="125"/>
      <c r="D32" s="125"/>
      <c r="E32" s="125"/>
      <c r="F32" s="109" t="s">
        <v>133</v>
      </c>
      <c r="H32" s="100">
        <f>SUM(J15+J18+J21)</f>
        <v>31</v>
      </c>
      <c r="I32" s="114">
        <f>H32/H35</f>
        <v>0.96875</v>
      </c>
    </row>
    <row r="33" spans="3:9" ht="12.75" customHeight="1" x14ac:dyDescent="0.2">
      <c r="C33" s="125"/>
      <c r="D33" s="125"/>
      <c r="E33" s="125"/>
      <c r="F33" s="109" t="s">
        <v>134</v>
      </c>
      <c r="H33" s="100">
        <f>SUM(K15+K18+K21)</f>
        <v>0</v>
      </c>
      <c r="I33" s="114">
        <f>H33/H35</f>
        <v>0</v>
      </c>
    </row>
    <row r="34" spans="3:9" ht="12.75" customHeight="1" x14ac:dyDescent="0.2">
      <c r="C34" s="125"/>
      <c r="D34" s="125"/>
      <c r="E34" s="125"/>
      <c r="F34" s="109" t="s">
        <v>135</v>
      </c>
      <c r="H34" s="124">
        <f>SUM(L15+L18+L21)</f>
        <v>0</v>
      </c>
      <c r="I34" s="116">
        <f>H34/H35</f>
        <v>0</v>
      </c>
    </row>
    <row r="35" spans="3:9" ht="12.75" customHeight="1" x14ac:dyDescent="0.2">
      <c r="C35" s="125"/>
      <c r="D35" s="125"/>
      <c r="E35" s="125"/>
      <c r="F35" s="125"/>
      <c r="G35" s="109"/>
      <c r="H35" s="123">
        <f>SUM(H30:H34)</f>
        <v>32</v>
      </c>
      <c r="I35" s="114">
        <f>SUM(I30:I34)</f>
        <v>1</v>
      </c>
    </row>
  </sheetData>
  <mergeCells count="2">
    <mergeCell ref="H1:L1"/>
    <mergeCell ref="B1:F1"/>
  </mergeCells>
  <phoneticPr fontId="3" type="noConversion"/>
  <printOptions horizontalCentered="1" gridLines="1"/>
  <pageMargins left="0.5" right="0.5" top="1.5" bottom="1" header="0.5" footer="0.5"/>
  <pageSetup scale="80" orientation="landscape" r:id="rId1"/>
  <headerFooter alignWithMargins="0">
    <oddHeader>&amp;C&amp;"Arial,Bold"&amp;16 2011 Swimming Season
Virgin Islands Beach Action Durations</oddHeader>
    <oddFooter>&amp;R&amp;P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65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1.42578125" style="6" customWidth="1"/>
    <col min="2" max="2" width="9" style="6" customWidth="1"/>
    <col min="3" max="3" width="41" style="6" customWidth="1"/>
    <col min="4" max="4" width="7.7109375" style="6" customWidth="1"/>
    <col min="5" max="5" width="9.140625" style="58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54" customFormat="1" ht="12" customHeight="1" x14ac:dyDescent="0.2">
      <c r="B1" s="163" t="s">
        <v>25</v>
      </c>
      <c r="C1" s="163"/>
      <c r="D1" s="67"/>
      <c r="E1" s="68"/>
      <c r="F1" s="67"/>
      <c r="G1" s="162" t="s">
        <v>27</v>
      </c>
      <c r="H1" s="162"/>
      <c r="I1" s="162"/>
      <c r="J1" s="67"/>
      <c r="K1" s="163" t="s">
        <v>35</v>
      </c>
      <c r="L1" s="163"/>
    </row>
    <row r="2" spans="1:12" s="57" customFormat="1" ht="48.75" customHeight="1" x14ac:dyDescent="0.15">
      <c r="A2" s="4" t="s">
        <v>235</v>
      </c>
      <c r="B2" s="3" t="s">
        <v>13</v>
      </c>
      <c r="C2" s="3" t="s">
        <v>11</v>
      </c>
      <c r="D2" s="3" t="s">
        <v>70</v>
      </c>
      <c r="E2" s="15" t="s">
        <v>26</v>
      </c>
      <c r="F2" s="3"/>
      <c r="G2" s="3" t="s">
        <v>258</v>
      </c>
      <c r="H2" s="3" t="s">
        <v>14</v>
      </c>
      <c r="I2" s="3" t="s">
        <v>15</v>
      </c>
      <c r="J2" s="3"/>
      <c r="K2" s="3" t="s">
        <v>16</v>
      </c>
      <c r="L2" s="3" t="s">
        <v>17</v>
      </c>
    </row>
    <row r="3" spans="1:12" x14ac:dyDescent="0.2">
      <c r="A3" s="70" t="s">
        <v>144</v>
      </c>
      <c r="B3" s="70" t="s">
        <v>145</v>
      </c>
      <c r="C3" s="70" t="s">
        <v>146</v>
      </c>
      <c r="D3" s="70">
        <v>1</v>
      </c>
      <c r="E3" s="70">
        <v>365</v>
      </c>
      <c r="F3" s="70"/>
      <c r="G3" s="132"/>
      <c r="H3" s="132"/>
      <c r="I3" s="133">
        <f>H3/E3</f>
        <v>0</v>
      </c>
      <c r="J3" s="56"/>
      <c r="K3" s="134">
        <f>E3-H3</f>
        <v>365</v>
      </c>
      <c r="L3" s="133">
        <f>K3/E3</f>
        <v>1</v>
      </c>
    </row>
    <row r="4" spans="1:12" x14ac:dyDescent="0.2">
      <c r="A4" s="70" t="s">
        <v>144</v>
      </c>
      <c r="B4" s="70" t="s">
        <v>147</v>
      </c>
      <c r="C4" s="70" t="s">
        <v>148</v>
      </c>
      <c r="D4" s="70">
        <v>1</v>
      </c>
      <c r="E4" s="70">
        <v>365</v>
      </c>
      <c r="F4" s="70"/>
      <c r="G4" s="132"/>
      <c r="H4" s="132"/>
      <c r="I4" s="133">
        <f t="shared" ref="I4:I22" si="0">H4/E4</f>
        <v>0</v>
      </c>
      <c r="J4" s="56"/>
      <c r="K4" s="134">
        <f t="shared" ref="K4:K22" si="1">E4-H4</f>
        <v>365</v>
      </c>
      <c r="L4" s="133">
        <f t="shared" ref="L4:L22" si="2">K4/E4</f>
        <v>1</v>
      </c>
    </row>
    <row r="5" spans="1:12" x14ac:dyDescent="0.2">
      <c r="A5" s="70" t="s">
        <v>144</v>
      </c>
      <c r="B5" s="70" t="s">
        <v>149</v>
      </c>
      <c r="C5" s="70" t="s">
        <v>150</v>
      </c>
      <c r="D5" s="70">
        <v>1</v>
      </c>
      <c r="E5" s="70">
        <v>365</v>
      </c>
      <c r="F5" s="70"/>
      <c r="G5" s="132" t="s">
        <v>28</v>
      </c>
      <c r="H5" s="149">
        <v>8</v>
      </c>
      <c r="I5" s="133">
        <f t="shared" si="0"/>
        <v>2.1917808219178082E-2</v>
      </c>
      <c r="J5" s="56"/>
      <c r="K5" s="134">
        <f t="shared" si="1"/>
        <v>357</v>
      </c>
      <c r="L5" s="133">
        <f t="shared" si="2"/>
        <v>0.9780821917808219</v>
      </c>
    </row>
    <row r="6" spans="1:12" x14ac:dyDescent="0.2">
      <c r="A6" s="70" t="s">
        <v>144</v>
      </c>
      <c r="B6" s="70" t="s">
        <v>151</v>
      </c>
      <c r="C6" s="70" t="s">
        <v>152</v>
      </c>
      <c r="D6" s="70">
        <v>1</v>
      </c>
      <c r="E6" s="70">
        <v>365</v>
      </c>
      <c r="F6" s="70"/>
      <c r="G6" s="149" t="s">
        <v>28</v>
      </c>
      <c r="H6" s="149">
        <v>3</v>
      </c>
      <c r="I6" s="133">
        <f t="shared" si="0"/>
        <v>8.21917808219178E-3</v>
      </c>
      <c r="J6" s="56"/>
      <c r="K6" s="134">
        <f t="shared" si="1"/>
        <v>362</v>
      </c>
      <c r="L6" s="133">
        <f t="shared" si="2"/>
        <v>0.99178082191780825</v>
      </c>
    </row>
    <row r="7" spans="1:12" x14ac:dyDescent="0.2">
      <c r="A7" s="70" t="s">
        <v>144</v>
      </c>
      <c r="B7" s="70" t="s">
        <v>153</v>
      </c>
      <c r="C7" s="70" t="s">
        <v>154</v>
      </c>
      <c r="D7" s="70">
        <v>1</v>
      </c>
      <c r="E7" s="70">
        <v>365</v>
      </c>
      <c r="F7" s="70"/>
      <c r="G7" s="149" t="s">
        <v>28</v>
      </c>
      <c r="H7" s="149">
        <v>6</v>
      </c>
      <c r="I7" s="133">
        <f t="shared" si="0"/>
        <v>1.643835616438356E-2</v>
      </c>
      <c r="J7" s="56"/>
      <c r="K7" s="134">
        <f t="shared" si="1"/>
        <v>359</v>
      </c>
      <c r="L7" s="133">
        <f t="shared" si="2"/>
        <v>0.98356164383561639</v>
      </c>
    </row>
    <row r="8" spans="1:12" x14ac:dyDescent="0.2">
      <c r="A8" s="70" t="s">
        <v>144</v>
      </c>
      <c r="B8" s="70" t="s">
        <v>155</v>
      </c>
      <c r="C8" s="70" t="s">
        <v>156</v>
      </c>
      <c r="D8" s="70">
        <v>1</v>
      </c>
      <c r="E8" s="70">
        <v>365</v>
      </c>
      <c r="F8" s="70"/>
      <c r="G8" s="149" t="s">
        <v>28</v>
      </c>
      <c r="H8" s="149">
        <v>3</v>
      </c>
      <c r="I8" s="133">
        <f t="shared" si="0"/>
        <v>8.21917808219178E-3</v>
      </c>
      <c r="J8" s="56"/>
      <c r="K8" s="134">
        <f t="shared" si="1"/>
        <v>362</v>
      </c>
      <c r="L8" s="133">
        <f t="shared" si="2"/>
        <v>0.99178082191780825</v>
      </c>
    </row>
    <row r="9" spans="1:12" x14ac:dyDescent="0.2">
      <c r="A9" s="70" t="s">
        <v>144</v>
      </c>
      <c r="B9" s="70" t="s">
        <v>157</v>
      </c>
      <c r="C9" s="70" t="s">
        <v>158</v>
      </c>
      <c r="D9" s="70">
        <v>1</v>
      </c>
      <c r="E9" s="70">
        <v>365</v>
      </c>
      <c r="F9" s="70"/>
      <c r="G9" s="132"/>
      <c r="H9" s="132"/>
      <c r="I9" s="133">
        <f t="shared" si="0"/>
        <v>0</v>
      </c>
      <c r="J9" s="56"/>
      <c r="K9" s="134">
        <f t="shared" si="1"/>
        <v>365</v>
      </c>
      <c r="L9" s="133">
        <f t="shared" si="2"/>
        <v>1</v>
      </c>
    </row>
    <row r="10" spans="1:12" x14ac:dyDescent="0.2">
      <c r="A10" s="70" t="s">
        <v>144</v>
      </c>
      <c r="B10" s="70" t="s">
        <v>159</v>
      </c>
      <c r="C10" s="70" t="s">
        <v>160</v>
      </c>
      <c r="D10" s="70">
        <v>1</v>
      </c>
      <c r="E10" s="70">
        <v>365</v>
      </c>
      <c r="F10" s="70"/>
      <c r="G10" s="132"/>
      <c r="H10" s="132"/>
      <c r="I10" s="133">
        <f t="shared" si="0"/>
        <v>0</v>
      </c>
      <c r="J10" s="56"/>
      <c r="K10" s="134">
        <f t="shared" si="1"/>
        <v>365</v>
      </c>
      <c r="L10" s="133">
        <f t="shared" si="2"/>
        <v>1</v>
      </c>
    </row>
    <row r="11" spans="1:12" x14ac:dyDescent="0.2">
      <c r="A11" s="70" t="s">
        <v>144</v>
      </c>
      <c r="B11" s="70" t="s">
        <v>161</v>
      </c>
      <c r="C11" s="70" t="s">
        <v>162</v>
      </c>
      <c r="D11" s="70">
        <v>1</v>
      </c>
      <c r="E11" s="70">
        <v>365</v>
      </c>
      <c r="F11" s="70"/>
      <c r="G11" s="132"/>
      <c r="H11" s="132"/>
      <c r="I11" s="133">
        <f t="shared" si="0"/>
        <v>0</v>
      </c>
      <c r="J11" s="56"/>
      <c r="K11" s="134">
        <f t="shared" si="1"/>
        <v>365</v>
      </c>
      <c r="L11" s="133">
        <f t="shared" si="2"/>
        <v>1</v>
      </c>
    </row>
    <row r="12" spans="1:12" x14ac:dyDescent="0.2">
      <c r="A12" s="70" t="s">
        <v>144</v>
      </c>
      <c r="B12" s="70" t="s">
        <v>163</v>
      </c>
      <c r="C12" s="70" t="s">
        <v>164</v>
      </c>
      <c r="D12" s="70">
        <v>1</v>
      </c>
      <c r="E12" s="70">
        <v>365</v>
      </c>
      <c r="F12" s="70"/>
      <c r="G12" s="149" t="s">
        <v>28</v>
      </c>
      <c r="H12" s="149">
        <v>12</v>
      </c>
      <c r="I12" s="133">
        <f t="shared" si="0"/>
        <v>3.287671232876712E-2</v>
      </c>
      <c r="J12" s="56"/>
      <c r="K12" s="134">
        <f t="shared" si="1"/>
        <v>353</v>
      </c>
      <c r="L12" s="133">
        <f t="shared" si="2"/>
        <v>0.9671232876712329</v>
      </c>
    </row>
    <row r="13" spans="1:12" x14ac:dyDescent="0.2">
      <c r="A13" s="70" t="s">
        <v>144</v>
      </c>
      <c r="B13" s="70" t="s">
        <v>165</v>
      </c>
      <c r="C13" s="70" t="s">
        <v>166</v>
      </c>
      <c r="D13" s="70">
        <v>1</v>
      </c>
      <c r="E13" s="70">
        <v>365</v>
      </c>
      <c r="F13" s="70"/>
      <c r="G13" s="149" t="s">
        <v>28</v>
      </c>
      <c r="H13" s="149">
        <v>15</v>
      </c>
      <c r="I13" s="133">
        <f t="shared" si="0"/>
        <v>4.1095890410958902E-2</v>
      </c>
      <c r="J13" s="56"/>
      <c r="K13" s="134">
        <f t="shared" si="1"/>
        <v>350</v>
      </c>
      <c r="L13" s="133">
        <f t="shared" si="2"/>
        <v>0.95890410958904104</v>
      </c>
    </row>
    <row r="14" spans="1:12" x14ac:dyDescent="0.2">
      <c r="A14" s="70" t="s">
        <v>144</v>
      </c>
      <c r="B14" s="70" t="s">
        <v>167</v>
      </c>
      <c r="C14" s="70" t="s">
        <v>168</v>
      </c>
      <c r="D14" s="70">
        <v>1</v>
      </c>
      <c r="E14" s="70">
        <v>365</v>
      </c>
      <c r="F14" s="70"/>
      <c r="G14" s="149" t="s">
        <v>28</v>
      </c>
      <c r="H14" s="149">
        <v>3</v>
      </c>
      <c r="I14" s="133">
        <f t="shared" si="0"/>
        <v>8.21917808219178E-3</v>
      </c>
      <c r="J14" s="56"/>
      <c r="K14" s="134">
        <f t="shared" si="1"/>
        <v>362</v>
      </c>
      <c r="L14" s="133">
        <f t="shared" si="2"/>
        <v>0.99178082191780825</v>
      </c>
    </row>
    <row r="15" spans="1:12" x14ac:dyDescent="0.2">
      <c r="A15" s="70" t="s">
        <v>144</v>
      </c>
      <c r="B15" s="70" t="s">
        <v>169</v>
      </c>
      <c r="C15" s="70" t="s">
        <v>170</v>
      </c>
      <c r="D15" s="70">
        <v>1</v>
      </c>
      <c r="E15" s="70">
        <v>365</v>
      </c>
      <c r="F15" s="70"/>
      <c r="G15" s="132"/>
      <c r="H15" s="132"/>
      <c r="I15" s="133">
        <f t="shared" si="0"/>
        <v>0</v>
      </c>
      <c r="J15" s="56"/>
      <c r="K15" s="134">
        <f t="shared" si="1"/>
        <v>365</v>
      </c>
      <c r="L15" s="133">
        <f t="shared" si="2"/>
        <v>1</v>
      </c>
    </row>
    <row r="16" spans="1:12" x14ac:dyDescent="0.2">
      <c r="A16" s="70" t="s">
        <v>144</v>
      </c>
      <c r="B16" s="70" t="s">
        <v>171</v>
      </c>
      <c r="C16" s="70" t="s">
        <v>172</v>
      </c>
      <c r="D16" s="70">
        <v>1</v>
      </c>
      <c r="E16" s="70">
        <v>365</v>
      </c>
      <c r="F16" s="70"/>
      <c r="G16" s="149" t="s">
        <v>28</v>
      </c>
      <c r="H16" s="149">
        <v>15</v>
      </c>
      <c r="I16" s="133">
        <f t="shared" si="0"/>
        <v>4.1095890410958902E-2</v>
      </c>
      <c r="J16" s="56"/>
      <c r="K16" s="134">
        <f t="shared" si="1"/>
        <v>350</v>
      </c>
      <c r="L16" s="133">
        <f t="shared" si="2"/>
        <v>0.95890410958904104</v>
      </c>
    </row>
    <row r="17" spans="1:12" x14ac:dyDescent="0.2">
      <c r="A17" s="70" t="s">
        <v>144</v>
      </c>
      <c r="B17" s="70" t="s">
        <v>173</v>
      </c>
      <c r="C17" s="70" t="s">
        <v>174</v>
      </c>
      <c r="D17" s="70">
        <v>1</v>
      </c>
      <c r="E17" s="70">
        <v>365</v>
      </c>
      <c r="F17" s="70"/>
      <c r="G17" s="149" t="s">
        <v>28</v>
      </c>
      <c r="H17" s="149">
        <v>3</v>
      </c>
      <c r="I17" s="133">
        <f t="shared" si="0"/>
        <v>8.21917808219178E-3</v>
      </c>
      <c r="J17" s="56"/>
      <c r="K17" s="134">
        <f t="shared" si="1"/>
        <v>362</v>
      </c>
      <c r="L17" s="133">
        <f t="shared" si="2"/>
        <v>0.99178082191780825</v>
      </c>
    </row>
    <row r="18" spans="1:12" x14ac:dyDescent="0.2">
      <c r="A18" s="70" t="s">
        <v>144</v>
      </c>
      <c r="B18" s="70" t="s">
        <v>175</v>
      </c>
      <c r="C18" s="70" t="s">
        <v>176</v>
      </c>
      <c r="D18" s="70">
        <v>1</v>
      </c>
      <c r="E18" s="70">
        <v>365</v>
      </c>
      <c r="F18" s="70"/>
      <c r="G18" s="132"/>
      <c r="H18" s="56"/>
      <c r="I18" s="133">
        <f t="shared" si="0"/>
        <v>0</v>
      </c>
      <c r="J18" s="56"/>
      <c r="K18" s="134">
        <f t="shared" si="1"/>
        <v>365</v>
      </c>
      <c r="L18" s="133">
        <f t="shared" si="2"/>
        <v>1</v>
      </c>
    </row>
    <row r="19" spans="1:12" x14ac:dyDescent="0.2">
      <c r="A19" s="70" t="s">
        <v>144</v>
      </c>
      <c r="B19" s="70" t="s">
        <v>177</v>
      </c>
      <c r="C19" s="70" t="s">
        <v>178</v>
      </c>
      <c r="D19" s="70">
        <v>1</v>
      </c>
      <c r="E19" s="70">
        <v>365</v>
      </c>
      <c r="F19" s="70"/>
      <c r="G19" s="149" t="s">
        <v>28</v>
      </c>
      <c r="H19" s="149">
        <v>3</v>
      </c>
      <c r="I19" s="133">
        <f t="shared" si="0"/>
        <v>8.21917808219178E-3</v>
      </c>
      <c r="J19" s="56"/>
      <c r="K19" s="134">
        <f t="shared" si="1"/>
        <v>362</v>
      </c>
      <c r="L19" s="133">
        <f t="shared" si="2"/>
        <v>0.99178082191780825</v>
      </c>
    </row>
    <row r="20" spans="1:12" x14ac:dyDescent="0.2">
      <c r="A20" s="70" t="s">
        <v>144</v>
      </c>
      <c r="B20" s="70" t="s">
        <v>179</v>
      </c>
      <c r="C20" s="70" t="s">
        <v>180</v>
      </c>
      <c r="D20" s="70">
        <v>1</v>
      </c>
      <c r="E20" s="70">
        <v>365</v>
      </c>
      <c r="F20" s="70"/>
      <c r="G20" s="149" t="s">
        <v>28</v>
      </c>
      <c r="H20" s="149">
        <v>9</v>
      </c>
      <c r="I20" s="133">
        <f t="shared" si="0"/>
        <v>2.4657534246575342E-2</v>
      </c>
      <c r="J20" s="56"/>
      <c r="K20" s="134">
        <f t="shared" si="1"/>
        <v>356</v>
      </c>
      <c r="L20" s="133">
        <f t="shared" si="2"/>
        <v>0.97534246575342465</v>
      </c>
    </row>
    <row r="21" spans="1:12" x14ac:dyDescent="0.2">
      <c r="A21" s="70" t="s">
        <v>144</v>
      </c>
      <c r="B21" s="70" t="s">
        <v>181</v>
      </c>
      <c r="C21" s="70" t="s">
        <v>182</v>
      </c>
      <c r="D21" s="70">
        <v>1</v>
      </c>
      <c r="E21" s="70">
        <v>365</v>
      </c>
      <c r="F21" s="70"/>
      <c r="G21" s="132"/>
      <c r="H21" s="56"/>
      <c r="I21" s="133">
        <f t="shared" si="0"/>
        <v>0</v>
      </c>
      <c r="J21" s="56"/>
      <c r="K21" s="134">
        <f t="shared" si="1"/>
        <v>365</v>
      </c>
      <c r="L21" s="133">
        <f t="shared" si="2"/>
        <v>1</v>
      </c>
    </row>
    <row r="22" spans="1:12" x14ac:dyDescent="0.2">
      <c r="A22" s="71" t="s">
        <v>144</v>
      </c>
      <c r="B22" s="71" t="s">
        <v>183</v>
      </c>
      <c r="C22" s="71" t="s">
        <v>184</v>
      </c>
      <c r="D22" s="71">
        <v>1</v>
      </c>
      <c r="E22" s="71">
        <v>365</v>
      </c>
      <c r="F22" s="71"/>
      <c r="G22" s="65" t="s">
        <v>28</v>
      </c>
      <c r="H22" s="65">
        <v>9</v>
      </c>
      <c r="I22" s="135">
        <f t="shared" si="0"/>
        <v>2.4657534246575342E-2</v>
      </c>
      <c r="J22" s="65"/>
      <c r="K22" s="136">
        <f t="shared" si="1"/>
        <v>356</v>
      </c>
      <c r="L22" s="135">
        <f t="shared" si="2"/>
        <v>0.97534246575342465</v>
      </c>
    </row>
    <row r="23" spans="1:12" x14ac:dyDescent="0.2">
      <c r="A23" s="33"/>
      <c r="B23" s="34">
        <f>COUNTA(B3:B22)</f>
        <v>20</v>
      </c>
      <c r="C23" s="33"/>
      <c r="D23" s="20"/>
      <c r="E23" s="38">
        <f>SUM(E3:E22)</f>
        <v>7300</v>
      </c>
      <c r="F23" s="43"/>
      <c r="G23" s="34">
        <f>COUNTA(G3:G22)</f>
        <v>12</v>
      </c>
      <c r="H23" s="38">
        <f>SUM(H3:H22)</f>
        <v>89</v>
      </c>
      <c r="I23" s="44">
        <f>H23/E23</f>
        <v>1.2191780821917807E-2</v>
      </c>
      <c r="J23" s="131"/>
      <c r="K23" s="38">
        <f>SUM(K3:K22)</f>
        <v>7211</v>
      </c>
      <c r="L23" s="44">
        <f>K23/E23</f>
        <v>0.98780821917808215</v>
      </c>
    </row>
    <row r="24" spans="1:12" ht="8.25" customHeight="1" x14ac:dyDescent="0.2">
      <c r="A24" s="33"/>
      <c r="B24" s="34"/>
      <c r="C24" s="33"/>
      <c r="D24" s="32"/>
      <c r="E24" s="38"/>
      <c r="F24" s="43"/>
      <c r="G24" s="34"/>
      <c r="H24" s="38"/>
      <c r="I24" s="44"/>
      <c r="J24" s="131"/>
      <c r="K24" s="38"/>
      <c r="L24" s="44"/>
    </row>
    <row r="25" spans="1:12" x14ac:dyDescent="0.2">
      <c r="A25" s="70" t="s">
        <v>185</v>
      </c>
      <c r="B25" s="70" t="s">
        <v>186</v>
      </c>
      <c r="C25" s="70" t="s">
        <v>187</v>
      </c>
      <c r="D25" s="70">
        <v>1</v>
      </c>
      <c r="E25" s="70">
        <v>365</v>
      </c>
      <c r="F25" s="70"/>
      <c r="G25" s="132"/>
      <c r="H25" s="37"/>
      <c r="I25" s="133">
        <f t="shared" ref="I25:I33" si="3">H25/E25</f>
        <v>0</v>
      </c>
      <c r="J25" s="56"/>
      <c r="K25" s="134">
        <f>E25-H25</f>
        <v>365</v>
      </c>
      <c r="L25" s="133">
        <f t="shared" ref="L25:L33" si="4">K25/E25</f>
        <v>1</v>
      </c>
    </row>
    <row r="26" spans="1:12" x14ac:dyDescent="0.2">
      <c r="A26" s="70" t="s">
        <v>185</v>
      </c>
      <c r="B26" s="70" t="s">
        <v>188</v>
      </c>
      <c r="C26" s="70" t="s">
        <v>189</v>
      </c>
      <c r="D26" s="70">
        <v>1</v>
      </c>
      <c r="E26" s="70">
        <v>365</v>
      </c>
      <c r="F26" s="70"/>
      <c r="G26" s="149" t="s">
        <v>28</v>
      </c>
      <c r="H26" s="37">
        <v>3</v>
      </c>
      <c r="I26" s="133">
        <f t="shared" si="3"/>
        <v>8.21917808219178E-3</v>
      </c>
      <c r="J26" s="56"/>
      <c r="K26" s="134">
        <f>E26-H26</f>
        <v>362</v>
      </c>
      <c r="L26" s="133">
        <f t="shared" si="4"/>
        <v>0.99178082191780825</v>
      </c>
    </row>
    <row r="27" spans="1:12" x14ac:dyDescent="0.2">
      <c r="A27" s="70" t="s">
        <v>185</v>
      </c>
      <c r="B27" s="70" t="s">
        <v>190</v>
      </c>
      <c r="C27" s="70" t="s">
        <v>191</v>
      </c>
      <c r="D27" s="70">
        <v>1</v>
      </c>
      <c r="E27" s="70">
        <v>365</v>
      </c>
      <c r="F27" s="70"/>
      <c r="G27" s="37"/>
      <c r="H27" s="37"/>
      <c r="I27" s="133">
        <f t="shared" ref="I27:I28" si="5">H27/E27</f>
        <v>0</v>
      </c>
      <c r="J27" s="56"/>
      <c r="K27" s="134">
        <f t="shared" ref="K27:K28" si="6">E27-H27</f>
        <v>365</v>
      </c>
      <c r="L27" s="133">
        <f t="shared" ref="L27:L28" si="7">K27/E27</f>
        <v>1</v>
      </c>
    </row>
    <row r="28" spans="1:12" x14ac:dyDescent="0.2">
      <c r="A28" s="70" t="s">
        <v>185</v>
      </c>
      <c r="B28" s="70" t="s">
        <v>192</v>
      </c>
      <c r="C28" s="70" t="s">
        <v>193</v>
      </c>
      <c r="D28" s="70">
        <v>1</v>
      </c>
      <c r="E28" s="70">
        <v>365</v>
      </c>
      <c r="F28" s="70"/>
      <c r="G28" s="37"/>
      <c r="H28" s="37"/>
      <c r="I28" s="133">
        <f t="shared" si="5"/>
        <v>0</v>
      </c>
      <c r="J28" s="56"/>
      <c r="K28" s="134">
        <f t="shared" si="6"/>
        <v>365</v>
      </c>
      <c r="L28" s="133">
        <f t="shared" si="7"/>
        <v>1</v>
      </c>
    </row>
    <row r="29" spans="1:12" x14ac:dyDescent="0.2">
      <c r="A29" s="70" t="s">
        <v>200</v>
      </c>
      <c r="B29" s="70" t="s">
        <v>211</v>
      </c>
      <c r="C29" s="70" t="s">
        <v>212</v>
      </c>
      <c r="D29" s="70">
        <v>1</v>
      </c>
      <c r="E29" s="70">
        <v>365</v>
      </c>
      <c r="F29" s="70"/>
      <c r="G29" s="37"/>
      <c r="H29" s="37"/>
      <c r="I29" s="133">
        <f>H29/E29</f>
        <v>0</v>
      </c>
      <c r="J29" s="56"/>
      <c r="K29" s="134">
        <f>E29-H29</f>
        <v>365</v>
      </c>
      <c r="L29" s="133">
        <f>K29/E29</f>
        <v>1</v>
      </c>
    </row>
    <row r="30" spans="1:12" x14ac:dyDescent="0.2">
      <c r="A30" s="70" t="s">
        <v>185</v>
      </c>
      <c r="B30" s="70" t="s">
        <v>194</v>
      </c>
      <c r="C30" s="70" t="s">
        <v>195</v>
      </c>
      <c r="D30" s="70">
        <v>1</v>
      </c>
      <c r="E30" s="70">
        <v>365</v>
      </c>
      <c r="F30" s="70"/>
      <c r="G30" s="132"/>
      <c r="H30" s="37"/>
      <c r="I30" s="133">
        <f t="shared" si="3"/>
        <v>0</v>
      </c>
      <c r="J30" s="56"/>
      <c r="K30" s="134">
        <f>E30-H30</f>
        <v>365</v>
      </c>
      <c r="L30" s="133">
        <f t="shared" si="4"/>
        <v>1</v>
      </c>
    </row>
    <row r="31" spans="1:12" x14ac:dyDescent="0.2">
      <c r="A31" s="70" t="s">
        <v>185</v>
      </c>
      <c r="B31" s="70" t="s">
        <v>196</v>
      </c>
      <c r="C31" s="70" t="s">
        <v>197</v>
      </c>
      <c r="D31" s="70">
        <v>1</v>
      </c>
      <c r="E31" s="70">
        <v>365</v>
      </c>
      <c r="F31" s="70"/>
      <c r="G31" s="132"/>
      <c r="H31" s="37"/>
      <c r="I31" s="133">
        <f t="shared" si="3"/>
        <v>0</v>
      </c>
      <c r="J31" s="56"/>
      <c r="K31" s="134">
        <f>E31-H31</f>
        <v>365</v>
      </c>
      <c r="L31" s="133">
        <f t="shared" si="4"/>
        <v>1</v>
      </c>
    </row>
    <row r="32" spans="1:12" x14ac:dyDescent="0.2">
      <c r="A32" s="71" t="s">
        <v>185</v>
      </c>
      <c r="B32" s="71" t="s">
        <v>198</v>
      </c>
      <c r="C32" s="71" t="s">
        <v>199</v>
      </c>
      <c r="D32" s="71">
        <v>1</v>
      </c>
      <c r="E32" s="71">
        <v>365</v>
      </c>
      <c r="F32" s="71"/>
      <c r="G32" s="65"/>
      <c r="H32" s="138"/>
      <c r="I32" s="135">
        <f t="shared" si="3"/>
        <v>0</v>
      </c>
      <c r="J32" s="65"/>
      <c r="K32" s="136">
        <f>E32-H32</f>
        <v>365</v>
      </c>
      <c r="L32" s="135">
        <f t="shared" si="4"/>
        <v>1</v>
      </c>
    </row>
    <row r="33" spans="1:12" x14ac:dyDescent="0.2">
      <c r="A33" s="33"/>
      <c r="B33" s="34">
        <f>COUNTA(B25:B32)</f>
        <v>8</v>
      </c>
      <c r="C33" s="34"/>
      <c r="D33" s="20"/>
      <c r="E33" s="38">
        <f>SUM(E25:E32)</f>
        <v>2920</v>
      </c>
      <c r="F33" s="137"/>
      <c r="G33" s="34">
        <f>COUNTA(G25:G32)</f>
        <v>1</v>
      </c>
      <c r="H33" s="38">
        <f>SUM(H25:H32)</f>
        <v>3</v>
      </c>
      <c r="I33" s="44">
        <f t="shared" si="3"/>
        <v>1.0273972602739725E-3</v>
      </c>
      <c r="J33" s="131"/>
      <c r="K33" s="38">
        <f>SUM(K25:K32)</f>
        <v>2917</v>
      </c>
      <c r="L33" s="44">
        <f t="shared" si="4"/>
        <v>0.99897260273972599</v>
      </c>
    </row>
    <row r="34" spans="1:12" ht="8.25" customHeight="1" x14ac:dyDescent="0.2">
      <c r="A34" s="33"/>
      <c r="B34" s="34"/>
      <c r="C34" s="33"/>
      <c r="D34" s="32"/>
      <c r="E34" s="38"/>
      <c r="F34" s="43"/>
      <c r="G34" s="34"/>
      <c r="H34" s="38"/>
      <c r="I34" s="44"/>
      <c r="J34" s="131"/>
      <c r="K34" s="38"/>
      <c r="L34" s="44"/>
    </row>
    <row r="35" spans="1:12" x14ac:dyDescent="0.2">
      <c r="A35" s="70" t="s">
        <v>200</v>
      </c>
      <c r="B35" s="70" t="s">
        <v>201</v>
      </c>
      <c r="C35" s="70" t="s">
        <v>202</v>
      </c>
      <c r="D35" s="70">
        <v>1</v>
      </c>
      <c r="E35" s="70">
        <v>365</v>
      </c>
      <c r="F35" s="70"/>
      <c r="G35" s="37"/>
      <c r="H35" s="37"/>
      <c r="I35" s="133">
        <f t="shared" ref="I35:I49" si="8">H35/E35</f>
        <v>0</v>
      </c>
      <c r="J35" s="56"/>
      <c r="K35" s="134">
        <f t="shared" ref="K35:K49" si="9">E35-H35</f>
        <v>365</v>
      </c>
      <c r="L35" s="133">
        <f t="shared" ref="L35:L49" si="10">K35/E35</f>
        <v>1</v>
      </c>
    </row>
    <row r="36" spans="1:12" x14ac:dyDescent="0.2">
      <c r="A36" s="70" t="s">
        <v>200</v>
      </c>
      <c r="B36" s="70" t="s">
        <v>203</v>
      </c>
      <c r="C36" s="70" t="s">
        <v>204</v>
      </c>
      <c r="D36" s="70">
        <v>1</v>
      </c>
      <c r="E36" s="70">
        <v>365</v>
      </c>
      <c r="F36" s="70"/>
      <c r="G36" s="132"/>
      <c r="H36" s="37"/>
      <c r="I36" s="133">
        <f t="shared" si="8"/>
        <v>0</v>
      </c>
      <c r="J36" s="56"/>
      <c r="K36" s="134">
        <f t="shared" si="9"/>
        <v>365</v>
      </c>
      <c r="L36" s="133">
        <f t="shared" si="10"/>
        <v>1</v>
      </c>
    </row>
    <row r="37" spans="1:12" x14ac:dyDescent="0.2">
      <c r="A37" s="70" t="s">
        <v>200</v>
      </c>
      <c r="B37" s="70" t="s">
        <v>205</v>
      </c>
      <c r="C37" s="70" t="s">
        <v>206</v>
      </c>
      <c r="D37" s="70">
        <v>1</v>
      </c>
      <c r="E37" s="70">
        <v>365</v>
      </c>
      <c r="F37" s="70"/>
      <c r="G37" s="132"/>
      <c r="H37" s="132"/>
      <c r="I37" s="133">
        <f t="shared" si="8"/>
        <v>0</v>
      </c>
      <c r="J37" s="56"/>
      <c r="K37" s="134">
        <f t="shared" si="9"/>
        <v>365</v>
      </c>
      <c r="L37" s="133">
        <f t="shared" si="10"/>
        <v>1</v>
      </c>
    </row>
    <row r="38" spans="1:12" x14ac:dyDescent="0.2">
      <c r="A38" s="70" t="s">
        <v>200</v>
      </c>
      <c r="B38" s="70" t="s">
        <v>207</v>
      </c>
      <c r="C38" s="70" t="s">
        <v>208</v>
      </c>
      <c r="D38" s="70">
        <v>1</v>
      </c>
      <c r="E38" s="70">
        <v>365</v>
      </c>
      <c r="F38" s="70"/>
      <c r="G38" s="132"/>
      <c r="H38" s="132"/>
      <c r="I38" s="133">
        <f t="shared" si="8"/>
        <v>0</v>
      </c>
      <c r="J38" s="56"/>
      <c r="K38" s="134">
        <f t="shared" si="9"/>
        <v>365</v>
      </c>
      <c r="L38" s="133">
        <f t="shared" si="10"/>
        <v>1</v>
      </c>
    </row>
    <row r="39" spans="1:12" x14ac:dyDescent="0.2">
      <c r="A39" s="70" t="s">
        <v>200</v>
      </c>
      <c r="B39" s="70" t="s">
        <v>209</v>
      </c>
      <c r="C39" s="70" t="s">
        <v>210</v>
      </c>
      <c r="D39" s="70">
        <v>1</v>
      </c>
      <c r="E39" s="70">
        <v>365</v>
      </c>
      <c r="F39" s="70"/>
      <c r="G39" s="132"/>
      <c r="H39" s="132"/>
      <c r="I39" s="133">
        <f t="shared" si="8"/>
        <v>0</v>
      </c>
      <c r="J39" s="56"/>
      <c r="K39" s="134">
        <f t="shared" si="9"/>
        <v>365</v>
      </c>
      <c r="L39" s="133">
        <f t="shared" si="10"/>
        <v>1</v>
      </c>
    </row>
    <row r="40" spans="1:12" x14ac:dyDescent="0.2">
      <c r="A40" s="70" t="s">
        <v>200</v>
      </c>
      <c r="B40" s="70" t="s">
        <v>213</v>
      </c>
      <c r="C40" s="70" t="s">
        <v>214</v>
      </c>
      <c r="D40" s="70">
        <v>1</v>
      </c>
      <c r="E40" s="70">
        <v>365</v>
      </c>
      <c r="F40" s="70"/>
      <c r="G40" s="37"/>
      <c r="H40" s="37"/>
      <c r="I40" s="133">
        <f t="shared" si="8"/>
        <v>0</v>
      </c>
      <c r="J40" s="56"/>
      <c r="K40" s="134">
        <f t="shared" si="9"/>
        <v>365</v>
      </c>
      <c r="L40" s="133">
        <f t="shared" si="10"/>
        <v>1</v>
      </c>
    </row>
    <row r="41" spans="1:12" x14ac:dyDescent="0.2">
      <c r="A41" s="70" t="s">
        <v>200</v>
      </c>
      <c r="B41" s="70" t="s">
        <v>215</v>
      </c>
      <c r="C41" s="70" t="s">
        <v>216</v>
      </c>
      <c r="D41" s="70">
        <v>1</v>
      </c>
      <c r="E41" s="70">
        <v>365</v>
      </c>
      <c r="F41" s="70"/>
      <c r="G41" s="37"/>
      <c r="H41" s="37"/>
      <c r="I41" s="133">
        <f t="shared" si="8"/>
        <v>0</v>
      </c>
      <c r="J41" s="56"/>
      <c r="K41" s="134">
        <f t="shared" si="9"/>
        <v>365</v>
      </c>
      <c r="L41" s="133">
        <f t="shared" si="10"/>
        <v>1</v>
      </c>
    </row>
    <row r="42" spans="1:12" x14ac:dyDescent="0.2">
      <c r="A42" s="70" t="s">
        <v>200</v>
      </c>
      <c r="B42" s="70" t="s">
        <v>217</v>
      </c>
      <c r="C42" s="70" t="s">
        <v>218</v>
      </c>
      <c r="D42" s="70">
        <v>1</v>
      </c>
      <c r="E42" s="70">
        <v>365</v>
      </c>
      <c r="F42" s="70"/>
      <c r="G42" s="132"/>
      <c r="H42" s="37"/>
      <c r="I42" s="133">
        <f t="shared" si="8"/>
        <v>0</v>
      </c>
      <c r="J42" s="56"/>
      <c r="K42" s="134">
        <f t="shared" si="9"/>
        <v>365</v>
      </c>
      <c r="L42" s="133">
        <f t="shared" si="10"/>
        <v>1</v>
      </c>
    </row>
    <row r="43" spans="1:12" x14ac:dyDescent="0.2">
      <c r="A43" s="70" t="s">
        <v>200</v>
      </c>
      <c r="B43" s="70" t="s">
        <v>219</v>
      </c>
      <c r="C43" s="70" t="s">
        <v>220</v>
      </c>
      <c r="D43" s="70">
        <v>1</v>
      </c>
      <c r="E43" s="70">
        <v>365</v>
      </c>
      <c r="F43" s="70"/>
      <c r="G43" s="37"/>
      <c r="H43" s="37"/>
      <c r="I43" s="133">
        <f t="shared" si="8"/>
        <v>0</v>
      </c>
      <c r="J43" s="56"/>
      <c r="K43" s="134">
        <f t="shared" si="9"/>
        <v>365</v>
      </c>
      <c r="L43" s="133">
        <f t="shared" si="10"/>
        <v>1</v>
      </c>
    </row>
    <row r="44" spans="1:12" x14ac:dyDescent="0.2">
      <c r="A44" s="70" t="s">
        <v>200</v>
      </c>
      <c r="B44" s="70" t="s">
        <v>221</v>
      </c>
      <c r="C44" s="70" t="s">
        <v>222</v>
      </c>
      <c r="D44" s="70">
        <v>1</v>
      </c>
      <c r="E44" s="70">
        <v>365</v>
      </c>
      <c r="F44" s="70"/>
      <c r="G44" s="37"/>
      <c r="H44" s="37"/>
      <c r="I44" s="133">
        <f t="shared" si="8"/>
        <v>0</v>
      </c>
      <c r="J44" s="56"/>
      <c r="K44" s="134">
        <f t="shared" si="9"/>
        <v>365</v>
      </c>
      <c r="L44" s="133">
        <f t="shared" si="10"/>
        <v>1</v>
      </c>
    </row>
    <row r="45" spans="1:12" x14ac:dyDescent="0.2">
      <c r="A45" s="70" t="s">
        <v>200</v>
      </c>
      <c r="B45" s="70" t="s">
        <v>223</v>
      </c>
      <c r="C45" s="70" t="s">
        <v>224</v>
      </c>
      <c r="D45" s="70">
        <v>1</v>
      </c>
      <c r="E45" s="70">
        <v>365</v>
      </c>
      <c r="F45" s="70"/>
      <c r="G45" s="132"/>
      <c r="H45" s="132"/>
      <c r="I45" s="133">
        <f t="shared" si="8"/>
        <v>0</v>
      </c>
      <c r="J45" s="56"/>
      <c r="K45" s="134">
        <f t="shared" si="9"/>
        <v>365</v>
      </c>
      <c r="L45" s="133">
        <f t="shared" si="10"/>
        <v>1</v>
      </c>
    </row>
    <row r="46" spans="1:12" x14ac:dyDescent="0.2">
      <c r="A46" s="70" t="s">
        <v>200</v>
      </c>
      <c r="B46" s="70" t="s">
        <v>225</v>
      </c>
      <c r="C46" s="70" t="s">
        <v>226</v>
      </c>
      <c r="D46" s="70">
        <v>1</v>
      </c>
      <c r="E46" s="70">
        <v>365</v>
      </c>
      <c r="F46" s="70"/>
      <c r="G46" s="132"/>
      <c r="H46" s="132"/>
      <c r="I46" s="133">
        <f t="shared" si="8"/>
        <v>0</v>
      </c>
      <c r="J46" s="56"/>
      <c r="K46" s="134">
        <f t="shared" si="9"/>
        <v>365</v>
      </c>
      <c r="L46" s="133">
        <f t="shared" si="10"/>
        <v>1</v>
      </c>
    </row>
    <row r="47" spans="1:12" x14ac:dyDescent="0.2">
      <c r="A47" s="70" t="s">
        <v>200</v>
      </c>
      <c r="B47" s="70" t="s">
        <v>227</v>
      </c>
      <c r="C47" s="70" t="s">
        <v>228</v>
      </c>
      <c r="D47" s="70">
        <v>1</v>
      </c>
      <c r="E47" s="70">
        <v>365</v>
      </c>
      <c r="F47" s="70"/>
      <c r="G47" s="37"/>
      <c r="H47" s="37"/>
      <c r="I47" s="133">
        <f t="shared" si="8"/>
        <v>0</v>
      </c>
      <c r="J47" s="56"/>
      <c r="K47" s="134">
        <f t="shared" si="9"/>
        <v>365</v>
      </c>
      <c r="L47" s="133">
        <f t="shared" si="10"/>
        <v>1</v>
      </c>
    </row>
    <row r="48" spans="1:12" x14ac:dyDescent="0.2">
      <c r="A48" s="70" t="s">
        <v>200</v>
      </c>
      <c r="B48" s="70" t="s">
        <v>229</v>
      </c>
      <c r="C48" s="70" t="s">
        <v>230</v>
      </c>
      <c r="D48" s="70">
        <v>1</v>
      </c>
      <c r="E48" s="70">
        <v>365</v>
      </c>
      <c r="F48" s="70"/>
      <c r="G48" s="37"/>
      <c r="H48" s="37"/>
      <c r="I48" s="133">
        <f t="shared" si="8"/>
        <v>0</v>
      </c>
      <c r="J48" s="56"/>
      <c r="K48" s="134">
        <f t="shared" si="9"/>
        <v>365</v>
      </c>
      <c r="L48" s="133">
        <f t="shared" si="10"/>
        <v>1</v>
      </c>
    </row>
    <row r="49" spans="1:12" x14ac:dyDescent="0.2">
      <c r="A49" s="71" t="s">
        <v>200</v>
      </c>
      <c r="B49" s="71" t="s">
        <v>231</v>
      </c>
      <c r="C49" s="71" t="s">
        <v>232</v>
      </c>
      <c r="D49" s="71">
        <v>1</v>
      </c>
      <c r="E49" s="71">
        <v>365</v>
      </c>
      <c r="F49" s="71"/>
      <c r="G49" s="65" t="s">
        <v>28</v>
      </c>
      <c r="H49" s="65">
        <v>3</v>
      </c>
      <c r="I49" s="135">
        <f t="shared" si="8"/>
        <v>8.21917808219178E-3</v>
      </c>
      <c r="J49" s="65"/>
      <c r="K49" s="136">
        <f t="shared" si="9"/>
        <v>362</v>
      </c>
      <c r="L49" s="135">
        <f t="shared" si="10"/>
        <v>0.99178082191780825</v>
      </c>
    </row>
    <row r="50" spans="1:12" x14ac:dyDescent="0.2">
      <c r="A50" s="33"/>
      <c r="B50" s="34">
        <f>COUNTA(B35:B49)</f>
        <v>15</v>
      </c>
      <c r="C50" s="33"/>
      <c r="D50" s="137"/>
      <c r="E50" s="38">
        <f>SUM(E35:E49)</f>
        <v>5475</v>
      </c>
      <c r="F50" s="43"/>
      <c r="G50" s="34">
        <f>COUNTA(G35:G49)</f>
        <v>1</v>
      </c>
      <c r="H50" s="38">
        <f>SUM(H35:H49)</f>
        <v>3</v>
      </c>
      <c r="I50" s="44">
        <f>H50/E50</f>
        <v>5.4794520547945202E-4</v>
      </c>
      <c r="J50" s="131"/>
      <c r="K50" s="139">
        <f>E50-H50</f>
        <v>5472</v>
      </c>
      <c r="L50" s="44">
        <f>K50/E50</f>
        <v>0.99945205479452059</v>
      </c>
    </row>
    <row r="51" spans="1:12" x14ac:dyDescent="0.2">
      <c r="A51" s="33"/>
      <c r="B51" s="34"/>
      <c r="C51" s="33"/>
      <c r="E51" s="38"/>
      <c r="F51" s="43"/>
      <c r="G51" s="34"/>
      <c r="H51" s="38"/>
      <c r="I51" s="44"/>
      <c r="J51" s="129"/>
      <c r="K51" s="53"/>
      <c r="L51" s="44"/>
    </row>
    <row r="52" spans="1:12" x14ac:dyDescent="0.2">
      <c r="A52" s="33"/>
      <c r="B52" s="34"/>
      <c r="C52" s="33"/>
      <c r="E52" s="38"/>
      <c r="F52" s="43"/>
      <c r="G52" s="34"/>
      <c r="H52" s="38"/>
      <c r="I52" s="44"/>
      <c r="J52" s="73"/>
      <c r="K52" s="53"/>
      <c r="L52" s="44"/>
    </row>
    <row r="53" spans="1:12" x14ac:dyDescent="0.2">
      <c r="C53" s="117"/>
      <c r="D53" s="121" t="s">
        <v>259</v>
      </c>
      <c r="G53" s="39"/>
      <c r="H53" s="39"/>
    </row>
    <row r="54" spans="1:12" x14ac:dyDescent="0.2">
      <c r="B54" s="101"/>
      <c r="D54" s="120" t="s">
        <v>99</v>
      </c>
      <c r="E54" s="100">
        <f>SUM(B23+B33+B50)</f>
        <v>43</v>
      </c>
      <c r="G54" s="39"/>
      <c r="H54" s="39"/>
    </row>
    <row r="55" spans="1:12" x14ac:dyDescent="0.2">
      <c r="B55" s="101"/>
      <c r="D55" s="120" t="s">
        <v>137</v>
      </c>
      <c r="E55" s="99">
        <f>SUM(E23+E33+E50)</f>
        <v>15695</v>
      </c>
      <c r="G55" s="39"/>
      <c r="H55" s="39"/>
    </row>
    <row r="56" spans="1:12" x14ac:dyDescent="0.2">
      <c r="B56" s="119"/>
      <c r="D56" s="120" t="s">
        <v>128</v>
      </c>
      <c r="E56" s="100">
        <f>SUM(G23+G33+G50)</f>
        <v>14</v>
      </c>
      <c r="G56" s="39"/>
      <c r="H56" s="39"/>
    </row>
    <row r="57" spans="1:12" x14ac:dyDescent="0.2">
      <c r="B57" s="119"/>
      <c r="D57" s="120" t="s">
        <v>138</v>
      </c>
      <c r="E57" s="99">
        <f>SUM(H23+H33+H50)</f>
        <v>95</v>
      </c>
      <c r="G57" s="39"/>
      <c r="H57" s="39"/>
    </row>
    <row r="58" spans="1:12" x14ac:dyDescent="0.2">
      <c r="B58" s="119"/>
      <c r="D58" s="120" t="s">
        <v>139</v>
      </c>
      <c r="E58" s="127">
        <f>E57/E55</f>
        <v>6.0528830837846444E-3</v>
      </c>
      <c r="G58" s="39"/>
      <c r="H58" s="39"/>
    </row>
    <row r="59" spans="1:12" x14ac:dyDescent="0.2">
      <c r="D59" s="120" t="s">
        <v>140</v>
      </c>
      <c r="E59" s="99">
        <f>SUM(K23+K33+K50)</f>
        <v>15600</v>
      </c>
      <c r="G59" s="39"/>
      <c r="H59" s="39"/>
    </row>
    <row r="60" spans="1:12" x14ac:dyDescent="0.2">
      <c r="D60" s="120" t="s">
        <v>141</v>
      </c>
      <c r="E60" s="127">
        <f>E59/E55</f>
        <v>0.9939471169162154</v>
      </c>
      <c r="G60" s="39"/>
      <c r="H60" s="39"/>
    </row>
    <row r="61" spans="1:12" x14ac:dyDescent="0.2">
      <c r="G61" s="39"/>
      <c r="H61" s="39"/>
    </row>
    <row r="62" spans="1:12" x14ac:dyDescent="0.2">
      <c r="G62" s="39"/>
      <c r="H62" s="39"/>
    </row>
    <row r="63" spans="1:12" x14ac:dyDescent="0.2">
      <c r="G63" s="39"/>
      <c r="H63" s="39"/>
    </row>
    <row r="64" spans="1:12" x14ac:dyDescent="0.2">
      <c r="G64" s="39"/>
      <c r="H64" s="39"/>
    </row>
    <row r="65" spans="7:8" x14ac:dyDescent="0.2">
      <c r="G65" s="39"/>
      <c r="H65" s="39"/>
    </row>
  </sheetData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Virgin Islands Beach Days at Monitored Beaches</oddHead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Summary</vt:lpstr>
      <vt:lpstr>Attributes</vt:lpstr>
      <vt:lpstr>Monitoring</vt:lpstr>
      <vt:lpstr>Pollution Sources</vt:lpstr>
      <vt:lpstr>2011 Actions</vt:lpstr>
      <vt:lpstr>Action Durations</vt:lpstr>
      <vt:lpstr>Beach Days</vt:lpstr>
      <vt:lpstr>'2011 Actions'!Print_Area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'2011 Actions'!Print_Titles</vt:lpstr>
      <vt:lpstr>'Action Durations'!Print_Titles</vt:lpstr>
      <vt:lpstr>Attributes!Print_Titles</vt:lpstr>
      <vt:lpstr>'Beach Days'!Print_Titles</vt:lpstr>
      <vt:lpstr>Monitoring!Print_Titles</vt:lpstr>
      <vt:lpstr>'Pollution Sources'!Print_Titles</vt:lpstr>
      <vt:lpstr>Summary!Print_Titles</vt:lpstr>
    </vt:vector>
  </TitlesOfParts>
  <Company>Tetra Tech,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Simpson, Jonathan</cp:lastModifiedBy>
  <cp:lastPrinted>2012-09-27T18:04:42Z</cp:lastPrinted>
  <dcterms:created xsi:type="dcterms:W3CDTF">2006-12-12T20:37:17Z</dcterms:created>
  <dcterms:modified xsi:type="dcterms:W3CDTF">2012-09-27T18:05:49Z</dcterms:modified>
</cp:coreProperties>
</file>