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10" yWindow="-15" windowWidth="17865" windowHeight="592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Actions'!$A$1:$K$55</definedName>
    <definedName name="_xlnm.Print_Area" localSheetId="5">'Action Durations'!$A$1:$L$39</definedName>
    <definedName name="_xlnm.Print_Area" localSheetId="1">Attributes!$A$1:$J$72</definedName>
    <definedName name="_xlnm.Print_Area" localSheetId="6">'Beach Days'!$A$1:$L$77</definedName>
    <definedName name="_xlnm.Print_Area" localSheetId="2">Monitoring!$A$1:$I$73</definedName>
    <definedName name="_xlnm.Print_Area" localSheetId="3">'Pollution Sources'!$A$1:$R$89</definedName>
    <definedName name="_xlnm.Print_Area" localSheetId="0">Summary!$A$1:$U$27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4" i="7" l="1"/>
  <c r="H4" i="7"/>
  <c r="E4" i="7"/>
  <c r="F3" i="2"/>
  <c r="K3" i="7" l="1"/>
  <c r="L3" i="7" s="1"/>
  <c r="I3" i="7"/>
  <c r="I31" i="7" l="1"/>
  <c r="K31" i="7"/>
  <c r="L31" i="7"/>
  <c r="R4" i="11" l="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B4" i="11"/>
  <c r="E86" i="10"/>
  <c r="E85" i="10"/>
  <c r="E84" i="10"/>
  <c r="E83" i="10"/>
  <c r="E82" i="10"/>
  <c r="E81" i="10"/>
  <c r="E80" i="10"/>
  <c r="E79" i="10"/>
  <c r="E78" i="10"/>
  <c r="E77" i="10"/>
  <c r="E76" i="10"/>
  <c r="I3" i="10"/>
  <c r="B3" i="10"/>
  <c r="E66" i="10"/>
  <c r="D12" i="8" s="1"/>
  <c r="E63" i="10"/>
  <c r="D11" i="8" s="1"/>
  <c r="E39" i="10"/>
  <c r="D10" i="8" s="1"/>
  <c r="E35" i="10"/>
  <c r="D9" i="8" s="1"/>
  <c r="E23" i="10"/>
  <c r="D8" i="8" s="1"/>
  <c r="E17" i="10"/>
  <c r="D7" i="8" s="1"/>
  <c r="E14" i="10"/>
  <c r="D6" i="8" s="1"/>
  <c r="E11" i="10"/>
  <c r="D5" i="8" s="1"/>
  <c r="E6" i="10"/>
  <c r="D4" i="8" s="1"/>
  <c r="E3" i="10"/>
  <c r="D3" i="8" s="1"/>
  <c r="E71" i="10" l="1"/>
  <c r="F83" i="10" s="1"/>
  <c r="F85" i="10"/>
  <c r="F80" i="10"/>
  <c r="F82" i="10"/>
  <c r="F84" i="10"/>
  <c r="F77" i="10"/>
  <c r="F76" i="10"/>
  <c r="F78" i="10"/>
  <c r="F86" i="10"/>
  <c r="F79" i="10"/>
  <c r="F81" i="10" l="1"/>
  <c r="E22" i="9"/>
  <c r="L22" i="9"/>
  <c r="K22" i="9"/>
  <c r="J22" i="9"/>
  <c r="I22" i="9"/>
  <c r="H22" i="9"/>
  <c r="F22" i="9"/>
  <c r="B22" i="9"/>
  <c r="H34" i="4"/>
  <c r="E34" i="4"/>
  <c r="B34" i="4"/>
  <c r="K10" i="7" l="1"/>
  <c r="L10" i="7" s="1"/>
  <c r="I10" i="7"/>
  <c r="K62" i="7" l="1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I66" i="10"/>
  <c r="I63" i="10"/>
  <c r="I39" i="10"/>
  <c r="I35" i="10"/>
  <c r="I23" i="10"/>
  <c r="I17" i="10"/>
  <c r="I14" i="10"/>
  <c r="I11" i="10"/>
  <c r="I6" i="10"/>
  <c r="E73" i="10" l="1"/>
  <c r="K22" i="7"/>
  <c r="L22" i="7" s="1"/>
  <c r="I22" i="7"/>
  <c r="K17" i="7"/>
  <c r="L17" i="7" s="1"/>
  <c r="I17" i="7"/>
  <c r="K14" i="7"/>
  <c r="L14" i="7" s="1"/>
  <c r="I14" i="7"/>
  <c r="K11" i="7"/>
  <c r="L11" i="7" s="1"/>
  <c r="I11" i="7"/>
  <c r="K9" i="7"/>
  <c r="L9" i="7" s="1"/>
  <c r="I9" i="7"/>
  <c r="K66" i="7"/>
  <c r="L66" i="7" s="1"/>
  <c r="I66" i="7"/>
  <c r="K63" i="7"/>
  <c r="L63" i="7" s="1"/>
  <c r="I63" i="7"/>
  <c r="K42" i="7"/>
  <c r="L42" i="7" s="1"/>
  <c r="I42" i="7"/>
  <c r="K39" i="7"/>
  <c r="L39" i="7" s="1"/>
  <c r="I39" i="7"/>
  <c r="K38" i="7"/>
  <c r="L38" i="7" s="1"/>
  <c r="I38" i="7"/>
  <c r="H67" i="7"/>
  <c r="T12" i="8" s="1"/>
  <c r="G67" i="7"/>
  <c r="E67" i="7"/>
  <c r="S12" i="8" s="1"/>
  <c r="B67" i="7"/>
  <c r="H64" i="7"/>
  <c r="T11" i="8" s="1"/>
  <c r="G64" i="7"/>
  <c r="E64" i="7"/>
  <c r="S11" i="8" s="1"/>
  <c r="B64" i="7"/>
  <c r="H40" i="7"/>
  <c r="T10" i="8" s="1"/>
  <c r="G40" i="7"/>
  <c r="E40" i="7"/>
  <c r="S10" i="8" s="1"/>
  <c r="B40" i="7"/>
  <c r="H36" i="7"/>
  <c r="T9" i="8" s="1"/>
  <c r="G36" i="7"/>
  <c r="E36" i="7"/>
  <c r="S9" i="8" s="1"/>
  <c r="B36" i="7"/>
  <c r="H24" i="7"/>
  <c r="T8" i="8" s="1"/>
  <c r="G24" i="7"/>
  <c r="E24" i="7"/>
  <c r="S8" i="8" s="1"/>
  <c r="B24" i="7"/>
  <c r="K23" i="7"/>
  <c r="L23" i="7" s="1"/>
  <c r="I23" i="7"/>
  <c r="K21" i="7"/>
  <c r="L21" i="7" s="1"/>
  <c r="I21" i="7"/>
  <c r="K20" i="7"/>
  <c r="L20" i="7" s="1"/>
  <c r="I20" i="7"/>
  <c r="H18" i="7"/>
  <c r="T7" i="8" s="1"/>
  <c r="G18" i="7"/>
  <c r="E18" i="7"/>
  <c r="S7" i="8" s="1"/>
  <c r="B18" i="7"/>
  <c r="U8" i="8" l="1"/>
  <c r="U7" i="8"/>
  <c r="U9" i="8"/>
  <c r="U10" i="8"/>
  <c r="U11" i="8"/>
  <c r="U12" i="8"/>
  <c r="K40" i="7"/>
  <c r="L40" i="7" s="1"/>
  <c r="I64" i="7"/>
  <c r="K67" i="7"/>
  <c r="L67" i="7" s="1"/>
  <c r="I18" i="7"/>
  <c r="I24" i="7"/>
  <c r="I40" i="7"/>
  <c r="I36" i="7"/>
  <c r="I67" i="7"/>
  <c r="K64" i="7"/>
  <c r="L64" i="7" s="1"/>
  <c r="K36" i="7"/>
  <c r="L36" i="7" s="1"/>
  <c r="K24" i="7"/>
  <c r="L24" i="7" s="1"/>
  <c r="K18" i="7"/>
  <c r="L18" i="7" s="1"/>
  <c r="L26" i="9"/>
  <c r="Q11" i="8" s="1"/>
  <c r="K26" i="9"/>
  <c r="P11" i="8" s="1"/>
  <c r="J26" i="9"/>
  <c r="O11" i="8" s="1"/>
  <c r="I26" i="9"/>
  <c r="N11" i="8" s="1"/>
  <c r="H26" i="9"/>
  <c r="M11" i="8" s="1"/>
  <c r="F26" i="9"/>
  <c r="E26" i="9"/>
  <c r="L11" i="8" s="1"/>
  <c r="B26" i="9"/>
  <c r="Q9" i="8"/>
  <c r="P9" i="8"/>
  <c r="O9" i="8"/>
  <c r="N9" i="8"/>
  <c r="M9" i="8"/>
  <c r="L9" i="8"/>
  <c r="L13" i="9"/>
  <c r="Q8" i="8" s="1"/>
  <c r="K13" i="9"/>
  <c r="P8" i="8" s="1"/>
  <c r="J13" i="9"/>
  <c r="O8" i="8" s="1"/>
  <c r="I13" i="9"/>
  <c r="N8" i="8" s="1"/>
  <c r="H13" i="9"/>
  <c r="M8" i="8" s="1"/>
  <c r="F13" i="9"/>
  <c r="E13" i="9"/>
  <c r="L8" i="8" s="1"/>
  <c r="B13" i="9"/>
  <c r="E54" i="4"/>
  <c r="E51" i="4"/>
  <c r="E48" i="4"/>
  <c r="H38" i="4" l="1"/>
  <c r="E38" i="4"/>
  <c r="B38" i="4"/>
  <c r="H11" i="8" s="1"/>
  <c r="H9" i="8"/>
  <c r="R67" i="11" l="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B67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B64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B40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B36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B24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B18" i="11"/>
  <c r="B66" i="10"/>
  <c r="C12" i="8" s="1"/>
  <c r="B63" i="10"/>
  <c r="C11" i="8" s="1"/>
  <c r="B39" i="10"/>
  <c r="C10" i="8" s="1"/>
  <c r="B35" i="10"/>
  <c r="C9" i="8" s="1"/>
  <c r="B23" i="10"/>
  <c r="C8" i="8" s="1"/>
  <c r="B17" i="10"/>
  <c r="C7" i="8" s="1"/>
  <c r="F66" i="2"/>
  <c r="B66" i="2"/>
  <c r="F63" i="2"/>
  <c r="B63" i="2"/>
  <c r="F39" i="2"/>
  <c r="B39" i="2"/>
  <c r="F35" i="2"/>
  <c r="B35" i="2"/>
  <c r="F23" i="2"/>
  <c r="B23" i="2"/>
  <c r="F17" i="2"/>
  <c r="B17" i="2"/>
  <c r="J9" i="8" l="1"/>
  <c r="I9" i="8"/>
  <c r="E9" i="8"/>
  <c r="E7" i="8"/>
  <c r="E11" i="8"/>
  <c r="J11" i="8"/>
  <c r="I11" i="8"/>
  <c r="E8" i="8"/>
  <c r="E10" i="8"/>
  <c r="J10" i="8"/>
  <c r="I10" i="8"/>
  <c r="E12" i="8"/>
  <c r="I12" i="8"/>
  <c r="J12" i="8"/>
  <c r="E52" i="4"/>
  <c r="E49" i="4"/>
  <c r="E55" i="4"/>
  <c r="F14" i="2"/>
  <c r="F11" i="2"/>
  <c r="F6" i="2"/>
  <c r="D72" i="2"/>
  <c r="H9" i="4"/>
  <c r="E9" i="4"/>
  <c r="B9" i="4"/>
  <c r="H6" i="8" s="1"/>
  <c r="H24" i="4"/>
  <c r="E24" i="4"/>
  <c r="B24" i="4"/>
  <c r="B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J4" i="8"/>
  <c r="E7" i="7"/>
  <c r="E12" i="7"/>
  <c r="S5" i="8" s="1"/>
  <c r="E12" i="11"/>
  <c r="E7" i="11"/>
  <c r="B3" i="4"/>
  <c r="E3" i="4"/>
  <c r="H3" i="4"/>
  <c r="E43" i="4" s="1"/>
  <c r="I7" i="8"/>
  <c r="R7" i="11"/>
  <c r="R12" i="11"/>
  <c r="Q7" i="11"/>
  <c r="Q12" i="11"/>
  <c r="D7" i="11"/>
  <c r="D12" i="11"/>
  <c r="P7" i="11"/>
  <c r="P12" i="11"/>
  <c r="O7" i="11"/>
  <c r="O12" i="11"/>
  <c r="N7" i="11"/>
  <c r="N12" i="11"/>
  <c r="M7" i="11"/>
  <c r="M12" i="11"/>
  <c r="L7" i="11"/>
  <c r="L12" i="11"/>
  <c r="K7" i="11"/>
  <c r="K12" i="11"/>
  <c r="J7" i="11"/>
  <c r="J12" i="11"/>
  <c r="I7" i="11"/>
  <c r="I12" i="11"/>
  <c r="H7" i="11"/>
  <c r="H12" i="11"/>
  <c r="G7" i="11"/>
  <c r="G12" i="11"/>
  <c r="F7" i="11"/>
  <c r="F12" i="11"/>
  <c r="B7" i="11"/>
  <c r="B12" i="11"/>
  <c r="B7" i="7"/>
  <c r="K6" i="7"/>
  <c r="L6" i="7" s="1"/>
  <c r="H7" i="7"/>
  <c r="T4" i="8" s="1"/>
  <c r="G7" i="7"/>
  <c r="I6" i="7"/>
  <c r="H12" i="7"/>
  <c r="T5" i="8" s="1"/>
  <c r="H15" i="7"/>
  <c r="T6" i="8" s="1"/>
  <c r="E15" i="7"/>
  <c r="G4" i="7"/>
  <c r="G12" i="7"/>
  <c r="G15" i="7"/>
  <c r="B4" i="7"/>
  <c r="B12" i="7"/>
  <c r="B15" i="7"/>
  <c r="H4" i="9"/>
  <c r="F4" i="9"/>
  <c r="E31" i="9" s="1"/>
  <c r="E4" i="9"/>
  <c r="B7" i="9"/>
  <c r="B4" i="9"/>
  <c r="B14" i="10"/>
  <c r="C6" i="8" s="1"/>
  <c r="B11" i="10"/>
  <c r="L7" i="9"/>
  <c r="Q6" i="8" s="1"/>
  <c r="K7" i="9"/>
  <c r="P6" i="8" s="1"/>
  <c r="J7" i="9"/>
  <c r="O6" i="8" s="1"/>
  <c r="I7" i="9"/>
  <c r="N6" i="8" s="1"/>
  <c r="H7" i="9"/>
  <c r="M6" i="8" s="1"/>
  <c r="E7" i="9"/>
  <c r="L6" i="8" s="1"/>
  <c r="B6" i="10"/>
  <c r="I4" i="9"/>
  <c r="H35" i="9" s="1"/>
  <c r="J4" i="9"/>
  <c r="H36" i="9" s="1"/>
  <c r="K4" i="9"/>
  <c r="H37" i="9" s="1"/>
  <c r="L4" i="9"/>
  <c r="H38" i="9" s="1"/>
  <c r="F7" i="9"/>
  <c r="B3" i="2"/>
  <c r="B6" i="2"/>
  <c r="B11" i="2"/>
  <c r="B14" i="2"/>
  <c r="E42" i="4" l="1"/>
  <c r="E29" i="9"/>
  <c r="E30" i="9"/>
  <c r="H34" i="9"/>
  <c r="G76" i="11"/>
  <c r="G78" i="11"/>
  <c r="G80" i="11"/>
  <c r="G82" i="11"/>
  <c r="G84" i="11"/>
  <c r="G86" i="11"/>
  <c r="G87" i="11"/>
  <c r="C4" i="8"/>
  <c r="E70" i="10"/>
  <c r="H5" i="8"/>
  <c r="J5" i="8" s="1"/>
  <c r="E41" i="4"/>
  <c r="D71" i="2"/>
  <c r="J7" i="8"/>
  <c r="E71" i="7"/>
  <c r="G71" i="11"/>
  <c r="G77" i="11"/>
  <c r="G79" i="11"/>
  <c r="G81" i="11"/>
  <c r="G83" i="11"/>
  <c r="G85" i="11"/>
  <c r="G72" i="11"/>
  <c r="G88" i="11"/>
  <c r="G73" i="11"/>
  <c r="H8" i="8"/>
  <c r="I8" i="8" s="1"/>
  <c r="E73" i="7"/>
  <c r="C5" i="8"/>
  <c r="N5" i="8"/>
  <c r="N13" i="8" s="1"/>
  <c r="Q5" i="8"/>
  <c r="Q13" i="8" s="1"/>
  <c r="L5" i="8"/>
  <c r="O5" i="8"/>
  <c r="P5" i="8"/>
  <c r="P13" i="8" s="1"/>
  <c r="M5" i="8"/>
  <c r="E74" i="7"/>
  <c r="S4" i="8"/>
  <c r="U4" i="8" s="1"/>
  <c r="E72" i="7"/>
  <c r="U5" i="8"/>
  <c r="S6" i="8"/>
  <c r="U6" i="8" s="1"/>
  <c r="I4" i="7"/>
  <c r="T3" i="8"/>
  <c r="T13" i="8" s="1"/>
  <c r="S3" i="8"/>
  <c r="F48" i="4"/>
  <c r="F51" i="4"/>
  <c r="J6" i="8"/>
  <c r="E6" i="8"/>
  <c r="I6" i="8"/>
  <c r="C3" i="8"/>
  <c r="K15" i="7"/>
  <c r="L15" i="7" s="1"/>
  <c r="I12" i="7"/>
  <c r="M13" i="8"/>
  <c r="F54" i="4"/>
  <c r="F13" i="8"/>
  <c r="I15" i="7"/>
  <c r="O13" i="8"/>
  <c r="K7" i="7"/>
  <c r="L7" i="7" s="1"/>
  <c r="I7" i="7"/>
  <c r="I4" i="8"/>
  <c r="E4" i="8"/>
  <c r="J3" i="8"/>
  <c r="K12" i="7"/>
  <c r="L12" i="7" s="1"/>
  <c r="E5" i="8" l="1"/>
  <c r="I5" i="8"/>
  <c r="J8" i="8"/>
  <c r="E76" i="7"/>
  <c r="S13" i="8"/>
  <c r="U13" i="8" s="1"/>
  <c r="F49" i="4"/>
  <c r="F52" i="4"/>
  <c r="E72" i="10"/>
  <c r="E3" i="8"/>
  <c r="U3" i="8"/>
  <c r="L13" i="8"/>
  <c r="F55" i="4"/>
  <c r="C13" i="8"/>
  <c r="E75" i="7"/>
  <c r="L4" i="7"/>
  <c r="G89" i="11"/>
  <c r="H39" i="9"/>
  <c r="I38" i="9" s="1"/>
  <c r="D13" i="8"/>
  <c r="H13" i="8"/>
  <c r="I3" i="8"/>
  <c r="E77" i="7" l="1"/>
  <c r="E13" i="8"/>
  <c r="H81" i="11"/>
  <c r="H82" i="11"/>
  <c r="H76" i="11"/>
  <c r="H77" i="11"/>
  <c r="H78" i="11"/>
  <c r="H88" i="11"/>
  <c r="H85" i="11"/>
  <c r="H86" i="11"/>
  <c r="H80" i="11"/>
  <c r="H83" i="11"/>
  <c r="H84" i="11"/>
  <c r="H87" i="11"/>
  <c r="H79" i="11"/>
  <c r="I35" i="9"/>
  <c r="I37" i="9"/>
  <c r="I36" i="9"/>
  <c r="I34" i="9"/>
  <c r="J13" i="8"/>
  <c r="I13" i="8"/>
  <c r="H89" i="11" l="1"/>
  <c r="I39" i="9"/>
</calcChain>
</file>

<file path=xl/sharedStrings.xml><?xml version="1.0" encoding="utf-8"?>
<sst xmlns="http://schemas.openxmlformats.org/spreadsheetml/2006/main" count="1264" uniqueCount="266">
  <si>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</si>
  <si>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</si>
  <si>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</si>
  <si>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</si>
  <si>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</si>
  <si>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</si>
  <si>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</si>
  <si>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</si>
  <si>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</si>
  <si>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</si>
  <si>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</si>
  <si>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</si>
  <si>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</si>
  <si>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</si>
  <si>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</si>
  <si>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</si>
  <si>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</si>
  <si>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</si>
  <si>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</si>
  <si>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</si>
  <si>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</si>
  <si>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</si>
  <si>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</si>
  <si>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</si>
  <si>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</si>
  <si>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</si>
  <si>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</si>
  <si>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</si>
  <si>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</si>
  <si>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</si>
  <si>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</si>
  <si>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</si>
  <si>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</si>
  <si>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</si>
  <si>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</si>
  <si>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</si>
  <si>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</si>
  <si>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</si>
  <si>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</si>
  <si>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</si>
  <si>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</si>
  <si>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</si>
  <si>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</si>
  <si>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</si>
  <si>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</si>
  <si>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</si>
  <si>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</si>
  <si>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</si>
  <si>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</si>
  <si>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</si>
  <si>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</si>
  <si>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</si>
  <si>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</si>
  <si>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</si>
  <si>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</si>
  <si>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</si>
  <si>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</si>
  <si>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</si>
  <si>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</si>
  <si>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</si>
  <si>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</si>
  <si>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</si>
  <si>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</si>
  <si>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</si>
  <si>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</si>
  <si>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</si>
  <si>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</si>
  <si>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</si>
  <si>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</si>
  <si>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</si>
  <si>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</si>
  <si>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</si>
  <si>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</si>
  <si>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</si>
  <si>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</si>
  <si>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</si>
  <si>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</si>
  <si>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</si>
  <si>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</si>
  <si>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</si>
  <si>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</si>
  <si>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</si>
  <si>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</si>
  <si>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</si>
  <si>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</si>
  <si>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</si>
  <si>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</si>
  <si>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</si>
  <si>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</si>
  <si>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</si>
  <si>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</si>
  <si>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</si>
  <si>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</si>
  <si>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</si>
  <si>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</si>
  <si>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</si>
  <si>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</si>
  <si>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</si>
  <si>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</si>
  <si>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</si>
  <si>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</si>
  <si>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</si>
  <si>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</si>
  <si>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</si>
  <si>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</si>
  <si>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</si>
  <si>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</si>
  <si>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</si>
  <si>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</si>
  <si>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</si>
  <si>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</si>
  <si>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</si>
  <si>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</si>
  <si>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</si>
  <si>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</si>
  <si>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</si>
  <si>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</si>
  <si>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</si>
  <si>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</si>
  <si>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</si>
  <si>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</si>
  <si>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</si>
  <si>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</si>
  <si>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</si>
  <si>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</si>
  <si>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</si>
  <si>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</si>
  <si>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</si>
  <si>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</si>
  <si>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</si>
  <si>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</si>
  <si>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</si>
  <si>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</si>
  <si>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</si>
  <si>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</si>
  <si>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</si>
  <si>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</si>
  <si>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</si>
  <si>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</si>
  <si>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</si>
  <si>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ACCOMACK</t>
  </si>
  <si>
    <t>VA153278</t>
  </si>
  <si>
    <t>GUARD SHORE</t>
  </si>
  <si>
    <t>GLOUCESTER</t>
  </si>
  <si>
    <t>VA714367</t>
  </si>
  <si>
    <t>GLOUCESTER POINT BEACH</t>
  </si>
  <si>
    <t>HAMPTON</t>
  </si>
  <si>
    <t>VA884979</t>
  </si>
  <si>
    <t>BUCKROE BEACH</t>
  </si>
  <si>
    <t>VA938661</t>
  </si>
  <si>
    <t>SALT PONDS</t>
  </si>
  <si>
    <t>KING GEORGE</t>
  </si>
  <si>
    <t>VA351214</t>
  </si>
  <si>
    <t>FAIRVIEW BEACH</t>
  </si>
  <si>
    <t>MATHEWS</t>
  </si>
  <si>
    <t>VA818754</t>
  </si>
  <si>
    <t>FESTIVAL BEACH</t>
  </si>
  <si>
    <t>NEWPORT NEWS</t>
  </si>
  <si>
    <t>VA523358</t>
  </si>
  <si>
    <t>ANDERSON'S BEACH</t>
  </si>
  <si>
    <t>VA747818</t>
  </si>
  <si>
    <t>HILTON BEACH</t>
  </si>
  <si>
    <t>VA747813</t>
  </si>
  <si>
    <t>HUNTINGTON BEACH</t>
  </si>
  <si>
    <t>VA722627</t>
  </si>
  <si>
    <t>KING/LINCOLN PARK</t>
  </si>
  <si>
    <t>NORFOLK</t>
  </si>
  <si>
    <t>VA912105</t>
  </si>
  <si>
    <t>10TH VIEW, BEHIND QUALITY INN,1010 W OCEAN VIEW AVE</t>
  </si>
  <si>
    <t>VA845980</t>
  </si>
  <si>
    <t>13TH VIEW, NORTH END</t>
  </si>
  <si>
    <t>VA864045</t>
  </si>
  <si>
    <t>21ST BAY ST., NORTH END BEHIND SHIP?S CAPTAIN RESTAURANT</t>
  </si>
  <si>
    <t>VA888917</t>
  </si>
  <si>
    <t>5TH BAY ST., NORTH END</t>
  </si>
  <si>
    <t>VA938849</t>
  </si>
  <si>
    <t>CAPEVIEW AVE., NORTH END</t>
  </si>
  <si>
    <t>VA821032</t>
  </si>
  <si>
    <t>EAST COMMUNITY BEACH, END OF EAST OCEAN VIEW AVE.</t>
  </si>
  <si>
    <t>VA536165</t>
  </si>
  <si>
    <t>NORTH COMMUNITY BEACH</t>
  </si>
  <si>
    <t>VA509547</t>
  </si>
  <si>
    <t>OCEAN VIEW PARK, EAST SIDE OF PARKING LOT</t>
  </si>
  <si>
    <t>VA742733</t>
  </si>
  <si>
    <t>SARA CONSTANCE PARK, EAST END</t>
  </si>
  <si>
    <t>NORTHAMPTON</t>
  </si>
  <si>
    <t>VA017488</t>
  </si>
  <si>
    <t>KIPTOPEKE STATE PARK</t>
  </si>
  <si>
    <t>VA963844</t>
  </si>
  <si>
    <t>TOWN OF CAPE CHARLES PUBLIC BEACH</t>
  </si>
  <si>
    <t>VIRGINIA BEACH</t>
  </si>
  <si>
    <t>VA323310</t>
  </si>
  <si>
    <t>15TH STREET</t>
  </si>
  <si>
    <t>VA824084</t>
  </si>
  <si>
    <t>28TH STREET</t>
  </si>
  <si>
    <t>VA695544</t>
  </si>
  <si>
    <t>45TH STREET</t>
  </si>
  <si>
    <t>VA898733</t>
  </si>
  <si>
    <t>63RD STREET</t>
  </si>
  <si>
    <t>VA441400</t>
  </si>
  <si>
    <t>78TH STREET</t>
  </si>
  <si>
    <t>VA366712</t>
  </si>
  <si>
    <t>BACK BAY BEACH</t>
  </si>
  <si>
    <t>VA514504</t>
  </si>
  <si>
    <t>CAMP PENDLETON</t>
  </si>
  <si>
    <t>VA197713</t>
  </si>
  <si>
    <t>CHESAPEAKE BEACH</t>
  </si>
  <si>
    <t>VA718451</t>
  </si>
  <si>
    <t>CHICK'S BEACH</t>
  </si>
  <si>
    <t>VA723069</t>
  </si>
  <si>
    <t>CROATAN</t>
  </si>
  <si>
    <t>VA999541</t>
  </si>
  <si>
    <t>DAM NECK MIDDLE</t>
  </si>
  <si>
    <t>VA307929</t>
  </si>
  <si>
    <t>DAM NECK NORTH</t>
  </si>
  <si>
    <t>VA927341</t>
  </si>
  <si>
    <t>DAM NECK SOUTH</t>
  </si>
  <si>
    <t>VA960898</t>
  </si>
  <si>
    <t>FIRST LANDING STATE PARK</t>
  </si>
  <si>
    <t>VA620108</t>
  </si>
  <si>
    <t>FORT STORY SOUTH</t>
  </si>
  <si>
    <t>VA591163</t>
  </si>
  <si>
    <t>FORT STORY WEST</t>
  </si>
  <si>
    <t>VA209936</t>
  </si>
  <si>
    <t>LESNER BRIDGE EAST</t>
  </si>
  <si>
    <t>VA551311</t>
  </si>
  <si>
    <t>LITTLE ISLAND BEACH NORTH</t>
  </si>
  <si>
    <t>VA152245</t>
  </si>
  <si>
    <t>LITTLE ISLAND BEACH SOUTH</t>
  </si>
  <si>
    <t>VA863269</t>
  </si>
  <si>
    <t>SANDBRIDGE NORTH</t>
  </si>
  <si>
    <t>VA582379</t>
  </si>
  <si>
    <t>SANDBRIDGE SOUTH</t>
  </si>
  <si>
    <t>VA532597</t>
  </si>
  <si>
    <t>SEA GATE</t>
  </si>
  <si>
    <t>YORK</t>
  </si>
  <si>
    <t>VA482894</t>
  </si>
  <si>
    <t>YORKTOWN BEACH</t>
  </si>
  <si>
    <t>Beach length (FT)</t>
  </si>
  <si>
    <t>Total length of monitored beaches (FT)</t>
  </si>
  <si>
    <t>VA623963</t>
  </si>
  <si>
    <t>FORT MONROE</t>
  </si>
  <si>
    <t>VA986228</t>
  </si>
  <si>
    <t>CAPTAINS QUARTERS</t>
  </si>
  <si>
    <t>2011 ACTIONS DURATION SUMMARY</t>
  </si>
  <si>
    <t>2011 BEACH DAYS SUMMARY</t>
  </si>
  <si>
    <t>Beach monitored?</t>
  </si>
  <si>
    <t>Swim season length (months)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</si>
  <si>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</si>
  <si>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</si>
  <si>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</si>
  <si>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</si>
  <si>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</si>
  <si>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</si>
  <si>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</si>
  <si>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</si>
  <si>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</si>
  <si>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</si>
  <si>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</si>
  <si>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</si>
  <si>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</si>
  <si>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</si>
  <si>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</si>
  <si>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action in 2011?</t>
  </si>
  <si>
    <t>2011 ACTIONS SUMMARY</t>
  </si>
  <si>
    <t>Total length of BEACH Act beaches (feet):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</si>
</sst>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3" fontId="12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3" fontId="5" fillId="0" borderId="0" xfId="0" quotePrefix="1" applyNumberFormat="1" applyFont="1" applyFill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9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workbookViewId="0"/>
  </sheetViews>
  <sheetFormatPr defaultRowHeight="12.75" x14ac:dyDescent="0.2"/>
  <cols>
    <col min="1" max="1" width="12.1406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8" t="s">
        <v>35</v>
      </c>
      <c r="D1" s="170"/>
      <c r="E1" s="170"/>
      <c r="F1" s="169"/>
      <c r="G1" s="76"/>
      <c r="H1" s="168" t="s">
        <v>37</v>
      </c>
      <c r="I1" s="168"/>
      <c r="J1" s="168"/>
      <c r="K1" s="61"/>
      <c r="L1" s="168" t="s">
        <v>41</v>
      </c>
      <c r="M1" s="169"/>
      <c r="N1" s="169"/>
      <c r="O1" s="169"/>
      <c r="P1" s="169"/>
      <c r="Q1" s="169"/>
      <c r="R1" s="61"/>
      <c r="S1" s="168" t="s">
        <v>40</v>
      </c>
      <c r="T1" s="169"/>
      <c r="U1" s="169"/>
    </row>
    <row r="2" spans="1:21" ht="88.5" customHeight="1" x14ac:dyDescent="0.2">
      <c r="A2" s="4" t="s">
        <v>12</v>
      </c>
      <c r="B2" s="4"/>
      <c r="C2" s="3" t="s">
        <v>39</v>
      </c>
      <c r="D2" s="3" t="s">
        <v>43</v>
      </c>
      <c r="E2" s="3" t="s">
        <v>44</v>
      </c>
      <c r="F2" s="3" t="s">
        <v>239</v>
      </c>
      <c r="G2" s="3"/>
      <c r="H2" s="3" t="s">
        <v>0</v>
      </c>
      <c r="I2" s="3" t="s">
        <v>1</v>
      </c>
      <c r="J2" s="3" t="s">
        <v>2</v>
      </c>
      <c r="K2" s="3"/>
      <c r="L2" s="14" t="s">
        <v>42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33" t="s">
        <v>140</v>
      </c>
      <c r="B3" s="16"/>
      <c r="C3" s="33">
        <f>Monitoring!$B$3</f>
        <v>1</v>
      </c>
      <c r="D3" s="30">
        <f>Monitoring!$E$3</f>
        <v>1</v>
      </c>
      <c r="E3" s="51">
        <f>D3/C3</f>
        <v>1</v>
      </c>
      <c r="F3" s="153">
        <v>1610</v>
      </c>
      <c r="G3" s="13"/>
      <c r="H3" s="50">
        <v>0</v>
      </c>
      <c r="I3" s="50">
        <f t="shared" ref="I3:I13" si="0">D3-H3</f>
        <v>1</v>
      </c>
      <c r="J3" s="51">
        <f t="shared" ref="J3:J13" si="1">H3/D3</f>
        <v>0</v>
      </c>
      <c r="K3" s="13"/>
      <c r="L3" s="139">
        <v>0</v>
      </c>
      <c r="M3" s="136" t="s">
        <v>38</v>
      </c>
      <c r="N3" s="136" t="s">
        <v>38</v>
      </c>
      <c r="O3" s="136" t="s">
        <v>38</v>
      </c>
      <c r="P3" s="136" t="s">
        <v>38</v>
      </c>
      <c r="Q3" s="136" t="s">
        <v>38</v>
      </c>
      <c r="R3" s="13"/>
      <c r="S3" s="52">
        <f>'Beach Days'!E4</f>
        <v>153</v>
      </c>
      <c r="T3" s="52">
        <f>'Beach Days'!H4</f>
        <v>0</v>
      </c>
      <c r="U3" s="40">
        <f>T3/S3</f>
        <v>0</v>
      </c>
    </row>
    <row r="4" spans="1:21" x14ac:dyDescent="0.2">
      <c r="A4" s="33" t="s">
        <v>143</v>
      </c>
      <c r="B4" s="16"/>
      <c r="C4" s="57">
        <f>Monitoring!$B$6</f>
        <v>1</v>
      </c>
      <c r="D4" s="30">
        <f>Monitoring!$E$6</f>
        <v>1</v>
      </c>
      <c r="E4" s="51">
        <f>D4/C4</f>
        <v>1</v>
      </c>
      <c r="F4" s="153">
        <v>909</v>
      </c>
      <c r="G4" s="13"/>
      <c r="H4" s="50">
        <v>0</v>
      </c>
      <c r="I4" s="50">
        <f t="shared" si="0"/>
        <v>1</v>
      </c>
      <c r="J4" s="51">
        <f t="shared" si="1"/>
        <v>0</v>
      </c>
      <c r="K4" s="13"/>
      <c r="L4" s="61">
        <v>0</v>
      </c>
      <c r="M4" s="136" t="s">
        <v>38</v>
      </c>
      <c r="N4" s="136" t="s">
        <v>38</v>
      </c>
      <c r="O4" s="136" t="s">
        <v>38</v>
      </c>
      <c r="P4" s="136" t="s">
        <v>38</v>
      </c>
      <c r="Q4" s="136" t="s">
        <v>38</v>
      </c>
      <c r="R4" s="13"/>
      <c r="S4" s="52">
        <f>'Beach Days'!E7</f>
        <v>153</v>
      </c>
      <c r="T4" s="52">
        <f>'Beach Days'!H7</f>
        <v>0</v>
      </c>
      <c r="U4" s="40">
        <f>T4/S4</f>
        <v>0</v>
      </c>
    </row>
    <row r="5" spans="1:21" x14ac:dyDescent="0.2">
      <c r="A5" s="33" t="s">
        <v>146</v>
      </c>
      <c r="B5" s="16"/>
      <c r="C5" s="57">
        <f>Monitoring!$B$11</f>
        <v>3</v>
      </c>
      <c r="D5" s="30">
        <f>Monitoring!$E$11</f>
        <v>3</v>
      </c>
      <c r="E5" s="51">
        <f>D5/C5</f>
        <v>1</v>
      </c>
      <c r="F5" s="153">
        <v>13194</v>
      </c>
      <c r="G5" s="13"/>
      <c r="H5" s="50">
        <f>'2011 Actions'!B3</f>
        <v>1</v>
      </c>
      <c r="I5" s="50">
        <f t="shared" si="0"/>
        <v>2</v>
      </c>
      <c r="J5" s="51">
        <f t="shared" si="1"/>
        <v>0.33333333333333331</v>
      </c>
      <c r="K5" s="13"/>
      <c r="L5" s="133">
        <f>'Action Durations'!E4</f>
        <v>1</v>
      </c>
      <c r="M5" s="50">
        <f>'Action Durations'!H4</f>
        <v>1</v>
      </c>
      <c r="N5" s="50">
        <f>'Action Durations'!I4</f>
        <v>0</v>
      </c>
      <c r="O5" s="50">
        <f>'Action Durations'!J4</f>
        <v>0</v>
      </c>
      <c r="P5" s="50">
        <f>'Action Durations'!K4</f>
        <v>0</v>
      </c>
      <c r="Q5" s="50">
        <f>'Action Durations'!L4</f>
        <v>0</v>
      </c>
      <c r="R5" s="13"/>
      <c r="S5" s="52">
        <f>'Beach Days'!E12</f>
        <v>459</v>
      </c>
      <c r="T5" s="52">
        <f>'Beach Days'!H12</f>
        <v>1</v>
      </c>
      <c r="U5" s="40">
        <f>T5/S5</f>
        <v>2.1786492374727671E-3</v>
      </c>
    </row>
    <row r="6" spans="1:21" x14ac:dyDescent="0.2">
      <c r="A6" s="33" t="s">
        <v>151</v>
      </c>
      <c r="B6" s="16"/>
      <c r="C6" s="57">
        <f>Monitoring!$B$14</f>
        <v>1</v>
      </c>
      <c r="D6" s="30">
        <f>Monitoring!$E$14</f>
        <v>1</v>
      </c>
      <c r="E6" s="51">
        <f>D6/C6</f>
        <v>1</v>
      </c>
      <c r="F6" s="153">
        <v>3906</v>
      </c>
      <c r="G6" s="13"/>
      <c r="H6" s="50">
        <f>'2011 Actions'!$B$9</f>
        <v>1</v>
      </c>
      <c r="I6" s="50">
        <f t="shared" si="0"/>
        <v>0</v>
      </c>
      <c r="J6" s="51">
        <f t="shared" si="1"/>
        <v>1</v>
      </c>
      <c r="K6" s="13"/>
      <c r="L6" s="135">
        <f>'Action Durations'!E7</f>
        <v>4</v>
      </c>
      <c r="M6" s="50">
        <f>'Action Durations'!H7</f>
        <v>0</v>
      </c>
      <c r="N6" s="50">
        <f>'Action Durations'!I7</f>
        <v>1</v>
      </c>
      <c r="O6" s="50">
        <f>'Action Durations'!J7</f>
        <v>2</v>
      </c>
      <c r="P6" s="50">
        <f>'Action Durations'!K7</f>
        <v>1</v>
      </c>
      <c r="Q6" s="50">
        <f>'Action Durations'!L7</f>
        <v>0</v>
      </c>
      <c r="R6" s="13"/>
      <c r="S6" s="52">
        <f>'Beach Days'!E15</f>
        <v>153</v>
      </c>
      <c r="T6" s="52">
        <f>'Beach Days'!H15</f>
        <v>22</v>
      </c>
      <c r="U6" s="40">
        <f>T6/S6</f>
        <v>0.1437908496732026</v>
      </c>
    </row>
    <row r="7" spans="1:21" x14ac:dyDescent="0.2">
      <c r="A7" s="33" t="s">
        <v>154</v>
      </c>
      <c r="B7" s="16"/>
      <c r="C7" s="57">
        <f>Monitoring!$B$17</f>
        <v>1</v>
      </c>
      <c r="D7" s="30">
        <f>Monitoring!$E$17</f>
        <v>1</v>
      </c>
      <c r="E7" s="51">
        <f>D7/C7</f>
        <v>1</v>
      </c>
      <c r="F7" s="153">
        <v>6636</v>
      </c>
      <c r="G7" s="13"/>
      <c r="H7" s="50">
        <v>0</v>
      </c>
      <c r="I7" s="50">
        <f t="shared" si="0"/>
        <v>1</v>
      </c>
      <c r="J7" s="51">
        <f t="shared" si="1"/>
        <v>0</v>
      </c>
      <c r="K7" s="13"/>
      <c r="L7" s="162">
        <v>0</v>
      </c>
      <c r="M7" s="136" t="s">
        <v>38</v>
      </c>
      <c r="N7" s="136" t="s">
        <v>38</v>
      </c>
      <c r="O7" s="136" t="s">
        <v>38</v>
      </c>
      <c r="P7" s="136" t="s">
        <v>38</v>
      </c>
      <c r="Q7" s="136" t="s">
        <v>38</v>
      </c>
      <c r="R7" s="13"/>
      <c r="S7" s="52">
        <f>'Beach Days'!E18</f>
        <v>153</v>
      </c>
      <c r="T7" s="52">
        <f>'Beach Days'!H18</f>
        <v>0</v>
      </c>
      <c r="U7" s="40">
        <f>T7/S7</f>
        <v>0</v>
      </c>
    </row>
    <row r="8" spans="1:21" ht="12.75" customHeight="1" x14ac:dyDescent="0.2">
      <c r="A8" s="33" t="s">
        <v>157</v>
      </c>
      <c r="B8" s="16"/>
      <c r="C8" s="57">
        <f>Monitoring!$B$23</f>
        <v>4</v>
      </c>
      <c r="D8" s="30">
        <f>Monitoring!$E$23</f>
        <v>4</v>
      </c>
      <c r="E8" s="51">
        <f t="shared" ref="E8:E12" si="2">D8/C8</f>
        <v>1</v>
      </c>
      <c r="F8" s="153">
        <v>3646</v>
      </c>
      <c r="G8" s="13"/>
      <c r="H8" s="50">
        <f>'2011 Actions'!B24</f>
        <v>4</v>
      </c>
      <c r="I8" s="50">
        <f t="shared" si="0"/>
        <v>0</v>
      </c>
      <c r="J8" s="51">
        <f t="shared" si="1"/>
        <v>1</v>
      </c>
      <c r="K8" s="13"/>
      <c r="L8" s="139">
        <f>'Action Durations'!E13</f>
        <v>13</v>
      </c>
      <c r="M8" s="50">
        <f>'Action Durations'!H13</f>
        <v>11</v>
      </c>
      <c r="N8" s="50">
        <f>'Action Durations'!I13</f>
        <v>0</v>
      </c>
      <c r="O8" s="50">
        <f>'Action Durations'!J13</f>
        <v>1</v>
      </c>
      <c r="P8" s="50">
        <f>'Action Durations'!K13</f>
        <v>1</v>
      </c>
      <c r="Q8" s="50">
        <f>'Action Durations'!L13</f>
        <v>0</v>
      </c>
      <c r="R8" s="13"/>
      <c r="S8" s="52">
        <f>'Beach Days'!E24</f>
        <v>612</v>
      </c>
      <c r="T8" s="52">
        <f>'Beach Days'!H24</f>
        <v>29</v>
      </c>
      <c r="U8" s="40">
        <f t="shared" ref="U8:U12" si="3">T8/S8</f>
        <v>4.7385620915032678E-2</v>
      </c>
    </row>
    <row r="9" spans="1:21" x14ac:dyDescent="0.2">
      <c r="A9" s="33" t="s">
        <v>166</v>
      </c>
      <c r="B9" s="16"/>
      <c r="C9" s="57">
        <f>Monitoring!$B$35</f>
        <v>10</v>
      </c>
      <c r="D9" s="30">
        <f>Monitoring!$E$35</f>
        <v>10</v>
      </c>
      <c r="E9" s="51">
        <f t="shared" si="2"/>
        <v>1</v>
      </c>
      <c r="F9" s="153">
        <v>39158</v>
      </c>
      <c r="G9" s="13"/>
      <c r="H9" s="50">
        <f>'2011 Actions'!B34</f>
        <v>7</v>
      </c>
      <c r="I9" s="50">
        <f t="shared" si="0"/>
        <v>3</v>
      </c>
      <c r="J9" s="51">
        <f t="shared" si="1"/>
        <v>0.7</v>
      </c>
      <c r="K9" s="13"/>
      <c r="L9" s="134">
        <f>'Action Durations'!E22</f>
        <v>8</v>
      </c>
      <c r="M9" s="50">
        <f>'Action Durations'!H22</f>
        <v>3</v>
      </c>
      <c r="N9" s="50">
        <f>'Action Durations'!I22</f>
        <v>4</v>
      </c>
      <c r="O9" s="50">
        <f>'Action Durations'!J22</f>
        <v>1</v>
      </c>
      <c r="P9" s="50">
        <f>'Action Durations'!K22</f>
        <v>0</v>
      </c>
      <c r="Q9" s="50">
        <f>'Action Durations'!L22</f>
        <v>0</v>
      </c>
      <c r="R9" s="13"/>
      <c r="S9" s="52">
        <f>'Beach Days'!E36</f>
        <v>1530</v>
      </c>
      <c r="T9" s="52">
        <f>'Beach Days'!H36</f>
        <v>14</v>
      </c>
      <c r="U9" s="40">
        <f t="shared" si="3"/>
        <v>9.1503267973856214E-3</v>
      </c>
    </row>
    <row r="10" spans="1:21" ht="12.75" customHeight="1" x14ac:dyDescent="0.2">
      <c r="A10" s="33" t="s">
        <v>185</v>
      </c>
      <c r="B10" s="16"/>
      <c r="C10" s="57">
        <f>Monitoring!$B$39</f>
        <v>2</v>
      </c>
      <c r="D10" s="30">
        <f>Monitoring!$E$39</f>
        <v>2</v>
      </c>
      <c r="E10" s="51">
        <f t="shared" si="2"/>
        <v>1</v>
      </c>
      <c r="F10" s="153">
        <v>10852</v>
      </c>
      <c r="G10" s="13"/>
      <c r="H10" s="50">
        <v>0</v>
      </c>
      <c r="I10" s="50">
        <f t="shared" si="0"/>
        <v>2</v>
      </c>
      <c r="J10" s="51">
        <f t="shared" si="1"/>
        <v>0</v>
      </c>
      <c r="K10" s="13"/>
      <c r="L10" s="139">
        <v>0</v>
      </c>
      <c r="M10" s="136" t="s">
        <v>38</v>
      </c>
      <c r="N10" s="136" t="s">
        <v>38</v>
      </c>
      <c r="O10" s="136" t="s">
        <v>38</v>
      </c>
      <c r="P10" s="136" t="s">
        <v>38</v>
      </c>
      <c r="Q10" s="136" t="s">
        <v>38</v>
      </c>
      <c r="R10" s="13"/>
      <c r="S10" s="52">
        <f>'Beach Days'!E40</f>
        <v>154</v>
      </c>
      <c r="T10" s="52">
        <f>'Beach Days'!H40</f>
        <v>0</v>
      </c>
      <c r="U10" s="40">
        <f t="shared" si="3"/>
        <v>0</v>
      </c>
    </row>
    <row r="11" spans="1:21" ht="12.75" customHeight="1" x14ac:dyDescent="0.2">
      <c r="A11" s="33" t="s">
        <v>190</v>
      </c>
      <c r="B11" s="16"/>
      <c r="C11" s="57">
        <f>Monitoring!$B$63</f>
        <v>22</v>
      </c>
      <c r="D11" s="30">
        <f>Monitoring!$E$63</f>
        <v>22</v>
      </c>
      <c r="E11" s="51">
        <f t="shared" si="2"/>
        <v>1</v>
      </c>
      <c r="F11" s="153">
        <v>186591</v>
      </c>
      <c r="G11" s="13"/>
      <c r="H11" s="50">
        <f>'2011 Actions'!B38</f>
        <v>2</v>
      </c>
      <c r="I11" s="50">
        <f t="shared" si="0"/>
        <v>20</v>
      </c>
      <c r="J11" s="51">
        <f t="shared" si="1"/>
        <v>9.0909090909090912E-2</v>
      </c>
      <c r="K11" s="13"/>
      <c r="L11" s="134">
        <f>'Action Durations'!E26</f>
        <v>2</v>
      </c>
      <c r="M11" s="50">
        <f>'Action Durations'!H26</f>
        <v>1</v>
      </c>
      <c r="N11" s="50">
        <f>'Action Durations'!I26</f>
        <v>1</v>
      </c>
      <c r="O11" s="50">
        <f>'Action Durations'!J26</f>
        <v>0</v>
      </c>
      <c r="P11" s="50">
        <f>'Action Durations'!K26</f>
        <v>0</v>
      </c>
      <c r="Q11" s="50">
        <f>'Action Durations'!L26</f>
        <v>0</v>
      </c>
      <c r="R11" s="13"/>
      <c r="S11" s="52">
        <f>'Beach Days'!E64</f>
        <v>3366</v>
      </c>
      <c r="T11" s="52">
        <f>'Beach Days'!H64</f>
        <v>3</v>
      </c>
      <c r="U11" s="40">
        <f t="shared" si="3"/>
        <v>8.9126559714795004E-4</v>
      </c>
    </row>
    <row r="12" spans="1:21" x14ac:dyDescent="0.2">
      <c r="A12" s="36" t="s">
        <v>235</v>
      </c>
      <c r="B12" s="140"/>
      <c r="C12" s="141">
        <f>Monitoring!$B$66</f>
        <v>1</v>
      </c>
      <c r="D12" s="31">
        <f>Monitoring!$E$66</f>
        <v>1</v>
      </c>
      <c r="E12" s="43">
        <f t="shared" si="2"/>
        <v>1</v>
      </c>
      <c r="F12" s="154">
        <v>1676</v>
      </c>
      <c r="G12" s="68"/>
      <c r="H12" s="142">
        <v>0</v>
      </c>
      <c r="I12" s="142">
        <f t="shared" si="0"/>
        <v>1</v>
      </c>
      <c r="J12" s="43">
        <f t="shared" si="1"/>
        <v>0</v>
      </c>
      <c r="K12" s="68"/>
      <c r="L12" s="69">
        <v>0</v>
      </c>
      <c r="M12" s="143" t="s">
        <v>38</v>
      </c>
      <c r="N12" s="143" t="s">
        <v>38</v>
      </c>
      <c r="O12" s="143" t="s">
        <v>38</v>
      </c>
      <c r="P12" s="143" t="s">
        <v>38</v>
      </c>
      <c r="Q12" s="143" t="s">
        <v>38</v>
      </c>
      <c r="R12" s="68"/>
      <c r="S12" s="44">
        <f>'Beach Days'!E67</f>
        <v>153</v>
      </c>
      <c r="T12" s="44">
        <f>'Beach Days'!H67</f>
        <v>0</v>
      </c>
      <c r="U12" s="43">
        <f t="shared" si="3"/>
        <v>0</v>
      </c>
    </row>
    <row r="13" spans="1:21" x14ac:dyDescent="0.2">
      <c r="C13" s="12">
        <f>SUM(C3:C12)</f>
        <v>46</v>
      </c>
      <c r="D13" s="12">
        <f>SUM(D3:D12)</f>
        <v>46</v>
      </c>
      <c r="E13" s="18">
        <f>D13/C13</f>
        <v>1</v>
      </c>
      <c r="F13" s="10">
        <f>SUM(F3:F12)</f>
        <v>268178</v>
      </c>
      <c r="G13" s="12"/>
      <c r="H13" s="12">
        <f>SUM(H3:H12)</f>
        <v>15</v>
      </c>
      <c r="I13" s="17">
        <f t="shared" si="0"/>
        <v>31</v>
      </c>
      <c r="J13" s="18">
        <f t="shared" si="1"/>
        <v>0.32608695652173914</v>
      </c>
      <c r="K13" s="12"/>
      <c r="L13" s="12">
        <f t="shared" ref="L13:Q13" si="4">SUM(L3:L12)</f>
        <v>28</v>
      </c>
      <c r="M13" s="12">
        <f t="shared" si="4"/>
        <v>16</v>
      </c>
      <c r="N13" s="12">
        <f t="shared" si="4"/>
        <v>6</v>
      </c>
      <c r="O13" s="12">
        <f t="shared" si="4"/>
        <v>4</v>
      </c>
      <c r="P13" s="12">
        <f t="shared" si="4"/>
        <v>2</v>
      </c>
      <c r="Q13" s="12">
        <f t="shared" si="4"/>
        <v>0</v>
      </c>
      <c r="R13" s="12"/>
      <c r="S13" s="10">
        <f>SUM(S3:S12)</f>
        <v>6886</v>
      </c>
      <c r="T13" s="10">
        <f>SUM(T3:T12)</f>
        <v>69</v>
      </c>
      <c r="U13" s="54">
        <f>T13/S13</f>
        <v>1.0020331106593087E-2</v>
      </c>
    </row>
    <row r="14" spans="1:21" x14ac:dyDescent="0.2">
      <c r="C14" s="12"/>
      <c r="D14" s="12"/>
      <c r="E14" s="18"/>
      <c r="F14" s="10"/>
      <c r="G14" s="12"/>
      <c r="H14" s="12"/>
      <c r="I14" s="17"/>
      <c r="J14" s="18"/>
      <c r="K14" s="12"/>
      <c r="L14" s="12"/>
      <c r="M14" s="12"/>
      <c r="N14" s="12"/>
      <c r="O14" s="12"/>
      <c r="P14" s="12"/>
      <c r="Q14" s="12"/>
      <c r="R14" s="12"/>
      <c r="S14" s="10"/>
      <c r="T14" s="10"/>
      <c r="U14" s="54"/>
    </row>
    <row r="15" spans="1:21" x14ac:dyDescent="0.2">
      <c r="T15" s="19"/>
    </row>
    <row r="16" spans="1:21" x14ac:dyDescent="0.2">
      <c r="A16" s="81" t="s">
        <v>48</v>
      </c>
      <c r="T16" s="19"/>
    </row>
    <row r="17" spans="3:4" x14ac:dyDescent="0.2">
      <c r="C17" s="87" t="s">
        <v>45</v>
      </c>
      <c r="D17" s="80" t="s">
        <v>56</v>
      </c>
    </row>
    <row r="18" spans="3:4" x14ac:dyDescent="0.2">
      <c r="C18" s="87"/>
      <c r="D18" s="80" t="s">
        <v>57</v>
      </c>
    </row>
    <row r="19" spans="3:4" x14ac:dyDescent="0.2">
      <c r="C19" s="87" t="s">
        <v>49</v>
      </c>
      <c r="D19" s="79" t="s">
        <v>55</v>
      </c>
    </row>
    <row r="20" spans="3:4" x14ac:dyDescent="0.2">
      <c r="C20" s="87" t="s">
        <v>46</v>
      </c>
      <c r="D20" s="80" t="s">
        <v>58</v>
      </c>
    </row>
    <row r="21" spans="3:4" x14ac:dyDescent="0.2">
      <c r="C21" s="87"/>
      <c r="D21" s="80" t="s">
        <v>59</v>
      </c>
    </row>
    <row r="22" spans="3:4" x14ac:dyDescent="0.2">
      <c r="C22" s="87" t="s">
        <v>47</v>
      </c>
      <c r="D22" s="79" t="s">
        <v>60</v>
      </c>
    </row>
    <row r="23" spans="3:4" x14ac:dyDescent="0.2">
      <c r="C23" s="87"/>
      <c r="D23" s="79" t="s">
        <v>61</v>
      </c>
    </row>
    <row r="24" spans="3:4" x14ac:dyDescent="0.2">
      <c r="C24" s="87" t="s">
        <v>51</v>
      </c>
      <c r="D24" s="79" t="s">
        <v>62</v>
      </c>
    </row>
    <row r="25" spans="3:4" x14ac:dyDescent="0.2">
      <c r="C25" s="88"/>
      <c r="D25" s="79" t="s">
        <v>63</v>
      </c>
    </row>
    <row r="26" spans="3:4" x14ac:dyDescent="0.2">
      <c r="C26" s="87" t="s">
        <v>50</v>
      </c>
      <c r="D26" s="79" t="s">
        <v>53</v>
      </c>
    </row>
    <row r="27" spans="3:4" x14ac:dyDescent="0.2">
      <c r="C27" s="87" t="s">
        <v>52</v>
      </c>
      <c r="D27" s="79" t="s">
        <v>54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Virginia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2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46.140625" style="28" customWidth="1"/>
    <col min="4" max="4" width="12.5703125" style="28" customWidth="1"/>
    <col min="5" max="5" width="8.28515625" style="56" customWidth="1"/>
    <col min="6" max="6" width="9.140625" style="145"/>
    <col min="7" max="10" width="9.7109375" style="28" customWidth="1"/>
    <col min="12" max="16384" width="9.140625" style="24"/>
  </cols>
  <sheetData>
    <row r="1" spans="1:10" ht="33.75" customHeight="1" x14ac:dyDescent="0.2">
      <c r="A1" s="29" t="s">
        <v>12</v>
      </c>
      <c r="B1" s="29" t="s">
        <v>13</v>
      </c>
      <c r="C1" s="29" t="s">
        <v>66</v>
      </c>
      <c r="D1" s="29" t="s">
        <v>67</v>
      </c>
      <c r="E1" s="20" t="s">
        <v>68</v>
      </c>
      <c r="F1" s="156" t="s">
        <v>238</v>
      </c>
      <c r="G1" s="29" t="s">
        <v>69</v>
      </c>
      <c r="H1" s="29" t="s">
        <v>70</v>
      </c>
      <c r="I1" s="29" t="s">
        <v>71</v>
      </c>
      <c r="J1" s="29" t="s">
        <v>72</v>
      </c>
    </row>
    <row r="2" spans="1:10" ht="12.75" customHeight="1" x14ac:dyDescent="0.2">
      <c r="A2" s="36" t="s">
        <v>140</v>
      </c>
      <c r="B2" s="36" t="s">
        <v>141</v>
      </c>
      <c r="C2" s="36" t="s">
        <v>142</v>
      </c>
      <c r="D2" s="36" t="s">
        <v>30</v>
      </c>
      <c r="E2" s="36">
        <v>1</v>
      </c>
      <c r="F2" s="147">
        <v>1610</v>
      </c>
      <c r="G2" s="74">
        <v>37.844312000000002</v>
      </c>
      <c r="H2" s="74">
        <v>-75.680628999999996</v>
      </c>
      <c r="I2" s="74">
        <v>37.847313</v>
      </c>
      <c r="J2" s="74">
        <v>-75.676458999999994</v>
      </c>
    </row>
    <row r="3" spans="1:10" ht="12.75" customHeight="1" x14ac:dyDescent="0.2">
      <c r="A3" s="33"/>
      <c r="B3" s="34">
        <f>COUNTA(#REF!)</f>
        <v>1</v>
      </c>
      <c r="C3" s="33"/>
      <c r="D3" s="33"/>
      <c r="E3" s="78"/>
      <c r="F3" s="55">
        <f>SUM(F2)</f>
        <v>1610</v>
      </c>
      <c r="G3" s="33"/>
      <c r="H3" s="33"/>
      <c r="I3" s="33"/>
      <c r="J3" s="33"/>
    </row>
    <row r="4" spans="1:10" ht="12.75" customHeight="1" x14ac:dyDescent="0.2">
      <c r="A4" s="33"/>
      <c r="B4" s="33"/>
      <c r="C4" s="33"/>
      <c r="D4" s="33"/>
      <c r="E4" s="57"/>
      <c r="G4" s="33"/>
      <c r="H4" s="33"/>
      <c r="I4" s="33"/>
      <c r="J4" s="33"/>
    </row>
    <row r="5" spans="1:10" ht="12.75" customHeight="1" x14ac:dyDescent="0.2">
      <c r="A5" s="36" t="s">
        <v>143</v>
      </c>
      <c r="B5" s="36" t="s">
        <v>144</v>
      </c>
      <c r="C5" s="36" t="s">
        <v>145</v>
      </c>
      <c r="D5" s="36" t="s">
        <v>30</v>
      </c>
      <c r="E5" s="36">
        <v>1</v>
      </c>
      <c r="F5" s="147">
        <v>909</v>
      </c>
      <c r="G5" s="74">
        <v>37.245530000000002</v>
      </c>
      <c r="H5" s="74">
        <v>-76.504098999999997</v>
      </c>
      <c r="I5" s="74">
        <v>37.247217999999997</v>
      </c>
      <c r="J5" s="74">
        <v>-76.501607000000007</v>
      </c>
    </row>
    <row r="6" spans="1:10" ht="12.75" customHeight="1" x14ac:dyDescent="0.2">
      <c r="A6" s="33"/>
      <c r="B6" s="34">
        <f>COUNTA(B5:B5)</f>
        <v>1</v>
      </c>
      <c r="C6" s="33"/>
      <c r="D6" s="33"/>
      <c r="E6" s="78"/>
      <c r="F6" s="55">
        <f>SUM(F5:F5)</f>
        <v>909</v>
      </c>
      <c r="G6" s="33"/>
      <c r="H6" s="33"/>
      <c r="I6" s="33"/>
      <c r="J6" s="33"/>
    </row>
    <row r="7" spans="1:10" ht="12.75" customHeight="1" x14ac:dyDescent="0.2">
      <c r="A7" s="33"/>
      <c r="B7" s="33"/>
      <c r="C7" s="33"/>
      <c r="D7" s="33"/>
      <c r="E7" s="57"/>
      <c r="G7" s="33"/>
      <c r="H7" s="33"/>
      <c r="I7" s="33"/>
      <c r="J7" s="33"/>
    </row>
    <row r="8" spans="1:10" ht="12.75" customHeight="1" x14ac:dyDescent="0.2">
      <c r="A8" s="33" t="s">
        <v>146</v>
      </c>
      <c r="B8" s="33" t="s">
        <v>147</v>
      </c>
      <c r="C8" s="33" t="s">
        <v>148</v>
      </c>
      <c r="D8" s="33" t="s">
        <v>30</v>
      </c>
      <c r="E8" s="33">
        <v>1</v>
      </c>
      <c r="F8" s="144">
        <v>6264</v>
      </c>
      <c r="G8" s="73">
        <v>37.051012999999998</v>
      </c>
      <c r="H8" s="73">
        <v>-76.285405999999995</v>
      </c>
      <c r="I8" s="73">
        <v>37.034866000000001</v>
      </c>
      <c r="J8" s="73">
        <v>-76.292878000000002</v>
      </c>
    </row>
    <row r="9" spans="1:10" ht="12.75" customHeight="1" x14ac:dyDescent="0.2">
      <c r="A9" s="33" t="s">
        <v>146</v>
      </c>
      <c r="B9" s="33" t="s">
        <v>240</v>
      </c>
      <c r="C9" s="33" t="s">
        <v>241</v>
      </c>
      <c r="D9" s="33" t="s">
        <v>30</v>
      </c>
      <c r="E9" s="33">
        <v>1</v>
      </c>
      <c r="F9" s="144">
        <v>4309</v>
      </c>
      <c r="G9" s="73">
        <v>37.015099999999997</v>
      </c>
      <c r="H9" s="73">
        <v>-76.298479999999998</v>
      </c>
      <c r="I9" s="73">
        <v>37.022089999999999</v>
      </c>
      <c r="J9" s="73">
        <v>-76.296379999999999</v>
      </c>
    </row>
    <row r="10" spans="1:10" ht="12.75" customHeight="1" x14ac:dyDescent="0.2">
      <c r="A10" s="36" t="s">
        <v>146</v>
      </c>
      <c r="B10" s="36" t="s">
        <v>149</v>
      </c>
      <c r="C10" s="36" t="s">
        <v>150</v>
      </c>
      <c r="D10" s="36" t="s">
        <v>30</v>
      </c>
      <c r="E10" s="36">
        <v>1</v>
      </c>
      <c r="F10" s="147">
        <v>2621</v>
      </c>
      <c r="G10" s="74">
        <v>37.062541000000003</v>
      </c>
      <c r="H10" s="74">
        <v>-76.281768</v>
      </c>
      <c r="I10" s="74">
        <v>37.051012999999998</v>
      </c>
      <c r="J10" s="74">
        <v>-76.285405999999995</v>
      </c>
    </row>
    <row r="11" spans="1:10" ht="12.75" customHeight="1" x14ac:dyDescent="0.2">
      <c r="A11" s="33"/>
      <c r="B11" s="34">
        <f>COUNTA(B8:B10)</f>
        <v>3</v>
      </c>
      <c r="C11" s="33"/>
      <c r="D11" s="48"/>
      <c r="E11" s="78"/>
      <c r="F11" s="55">
        <f>SUM(F8:F10)</f>
        <v>13194</v>
      </c>
      <c r="G11" s="48"/>
      <c r="H11" s="48"/>
      <c r="I11" s="48"/>
      <c r="J11" s="48"/>
    </row>
    <row r="12" spans="1:10" ht="12.75" customHeight="1" x14ac:dyDescent="0.2">
      <c r="A12" s="33"/>
      <c r="B12" s="34"/>
      <c r="C12" s="33"/>
      <c r="D12" s="48"/>
      <c r="E12" s="58"/>
      <c r="G12" s="48"/>
      <c r="H12" s="48"/>
      <c r="I12" s="48"/>
      <c r="J12" s="48"/>
    </row>
    <row r="13" spans="1:10" ht="12.75" customHeight="1" x14ac:dyDescent="0.2">
      <c r="A13" s="36" t="s">
        <v>151</v>
      </c>
      <c r="B13" s="36" t="s">
        <v>152</v>
      </c>
      <c r="C13" s="36" t="s">
        <v>153</v>
      </c>
      <c r="D13" s="36" t="s">
        <v>30</v>
      </c>
      <c r="E13" s="36">
        <v>1</v>
      </c>
      <c r="F13" s="147">
        <v>3906</v>
      </c>
      <c r="G13" s="74">
        <v>38.331211000000003</v>
      </c>
      <c r="H13" s="74">
        <v>-77.249067999999994</v>
      </c>
      <c r="I13" s="74">
        <v>38.332045999999998</v>
      </c>
      <c r="J13" s="74">
        <v>-77.235228000000006</v>
      </c>
    </row>
    <row r="14" spans="1:10" ht="12.75" customHeight="1" x14ac:dyDescent="0.2">
      <c r="A14" s="33"/>
      <c r="B14" s="34">
        <f>COUNTA(B13:B13)</f>
        <v>1</v>
      </c>
      <c r="C14" s="33"/>
      <c r="D14" s="33"/>
      <c r="E14" s="78"/>
      <c r="F14" s="55">
        <f>SUM(F13:F13)</f>
        <v>3906</v>
      </c>
      <c r="G14" s="33"/>
      <c r="H14" s="33"/>
      <c r="I14" s="33"/>
      <c r="J14" s="33"/>
    </row>
    <row r="15" spans="1:10" ht="12.75" customHeight="1" x14ac:dyDescent="0.2">
      <c r="A15" s="33"/>
      <c r="B15" s="34"/>
      <c r="C15" s="33"/>
      <c r="D15" s="33"/>
      <c r="E15" s="78"/>
      <c r="F15" s="55"/>
      <c r="G15" s="33"/>
      <c r="H15" s="33"/>
      <c r="I15" s="33"/>
      <c r="J15" s="33"/>
    </row>
    <row r="16" spans="1:10" ht="12.75" customHeight="1" x14ac:dyDescent="0.2">
      <c r="A16" s="36" t="s">
        <v>154</v>
      </c>
      <c r="B16" s="36" t="s">
        <v>155</v>
      </c>
      <c r="C16" s="36" t="s">
        <v>156</v>
      </c>
      <c r="D16" s="36" t="s">
        <v>30</v>
      </c>
      <c r="E16" s="36">
        <v>1</v>
      </c>
      <c r="F16" s="147">
        <v>6636</v>
      </c>
      <c r="G16" s="74">
        <v>37.441474999999997</v>
      </c>
      <c r="H16" s="74">
        <v>-76.255121000000003</v>
      </c>
      <c r="I16" s="74">
        <v>37.423440999999997</v>
      </c>
      <c r="J16" s="74">
        <v>-76.251695999999995</v>
      </c>
    </row>
    <row r="17" spans="1:10" ht="12.75" customHeight="1" x14ac:dyDescent="0.2">
      <c r="A17" s="33"/>
      <c r="B17" s="34">
        <f>COUNTA(B16:B16)</f>
        <v>1</v>
      </c>
      <c r="C17" s="33"/>
      <c r="D17" s="33"/>
      <c r="E17" s="78"/>
      <c r="F17" s="55">
        <f>SUM(F16:F16)</f>
        <v>6636</v>
      </c>
      <c r="G17" s="33"/>
      <c r="H17" s="33"/>
      <c r="I17" s="33"/>
      <c r="J17" s="33"/>
    </row>
    <row r="18" spans="1:10" ht="12.75" customHeight="1" x14ac:dyDescent="0.2">
      <c r="A18" s="33"/>
      <c r="B18" s="34"/>
      <c r="C18" s="33"/>
      <c r="D18" s="33"/>
      <c r="E18" s="78"/>
      <c r="F18" s="55"/>
      <c r="G18" s="33"/>
      <c r="H18" s="33"/>
      <c r="I18" s="33"/>
      <c r="J18" s="33"/>
    </row>
    <row r="19" spans="1:10" ht="12.75" customHeight="1" x14ac:dyDescent="0.2">
      <c r="A19" s="33" t="s">
        <v>157</v>
      </c>
      <c r="B19" s="33" t="s">
        <v>158</v>
      </c>
      <c r="C19" s="33" t="s">
        <v>159</v>
      </c>
      <c r="D19" s="33" t="s">
        <v>30</v>
      </c>
      <c r="E19" s="33">
        <v>1</v>
      </c>
      <c r="F19" s="144">
        <v>1195</v>
      </c>
      <c r="G19" s="73">
        <v>36.974729000000004</v>
      </c>
      <c r="H19" s="73">
        <v>-76.402257000000006</v>
      </c>
      <c r="I19" s="73">
        <v>36.977558999999999</v>
      </c>
      <c r="J19" s="73">
        <v>-76.400384000000003</v>
      </c>
    </row>
    <row r="20" spans="1:10" ht="12.75" customHeight="1" x14ac:dyDescent="0.2">
      <c r="A20" s="33" t="s">
        <v>157</v>
      </c>
      <c r="B20" s="33" t="s">
        <v>160</v>
      </c>
      <c r="C20" s="33" t="s">
        <v>161</v>
      </c>
      <c r="D20" s="33" t="s">
        <v>30</v>
      </c>
      <c r="E20" s="33">
        <v>1</v>
      </c>
      <c r="F20" s="144">
        <v>378</v>
      </c>
      <c r="G20" s="73">
        <v>37.028413999999998</v>
      </c>
      <c r="H20" s="73">
        <v>-76.465394000000003</v>
      </c>
      <c r="I20" s="73">
        <v>37.027697000000003</v>
      </c>
      <c r="J20" s="73">
        <v>-76.464507999999995</v>
      </c>
    </row>
    <row r="21" spans="1:10" ht="12.75" customHeight="1" x14ac:dyDescent="0.2">
      <c r="A21" s="33" t="s">
        <v>157</v>
      </c>
      <c r="B21" s="33" t="s">
        <v>162</v>
      </c>
      <c r="C21" s="33" t="s">
        <v>163</v>
      </c>
      <c r="D21" s="33" t="s">
        <v>30</v>
      </c>
      <c r="E21" s="33">
        <v>1</v>
      </c>
      <c r="F21" s="144">
        <v>860</v>
      </c>
      <c r="G21" s="73">
        <v>37.016618000000001</v>
      </c>
      <c r="H21" s="73">
        <v>-76.455867999999995</v>
      </c>
      <c r="I21" s="73">
        <v>37.014215999999998</v>
      </c>
      <c r="J21" s="73">
        <v>-76.455557999999996</v>
      </c>
    </row>
    <row r="22" spans="1:10" ht="12.75" customHeight="1" x14ac:dyDescent="0.2">
      <c r="A22" s="36" t="s">
        <v>157</v>
      </c>
      <c r="B22" s="36" t="s">
        <v>164</v>
      </c>
      <c r="C22" s="36" t="s">
        <v>165</v>
      </c>
      <c r="D22" s="36" t="s">
        <v>30</v>
      </c>
      <c r="E22" s="36">
        <v>1</v>
      </c>
      <c r="F22" s="147">
        <v>1213</v>
      </c>
      <c r="G22" s="74">
        <v>36.968328999999997</v>
      </c>
      <c r="H22" s="74">
        <v>-76.409368000000001</v>
      </c>
      <c r="I22" s="74">
        <v>36.965153000000001</v>
      </c>
      <c r="J22" s="74">
        <v>-76.410578000000001</v>
      </c>
    </row>
    <row r="23" spans="1:10" ht="12.75" customHeight="1" x14ac:dyDescent="0.2">
      <c r="A23" s="33"/>
      <c r="B23" s="34">
        <f>COUNTA(B19:B22)</f>
        <v>4</v>
      </c>
      <c r="C23" s="33"/>
      <c r="D23" s="33"/>
      <c r="E23" s="78"/>
      <c r="F23" s="55">
        <f>SUM(F19:F22)</f>
        <v>3646</v>
      </c>
      <c r="G23" s="33"/>
      <c r="H23" s="33"/>
      <c r="I23" s="33"/>
      <c r="J23" s="33"/>
    </row>
    <row r="24" spans="1:10" ht="12.75" customHeight="1" x14ac:dyDescent="0.2">
      <c r="A24" s="33"/>
      <c r="B24" s="34"/>
      <c r="C24" s="33"/>
      <c r="D24" s="33"/>
      <c r="E24" s="78"/>
      <c r="F24" s="55"/>
      <c r="G24" s="33"/>
      <c r="H24" s="33"/>
      <c r="I24" s="33"/>
      <c r="J24" s="33"/>
    </row>
    <row r="25" spans="1:10" ht="12.75" customHeight="1" x14ac:dyDescent="0.2">
      <c r="A25" s="33" t="s">
        <v>166</v>
      </c>
      <c r="B25" s="33" t="s">
        <v>167</v>
      </c>
      <c r="C25" s="33" t="s">
        <v>168</v>
      </c>
      <c r="D25" s="33" t="s">
        <v>30</v>
      </c>
      <c r="E25" s="33">
        <v>1</v>
      </c>
      <c r="F25" s="150">
        <v>4446</v>
      </c>
      <c r="G25" s="73">
        <v>36.968788000000004</v>
      </c>
      <c r="H25" s="73">
        <v>-76.284353999999993</v>
      </c>
      <c r="I25" s="73">
        <v>36.965420999999999</v>
      </c>
      <c r="J25" s="73">
        <v>-76.269593999999998</v>
      </c>
    </row>
    <row r="26" spans="1:10" ht="12.75" customHeight="1" x14ac:dyDescent="0.2">
      <c r="A26" s="33" t="s">
        <v>166</v>
      </c>
      <c r="B26" s="33" t="s">
        <v>169</v>
      </c>
      <c r="C26" s="33" t="s">
        <v>170</v>
      </c>
      <c r="D26" s="33" t="s">
        <v>30</v>
      </c>
      <c r="E26" s="33">
        <v>1</v>
      </c>
      <c r="F26" s="150">
        <v>3630</v>
      </c>
      <c r="G26" s="73">
        <v>36.969138000000001</v>
      </c>
      <c r="H26" s="73">
        <v>-76.296942999999999</v>
      </c>
      <c r="I26" s="73">
        <v>36.968783999999999</v>
      </c>
      <c r="J26" s="73">
        <v>-76.284355000000005</v>
      </c>
    </row>
    <row r="27" spans="1:10" ht="12.75" customHeight="1" x14ac:dyDescent="0.2">
      <c r="A27" s="33" t="s">
        <v>166</v>
      </c>
      <c r="B27" s="33" t="s">
        <v>171</v>
      </c>
      <c r="C27" s="33" t="s">
        <v>172</v>
      </c>
      <c r="D27" s="33" t="s">
        <v>30</v>
      </c>
      <c r="E27" s="33">
        <v>1</v>
      </c>
      <c r="F27" s="150">
        <v>3943</v>
      </c>
      <c r="G27" s="73">
        <v>36.933000999999997</v>
      </c>
      <c r="H27" s="73">
        <v>-76.200783000000001</v>
      </c>
      <c r="I27" s="73">
        <v>36.930194999999998</v>
      </c>
      <c r="J27" s="73">
        <v>-76.187771999999995</v>
      </c>
    </row>
    <row r="28" spans="1:10" ht="12.75" customHeight="1" x14ac:dyDescent="0.2">
      <c r="A28" s="33" t="s">
        <v>166</v>
      </c>
      <c r="B28" s="33" t="s">
        <v>173</v>
      </c>
      <c r="C28" s="33" t="s">
        <v>174</v>
      </c>
      <c r="D28" s="33" t="s">
        <v>30</v>
      </c>
      <c r="E28" s="33">
        <v>1</v>
      </c>
      <c r="F28" s="150">
        <v>4952</v>
      </c>
      <c r="G28" s="73">
        <v>36.937517</v>
      </c>
      <c r="H28" s="73">
        <v>-76.216703999999993</v>
      </c>
      <c r="I28" s="73">
        <v>36.933000999999997</v>
      </c>
      <c r="J28" s="73">
        <v>-76.200783000000001</v>
      </c>
    </row>
    <row r="29" spans="1:10" ht="12.75" customHeight="1" x14ac:dyDescent="0.2">
      <c r="A29" s="33" t="s">
        <v>166</v>
      </c>
      <c r="B29" s="33" t="s">
        <v>175</v>
      </c>
      <c r="C29" s="33" t="s">
        <v>176</v>
      </c>
      <c r="D29" s="33" t="s">
        <v>30</v>
      </c>
      <c r="E29" s="33">
        <v>1</v>
      </c>
      <c r="F29" s="150">
        <v>5300</v>
      </c>
      <c r="G29" s="73">
        <v>36.943978999999999</v>
      </c>
      <c r="H29" s="73">
        <v>-76.232911000000001</v>
      </c>
      <c r="I29" s="73">
        <v>36.937517</v>
      </c>
      <c r="J29" s="73">
        <v>-76.216693000000006</v>
      </c>
    </row>
    <row r="30" spans="1:10" ht="12.75" customHeight="1" x14ac:dyDescent="0.2">
      <c r="A30" s="73" t="s">
        <v>166</v>
      </c>
      <c r="B30" s="73" t="s">
        <v>242</v>
      </c>
      <c r="C30" s="73" t="s">
        <v>243</v>
      </c>
      <c r="D30" s="33" t="s">
        <v>30</v>
      </c>
      <c r="E30" s="33">
        <v>1</v>
      </c>
      <c r="F30" s="150">
        <v>435</v>
      </c>
      <c r="G30" s="73">
        <v>36.935250000000003</v>
      </c>
      <c r="H30" s="73">
        <v>-76.274299999999997</v>
      </c>
      <c r="I30" s="73">
        <v>36.964979999999997</v>
      </c>
      <c r="J30" s="73">
        <v>-76.273285999999999</v>
      </c>
    </row>
    <row r="31" spans="1:10" ht="12.75" customHeight="1" x14ac:dyDescent="0.2">
      <c r="A31" s="33" t="s">
        <v>166</v>
      </c>
      <c r="B31" s="33" t="s">
        <v>177</v>
      </c>
      <c r="C31" s="33" t="s">
        <v>178</v>
      </c>
      <c r="D31" s="33" t="s">
        <v>30</v>
      </c>
      <c r="E31" s="33">
        <v>1</v>
      </c>
      <c r="F31" s="150">
        <v>3634</v>
      </c>
      <c r="G31" s="73">
        <v>36.929659999999998</v>
      </c>
      <c r="H31" s="73">
        <v>-76.179231999999999</v>
      </c>
      <c r="I31" s="73">
        <v>36.930194999999998</v>
      </c>
      <c r="J31" s="73">
        <v>-76.187771999999995</v>
      </c>
    </row>
    <row r="32" spans="1:10" ht="12.75" customHeight="1" x14ac:dyDescent="0.2">
      <c r="A32" s="33" t="s">
        <v>166</v>
      </c>
      <c r="B32" s="33" t="s">
        <v>179</v>
      </c>
      <c r="C32" s="33" t="s">
        <v>180</v>
      </c>
      <c r="D32" s="33" t="s">
        <v>30</v>
      </c>
      <c r="E32" s="33">
        <v>1</v>
      </c>
      <c r="F32" s="150">
        <v>5352</v>
      </c>
      <c r="G32" s="73">
        <v>36.943978999999999</v>
      </c>
      <c r="H32" s="73">
        <v>-76.232911000000001</v>
      </c>
      <c r="I32" s="73">
        <v>36.952804999999998</v>
      </c>
      <c r="J32" s="73">
        <v>-76.247617000000005</v>
      </c>
    </row>
    <row r="33" spans="1:10" ht="12.75" customHeight="1" x14ac:dyDescent="0.2">
      <c r="A33" s="33" t="s">
        <v>166</v>
      </c>
      <c r="B33" s="33" t="s">
        <v>181</v>
      </c>
      <c r="C33" s="33" t="s">
        <v>182</v>
      </c>
      <c r="D33" s="33" t="s">
        <v>30</v>
      </c>
      <c r="E33" s="33">
        <v>1</v>
      </c>
      <c r="F33" s="150">
        <v>2473</v>
      </c>
      <c r="G33" s="73">
        <v>36.952804999999998</v>
      </c>
      <c r="H33" s="73">
        <v>-76.247617000000005</v>
      </c>
      <c r="I33" s="73">
        <v>36.957265999999997</v>
      </c>
      <c r="J33" s="73">
        <v>-76.253861000000001</v>
      </c>
    </row>
    <row r="34" spans="1:10" ht="12.75" customHeight="1" x14ac:dyDescent="0.2">
      <c r="A34" s="36" t="s">
        <v>166</v>
      </c>
      <c r="B34" s="36" t="s">
        <v>183</v>
      </c>
      <c r="C34" s="36" t="s">
        <v>184</v>
      </c>
      <c r="D34" s="36" t="s">
        <v>30</v>
      </c>
      <c r="E34" s="36">
        <v>1</v>
      </c>
      <c r="F34" s="151">
        <v>5428</v>
      </c>
      <c r="G34" s="74">
        <v>36.957268999999997</v>
      </c>
      <c r="H34" s="74">
        <v>-76.253859000000006</v>
      </c>
      <c r="I34" s="74">
        <v>36.965420999999999</v>
      </c>
      <c r="J34" s="74">
        <v>-76.269585000000006</v>
      </c>
    </row>
    <row r="35" spans="1:10" ht="12.75" customHeight="1" x14ac:dyDescent="0.2">
      <c r="A35" s="33"/>
      <c r="B35" s="34">
        <f>COUNTA(B25:B34)</f>
        <v>10</v>
      </c>
      <c r="C35" s="33"/>
      <c r="D35" s="33"/>
      <c r="E35" s="78"/>
      <c r="F35" s="55">
        <f>SUM(F25:F34)</f>
        <v>39593</v>
      </c>
      <c r="G35" s="33"/>
      <c r="H35" s="33"/>
      <c r="I35" s="33"/>
      <c r="J35" s="33"/>
    </row>
    <row r="36" spans="1:10" ht="12.75" customHeight="1" x14ac:dyDescent="0.2">
      <c r="A36" s="33"/>
      <c r="B36" s="34"/>
      <c r="C36" s="33"/>
      <c r="D36" s="33"/>
      <c r="E36" s="78"/>
      <c r="F36" s="55"/>
      <c r="G36" s="33"/>
      <c r="H36" s="33"/>
      <c r="I36" s="33"/>
      <c r="J36" s="33"/>
    </row>
    <row r="37" spans="1:10" ht="12.75" customHeight="1" x14ac:dyDescent="0.2">
      <c r="A37" s="33" t="s">
        <v>185</v>
      </c>
      <c r="B37" s="33" t="s">
        <v>186</v>
      </c>
      <c r="C37" s="33" t="s">
        <v>187</v>
      </c>
      <c r="D37" s="33" t="s">
        <v>30</v>
      </c>
      <c r="E37" s="33">
        <v>1</v>
      </c>
      <c r="F37" s="144">
        <v>7999</v>
      </c>
      <c r="G37" s="73">
        <v>37.172618</v>
      </c>
      <c r="H37" s="73">
        <v>-75.987986000000006</v>
      </c>
      <c r="I37" s="73">
        <v>37.154342</v>
      </c>
      <c r="J37" s="73">
        <v>-75.976388</v>
      </c>
    </row>
    <row r="38" spans="1:10" ht="12.75" customHeight="1" x14ac:dyDescent="0.2">
      <c r="A38" s="36" t="s">
        <v>185</v>
      </c>
      <c r="B38" s="36" t="s">
        <v>188</v>
      </c>
      <c r="C38" s="36" t="s">
        <v>189</v>
      </c>
      <c r="D38" s="36" t="s">
        <v>30</v>
      </c>
      <c r="E38" s="36">
        <v>1</v>
      </c>
      <c r="F38" s="147">
        <v>2853</v>
      </c>
      <c r="G38" s="74">
        <v>37.266914</v>
      </c>
      <c r="H38" s="74">
        <v>-76.024387000000004</v>
      </c>
      <c r="I38" s="74">
        <v>37.273980999999999</v>
      </c>
      <c r="J38" s="74">
        <v>-76.020094999999998</v>
      </c>
    </row>
    <row r="39" spans="1:10" ht="12.75" customHeight="1" x14ac:dyDescent="0.2">
      <c r="A39" s="33"/>
      <c r="B39" s="34">
        <f>COUNTA(B37:B38)</f>
        <v>2</v>
      </c>
      <c r="C39" s="33"/>
      <c r="D39" s="33"/>
      <c r="E39" s="78"/>
      <c r="F39" s="55">
        <f>SUM(F37:F38)</f>
        <v>10852</v>
      </c>
      <c r="G39" s="33"/>
      <c r="H39" s="33"/>
      <c r="I39" s="33"/>
      <c r="J39" s="33"/>
    </row>
    <row r="40" spans="1:10" ht="12.75" customHeight="1" x14ac:dyDescent="0.2">
      <c r="A40" s="33"/>
      <c r="B40" s="34"/>
      <c r="C40" s="33"/>
      <c r="D40" s="33"/>
      <c r="E40" s="78"/>
      <c r="F40" s="55"/>
      <c r="G40" s="33"/>
      <c r="H40" s="33"/>
      <c r="I40" s="33"/>
      <c r="J40" s="33"/>
    </row>
    <row r="41" spans="1:10" ht="12.75" customHeight="1" x14ac:dyDescent="0.2">
      <c r="A41" s="33" t="s">
        <v>190</v>
      </c>
      <c r="B41" s="33" t="s">
        <v>191</v>
      </c>
      <c r="C41" s="33" t="s">
        <v>192</v>
      </c>
      <c r="D41" s="33" t="s">
        <v>30</v>
      </c>
      <c r="E41" s="33">
        <v>1</v>
      </c>
      <c r="F41" s="150">
        <v>4855</v>
      </c>
      <c r="G41" s="73">
        <v>36.843733999999998</v>
      </c>
      <c r="H41" s="73">
        <v>-75.972102000000007</v>
      </c>
      <c r="I41" s="73">
        <v>36.856748000000003</v>
      </c>
      <c r="J41" s="73">
        <v>-75.975660000000005</v>
      </c>
    </row>
    <row r="42" spans="1:10" ht="12.75" customHeight="1" x14ac:dyDescent="0.2">
      <c r="A42" s="33" t="s">
        <v>190</v>
      </c>
      <c r="B42" s="33" t="s">
        <v>193</v>
      </c>
      <c r="C42" s="33" t="s">
        <v>194</v>
      </c>
      <c r="D42" s="33" t="s">
        <v>30</v>
      </c>
      <c r="E42" s="33">
        <v>1</v>
      </c>
      <c r="F42" s="150">
        <v>6422</v>
      </c>
      <c r="G42" s="73">
        <v>36.856656999999998</v>
      </c>
      <c r="H42" s="73">
        <v>-75.975660000000005</v>
      </c>
      <c r="I42" s="73">
        <v>36.873860000000001</v>
      </c>
      <c r="J42" s="73">
        <v>-75.980608000000004</v>
      </c>
    </row>
    <row r="43" spans="1:10" ht="12.75" customHeight="1" x14ac:dyDescent="0.2">
      <c r="A43" s="33" t="s">
        <v>190</v>
      </c>
      <c r="B43" s="33" t="s">
        <v>195</v>
      </c>
      <c r="C43" s="33" t="s">
        <v>196</v>
      </c>
      <c r="D43" s="33" t="s">
        <v>30</v>
      </c>
      <c r="E43" s="33">
        <v>1</v>
      </c>
      <c r="F43" s="150">
        <v>5627</v>
      </c>
      <c r="G43" s="73">
        <v>36.873860000000001</v>
      </c>
      <c r="H43" s="73">
        <v>-75.980608000000004</v>
      </c>
      <c r="I43" s="73">
        <v>36.888888000000001</v>
      </c>
      <c r="J43" s="73">
        <v>-75.985208</v>
      </c>
    </row>
    <row r="44" spans="1:10" ht="12.75" customHeight="1" x14ac:dyDescent="0.2">
      <c r="A44" s="33" t="s">
        <v>190</v>
      </c>
      <c r="B44" s="33" t="s">
        <v>197</v>
      </c>
      <c r="C44" s="33" t="s">
        <v>198</v>
      </c>
      <c r="D44" s="33" t="s">
        <v>30</v>
      </c>
      <c r="E44" s="33">
        <v>1</v>
      </c>
      <c r="F44" s="150">
        <v>5372</v>
      </c>
      <c r="G44" s="73">
        <v>36.888888000000001</v>
      </c>
      <c r="H44" s="73">
        <v>-75.985208</v>
      </c>
      <c r="I44" s="73">
        <v>36.903419</v>
      </c>
      <c r="J44" s="73">
        <v>-75.988591</v>
      </c>
    </row>
    <row r="45" spans="1:10" ht="12.75" customHeight="1" x14ac:dyDescent="0.2">
      <c r="A45" s="33" t="s">
        <v>190</v>
      </c>
      <c r="B45" s="33" t="s">
        <v>199</v>
      </c>
      <c r="C45" s="33" t="s">
        <v>200</v>
      </c>
      <c r="D45" s="33" t="s">
        <v>30</v>
      </c>
      <c r="E45" s="33">
        <v>1</v>
      </c>
      <c r="F45" s="150">
        <v>4395</v>
      </c>
      <c r="G45" s="73">
        <v>36.903328000000002</v>
      </c>
      <c r="H45" s="73">
        <v>-75.988591</v>
      </c>
      <c r="I45" s="73">
        <v>36.915126000000001</v>
      </c>
      <c r="J45" s="73">
        <v>-75.991899000000004</v>
      </c>
    </row>
    <row r="46" spans="1:10" ht="12.75" customHeight="1" x14ac:dyDescent="0.2">
      <c r="A46" s="33" t="s">
        <v>190</v>
      </c>
      <c r="B46" s="33" t="s">
        <v>201</v>
      </c>
      <c r="C46" s="33" t="s">
        <v>202</v>
      </c>
      <c r="D46" s="33" t="s">
        <v>30</v>
      </c>
      <c r="E46" s="33">
        <v>1</v>
      </c>
      <c r="F46" s="150">
        <v>47852</v>
      </c>
      <c r="G46" s="73">
        <v>36.676388000000003</v>
      </c>
      <c r="H46" s="73">
        <v>-75.915277000000003</v>
      </c>
      <c r="I46" s="73">
        <v>36.550476000000003</v>
      </c>
      <c r="J46" s="73">
        <v>-75.867881999999994</v>
      </c>
    </row>
    <row r="47" spans="1:10" ht="12.75" customHeight="1" x14ac:dyDescent="0.2">
      <c r="A47" s="33" t="s">
        <v>190</v>
      </c>
      <c r="B47" s="33" t="s">
        <v>203</v>
      </c>
      <c r="C47" s="33" t="s">
        <v>204</v>
      </c>
      <c r="D47" s="33" t="s">
        <v>30</v>
      </c>
      <c r="E47" s="33">
        <v>1</v>
      </c>
      <c r="F47" s="150">
        <v>5008</v>
      </c>
      <c r="G47" s="73">
        <v>36.815277000000002</v>
      </c>
      <c r="H47" s="73">
        <v>-75.965277</v>
      </c>
      <c r="I47" s="73">
        <v>36.828800000000001</v>
      </c>
      <c r="J47" s="73">
        <v>-75.968581999999998</v>
      </c>
    </row>
    <row r="48" spans="1:10" ht="12.75" customHeight="1" x14ac:dyDescent="0.2">
      <c r="A48" s="33" t="s">
        <v>190</v>
      </c>
      <c r="B48" s="33" t="s">
        <v>205</v>
      </c>
      <c r="C48" s="33" t="s">
        <v>206</v>
      </c>
      <c r="D48" s="33" t="s">
        <v>30</v>
      </c>
      <c r="E48" s="33">
        <v>1</v>
      </c>
      <c r="F48" s="150">
        <v>6187</v>
      </c>
      <c r="G48" s="73">
        <v>36.913888</v>
      </c>
      <c r="H48" s="73">
        <v>-76.112499999999997</v>
      </c>
      <c r="I48" s="73">
        <v>36.919851000000001</v>
      </c>
      <c r="J48" s="73">
        <v>-76.132357999999996</v>
      </c>
    </row>
    <row r="49" spans="1:10" ht="12.75" customHeight="1" x14ac:dyDescent="0.2">
      <c r="A49" s="33" t="s">
        <v>190</v>
      </c>
      <c r="B49" s="33" t="s">
        <v>207</v>
      </c>
      <c r="C49" s="33" t="s">
        <v>208</v>
      </c>
      <c r="D49" s="33" t="s">
        <v>30</v>
      </c>
      <c r="E49" s="33">
        <v>1</v>
      </c>
      <c r="F49" s="150">
        <v>13165</v>
      </c>
      <c r="G49" s="73">
        <v>36.919809000000001</v>
      </c>
      <c r="H49" s="73">
        <v>-76.132352999999995</v>
      </c>
      <c r="I49" s="73">
        <v>36.929910999999997</v>
      </c>
      <c r="J49" s="73">
        <v>-76.175646</v>
      </c>
    </row>
    <row r="50" spans="1:10" ht="12.75" customHeight="1" x14ac:dyDescent="0.2">
      <c r="A50" s="33" t="s">
        <v>190</v>
      </c>
      <c r="B50" s="33" t="s">
        <v>209</v>
      </c>
      <c r="C50" s="33" t="s">
        <v>210</v>
      </c>
      <c r="D50" s="33" t="s">
        <v>30</v>
      </c>
      <c r="E50" s="33">
        <v>1</v>
      </c>
      <c r="F50" s="150">
        <v>4951</v>
      </c>
      <c r="G50" s="73">
        <v>36.830379999999998</v>
      </c>
      <c r="H50" s="73">
        <v>-75.968935999999999</v>
      </c>
      <c r="I50" s="73">
        <v>36.843733999999998</v>
      </c>
      <c r="J50" s="73">
        <v>-75.972102000000007</v>
      </c>
    </row>
    <row r="51" spans="1:10" ht="12.75" customHeight="1" x14ac:dyDescent="0.2">
      <c r="A51" s="33" t="s">
        <v>190</v>
      </c>
      <c r="B51" s="33" t="s">
        <v>211</v>
      </c>
      <c r="C51" s="33" t="s">
        <v>212</v>
      </c>
      <c r="D51" s="33" t="s">
        <v>30</v>
      </c>
      <c r="E51" s="33">
        <v>1</v>
      </c>
      <c r="F51" s="150">
        <v>8038</v>
      </c>
      <c r="G51" s="73">
        <v>36.783887999999997</v>
      </c>
      <c r="H51" s="73">
        <v>-75.956943999999993</v>
      </c>
      <c r="I51" s="73">
        <v>36.805554999999998</v>
      </c>
      <c r="J51" s="73">
        <v>-75.962498999999994</v>
      </c>
    </row>
    <row r="52" spans="1:10" ht="12.75" customHeight="1" x14ac:dyDescent="0.2">
      <c r="A52" s="33" t="s">
        <v>190</v>
      </c>
      <c r="B52" s="33" t="s">
        <v>213</v>
      </c>
      <c r="C52" s="33" t="s">
        <v>214</v>
      </c>
      <c r="D52" s="33" t="s">
        <v>30</v>
      </c>
      <c r="E52" s="33">
        <v>1</v>
      </c>
      <c r="F52" s="150">
        <v>3616</v>
      </c>
      <c r="G52" s="73">
        <v>36.805554999999998</v>
      </c>
      <c r="H52" s="73">
        <v>-75.962498999999994</v>
      </c>
      <c r="I52" s="73">
        <v>36.815277000000002</v>
      </c>
      <c r="J52" s="73">
        <v>-75.965277</v>
      </c>
    </row>
    <row r="53" spans="1:10" ht="12.75" customHeight="1" x14ac:dyDescent="0.2">
      <c r="A53" s="33" t="s">
        <v>190</v>
      </c>
      <c r="B53" s="33" t="s">
        <v>215</v>
      </c>
      <c r="C53" s="33" t="s">
        <v>216</v>
      </c>
      <c r="D53" s="33" t="s">
        <v>30</v>
      </c>
      <c r="E53" s="33">
        <v>1</v>
      </c>
      <c r="F53" s="150">
        <v>7554</v>
      </c>
      <c r="G53" s="73">
        <v>36.763888000000001</v>
      </c>
      <c r="H53" s="73">
        <v>-75.949999000000005</v>
      </c>
      <c r="I53" s="73">
        <v>36.783887999999997</v>
      </c>
      <c r="J53" s="73">
        <v>-75.956943999999993</v>
      </c>
    </row>
    <row r="54" spans="1:10" ht="12.75" customHeight="1" x14ac:dyDescent="0.2">
      <c r="A54" s="33" t="s">
        <v>190</v>
      </c>
      <c r="B54" s="33" t="s">
        <v>217</v>
      </c>
      <c r="C54" s="33" t="s">
        <v>218</v>
      </c>
      <c r="D54" s="33" t="s">
        <v>30</v>
      </c>
      <c r="E54" s="33">
        <v>1</v>
      </c>
      <c r="F54" s="150">
        <v>4653</v>
      </c>
      <c r="G54" s="73">
        <v>36.919443999999999</v>
      </c>
      <c r="H54" s="73">
        <v>-76.054165999999995</v>
      </c>
      <c r="I54" s="73">
        <v>36.914396000000004</v>
      </c>
      <c r="J54" s="73">
        <v>-76.068792999999999</v>
      </c>
    </row>
    <row r="55" spans="1:10" ht="12.75" customHeight="1" x14ac:dyDescent="0.2">
      <c r="A55" s="33" t="s">
        <v>190</v>
      </c>
      <c r="B55" s="33" t="s">
        <v>219</v>
      </c>
      <c r="C55" s="33" t="s">
        <v>220</v>
      </c>
      <c r="D55" s="33" t="s">
        <v>30</v>
      </c>
      <c r="E55" s="33">
        <v>1</v>
      </c>
      <c r="F55" s="150">
        <v>6298</v>
      </c>
      <c r="G55" s="73">
        <v>36.915227999999999</v>
      </c>
      <c r="H55" s="73">
        <v>-75.991832000000002</v>
      </c>
      <c r="I55" s="73">
        <v>36.927818000000002</v>
      </c>
      <c r="J55" s="73">
        <v>-76.006603999999996</v>
      </c>
    </row>
    <row r="56" spans="1:10" ht="12.75" customHeight="1" x14ac:dyDescent="0.2">
      <c r="A56" s="33" t="s">
        <v>190</v>
      </c>
      <c r="B56" s="33" t="s">
        <v>221</v>
      </c>
      <c r="C56" s="33" t="s">
        <v>222</v>
      </c>
      <c r="D56" s="33" t="s">
        <v>30</v>
      </c>
      <c r="E56" s="33">
        <v>1</v>
      </c>
      <c r="F56" s="150">
        <v>6196</v>
      </c>
      <c r="G56" s="73">
        <v>36.931043000000003</v>
      </c>
      <c r="H56" s="73">
        <v>-76.038652999999996</v>
      </c>
      <c r="I56" s="73">
        <v>36.919443999999999</v>
      </c>
      <c r="J56" s="73">
        <v>-76.054165999999995</v>
      </c>
    </row>
    <row r="57" spans="1:10" ht="12.75" customHeight="1" x14ac:dyDescent="0.2">
      <c r="A57" s="33" t="s">
        <v>190</v>
      </c>
      <c r="B57" s="33" t="s">
        <v>223</v>
      </c>
      <c r="C57" s="33" t="s">
        <v>224</v>
      </c>
      <c r="D57" s="33" t="s">
        <v>30</v>
      </c>
      <c r="E57" s="33">
        <v>1</v>
      </c>
      <c r="F57" s="150">
        <v>6043</v>
      </c>
      <c r="G57" s="73">
        <v>36.907780000000002</v>
      </c>
      <c r="H57" s="73">
        <v>-76.093261999999996</v>
      </c>
      <c r="I57" s="73">
        <v>36.913888</v>
      </c>
      <c r="J57" s="73">
        <v>-76.112499999999997</v>
      </c>
    </row>
    <row r="58" spans="1:10" ht="12.75" customHeight="1" x14ac:dyDescent="0.2">
      <c r="A58" s="33" t="s">
        <v>190</v>
      </c>
      <c r="B58" s="33" t="s">
        <v>225</v>
      </c>
      <c r="C58" s="33" t="s">
        <v>226</v>
      </c>
      <c r="D58" s="33" t="s">
        <v>30</v>
      </c>
      <c r="E58" s="33">
        <v>1</v>
      </c>
      <c r="F58" s="150">
        <v>5837</v>
      </c>
      <c r="G58" s="73">
        <v>36.715277</v>
      </c>
      <c r="H58" s="73">
        <v>-75.931111000000001</v>
      </c>
      <c r="I58" s="73">
        <v>36.699998999999998</v>
      </c>
      <c r="J58" s="73">
        <v>-75.924999999999997</v>
      </c>
    </row>
    <row r="59" spans="1:10" ht="12.75" customHeight="1" x14ac:dyDescent="0.2">
      <c r="A59" s="33" t="s">
        <v>190</v>
      </c>
      <c r="B59" s="33" t="s">
        <v>227</v>
      </c>
      <c r="C59" s="33" t="s">
        <v>228</v>
      </c>
      <c r="D59" s="33" t="s">
        <v>30</v>
      </c>
      <c r="E59" s="33">
        <v>1</v>
      </c>
      <c r="F59" s="150">
        <v>9061</v>
      </c>
      <c r="G59" s="73">
        <v>36.699998999999998</v>
      </c>
      <c r="H59" s="73">
        <v>-75.924999999999997</v>
      </c>
      <c r="I59" s="73">
        <v>36.676388000000003</v>
      </c>
      <c r="J59" s="73">
        <v>-75.915277000000003</v>
      </c>
    </row>
    <row r="60" spans="1:10" ht="12.75" customHeight="1" x14ac:dyDescent="0.2">
      <c r="A60" s="33" t="s">
        <v>190</v>
      </c>
      <c r="B60" s="33" t="s">
        <v>229</v>
      </c>
      <c r="C60" s="33" t="s">
        <v>230</v>
      </c>
      <c r="D60" s="33" t="s">
        <v>30</v>
      </c>
      <c r="E60" s="33">
        <v>1</v>
      </c>
      <c r="F60" s="150">
        <v>6628</v>
      </c>
      <c r="G60" s="73">
        <v>36.746388000000003</v>
      </c>
      <c r="H60" s="73">
        <v>-75.943611000000004</v>
      </c>
      <c r="I60" s="73">
        <v>36.763888000000001</v>
      </c>
      <c r="J60" s="73">
        <v>-75.949999000000005</v>
      </c>
    </row>
    <row r="61" spans="1:10" ht="12.75" customHeight="1" x14ac:dyDescent="0.2">
      <c r="A61" s="33" t="s">
        <v>190</v>
      </c>
      <c r="B61" s="33" t="s">
        <v>231</v>
      </c>
      <c r="C61" s="33" t="s">
        <v>232</v>
      </c>
      <c r="D61" s="33" t="s">
        <v>30</v>
      </c>
      <c r="E61" s="33">
        <v>1</v>
      </c>
      <c r="F61" s="150">
        <v>11896</v>
      </c>
      <c r="G61" s="73">
        <v>36.746388000000003</v>
      </c>
      <c r="H61" s="73">
        <v>-75.943611000000004</v>
      </c>
      <c r="I61" s="73">
        <v>36.715277</v>
      </c>
      <c r="J61" s="73">
        <v>-75.931111000000001</v>
      </c>
    </row>
    <row r="62" spans="1:10" ht="12.75" customHeight="1" x14ac:dyDescent="0.2">
      <c r="A62" s="36" t="s">
        <v>190</v>
      </c>
      <c r="B62" s="36" t="s">
        <v>233</v>
      </c>
      <c r="C62" s="36" t="s">
        <v>234</v>
      </c>
      <c r="D62" s="36" t="s">
        <v>30</v>
      </c>
      <c r="E62" s="36">
        <v>1</v>
      </c>
      <c r="F62" s="151">
        <v>6937</v>
      </c>
      <c r="G62" s="74">
        <v>36.914402000000003</v>
      </c>
      <c r="H62" s="74">
        <v>-76.068805999999995</v>
      </c>
      <c r="I62" s="74">
        <v>36.907702</v>
      </c>
      <c r="J62" s="74">
        <v>-76.090394000000003</v>
      </c>
    </row>
    <row r="63" spans="1:10" ht="12.75" customHeight="1" x14ac:dyDescent="0.2">
      <c r="A63" s="33"/>
      <c r="B63" s="34">
        <f>COUNTA(B41:B62)</f>
        <v>22</v>
      </c>
      <c r="C63" s="33"/>
      <c r="D63" s="33"/>
      <c r="E63" s="78"/>
      <c r="F63" s="55">
        <f>SUM(F41:F62)</f>
        <v>186591</v>
      </c>
      <c r="G63" s="33"/>
      <c r="H63" s="33"/>
      <c r="I63" s="33"/>
      <c r="J63" s="33"/>
    </row>
    <row r="64" spans="1:10" ht="12.75" customHeight="1" x14ac:dyDescent="0.2">
      <c r="A64" s="33"/>
      <c r="B64" s="34"/>
      <c r="C64" s="33"/>
      <c r="D64" s="33"/>
      <c r="E64" s="78"/>
      <c r="F64" s="55"/>
      <c r="G64" s="33"/>
      <c r="H64" s="33"/>
      <c r="I64" s="33"/>
      <c r="J64" s="33"/>
    </row>
    <row r="65" spans="1:10" ht="12.75" customHeight="1" x14ac:dyDescent="0.2">
      <c r="A65" s="36" t="s">
        <v>235</v>
      </c>
      <c r="B65" s="36" t="s">
        <v>236</v>
      </c>
      <c r="C65" s="36" t="s">
        <v>237</v>
      </c>
      <c r="D65" s="36" t="s">
        <v>30</v>
      </c>
      <c r="E65" s="36">
        <v>1</v>
      </c>
      <c r="F65" s="147">
        <v>1676</v>
      </c>
      <c r="G65" s="74">
        <v>37.234276000000001</v>
      </c>
      <c r="H65" s="74">
        <v>-76.504168000000007</v>
      </c>
      <c r="I65" s="74">
        <v>37.238197999999997</v>
      </c>
      <c r="J65" s="74">
        <v>-76.507186000000004</v>
      </c>
    </row>
    <row r="66" spans="1:10" ht="12.75" customHeight="1" x14ac:dyDescent="0.2">
      <c r="A66" s="33"/>
      <c r="B66" s="34">
        <f>COUNTA(B65:B65)</f>
        <v>1</v>
      </c>
      <c r="C66" s="33"/>
      <c r="D66" s="33"/>
      <c r="E66" s="78"/>
      <c r="F66" s="55">
        <f>SUM(F65:F65)</f>
        <v>1676</v>
      </c>
      <c r="G66" s="33"/>
      <c r="H66" s="33"/>
      <c r="I66" s="33"/>
      <c r="J66" s="33"/>
    </row>
    <row r="67" spans="1:10" ht="12.75" customHeight="1" x14ac:dyDescent="0.2">
      <c r="A67" s="33"/>
      <c r="B67" s="34"/>
      <c r="C67" s="33"/>
      <c r="D67" s="33"/>
      <c r="E67" s="78"/>
      <c r="F67" s="55"/>
      <c r="G67" s="33"/>
      <c r="H67" s="33"/>
      <c r="I67" s="33"/>
      <c r="J67" s="33"/>
    </row>
    <row r="68" spans="1:10" ht="12.75" customHeight="1" x14ac:dyDescent="0.2">
      <c r="A68" s="33"/>
      <c r="B68" s="34"/>
      <c r="C68" s="33"/>
      <c r="D68" s="33"/>
      <c r="E68" s="78"/>
      <c r="F68" s="55"/>
      <c r="G68" s="33"/>
      <c r="H68" s="33"/>
      <c r="I68" s="33"/>
      <c r="J68" s="33"/>
    </row>
    <row r="69" spans="1:10" ht="12.75" customHeight="1" x14ac:dyDescent="0.2">
      <c r="A69" s="33"/>
      <c r="B69" s="34"/>
      <c r="C69" s="33"/>
      <c r="D69" s="33"/>
      <c r="E69" s="78"/>
      <c r="F69" s="55"/>
      <c r="G69" s="33"/>
      <c r="H69" s="33"/>
      <c r="I69" s="33"/>
      <c r="J69" s="33"/>
    </row>
    <row r="70" spans="1:10" ht="12.75" customHeight="1" x14ac:dyDescent="0.2">
      <c r="A70" s="33"/>
      <c r="C70" s="102" t="s">
        <v>96</v>
      </c>
      <c r="D70" s="103"/>
      <c r="E70" s="104"/>
      <c r="G70" s="33"/>
      <c r="H70" s="33"/>
      <c r="I70" s="33"/>
      <c r="J70" s="33"/>
    </row>
    <row r="71" spans="1:10" s="2" customFormat="1" ht="12.75" customHeight="1" x14ac:dyDescent="0.15">
      <c r="C71" s="98" t="s">
        <v>95</v>
      </c>
      <c r="D71" s="99">
        <f>SUM(B3+B6+B11+B14+B17+B23+B35+B39+B63+B66)</f>
        <v>46</v>
      </c>
      <c r="E71" s="104"/>
      <c r="F71" s="146"/>
      <c r="G71" s="56"/>
      <c r="H71" s="56"/>
      <c r="I71" s="56"/>
      <c r="J71" s="56"/>
    </row>
    <row r="72" spans="1:10" ht="12.75" customHeight="1" x14ac:dyDescent="0.2">
      <c r="A72" s="49"/>
      <c r="B72" s="49"/>
      <c r="C72" s="98" t="s">
        <v>265</v>
      </c>
      <c r="D72" s="152">
        <f>SUM(F3+F6+F11+F14+F17+F23+F35+F39+F63+F66)</f>
        <v>268613</v>
      </c>
      <c r="E72" s="101"/>
      <c r="F72" s="148"/>
      <c r="G72" s="48"/>
      <c r="H72" s="48"/>
      <c r="I72" s="48"/>
      <c r="J72" s="4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Virginia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7"/>
  <sheetViews>
    <sheetView zoomScaleNormal="100" workbookViewId="0"/>
  </sheetViews>
  <sheetFormatPr defaultRowHeight="12.75" x14ac:dyDescent="0.2"/>
  <cols>
    <col min="1" max="1" width="13.42578125" style="5" customWidth="1"/>
    <col min="2" max="2" width="7.7109375" style="5" customWidth="1"/>
    <col min="3" max="3" width="45.42578125" style="5" customWidth="1"/>
    <col min="4" max="4" width="9.5703125" style="5" customWidth="1"/>
    <col min="5" max="5" width="10.285156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2.5" customHeight="1" x14ac:dyDescent="0.15">
      <c r="A1" s="25" t="s">
        <v>12</v>
      </c>
      <c r="B1" s="25" t="s">
        <v>13</v>
      </c>
      <c r="C1" s="25" t="s">
        <v>65</v>
      </c>
      <c r="D1" s="3" t="s">
        <v>68</v>
      </c>
      <c r="E1" s="3" t="s">
        <v>246</v>
      </c>
      <c r="F1" s="3" t="s">
        <v>247</v>
      </c>
      <c r="G1" s="3" t="s">
        <v>248</v>
      </c>
      <c r="H1" s="3" t="s">
        <v>249</v>
      </c>
      <c r="I1" s="15" t="s">
        <v>238</v>
      </c>
    </row>
    <row r="2" spans="1:9" s="2" customFormat="1" ht="12.75" customHeight="1" x14ac:dyDescent="0.15">
      <c r="A2" s="166" t="s">
        <v>140</v>
      </c>
      <c r="B2" s="166" t="s">
        <v>141</v>
      </c>
      <c r="C2" s="166" t="s">
        <v>142</v>
      </c>
      <c r="D2" s="166">
        <v>1</v>
      </c>
      <c r="E2" s="166" t="s">
        <v>29</v>
      </c>
      <c r="F2" s="166">
        <v>5</v>
      </c>
      <c r="G2" s="166">
        <v>1</v>
      </c>
      <c r="H2" s="166">
        <v>0</v>
      </c>
      <c r="I2" s="167">
        <v>1610</v>
      </c>
    </row>
    <row r="3" spans="1:9" ht="12.75" customHeight="1" x14ac:dyDescent="0.2">
      <c r="A3" s="32"/>
      <c r="B3" s="63">
        <f>COUNTA(B2:B2)</f>
        <v>1</v>
      </c>
      <c r="C3" s="20"/>
      <c r="D3" s="20"/>
      <c r="E3" s="29">
        <f>COUNTIF(E2:E2, "Yes")</f>
        <v>1</v>
      </c>
      <c r="F3" s="20"/>
      <c r="G3" s="29"/>
      <c r="H3" s="29"/>
      <c r="I3" s="55">
        <f>SUM(I2:I2)</f>
        <v>1610</v>
      </c>
    </row>
    <row r="4" spans="1:9" ht="12.75" customHeight="1" x14ac:dyDescent="0.2">
      <c r="A4" s="32"/>
      <c r="B4" s="57"/>
      <c r="C4" s="32"/>
      <c r="D4" s="32"/>
      <c r="E4" s="32"/>
      <c r="F4" s="32"/>
      <c r="G4" s="32"/>
      <c r="H4" s="32"/>
      <c r="I4" s="145"/>
    </row>
    <row r="5" spans="1:9" ht="12.75" customHeight="1" x14ac:dyDescent="0.2">
      <c r="A5" s="36" t="s">
        <v>143</v>
      </c>
      <c r="B5" s="36" t="s">
        <v>144</v>
      </c>
      <c r="C5" s="36" t="s">
        <v>145</v>
      </c>
      <c r="D5" s="36">
        <v>1</v>
      </c>
      <c r="E5" s="36" t="s">
        <v>29</v>
      </c>
      <c r="F5" s="36">
        <v>5</v>
      </c>
      <c r="G5" s="36">
        <v>1</v>
      </c>
      <c r="H5" s="36">
        <v>0</v>
      </c>
      <c r="I5" s="147">
        <v>909</v>
      </c>
    </row>
    <row r="6" spans="1:9" ht="12.75" customHeight="1" x14ac:dyDescent="0.2">
      <c r="A6" s="32"/>
      <c r="B6" s="63">
        <f>COUNTA(B5:B5)</f>
        <v>1</v>
      </c>
      <c r="C6" s="20"/>
      <c r="D6" s="20"/>
      <c r="E6" s="29">
        <f>COUNTIF(E5:E5, "Yes")</f>
        <v>1</v>
      </c>
      <c r="F6" s="20"/>
      <c r="G6" s="29"/>
      <c r="H6" s="20"/>
      <c r="I6" s="55">
        <f>SUM(I5:I5)</f>
        <v>909</v>
      </c>
    </row>
    <row r="7" spans="1:9" ht="12.75" customHeight="1" x14ac:dyDescent="0.2">
      <c r="A7" s="32"/>
      <c r="B7" s="57"/>
      <c r="C7" s="32"/>
      <c r="D7" s="32"/>
      <c r="E7" s="32"/>
      <c r="F7" s="32"/>
      <c r="G7" s="32"/>
      <c r="H7" s="32"/>
      <c r="I7" s="145"/>
    </row>
    <row r="8" spans="1:9" ht="12.75" customHeight="1" x14ac:dyDescent="0.2">
      <c r="A8" s="33" t="s">
        <v>146</v>
      </c>
      <c r="B8" s="33" t="s">
        <v>147</v>
      </c>
      <c r="C8" s="33" t="s">
        <v>148</v>
      </c>
      <c r="D8" s="33">
        <v>1</v>
      </c>
      <c r="E8" s="33" t="s">
        <v>29</v>
      </c>
      <c r="F8" s="33">
        <v>5</v>
      </c>
      <c r="G8" s="33">
        <v>1</v>
      </c>
      <c r="H8" s="33">
        <v>0</v>
      </c>
      <c r="I8" s="144">
        <v>6264</v>
      </c>
    </row>
    <row r="9" spans="1:9" ht="12.75" customHeight="1" x14ac:dyDescent="0.2">
      <c r="A9" s="33" t="s">
        <v>146</v>
      </c>
      <c r="B9" s="33" t="s">
        <v>240</v>
      </c>
      <c r="C9" s="33" t="s">
        <v>241</v>
      </c>
      <c r="D9" s="33">
        <v>1</v>
      </c>
      <c r="E9" s="33" t="s">
        <v>29</v>
      </c>
      <c r="F9" s="33">
        <v>5</v>
      </c>
      <c r="G9" s="33">
        <v>1</v>
      </c>
      <c r="H9" s="33">
        <v>0</v>
      </c>
      <c r="I9" s="144">
        <v>2621</v>
      </c>
    </row>
    <row r="10" spans="1:9" ht="12.75" customHeight="1" x14ac:dyDescent="0.2">
      <c r="A10" s="36" t="s">
        <v>146</v>
      </c>
      <c r="B10" s="36" t="s">
        <v>149</v>
      </c>
      <c r="C10" s="36" t="s">
        <v>150</v>
      </c>
      <c r="D10" s="36">
        <v>1</v>
      </c>
      <c r="E10" s="36" t="s">
        <v>29</v>
      </c>
      <c r="F10" s="36">
        <v>5</v>
      </c>
      <c r="G10" s="36">
        <v>1</v>
      </c>
      <c r="H10" s="36">
        <v>0</v>
      </c>
      <c r="I10" s="147">
        <v>4309</v>
      </c>
    </row>
    <row r="11" spans="1:9" ht="12.75" customHeight="1" x14ac:dyDescent="0.2">
      <c r="A11" s="30"/>
      <c r="B11" s="29">
        <f>COUNTA(G8:G10)</f>
        <v>3</v>
      </c>
      <c r="C11" s="29"/>
      <c r="D11" s="29"/>
      <c r="E11" s="29">
        <f>COUNTIF(E8:E10, "Yes")</f>
        <v>3</v>
      </c>
      <c r="F11" s="30"/>
      <c r="G11" s="29"/>
      <c r="H11" s="29"/>
      <c r="I11" s="55">
        <f>SUM(I8:I10)</f>
        <v>13194</v>
      </c>
    </row>
    <row r="12" spans="1:9" ht="12.75" customHeight="1" x14ac:dyDescent="0.2">
      <c r="A12" s="32"/>
      <c r="B12" s="63"/>
      <c r="C12" s="32"/>
      <c r="D12" s="32"/>
      <c r="E12" s="32"/>
      <c r="F12" s="32"/>
      <c r="G12" s="32"/>
      <c r="H12" s="32"/>
      <c r="I12" s="145"/>
    </row>
    <row r="13" spans="1:9" ht="12.75" customHeight="1" x14ac:dyDescent="0.2">
      <c r="A13" s="36" t="s">
        <v>151</v>
      </c>
      <c r="B13" s="36" t="s">
        <v>152</v>
      </c>
      <c r="C13" s="36" t="s">
        <v>153</v>
      </c>
      <c r="D13" s="36">
        <v>1</v>
      </c>
      <c r="E13" s="36" t="s">
        <v>29</v>
      </c>
      <c r="F13" s="36">
        <v>5</v>
      </c>
      <c r="G13" s="36">
        <v>1</v>
      </c>
      <c r="H13" s="36">
        <v>0</v>
      </c>
      <c r="I13" s="147">
        <v>3906</v>
      </c>
    </row>
    <row r="14" spans="1:9" x14ac:dyDescent="0.2">
      <c r="A14" s="30"/>
      <c r="B14" s="29">
        <f>COUNTA(B13:B13)</f>
        <v>1</v>
      </c>
      <c r="C14" s="29"/>
      <c r="D14" s="29"/>
      <c r="E14" s="29">
        <f>COUNTIF(E13:E13, "Yes")</f>
        <v>1</v>
      </c>
      <c r="F14" s="30"/>
      <c r="G14" s="29"/>
      <c r="H14" s="29"/>
      <c r="I14" s="55">
        <f>SUM(I13:I13)</f>
        <v>3906</v>
      </c>
    </row>
    <row r="15" spans="1:9" x14ac:dyDescent="0.2">
      <c r="A15" s="30"/>
      <c r="B15" s="29"/>
      <c r="C15" s="29"/>
      <c r="D15" s="29"/>
      <c r="E15" s="29"/>
      <c r="F15" s="30"/>
      <c r="G15" s="29"/>
      <c r="H15" s="29"/>
      <c r="I15" s="55"/>
    </row>
    <row r="16" spans="1:9" ht="12.75" customHeight="1" x14ac:dyDescent="0.2">
      <c r="A16" s="36" t="s">
        <v>154</v>
      </c>
      <c r="B16" s="36" t="s">
        <v>155</v>
      </c>
      <c r="C16" s="36" t="s">
        <v>156</v>
      </c>
      <c r="D16" s="36">
        <v>1</v>
      </c>
      <c r="E16" s="36" t="s">
        <v>29</v>
      </c>
      <c r="F16" s="36">
        <v>5</v>
      </c>
      <c r="G16" s="36">
        <v>1</v>
      </c>
      <c r="H16" s="36">
        <v>0</v>
      </c>
      <c r="I16" s="147">
        <v>6636</v>
      </c>
    </row>
    <row r="17" spans="1:9" x14ac:dyDescent="0.2">
      <c r="A17" s="30"/>
      <c r="B17" s="29">
        <f>COUNTA(B16:B16)</f>
        <v>1</v>
      </c>
      <c r="C17" s="29"/>
      <c r="D17" s="29"/>
      <c r="E17" s="29">
        <f>COUNTIF(E16:E16, "Yes")</f>
        <v>1</v>
      </c>
      <c r="F17" s="30"/>
      <c r="G17" s="29"/>
      <c r="H17" s="29"/>
      <c r="I17" s="55">
        <f>SUM(I16:I16)</f>
        <v>6636</v>
      </c>
    </row>
    <row r="18" spans="1:9" x14ac:dyDescent="0.2">
      <c r="A18" s="30"/>
      <c r="B18" s="29"/>
      <c r="C18" s="29"/>
      <c r="D18" s="29"/>
      <c r="E18" s="29"/>
      <c r="F18" s="30"/>
      <c r="G18" s="29"/>
      <c r="H18" s="29"/>
      <c r="I18" s="55"/>
    </row>
    <row r="19" spans="1:9" ht="12.75" customHeight="1" x14ac:dyDescent="0.2">
      <c r="A19" s="33" t="s">
        <v>157</v>
      </c>
      <c r="B19" s="33" t="s">
        <v>158</v>
      </c>
      <c r="C19" s="33" t="s">
        <v>159</v>
      </c>
      <c r="D19" s="33">
        <v>1</v>
      </c>
      <c r="E19" s="33" t="s">
        <v>29</v>
      </c>
      <c r="F19" s="33">
        <v>5</v>
      </c>
      <c r="G19" s="33">
        <v>1</v>
      </c>
      <c r="H19" s="33">
        <v>0</v>
      </c>
      <c r="I19" s="144">
        <v>1195</v>
      </c>
    </row>
    <row r="20" spans="1:9" ht="12.75" customHeight="1" x14ac:dyDescent="0.2">
      <c r="A20" s="33" t="s">
        <v>157</v>
      </c>
      <c r="B20" s="33" t="s">
        <v>160</v>
      </c>
      <c r="C20" s="33" t="s">
        <v>161</v>
      </c>
      <c r="D20" s="33">
        <v>1</v>
      </c>
      <c r="E20" s="33" t="s">
        <v>29</v>
      </c>
      <c r="F20" s="33">
        <v>5</v>
      </c>
      <c r="G20" s="33">
        <v>1</v>
      </c>
      <c r="H20" s="33">
        <v>0</v>
      </c>
      <c r="I20" s="144">
        <v>378</v>
      </c>
    </row>
    <row r="21" spans="1:9" ht="12.75" customHeight="1" x14ac:dyDescent="0.2">
      <c r="A21" s="33" t="s">
        <v>157</v>
      </c>
      <c r="B21" s="33" t="s">
        <v>162</v>
      </c>
      <c r="C21" s="33" t="s">
        <v>163</v>
      </c>
      <c r="D21" s="33">
        <v>1</v>
      </c>
      <c r="E21" s="33" t="s">
        <v>29</v>
      </c>
      <c r="F21" s="33">
        <v>5</v>
      </c>
      <c r="G21" s="33">
        <v>1</v>
      </c>
      <c r="H21" s="33">
        <v>0</v>
      </c>
      <c r="I21" s="144">
        <v>860</v>
      </c>
    </row>
    <row r="22" spans="1:9" ht="12.75" customHeight="1" x14ac:dyDescent="0.2">
      <c r="A22" s="36" t="s">
        <v>157</v>
      </c>
      <c r="B22" s="36" t="s">
        <v>164</v>
      </c>
      <c r="C22" s="36" t="s">
        <v>165</v>
      </c>
      <c r="D22" s="36">
        <v>1</v>
      </c>
      <c r="E22" s="36" t="s">
        <v>29</v>
      </c>
      <c r="F22" s="36">
        <v>5</v>
      </c>
      <c r="G22" s="36">
        <v>1</v>
      </c>
      <c r="H22" s="36">
        <v>0</v>
      </c>
      <c r="I22" s="147">
        <v>1213</v>
      </c>
    </row>
    <row r="23" spans="1:9" x14ac:dyDescent="0.2">
      <c r="A23" s="30"/>
      <c r="B23" s="29">
        <f>COUNTA(B19:B22)</f>
        <v>4</v>
      </c>
      <c r="C23" s="29"/>
      <c r="D23" s="29"/>
      <c r="E23" s="29">
        <f>COUNTIF(E19:E22, "Yes")</f>
        <v>4</v>
      </c>
      <c r="F23" s="30"/>
      <c r="G23" s="29"/>
      <c r="H23" s="29"/>
      <c r="I23" s="55">
        <f>SUM(I19:I22)</f>
        <v>3646</v>
      </c>
    </row>
    <row r="24" spans="1:9" x14ac:dyDescent="0.2">
      <c r="A24" s="30"/>
      <c r="B24" s="29"/>
      <c r="C24" s="29"/>
      <c r="D24" s="29"/>
      <c r="E24" s="29"/>
      <c r="F24" s="30"/>
      <c r="G24" s="29"/>
      <c r="H24" s="29"/>
      <c r="I24" s="55"/>
    </row>
    <row r="25" spans="1:9" ht="12.75" customHeight="1" x14ac:dyDescent="0.2">
      <c r="A25" s="33" t="s">
        <v>166</v>
      </c>
      <c r="B25" s="33" t="s">
        <v>167</v>
      </c>
      <c r="C25" s="33" t="s">
        <v>168</v>
      </c>
      <c r="D25" s="33">
        <v>1</v>
      </c>
      <c r="E25" s="33" t="s">
        <v>29</v>
      </c>
      <c r="F25" s="33">
        <v>5</v>
      </c>
      <c r="G25" s="33">
        <v>1</v>
      </c>
      <c r="H25" s="33">
        <v>0</v>
      </c>
      <c r="I25" s="150">
        <v>4446</v>
      </c>
    </row>
    <row r="26" spans="1:9" ht="12.75" customHeight="1" x14ac:dyDescent="0.2">
      <c r="A26" s="33" t="s">
        <v>166</v>
      </c>
      <c r="B26" s="33" t="s">
        <v>169</v>
      </c>
      <c r="C26" s="33" t="s">
        <v>170</v>
      </c>
      <c r="D26" s="33">
        <v>1</v>
      </c>
      <c r="E26" s="33" t="s">
        <v>29</v>
      </c>
      <c r="F26" s="33">
        <v>5</v>
      </c>
      <c r="G26" s="33">
        <v>1</v>
      </c>
      <c r="H26" s="33">
        <v>0</v>
      </c>
      <c r="I26" s="150">
        <v>3630</v>
      </c>
    </row>
    <row r="27" spans="1:9" ht="12.75" customHeight="1" x14ac:dyDescent="0.2">
      <c r="A27" s="33" t="s">
        <v>166</v>
      </c>
      <c r="B27" s="57" t="s">
        <v>171</v>
      </c>
      <c r="C27" s="57" t="s">
        <v>172</v>
      </c>
      <c r="D27" s="33">
        <v>1</v>
      </c>
      <c r="E27" s="33" t="s">
        <v>29</v>
      </c>
      <c r="F27" s="57">
        <v>5</v>
      </c>
      <c r="G27" s="33">
        <v>1</v>
      </c>
      <c r="H27" s="33">
        <v>0</v>
      </c>
      <c r="I27" s="150">
        <v>3943</v>
      </c>
    </row>
    <row r="28" spans="1:9" ht="12.75" customHeight="1" x14ac:dyDescent="0.2">
      <c r="A28" s="33" t="s">
        <v>166</v>
      </c>
      <c r="B28" s="33" t="s">
        <v>173</v>
      </c>
      <c r="C28" s="33" t="s">
        <v>174</v>
      </c>
      <c r="D28" s="33">
        <v>1</v>
      </c>
      <c r="E28" s="33" t="s">
        <v>29</v>
      </c>
      <c r="F28" s="33">
        <v>5</v>
      </c>
      <c r="G28" s="33">
        <v>1</v>
      </c>
      <c r="H28" s="33">
        <v>0</v>
      </c>
      <c r="I28" s="150">
        <v>4952</v>
      </c>
    </row>
    <row r="29" spans="1:9" ht="12.75" customHeight="1" x14ac:dyDescent="0.2">
      <c r="A29" s="33" t="s">
        <v>166</v>
      </c>
      <c r="B29" s="33" t="s">
        <v>175</v>
      </c>
      <c r="C29" s="33" t="s">
        <v>176</v>
      </c>
      <c r="D29" s="33">
        <v>1</v>
      </c>
      <c r="E29" s="33" t="s">
        <v>29</v>
      </c>
      <c r="F29" s="33">
        <v>5</v>
      </c>
      <c r="G29" s="33">
        <v>1</v>
      </c>
      <c r="H29" s="33">
        <v>0</v>
      </c>
      <c r="I29" s="150">
        <v>5300</v>
      </c>
    </row>
    <row r="30" spans="1:9" ht="12.75" customHeight="1" x14ac:dyDescent="0.2">
      <c r="A30" s="73" t="s">
        <v>166</v>
      </c>
      <c r="B30" s="73" t="s">
        <v>242</v>
      </c>
      <c r="C30" s="73" t="s">
        <v>243</v>
      </c>
      <c r="D30" s="33">
        <v>1</v>
      </c>
      <c r="E30" s="33" t="s">
        <v>29</v>
      </c>
      <c r="F30" s="33">
        <v>5</v>
      </c>
      <c r="G30" s="33">
        <v>1</v>
      </c>
      <c r="H30" s="33">
        <v>0</v>
      </c>
      <c r="I30" s="150">
        <v>435</v>
      </c>
    </row>
    <row r="31" spans="1:9" ht="12.75" customHeight="1" x14ac:dyDescent="0.2">
      <c r="A31" s="33" t="s">
        <v>166</v>
      </c>
      <c r="B31" s="33" t="s">
        <v>177</v>
      </c>
      <c r="C31" s="33" t="s">
        <v>178</v>
      </c>
      <c r="D31" s="33">
        <v>1</v>
      </c>
      <c r="E31" s="33" t="s">
        <v>29</v>
      </c>
      <c r="F31" s="33">
        <v>5</v>
      </c>
      <c r="G31" s="33">
        <v>1</v>
      </c>
      <c r="H31" s="33">
        <v>0</v>
      </c>
      <c r="I31" s="150">
        <v>3634</v>
      </c>
    </row>
    <row r="32" spans="1:9" ht="12.75" customHeight="1" x14ac:dyDescent="0.2">
      <c r="A32" s="33" t="s">
        <v>166</v>
      </c>
      <c r="B32" s="33" t="s">
        <v>179</v>
      </c>
      <c r="C32" s="33" t="s">
        <v>180</v>
      </c>
      <c r="D32" s="33">
        <v>1</v>
      </c>
      <c r="E32" s="33" t="s">
        <v>29</v>
      </c>
      <c r="F32" s="33">
        <v>5</v>
      </c>
      <c r="G32" s="33">
        <v>1</v>
      </c>
      <c r="H32" s="33">
        <v>0</v>
      </c>
      <c r="I32" s="150">
        <v>5352</v>
      </c>
    </row>
    <row r="33" spans="1:9" ht="12.75" customHeight="1" x14ac:dyDescent="0.2">
      <c r="A33" s="33" t="s">
        <v>166</v>
      </c>
      <c r="B33" s="33" t="s">
        <v>181</v>
      </c>
      <c r="C33" s="33" t="s">
        <v>182</v>
      </c>
      <c r="D33" s="33">
        <v>1</v>
      </c>
      <c r="E33" s="33" t="s">
        <v>29</v>
      </c>
      <c r="F33" s="33">
        <v>5</v>
      </c>
      <c r="G33" s="33">
        <v>1</v>
      </c>
      <c r="H33" s="33">
        <v>0</v>
      </c>
      <c r="I33" s="150">
        <v>2473</v>
      </c>
    </row>
    <row r="34" spans="1:9" ht="12.75" customHeight="1" x14ac:dyDescent="0.2">
      <c r="A34" s="36" t="s">
        <v>166</v>
      </c>
      <c r="B34" s="36" t="s">
        <v>183</v>
      </c>
      <c r="C34" s="36" t="s">
        <v>184</v>
      </c>
      <c r="D34" s="36">
        <v>1</v>
      </c>
      <c r="E34" s="36" t="s">
        <v>29</v>
      </c>
      <c r="F34" s="36">
        <v>5</v>
      </c>
      <c r="G34" s="36">
        <v>1</v>
      </c>
      <c r="H34" s="36">
        <v>0</v>
      </c>
      <c r="I34" s="151">
        <v>5428</v>
      </c>
    </row>
    <row r="35" spans="1:9" x14ac:dyDescent="0.2">
      <c r="A35" s="30"/>
      <c r="B35" s="29">
        <f>COUNTA(B25:B34)</f>
        <v>10</v>
      </c>
      <c r="C35" s="29"/>
      <c r="D35" s="29"/>
      <c r="E35" s="29">
        <f>COUNTIF(E25:E34, "Yes")</f>
        <v>10</v>
      </c>
      <c r="F35" s="30"/>
      <c r="G35" s="29"/>
      <c r="H35" s="29"/>
      <c r="I35" s="55">
        <f>SUM(I25:I34)</f>
        <v>39593</v>
      </c>
    </row>
    <row r="36" spans="1:9" x14ac:dyDescent="0.2">
      <c r="A36" s="30"/>
      <c r="B36" s="29"/>
      <c r="C36" s="29"/>
      <c r="D36" s="29"/>
      <c r="E36" s="29"/>
      <c r="F36" s="30"/>
      <c r="G36" s="29"/>
      <c r="H36" s="29"/>
      <c r="I36" s="55"/>
    </row>
    <row r="37" spans="1:9" ht="12.75" customHeight="1" x14ac:dyDescent="0.2">
      <c r="A37" s="33" t="s">
        <v>185</v>
      </c>
      <c r="B37" s="33" t="s">
        <v>186</v>
      </c>
      <c r="C37" s="33" t="s">
        <v>187</v>
      </c>
      <c r="D37" s="33">
        <v>1</v>
      </c>
      <c r="E37" s="33" t="s">
        <v>29</v>
      </c>
      <c r="F37" s="33">
        <v>5</v>
      </c>
      <c r="G37" s="33">
        <v>1</v>
      </c>
      <c r="H37" s="33">
        <v>0</v>
      </c>
      <c r="I37" s="144">
        <v>7999</v>
      </c>
    </row>
    <row r="38" spans="1:9" ht="12.75" customHeight="1" x14ac:dyDescent="0.2">
      <c r="A38" s="36" t="s">
        <v>185</v>
      </c>
      <c r="B38" s="36" t="s">
        <v>188</v>
      </c>
      <c r="C38" s="36" t="s">
        <v>189</v>
      </c>
      <c r="D38" s="36">
        <v>1</v>
      </c>
      <c r="E38" s="36" t="s">
        <v>29</v>
      </c>
      <c r="F38" s="36">
        <v>5</v>
      </c>
      <c r="G38" s="36">
        <v>1</v>
      </c>
      <c r="H38" s="36">
        <v>0</v>
      </c>
      <c r="I38" s="147">
        <v>2853</v>
      </c>
    </row>
    <row r="39" spans="1:9" x14ac:dyDescent="0.2">
      <c r="A39" s="30"/>
      <c r="B39" s="29">
        <f>COUNTA(B37:B38)</f>
        <v>2</v>
      </c>
      <c r="C39" s="29"/>
      <c r="D39" s="29"/>
      <c r="E39" s="29">
        <f>COUNTIF(E37:E38, "Yes")</f>
        <v>2</v>
      </c>
      <c r="F39" s="30"/>
      <c r="G39" s="29"/>
      <c r="H39" s="29"/>
      <c r="I39" s="55">
        <f>SUM(I37:I38)</f>
        <v>10852</v>
      </c>
    </row>
    <row r="40" spans="1:9" x14ac:dyDescent="0.2">
      <c r="A40" s="30"/>
      <c r="B40" s="29"/>
      <c r="C40" s="29"/>
      <c r="D40" s="29"/>
      <c r="E40" s="29"/>
      <c r="F40" s="30"/>
      <c r="G40" s="29"/>
      <c r="H40" s="29"/>
      <c r="I40" s="55"/>
    </row>
    <row r="41" spans="1:9" ht="12.75" customHeight="1" x14ac:dyDescent="0.2">
      <c r="A41" s="33" t="s">
        <v>190</v>
      </c>
      <c r="B41" s="33" t="s">
        <v>191</v>
      </c>
      <c r="C41" s="33" t="s">
        <v>192</v>
      </c>
      <c r="D41" s="33">
        <v>1</v>
      </c>
      <c r="E41" s="33" t="s">
        <v>29</v>
      </c>
      <c r="F41" s="33">
        <v>5</v>
      </c>
      <c r="G41" s="33">
        <v>1</v>
      </c>
      <c r="H41" s="33">
        <v>0</v>
      </c>
      <c r="I41" s="150">
        <v>4855</v>
      </c>
    </row>
    <row r="42" spans="1:9" ht="12.75" customHeight="1" x14ac:dyDescent="0.2">
      <c r="A42" s="33" t="s">
        <v>190</v>
      </c>
      <c r="B42" s="33" t="s">
        <v>193</v>
      </c>
      <c r="C42" s="33" t="s">
        <v>194</v>
      </c>
      <c r="D42" s="33">
        <v>1</v>
      </c>
      <c r="E42" s="33" t="s">
        <v>29</v>
      </c>
      <c r="F42" s="33">
        <v>5</v>
      </c>
      <c r="G42" s="33">
        <v>1</v>
      </c>
      <c r="H42" s="33">
        <v>0</v>
      </c>
      <c r="I42" s="150">
        <v>6422</v>
      </c>
    </row>
    <row r="43" spans="1:9" ht="12.75" customHeight="1" x14ac:dyDescent="0.2">
      <c r="A43" s="33" t="s">
        <v>190</v>
      </c>
      <c r="B43" s="33" t="s">
        <v>195</v>
      </c>
      <c r="C43" s="33" t="s">
        <v>196</v>
      </c>
      <c r="D43" s="33">
        <v>1</v>
      </c>
      <c r="E43" s="33" t="s">
        <v>29</v>
      </c>
      <c r="F43" s="33">
        <v>5</v>
      </c>
      <c r="G43" s="33">
        <v>1</v>
      </c>
      <c r="H43" s="33">
        <v>0</v>
      </c>
      <c r="I43" s="150">
        <v>5627</v>
      </c>
    </row>
    <row r="44" spans="1:9" ht="12.75" customHeight="1" x14ac:dyDescent="0.2">
      <c r="A44" s="33" t="s">
        <v>190</v>
      </c>
      <c r="B44" s="33" t="s">
        <v>197</v>
      </c>
      <c r="C44" s="33" t="s">
        <v>198</v>
      </c>
      <c r="D44" s="33">
        <v>1</v>
      </c>
      <c r="E44" s="33" t="s">
        <v>29</v>
      </c>
      <c r="F44" s="33">
        <v>5</v>
      </c>
      <c r="G44" s="33">
        <v>1</v>
      </c>
      <c r="H44" s="33">
        <v>0</v>
      </c>
      <c r="I44" s="150">
        <v>5372</v>
      </c>
    </row>
    <row r="45" spans="1:9" ht="12.75" customHeight="1" x14ac:dyDescent="0.2">
      <c r="A45" s="33" t="s">
        <v>190</v>
      </c>
      <c r="B45" s="33" t="s">
        <v>199</v>
      </c>
      <c r="C45" s="33" t="s">
        <v>200</v>
      </c>
      <c r="D45" s="33">
        <v>1</v>
      </c>
      <c r="E45" s="33" t="s">
        <v>29</v>
      </c>
      <c r="F45" s="33">
        <v>5</v>
      </c>
      <c r="G45" s="33">
        <v>1</v>
      </c>
      <c r="H45" s="33">
        <v>0</v>
      </c>
      <c r="I45" s="150">
        <v>4395</v>
      </c>
    </row>
    <row r="46" spans="1:9" ht="12.75" customHeight="1" x14ac:dyDescent="0.2">
      <c r="A46" s="33" t="s">
        <v>190</v>
      </c>
      <c r="B46" s="33" t="s">
        <v>201</v>
      </c>
      <c r="C46" s="33" t="s">
        <v>202</v>
      </c>
      <c r="D46" s="33">
        <v>1</v>
      </c>
      <c r="E46" s="33" t="s">
        <v>29</v>
      </c>
      <c r="F46" s="33">
        <v>5</v>
      </c>
      <c r="G46" s="33">
        <v>1</v>
      </c>
      <c r="H46" s="33">
        <v>0</v>
      </c>
      <c r="I46" s="150">
        <v>47852</v>
      </c>
    </row>
    <row r="47" spans="1:9" ht="12.75" customHeight="1" x14ac:dyDescent="0.2">
      <c r="A47" s="33" t="s">
        <v>190</v>
      </c>
      <c r="B47" s="33" t="s">
        <v>203</v>
      </c>
      <c r="C47" s="33" t="s">
        <v>204</v>
      </c>
      <c r="D47" s="33">
        <v>1</v>
      </c>
      <c r="E47" s="33" t="s">
        <v>29</v>
      </c>
      <c r="F47" s="33">
        <v>5</v>
      </c>
      <c r="G47" s="33">
        <v>1</v>
      </c>
      <c r="H47" s="33">
        <v>0</v>
      </c>
      <c r="I47" s="150">
        <v>5008</v>
      </c>
    </row>
    <row r="48" spans="1:9" ht="12.75" customHeight="1" x14ac:dyDescent="0.2">
      <c r="A48" s="33" t="s">
        <v>190</v>
      </c>
      <c r="B48" s="33" t="s">
        <v>205</v>
      </c>
      <c r="C48" s="33" t="s">
        <v>206</v>
      </c>
      <c r="D48" s="33">
        <v>1</v>
      </c>
      <c r="E48" s="33" t="s">
        <v>29</v>
      </c>
      <c r="F48" s="33">
        <v>5</v>
      </c>
      <c r="G48" s="33">
        <v>1</v>
      </c>
      <c r="H48" s="33">
        <v>0</v>
      </c>
      <c r="I48" s="150">
        <v>6187</v>
      </c>
    </row>
    <row r="49" spans="1:9" ht="12.75" customHeight="1" x14ac:dyDescent="0.2">
      <c r="A49" s="33" t="s">
        <v>190</v>
      </c>
      <c r="B49" s="33" t="s">
        <v>207</v>
      </c>
      <c r="C49" s="33" t="s">
        <v>208</v>
      </c>
      <c r="D49" s="33">
        <v>1</v>
      </c>
      <c r="E49" s="33" t="s">
        <v>29</v>
      </c>
      <c r="F49" s="33">
        <v>5</v>
      </c>
      <c r="G49" s="33">
        <v>1</v>
      </c>
      <c r="H49" s="33">
        <v>0</v>
      </c>
      <c r="I49" s="150">
        <v>13165</v>
      </c>
    </row>
    <row r="50" spans="1:9" ht="12.75" customHeight="1" x14ac:dyDescent="0.2">
      <c r="A50" s="33" t="s">
        <v>190</v>
      </c>
      <c r="B50" s="33" t="s">
        <v>209</v>
      </c>
      <c r="C50" s="33" t="s">
        <v>210</v>
      </c>
      <c r="D50" s="33">
        <v>1</v>
      </c>
      <c r="E50" s="33" t="s">
        <v>29</v>
      </c>
      <c r="F50" s="33">
        <v>5</v>
      </c>
      <c r="G50" s="33">
        <v>1</v>
      </c>
      <c r="H50" s="33">
        <v>0</v>
      </c>
      <c r="I50" s="150">
        <v>4951</v>
      </c>
    </row>
    <row r="51" spans="1:9" ht="12.75" customHeight="1" x14ac:dyDescent="0.2">
      <c r="A51" s="33" t="s">
        <v>190</v>
      </c>
      <c r="B51" s="33" t="s">
        <v>211</v>
      </c>
      <c r="C51" s="33" t="s">
        <v>212</v>
      </c>
      <c r="D51" s="33">
        <v>1</v>
      </c>
      <c r="E51" s="33" t="s">
        <v>29</v>
      </c>
      <c r="F51" s="33">
        <v>5</v>
      </c>
      <c r="G51" s="33">
        <v>1</v>
      </c>
      <c r="H51" s="33">
        <v>0</v>
      </c>
      <c r="I51" s="150">
        <v>8038</v>
      </c>
    </row>
    <row r="52" spans="1:9" ht="12.75" customHeight="1" x14ac:dyDescent="0.2">
      <c r="A52" s="33" t="s">
        <v>190</v>
      </c>
      <c r="B52" s="33" t="s">
        <v>213</v>
      </c>
      <c r="C52" s="33" t="s">
        <v>214</v>
      </c>
      <c r="D52" s="33">
        <v>1</v>
      </c>
      <c r="E52" s="33" t="s">
        <v>29</v>
      </c>
      <c r="F52" s="33">
        <v>5</v>
      </c>
      <c r="G52" s="33">
        <v>1</v>
      </c>
      <c r="H52" s="33">
        <v>0</v>
      </c>
      <c r="I52" s="150">
        <v>3616</v>
      </c>
    </row>
    <row r="53" spans="1:9" ht="12.75" customHeight="1" x14ac:dyDescent="0.2">
      <c r="A53" s="33" t="s">
        <v>190</v>
      </c>
      <c r="B53" s="33" t="s">
        <v>215</v>
      </c>
      <c r="C53" s="33" t="s">
        <v>216</v>
      </c>
      <c r="D53" s="33">
        <v>1</v>
      </c>
      <c r="E53" s="33" t="s">
        <v>29</v>
      </c>
      <c r="F53" s="33">
        <v>5</v>
      </c>
      <c r="G53" s="33">
        <v>1</v>
      </c>
      <c r="H53" s="33">
        <v>0</v>
      </c>
      <c r="I53" s="150">
        <v>7554</v>
      </c>
    </row>
    <row r="54" spans="1:9" ht="12.75" customHeight="1" x14ac:dyDescent="0.2">
      <c r="A54" s="33" t="s">
        <v>190</v>
      </c>
      <c r="B54" s="33" t="s">
        <v>217</v>
      </c>
      <c r="C54" s="33" t="s">
        <v>218</v>
      </c>
      <c r="D54" s="33">
        <v>1</v>
      </c>
      <c r="E54" s="33" t="s">
        <v>29</v>
      </c>
      <c r="F54" s="33">
        <v>5</v>
      </c>
      <c r="G54" s="33">
        <v>1</v>
      </c>
      <c r="H54" s="33">
        <v>0</v>
      </c>
      <c r="I54" s="150">
        <v>4653</v>
      </c>
    </row>
    <row r="55" spans="1:9" ht="12.75" customHeight="1" x14ac:dyDescent="0.2">
      <c r="A55" s="33" t="s">
        <v>190</v>
      </c>
      <c r="B55" s="33" t="s">
        <v>219</v>
      </c>
      <c r="C55" s="33" t="s">
        <v>220</v>
      </c>
      <c r="D55" s="33">
        <v>1</v>
      </c>
      <c r="E55" s="33" t="s">
        <v>29</v>
      </c>
      <c r="F55" s="33">
        <v>5</v>
      </c>
      <c r="G55" s="33">
        <v>1</v>
      </c>
      <c r="H55" s="33">
        <v>0</v>
      </c>
      <c r="I55" s="150">
        <v>6298</v>
      </c>
    </row>
    <row r="56" spans="1:9" ht="12.75" customHeight="1" x14ac:dyDescent="0.2">
      <c r="A56" s="33" t="s">
        <v>190</v>
      </c>
      <c r="B56" s="33" t="s">
        <v>221</v>
      </c>
      <c r="C56" s="33" t="s">
        <v>222</v>
      </c>
      <c r="D56" s="33">
        <v>1</v>
      </c>
      <c r="E56" s="33" t="s">
        <v>29</v>
      </c>
      <c r="F56" s="33">
        <v>5</v>
      </c>
      <c r="G56" s="33">
        <v>1</v>
      </c>
      <c r="H56" s="33">
        <v>0</v>
      </c>
      <c r="I56" s="150">
        <v>6196</v>
      </c>
    </row>
    <row r="57" spans="1:9" ht="12.75" customHeight="1" x14ac:dyDescent="0.2">
      <c r="A57" s="33" t="s">
        <v>190</v>
      </c>
      <c r="B57" s="33" t="s">
        <v>223</v>
      </c>
      <c r="C57" s="33" t="s">
        <v>224</v>
      </c>
      <c r="D57" s="33">
        <v>1</v>
      </c>
      <c r="E57" s="33" t="s">
        <v>29</v>
      </c>
      <c r="F57" s="33">
        <v>5</v>
      </c>
      <c r="G57" s="33">
        <v>1</v>
      </c>
      <c r="H57" s="33">
        <v>0</v>
      </c>
      <c r="I57" s="150">
        <v>6043</v>
      </c>
    </row>
    <row r="58" spans="1:9" ht="12.75" customHeight="1" x14ac:dyDescent="0.2">
      <c r="A58" s="33" t="s">
        <v>190</v>
      </c>
      <c r="B58" s="33" t="s">
        <v>225</v>
      </c>
      <c r="C58" s="33" t="s">
        <v>226</v>
      </c>
      <c r="D58" s="33">
        <v>1</v>
      </c>
      <c r="E58" s="33" t="s">
        <v>29</v>
      </c>
      <c r="F58" s="33">
        <v>5</v>
      </c>
      <c r="G58" s="33">
        <v>1</v>
      </c>
      <c r="H58" s="33">
        <v>0</v>
      </c>
      <c r="I58" s="150">
        <v>5837</v>
      </c>
    </row>
    <row r="59" spans="1:9" ht="12.75" customHeight="1" x14ac:dyDescent="0.2">
      <c r="A59" s="33" t="s">
        <v>190</v>
      </c>
      <c r="B59" s="33" t="s">
        <v>227</v>
      </c>
      <c r="C59" s="33" t="s">
        <v>228</v>
      </c>
      <c r="D59" s="33">
        <v>1</v>
      </c>
      <c r="E59" s="33" t="s">
        <v>29</v>
      </c>
      <c r="F59" s="33">
        <v>5</v>
      </c>
      <c r="G59" s="33">
        <v>1</v>
      </c>
      <c r="H59" s="33">
        <v>0</v>
      </c>
      <c r="I59" s="150">
        <v>9061</v>
      </c>
    </row>
    <row r="60" spans="1:9" ht="12.75" customHeight="1" x14ac:dyDescent="0.2">
      <c r="A60" s="33" t="s">
        <v>190</v>
      </c>
      <c r="B60" s="33" t="s">
        <v>229</v>
      </c>
      <c r="C60" s="33" t="s">
        <v>230</v>
      </c>
      <c r="D60" s="33">
        <v>1</v>
      </c>
      <c r="E60" s="33" t="s">
        <v>29</v>
      </c>
      <c r="F60" s="33">
        <v>5</v>
      </c>
      <c r="G60" s="33">
        <v>1</v>
      </c>
      <c r="H60" s="33">
        <v>0</v>
      </c>
      <c r="I60" s="150">
        <v>6628</v>
      </c>
    </row>
    <row r="61" spans="1:9" ht="12.75" customHeight="1" x14ac:dyDescent="0.2">
      <c r="A61" s="33" t="s">
        <v>190</v>
      </c>
      <c r="B61" s="33" t="s">
        <v>231</v>
      </c>
      <c r="C61" s="33" t="s">
        <v>232</v>
      </c>
      <c r="D61" s="33">
        <v>1</v>
      </c>
      <c r="E61" s="33" t="s">
        <v>29</v>
      </c>
      <c r="F61" s="33">
        <v>5</v>
      </c>
      <c r="G61" s="33">
        <v>1</v>
      </c>
      <c r="H61" s="33">
        <v>0</v>
      </c>
      <c r="I61" s="150">
        <v>11896</v>
      </c>
    </row>
    <row r="62" spans="1:9" ht="12.75" customHeight="1" x14ac:dyDescent="0.2">
      <c r="A62" s="36" t="s">
        <v>190</v>
      </c>
      <c r="B62" s="36" t="s">
        <v>233</v>
      </c>
      <c r="C62" s="36" t="s">
        <v>234</v>
      </c>
      <c r="D62" s="36">
        <v>1</v>
      </c>
      <c r="E62" s="36" t="s">
        <v>29</v>
      </c>
      <c r="F62" s="36">
        <v>5</v>
      </c>
      <c r="G62" s="36">
        <v>1</v>
      </c>
      <c r="H62" s="36">
        <v>0</v>
      </c>
      <c r="I62" s="151">
        <v>6937</v>
      </c>
    </row>
    <row r="63" spans="1:9" x14ac:dyDescent="0.2">
      <c r="A63" s="30"/>
      <c r="B63" s="29">
        <f>COUNTA(B41:B62)</f>
        <v>22</v>
      </c>
      <c r="C63" s="29"/>
      <c r="D63" s="29"/>
      <c r="E63" s="29">
        <f>COUNTIF(E41:E62, "Yes")</f>
        <v>22</v>
      </c>
      <c r="F63" s="30"/>
      <c r="G63" s="29"/>
      <c r="H63" s="29"/>
      <c r="I63" s="55">
        <f>SUM(I41:I62)</f>
        <v>186591</v>
      </c>
    </row>
    <row r="64" spans="1:9" x14ac:dyDescent="0.2">
      <c r="A64" s="30"/>
      <c r="B64" s="29"/>
      <c r="C64" s="29"/>
      <c r="D64" s="29"/>
      <c r="E64" s="29"/>
      <c r="F64" s="30"/>
      <c r="G64" s="29"/>
      <c r="H64" s="29"/>
      <c r="I64" s="55"/>
    </row>
    <row r="65" spans="1:9" ht="12.75" customHeight="1" x14ac:dyDescent="0.2">
      <c r="A65" s="36" t="s">
        <v>235</v>
      </c>
      <c r="B65" s="36" t="s">
        <v>236</v>
      </c>
      <c r="C65" s="36" t="s">
        <v>237</v>
      </c>
      <c r="D65" s="36">
        <v>1</v>
      </c>
      <c r="E65" s="36" t="s">
        <v>29</v>
      </c>
      <c r="F65" s="36">
        <v>5</v>
      </c>
      <c r="G65" s="36">
        <v>1</v>
      </c>
      <c r="H65" s="36">
        <v>0</v>
      </c>
      <c r="I65" s="151">
        <v>1676</v>
      </c>
    </row>
    <row r="66" spans="1:9" x14ac:dyDescent="0.2">
      <c r="A66" s="30"/>
      <c r="B66" s="29">
        <f>COUNTA(B65:B65)</f>
        <v>1</v>
      </c>
      <c r="C66" s="29"/>
      <c r="D66" s="29"/>
      <c r="E66" s="29">
        <f>COUNTIF(E65:E65, "Yes")</f>
        <v>1</v>
      </c>
      <c r="F66" s="30"/>
      <c r="G66" s="29"/>
      <c r="H66" s="29"/>
      <c r="I66" s="55">
        <f>SUM(I65:I65)</f>
        <v>1676</v>
      </c>
    </row>
    <row r="67" spans="1:9" x14ac:dyDescent="0.2">
      <c r="A67" s="30"/>
      <c r="B67" s="29"/>
      <c r="C67" s="29"/>
      <c r="D67" s="29"/>
      <c r="E67" s="29"/>
      <c r="F67" s="30"/>
      <c r="G67" s="29"/>
      <c r="H67" s="29"/>
      <c r="I67" s="129"/>
    </row>
    <row r="68" spans="1:9" x14ac:dyDescent="0.2">
      <c r="A68" s="30"/>
      <c r="B68" s="29"/>
      <c r="C68" s="29"/>
      <c r="D68" s="29"/>
      <c r="E68" s="29"/>
      <c r="F68" s="30"/>
      <c r="G68" s="29"/>
      <c r="H68" s="29"/>
      <c r="I68" s="55"/>
    </row>
    <row r="69" spans="1:9" x14ac:dyDescent="0.2">
      <c r="A69" s="70"/>
      <c r="B69" s="70"/>
      <c r="D69" s="121" t="s">
        <v>99</v>
      </c>
      <c r="E69" s="96"/>
      <c r="F69" s="97"/>
      <c r="G69" s="70"/>
      <c r="H69" s="70"/>
    </row>
    <row r="70" spans="1:9" x14ac:dyDescent="0.2">
      <c r="A70" s="70"/>
      <c r="B70" s="70"/>
      <c r="D70" s="110" t="s">
        <v>95</v>
      </c>
      <c r="E70" s="99">
        <f>SUM(B3+B6+B11+B14+B17+B23+B35+B39+B63+B66)</f>
        <v>46</v>
      </c>
      <c r="G70" s="70"/>
      <c r="H70" s="70"/>
      <c r="I70" s="2"/>
    </row>
    <row r="71" spans="1:9" x14ac:dyDescent="0.2">
      <c r="D71" s="110" t="s">
        <v>97</v>
      </c>
      <c r="E71" s="99">
        <f>SUM(E3+E6+E11+E14+E17+E23+E35+E39+E63+E66)</f>
        <v>46</v>
      </c>
      <c r="I71" s="89"/>
    </row>
    <row r="72" spans="1:9" x14ac:dyDescent="0.2">
      <c r="D72" s="110" t="s">
        <v>138</v>
      </c>
      <c r="E72" s="127">
        <f>E71/E70</f>
        <v>1</v>
      </c>
    </row>
    <row r="73" spans="1:9" x14ac:dyDescent="0.2">
      <c r="D73" s="110" t="s">
        <v>98</v>
      </c>
      <c r="E73" s="100">
        <f>SUM(I3+I6+I11+I14+I17+I23+I35+I39+I63+I66)</f>
        <v>268613</v>
      </c>
    </row>
    <row r="75" spans="1:9" x14ac:dyDescent="0.2">
      <c r="D75" s="121" t="s">
        <v>250</v>
      </c>
      <c r="E75" s="158" t="s">
        <v>251</v>
      </c>
      <c r="F75" s="158" t="s">
        <v>103</v>
      </c>
    </row>
    <row r="76" spans="1:9" x14ac:dyDescent="0.2">
      <c r="D76" s="110" t="s">
        <v>252</v>
      </c>
      <c r="E76" s="159">
        <f>COUNTIF(G2:G65, "0.25")</f>
        <v>0</v>
      </c>
      <c r="F76" s="160">
        <f>E76/E71</f>
        <v>0</v>
      </c>
    </row>
    <row r="77" spans="1:9" x14ac:dyDescent="0.2">
      <c r="D77" s="110" t="s">
        <v>253</v>
      </c>
      <c r="E77" s="159">
        <f>COUNTIF(G2:G65, "0.5")</f>
        <v>0</v>
      </c>
      <c r="F77" s="160">
        <f>E77/E71</f>
        <v>0</v>
      </c>
    </row>
    <row r="78" spans="1:9" x14ac:dyDescent="0.2">
      <c r="D78" s="110" t="s">
        <v>254</v>
      </c>
      <c r="E78" s="159">
        <f>COUNTIF(G2:G65, "1")</f>
        <v>46</v>
      </c>
      <c r="F78" s="160">
        <f>E78/E71</f>
        <v>1</v>
      </c>
    </row>
    <row r="79" spans="1:9" x14ac:dyDescent="0.2">
      <c r="D79" s="110" t="s">
        <v>255</v>
      </c>
      <c r="E79" s="159">
        <f>COUNTIF(G2:G65, "1.25")</f>
        <v>0</v>
      </c>
      <c r="F79" s="160">
        <f>E79/E71</f>
        <v>0</v>
      </c>
    </row>
    <row r="80" spans="1:9" x14ac:dyDescent="0.2">
      <c r="D80" s="110" t="s">
        <v>256</v>
      </c>
      <c r="E80" s="159">
        <f>COUNTIF(G2:G65, "1.50")</f>
        <v>0</v>
      </c>
      <c r="F80" s="160">
        <f>E80/E71</f>
        <v>0</v>
      </c>
    </row>
    <row r="81" spans="4:6" x14ac:dyDescent="0.2">
      <c r="D81" s="110" t="s">
        <v>257</v>
      </c>
      <c r="E81" s="159">
        <f>COUNTIF(G2:G65, "2")</f>
        <v>0</v>
      </c>
      <c r="F81" s="160">
        <f>E81/E71</f>
        <v>0</v>
      </c>
    </row>
    <row r="82" spans="4:6" x14ac:dyDescent="0.2">
      <c r="D82" s="110" t="s">
        <v>258</v>
      </c>
      <c r="E82" s="159">
        <f>COUNTIF(G2:G65, "2.5")</f>
        <v>0</v>
      </c>
      <c r="F82" s="160">
        <f>E82/E71</f>
        <v>0</v>
      </c>
    </row>
    <row r="83" spans="4:6" x14ac:dyDescent="0.2">
      <c r="D83" s="110" t="s">
        <v>259</v>
      </c>
      <c r="E83" s="159">
        <f>COUNTIF(G2:G65, "3")</f>
        <v>0</v>
      </c>
      <c r="F83" s="160">
        <f>E83/E71</f>
        <v>0</v>
      </c>
    </row>
    <row r="84" spans="4:6" x14ac:dyDescent="0.2">
      <c r="D84" s="110" t="s">
        <v>260</v>
      </c>
      <c r="E84" s="159">
        <f>COUNTIF(G2:G65, "4")</f>
        <v>0</v>
      </c>
      <c r="F84" s="160">
        <f>E84/E71</f>
        <v>0</v>
      </c>
    </row>
    <row r="85" spans="4:6" x14ac:dyDescent="0.2">
      <c r="D85" s="110" t="s">
        <v>261</v>
      </c>
      <c r="E85" s="159">
        <f>COUNTIF(G2:G65, "5")</f>
        <v>0</v>
      </c>
      <c r="F85" s="160">
        <f>E85/E71</f>
        <v>0</v>
      </c>
    </row>
    <row r="86" spans="4:6" x14ac:dyDescent="0.2">
      <c r="D86" s="110" t="s">
        <v>262</v>
      </c>
      <c r="E86" s="159">
        <f>COUNTIF(G2:G65, "7")</f>
        <v>0</v>
      </c>
      <c r="F86" s="160">
        <f>E86/E71</f>
        <v>0</v>
      </c>
    </row>
    <row r="87" spans="4:6" x14ac:dyDescent="0.2">
      <c r="D87" s="35"/>
      <c r="F87" s="159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Virginia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8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62"/>
      <c r="B1" s="171" t="s">
        <v>36</v>
      </c>
      <c r="C1" s="171"/>
      <c r="D1" s="62"/>
      <c r="E1" s="62"/>
      <c r="F1" s="172" t="s">
        <v>139</v>
      </c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33" s="24" customFormat="1" ht="39" customHeight="1" x14ac:dyDescent="0.15">
      <c r="A2" s="25" t="s">
        <v>12</v>
      </c>
      <c r="B2" s="25" t="s">
        <v>13</v>
      </c>
      <c r="C2" s="25" t="s">
        <v>65</v>
      </c>
      <c r="D2" s="25" t="s">
        <v>73</v>
      </c>
      <c r="E2" s="25" t="s">
        <v>74</v>
      </c>
      <c r="F2" s="25" t="s">
        <v>75</v>
      </c>
      <c r="G2" s="25" t="s">
        <v>76</v>
      </c>
      <c r="H2" s="3" t="s">
        <v>77</v>
      </c>
      <c r="I2" s="25" t="s">
        <v>78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79</v>
      </c>
      <c r="O2" s="25" t="s">
        <v>80</v>
      </c>
      <c r="P2" s="25" t="s">
        <v>81</v>
      </c>
      <c r="Q2" s="25" t="s">
        <v>82</v>
      </c>
      <c r="R2" s="25" t="s">
        <v>83</v>
      </c>
    </row>
    <row r="3" spans="1:33" s="24" customFormat="1" ht="12.75" customHeight="1" x14ac:dyDescent="0.15">
      <c r="A3" s="166" t="s">
        <v>140</v>
      </c>
      <c r="B3" s="166" t="s">
        <v>141</v>
      </c>
      <c r="C3" s="166" t="s">
        <v>142</v>
      </c>
      <c r="D3" s="166" t="s">
        <v>29</v>
      </c>
      <c r="E3" s="166" t="s">
        <v>29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 t="s">
        <v>29</v>
      </c>
    </row>
    <row r="4" spans="1:33" x14ac:dyDescent="0.2">
      <c r="A4" s="33"/>
      <c r="B4" s="34">
        <f>COUNTA(B3:B3)</f>
        <v>1</v>
      </c>
      <c r="C4" s="62"/>
      <c r="D4" s="34">
        <f t="shared" ref="D4:R4" si="0">COUNTIF(D3:D3,"Yes")</f>
        <v>1</v>
      </c>
      <c r="E4" s="34">
        <f t="shared" si="0"/>
        <v>1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1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x14ac:dyDescent="0.2">
      <c r="A6" s="36" t="s">
        <v>143</v>
      </c>
      <c r="B6" s="36" t="s">
        <v>144</v>
      </c>
      <c r="C6" s="36" t="s">
        <v>145</v>
      </c>
      <c r="D6" s="36" t="s">
        <v>29</v>
      </c>
      <c r="E6" s="36" t="s">
        <v>29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 t="s">
        <v>29</v>
      </c>
    </row>
    <row r="7" spans="1:33" x14ac:dyDescent="0.2">
      <c r="A7" s="33"/>
      <c r="B7" s="34">
        <f>COUNTA(B6:B6)</f>
        <v>1</v>
      </c>
      <c r="C7" s="62"/>
      <c r="D7" s="34">
        <f t="shared" ref="D7:R7" si="1">COUNTIF(D6:D6,"Yes")</f>
        <v>1</v>
      </c>
      <c r="E7" s="34">
        <f t="shared" si="1"/>
        <v>1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4">
        <f t="shared" si="1"/>
        <v>0</v>
      </c>
      <c r="N7" s="34">
        <f t="shared" si="1"/>
        <v>0</v>
      </c>
      <c r="O7" s="34">
        <f t="shared" si="1"/>
        <v>0</v>
      </c>
      <c r="P7" s="34">
        <f t="shared" si="1"/>
        <v>0</v>
      </c>
      <c r="Q7" s="34">
        <f t="shared" si="1"/>
        <v>0</v>
      </c>
      <c r="R7" s="34">
        <f t="shared" si="1"/>
        <v>1</v>
      </c>
    </row>
    <row r="8" spans="1:33" x14ac:dyDescent="0.2">
      <c r="A8" s="33"/>
      <c r="B8" s="48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33" x14ac:dyDescent="0.2">
      <c r="A9" s="33" t="s">
        <v>146</v>
      </c>
      <c r="B9" s="33" t="s">
        <v>147</v>
      </c>
      <c r="C9" s="33" t="s">
        <v>148</v>
      </c>
      <c r="D9" s="33" t="s">
        <v>29</v>
      </c>
      <c r="E9" s="33" t="s">
        <v>29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 t="s">
        <v>29</v>
      </c>
    </row>
    <row r="10" spans="1:33" x14ac:dyDescent="0.2">
      <c r="A10" s="33" t="s">
        <v>146</v>
      </c>
      <c r="B10" s="33" t="s">
        <v>240</v>
      </c>
      <c r="C10" s="33" t="s">
        <v>241</v>
      </c>
      <c r="D10" s="33" t="s">
        <v>29</v>
      </c>
      <c r="E10" s="33" t="s">
        <v>29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 t="s">
        <v>29</v>
      </c>
    </row>
    <row r="11" spans="1:33" x14ac:dyDescent="0.2">
      <c r="A11" s="36" t="s">
        <v>146</v>
      </c>
      <c r="B11" s="36" t="s">
        <v>149</v>
      </c>
      <c r="C11" s="36" t="s">
        <v>150</v>
      </c>
      <c r="D11" s="36" t="s">
        <v>29</v>
      </c>
      <c r="E11" s="36" t="s">
        <v>29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 t="s">
        <v>29</v>
      </c>
    </row>
    <row r="12" spans="1:33" x14ac:dyDescent="0.2">
      <c r="A12" s="33"/>
      <c r="B12" s="34">
        <f>COUNTA(B9:B11)</f>
        <v>3</v>
      </c>
      <c r="C12" s="62"/>
      <c r="D12" s="34">
        <f t="shared" ref="D12:R12" si="2">COUNTIF(D9:D11,"Yes")</f>
        <v>3</v>
      </c>
      <c r="E12" s="34">
        <f t="shared" si="2"/>
        <v>3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  <c r="R12" s="34">
        <f t="shared" si="2"/>
        <v>3</v>
      </c>
    </row>
    <row r="13" spans="1:33" x14ac:dyDescent="0.2">
      <c r="A13" s="33"/>
      <c r="B13" s="4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33" x14ac:dyDescent="0.2">
      <c r="A14" s="36" t="s">
        <v>151</v>
      </c>
      <c r="B14" s="36" t="s">
        <v>152</v>
      </c>
      <c r="C14" s="36" t="s">
        <v>153</v>
      </c>
      <c r="D14" s="36" t="s">
        <v>29</v>
      </c>
      <c r="E14" s="36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 t="s">
        <v>29</v>
      </c>
    </row>
    <row r="15" spans="1:33" x14ac:dyDescent="0.2">
      <c r="A15" s="33"/>
      <c r="B15" s="34">
        <f>COUNTA(B14:B14)</f>
        <v>1</v>
      </c>
      <c r="C15" s="62"/>
      <c r="D15" s="34">
        <f t="shared" ref="D15:R15" si="3">COUNTIF(D14:D14,"Yes")</f>
        <v>1</v>
      </c>
      <c r="E15" s="34">
        <f t="shared" si="3"/>
        <v>1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1</v>
      </c>
    </row>
    <row r="16" spans="1:33" x14ac:dyDescent="0.2">
      <c r="A16" s="49"/>
      <c r="B16" s="49"/>
      <c r="C16" s="9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">
      <c r="A17" s="36" t="s">
        <v>154</v>
      </c>
      <c r="B17" s="36" t="s">
        <v>155</v>
      </c>
      <c r="C17" s="36" t="s">
        <v>156</v>
      </c>
      <c r="D17" s="36" t="s">
        <v>29</v>
      </c>
      <c r="E17" s="36" t="s">
        <v>29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 t="s">
        <v>29</v>
      </c>
    </row>
    <row r="18" spans="1:18" x14ac:dyDescent="0.2">
      <c r="A18" s="33"/>
      <c r="B18" s="34">
        <f>COUNTA(B17:B17)</f>
        <v>1</v>
      </c>
      <c r="C18" s="128"/>
      <c r="D18" s="34">
        <f t="shared" ref="D18:R18" si="4">COUNTIF(D17:D17,"Yes")</f>
        <v>1</v>
      </c>
      <c r="E18" s="34">
        <f t="shared" si="4"/>
        <v>1</v>
      </c>
      <c r="F18" s="34">
        <f t="shared" si="4"/>
        <v>0</v>
      </c>
      <c r="G18" s="34">
        <f t="shared" si="4"/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0</v>
      </c>
      <c r="M18" s="34">
        <f t="shared" si="4"/>
        <v>0</v>
      </c>
      <c r="N18" s="34">
        <f t="shared" si="4"/>
        <v>0</v>
      </c>
      <c r="O18" s="34">
        <f t="shared" si="4"/>
        <v>0</v>
      </c>
      <c r="P18" s="34">
        <f t="shared" si="4"/>
        <v>0</v>
      </c>
      <c r="Q18" s="34">
        <f t="shared" si="4"/>
        <v>0</v>
      </c>
      <c r="R18" s="34">
        <f t="shared" si="4"/>
        <v>1</v>
      </c>
    </row>
    <row r="19" spans="1:18" x14ac:dyDescent="0.2">
      <c r="A19" s="49"/>
      <c r="B19" s="49"/>
      <c r="C19" s="9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18" x14ac:dyDescent="0.2">
      <c r="A20" s="33" t="s">
        <v>157</v>
      </c>
      <c r="B20" s="33" t="s">
        <v>158</v>
      </c>
      <c r="C20" s="33" t="s">
        <v>159</v>
      </c>
      <c r="D20" s="33" t="s">
        <v>29</v>
      </c>
      <c r="E20" s="33" t="s">
        <v>29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 t="s">
        <v>29</v>
      </c>
    </row>
    <row r="21" spans="1:18" ht="18" x14ac:dyDescent="0.2">
      <c r="A21" s="33" t="s">
        <v>157</v>
      </c>
      <c r="B21" s="33" t="s">
        <v>160</v>
      </c>
      <c r="C21" s="33" t="s">
        <v>161</v>
      </c>
      <c r="D21" s="33" t="s">
        <v>29</v>
      </c>
      <c r="E21" s="33" t="s">
        <v>29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 t="s">
        <v>29</v>
      </c>
    </row>
    <row r="22" spans="1:18" ht="18" x14ac:dyDescent="0.2">
      <c r="A22" s="33" t="s">
        <v>157</v>
      </c>
      <c r="B22" s="33" t="s">
        <v>162</v>
      </c>
      <c r="C22" s="33" t="s">
        <v>163</v>
      </c>
      <c r="D22" s="33" t="s">
        <v>29</v>
      </c>
      <c r="E22" s="33" t="s">
        <v>29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 t="s">
        <v>29</v>
      </c>
    </row>
    <row r="23" spans="1:18" ht="18" x14ac:dyDescent="0.2">
      <c r="A23" s="36" t="s">
        <v>157</v>
      </c>
      <c r="B23" s="36" t="s">
        <v>164</v>
      </c>
      <c r="C23" s="36" t="s">
        <v>165</v>
      </c>
      <c r="D23" s="36" t="s">
        <v>29</v>
      </c>
      <c r="E23" s="36" t="s">
        <v>29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 t="s">
        <v>29</v>
      </c>
    </row>
    <row r="24" spans="1:18" x14ac:dyDescent="0.2">
      <c r="A24" s="33"/>
      <c r="B24" s="34">
        <f>COUNTA(B20:B23)</f>
        <v>4</v>
      </c>
      <c r="C24" s="128"/>
      <c r="D24" s="34">
        <f t="shared" ref="D24:R24" si="5">COUNTIF(D20:D23,"Yes")</f>
        <v>4</v>
      </c>
      <c r="E24" s="34">
        <f t="shared" si="5"/>
        <v>4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  <c r="L24" s="34">
        <f t="shared" si="5"/>
        <v>0</v>
      </c>
      <c r="M24" s="34">
        <f t="shared" si="5"/>
        <v>0</v>
      </c>
      <c r="N24" s="34">
        <f t="shared" si="5"/>
        <v>0</v>
      </c>
      <c r="O24" s="34">
        <f t="shared" si="5"/>
        <v>0</v>
      </c>
      <c r="P24" s="34">
        <f t="shared" si="5"/>
        <v>0</v>
      </c>
      <c r="Q24" s="34">
        <f t="shared" si="5"/>
        <v>0</v>
      </c>
      <c r="R24" s="34">
        <f t="shared" si="5"/>
        <v>4</v>
      </c>
    </row>
    <row r="25" spans="1:18" x14ac:dyDescent="0.2">
      <c r="A25" s="49"/>
      <c r="B25" s="49"/>
      <c r="C25" s="90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ht="18" x14ac:dyDescent="0.2">
      <c r="A26" s="33" t="s">
        <v>166</v>
      </c>
      <c r="B26" s="33" t="s">
        <v>167</v>
      </c>
      <c r="C26" s="33" t="s">
        <v>168</v>
      </c>
      <c r="D26" s="33" t="s">
        <v>29</v>
      </c>
      <c r="E26" s="33" t="s">
        <v>29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 t="s">
        <v>29</v>
      </c>
    </row>
    <row r="27" spans="1:18" x14ac:dyDescent="0.2">
      <c r="A27" s="33" t="s">
        <v>166</v>
      </c>
      <c r="B27" s="33" t="s">
        <v>169</v>
      </c>
      <c r="C27" s="33" t="s">
        <v>170</v>
      </c>
      <c r="D27" s="33" t="s">
        <v>29</v>
      </c>
      <c r="E27" s="33" t="s">
        <v>29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 t="s">
        <v>29</v>
      </c>
    </row>
    <row r="28" spans="1:18" ht="18" x14ac:dyDescent="0.2">
      <c r="A28" s="33" t="s">
        <v>166</v>
      </c>
      <c r="B28" s="57" t="s">
        <v>171</v>
      </c>
      <c r="C28" s="57" t="s">
        <v>172</v>
      </c>
      <c r="D28" s="33" t="s">
        <v>29</v>
      </c>
      <c r="E28" s="33" t="s">
        <v>29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 t="s">
        <v>29</v>
      </c>
    </row>
    <row r="29" spans="1:18" x14ac:dyDescent="0.2">
      <c r="A29" s="33" t="s">
        <v>166</v>
      </c>
      <c r="B29" s="33" t="s">
        <v>173</v>
      </c>
      <c r="C29" s="33" t="s">
        <v>174</v>
      </c>
      <c r="D29" s="33" t="s">
        <v>29</v>
      </c>
      <c r="E29" s="33" t="s">
        <v>29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 t="s">
        <v>29</v>
      </c>
    </row>
    <row r="30" spans="1:18" x14ac:dyDescent="0.2">
      <c r="A30" s="33" t="s">
        <v>166</v>
      </c>
      <c r="B30" s="33" t="s">
        <v>175</v>
      </c>
      <c r="C30" s="33" t="s">
        <v>176</v>
      </c>
      <c r="D30" s="33" t="s">
        <v>29</v>
      </c>
      <c r="E30" s="33" t="s">
        <v>29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 t="s">
        <v>29</v>
      </c>
    </row>
    <row r="31" spans="1:18" x14ac:dyDescent="0.2">
      <c r="A31" s="73" t="s">
        <v>166</v>
      </c>
      <c r="B31" s="73" t="s">
        <v>242</v>
      </c>
      <c r="C31" s="73" t="s">
        <v>243</v>
      </c>
      <c r="D31" s="33" t="s">
        <v>29</v>
      </c>
      <c r="E31" s="33" t="s">
        <v>29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 t="s">
        <v>29</v>
      </c>
    </row>
    <row r="32" spans="1:18" ht="18" x14ac:dyDescent="0.2">
      <c r="A32" s="33" t="s">
        <v>166</v>
      </c>
      <c r="B32" s="33" t="s">
        <v>177</v>
      </c>
      <c r="C32" s="33" t="s">
        <v>178</v>
      </c>
      <c r="D32" s="33" t="s">
        <v>29</v>
      </c>
      <c r="E32" s="33" t="s">
        <v>29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 t="s">
        <v>29</v>
      </c>
    </row>
    <row r="33" spans="1:18" x14ac:dyDescent="0.2">
      <c r="A33" s="33" t="s">
        <v>166</v>
      </c>
      <c r="B33" s="33" t="s">
        <v>179</v>
      </c>
      <c r="C33" s="33" t="s">
        <v>180</v>
      </c>
      <c r="D33" s="33" t="s">
        <v>29</v>
      </c>
      <c r="E33" s="33" t="s">
        <v>29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 t="s">
        <v>29</v>
      </c>
    </row>
    <row r="34" spans="1:18" ht="18" x14ac:dyDescent="0.2">
      <c r="A34" s="33" t="s">
        <v>166</v>
      </c>
      <c r="B34" s="33" t="s">
        <v>181</v>
      </c>
      <c r="C34" s="33" t="s">
        <v>182</v>
      </c>
      <c r="D34" s="33" t="s">
        <v>29</v>
      </c>
      <c r="E34" s="33" t="s">
        <v>29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 t="s">
        <v>29</v>
      </c>
    </row>
    <row r="35" spans="1:18" ht="18" x14ac:dyDescent="0.2">
      <c r="A35" s="36" t="s">
        <v>166</v>
      </c>
      <c r="B35" s="36" t="s">
        <v>183</v>
      </c>
      <c r="C35" s="36" t="s">
        <v>184</v>
      </c>
      <c r="D35" s="36" t="s">
        <v>29</v>
      </c>
      <c r="E35" s="36" t="s">
        <v>29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 t="s">
        <v>29</v>
      </c>
    </row>
    <row r="36" spans="1:18" x14ac:dyDescent="0.2">
      <c r="A36" s="33"/>
      <c r="B36" s="34">
        <f>COUNTA(B26:B35)</f>
        <v>10</v>
      </c>
      <c r="C36" s="128"/>
      <c r="D36" s="34">
        <f t="shared" ref="D36:R36" si="6">COUNTIF(D26:D35,"Yes")</f>
        <v>10</v>
      </c>
      <c r="E36" s="34">
        <f t="shared" si="6"/>
        <v>10</v>
      </c>
      <c r="F36" s="34">
        <f t="shared" si="6"/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4">
        <f t="shared" si="6"/>
        <v>0</v>
      </c>
      <c r="O36" s="34">
        <f t="shared" si="6"/>
        <v>0</v>
      </c>
      <c r="P36" s="34">
        <f t="shared" si="6"/>
        <v>0</v>
      </c>
      <c r="Q36" s="34">
        <f t="shared" si="6"/>
        <v>0</v>
      </c>
      <c r="R36" s="34">
        <f t="shared" si="6"/>
        <v>10</v>
      </c>
    </row>
    <row r="37" spans="1:18" x14ac:dyDescent="0.2">
      <c r="A37" s="49"/>
      <c r="B37" s="49"/>
      <c r="C37" s="9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8" x14ac:dyDescent="0.2">
      <c r="A38" s="33" t="s">
        <v>185</v>
      </c>
      <c r="B38" s="33" t="s">
        <v>186</v>
      </c>
      <c r="C38" s="33" t="s">
        <v>187</v>
      </c>
      <c r="D38" s="33" t="s">
        <v>29</v>
      </c>
      <c r="E38" s="33" t="s">
        <v>29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 t="s">
        <v>29</v>
      </c>
    </row>
    <row r="39" spans="1:18" ht="18" x14ac:dyDescent="0.2">
      <c r="A39" s="36" t="s">
        <v>185</v>
      </c>
      <c r="B39" s="36" t="s">
        <v>188</v>
      </c>
      <c r="C39" s="36" t="s">
        <v>189</v>
      </c>
      <c r="D39" s="36" t="s">
        <v>29</v>
      </c>
      <c r="E39" s="36" t="s">
        <v>29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 t="s">
        <v>29</v>
      </c>
    </row>
    <row r="40" spans="1:18" x14ac:dyDescent="0.2">
      <c r="A40" s="33"/>
      <c r="B40" s="34">
        <f>COUNTA(B38:B39)</f>
        <v>2</v>
      </c>
      <c r="C40" s="128"/>
      <c r="D40" s="34">
        <f t="shared" ref="D40:R40" si="7">COUNTIF(D38:D39,"Yes")</f>
        <v>2</v>
      </c>
      <c r="E40" s="34">
        <f t="shared" si="7"/>
        <v>2</v>
      </c>
      <c r="F40" s="34">
        <f t="shared" si="7"/>
        <v>0</v>
      </c>
      <c r="G40" s="34">
        <f t="shared" si="7"/>
        <v>0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  <c r="O40" s="34">
        <f t="shared" si="7"/>
        <v>0</v>
      </c>
      <c r="P40" s="34">
        <f t="shared" si="7"/>
        <v>0</v>
      </c>
      <c r="Q40" s="34">
        <f t="shared" si="7"/>
        <v>0</v>
      </c>
      <c r="R40" s="34">
        <f t="shared" si="7"/>
        <v>2</v>
      </c>
    </row>
    <row r="41" spans="1:18" x14ac:dyDescent="0.2">
      <c r="A41" s="49"/>
      <c r="B41" s="49"/>
      <c r="C41" s="9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8" x14ac:dyDescent="0.2">
      <c r="A42" s="33" t="s">
        <v>190</v>
      </c>
      <c r="B42" s="33" t="s">
        <v>191</v>
      </c>
      <c r="C42" s="33" t="s">
        <v>192</v>
      </c>
      <c r="D42" s="33" t="s">
        <v>29</v>
      </c>
      <c r="E42" s="33" t="s">
        <v>29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 t="s">
        <v>29</v>
      </c>
    </row>
    <row r="43" spans="1:18" ht="18" x14ac:dyDescent="0.2">
      <c r="A43" s="33" t="s">
        <v>190</v>
      </c>
      <c r="B43" s="33" t="s">
        <v>193</v>
      </c>
      <c r="C43" s="33" t="s">
        <v>194</v>
      </c>
      <c r="D43" s="33" t="s">
        <v>29</v>
      </c>
      <c r="E43" s="33" t="s">
        <v>29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 t="s">
        <v>29</v>
      </c>
    </row>
    <row r="44" spans="1:18" ht="18" x14ac:dyDescent="0.2">
      <c r="A44" s="33" t="s">
        <v>190</v>
      </c>
      <c r="B44" s="33" t="s">
        <v>195</v>
      </c>
      <c r="C44" s="33" t="s">
        <v>196</v>
      </c>
      <c r="D44" s="33" t="s">
        <v>29</v>
      </c>
      <c r="E44" s="33" t="s">
        <v>29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 t="s">
        <v>29</v>
      </c>
    </row>
    <row r="45" spans="1:18" ht="18" x14ac:dyDescent="0.2">
      <c r="A45" s="33" t="s">
        <v>190</v>
      </c>
      <c r="B45" s="33" t="s">
        <v>197</v>
      </c>
      <c r="C45" s="33" t="s">
        <v>198</v>
      </c>
      <c r="D45" s="33" t="s">
        <v>29</v>
      </c>
      <c r="E45" s="33" t="s">
        <v>29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 t="s">
        <v>29</v>
      </c>
    </row>
    <row r="46" spans="1:18" ht="18" x14ac:dyDescent="0.2">
      <c r="A46" s="33" t="s">
        <v>190</v>
      </c>
      <c r="B46" s="33" t="s">
        <v>199</v>
      </c>
      <c r="C46" s="33" t="s">
        <v>200</v>
      </c>
      <c r="D46" s="33" t="s">
        <v>29</v>
      </c>
      <c r="E46" s="33" t="s">
        <v>29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 t="s">
        <v>29</v>
      </c>
    </row>
    <row r="47" spans="1:18" ht="18" x14ac:dyDescent="0.2">
      <c r="A47" s="33" t="s">
        <v>190</v>
      </c>
      <c r="B47" s="33" t="s">
        <v>201</v>
      </c>
      <c r="C47" s="33" t="s">
        <v>202</v>
      </c>
      <c r="D47" s="33" t="s">
        <v>29</v>
      </c>
      <c r="E47" s="33" t="s">
        <v>29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 t="s">
        <v>29</v>
      </c>
    </row>
    <row r="48" spans="1:18" ht="18" x14ac:dyDescent="0.2">
      <c r="A48" s="33" t="s">
        <v>190</v>
      </c>
      <c r="B48" s="33" t="s">
        <v>203</v>
      </c>
      <c r="C48" s="33" t="s">
        <v>204</v>
      </c>
      <c r="D48" s="33" t="s">
        <v>29</v>
      </c>
      <c r="E48" s="33" t="s">
        <v>29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 t="s">
        <v>29</v>
      </c>
    </row>
    <row r="49" spans="1:18" ht="18" x14ac:dyDescent="0.2">
      <c r="A49" s="33" t="s">
        <v>190</v>
      </c>
      <c r="B49" s="33" t="s">
        <v>205</v>
      </c>
      <c r="C49" s="33" t="s">
        <v>206</v>
      </c>
      <c r="D49" s="33" t="s">
        <v>29</v>
      </c>
      <c r="E49" s="33" t="s">
        <v>29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 t="s">
        <v>29</v>
      </c>
    </row>
    <row r="50" spans="1:18" ht="18" x14ac:dyDescent="0.2">
      <c r="A50" s="33" t="s">
        <v>190</v>
      </c>
      <c r="B50" s="33" t="s">
        <v>207</v>
      </c>
      <c r="C50" s="33" t="s">
        <v>208</v>
      </c>
      <c r="D50" s="33" t="s">
        <v>29</v>
      </c>
      <c r="E50" s="33" t="s">
        <v>29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 t="s">
        <v>29</v>
      </c>
    </row>
    <row r="51" spans="1:18" ht="18" x14ac:dyDescent="0.2">
      <c r="A51" s="33" t="s">
        <v>190</v>
      </c>
      <c r="B51" s="33" t="s">
        <v>209</v>
      </c>
      <c r="C51" s="33" t="s">
        <v>210</v>
      </c>
      <c r="D51" s="33" t="s">
        <v>29</v>
      </c>
      <c r="E51" s="33" t="s">
        <v>29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 t="s">
        <v>29</v>
      </c>
    </row>
    <row r="52" spans="1:18" ht="18" x14ac:dyDescent="0.2">
      <c r="A52" s="33" t="s">
        <v>190</v>
      </c>
      <c r="B52" s="33" t="s">
        <v>211</v>
      </c>
      <c r="C52" s="33" t="s">
        <v>212</v>
      </c>
      <c r="D52" s="33" t="s">
        <v>29</v>
      </c>
      <c r="E52" s="33" t="s">
        <v>29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 t="s">
        <v>29</v>
      </c>
    </row>
    <row r="53" spans="1:18" ht="18" x14ac:dyDescent="0.2">
      <c r="A53" s="33" t="s">
        <v>190</v>
      </c>
      <c r="B53" s="33" t="s">
        <v>213</v>
      </c>
      <c r="C53" s="33" t="s">
        <v>214</v>
      </c>
      <c r="D53" s="33" t="s">
        <v>29</v>
      </c>
      <c r="E53" s="33" t="s">
        <v>29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 t="s">
        <v>29</v>
      </c>
    </row>
    <row r="54" spans="1:18" ht="18" x14ac:dyDescent="0.2">
      <c r="A54" s="33" t="s">
        <v>190</v>
      </c>
      <c r="B54" s="33" t="s">
        <v>215</v>
      </c>
      <c r="C54" s="33" t="s">
        <v>216</v>
      </c>
      <c r="D54" s="33" t="s">
        <v>29</v>
      </c>
      <c r="E54" s="33" t="s">
        <v>29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 t="s">
        <v>29</v>
      </c>
    </row>
    <row r="55" spans="1:18" ht="18" x14ac:dyDescent="0.2">
      <c r="A55" s="33" t="s">
        <v>190</v>
      </c>
      <c r="B55" s="33" t="s">
        <v>217</v>
      </c>
      <c r="C55" s="33" t="s">
        <v>218</v>
      </c>
      <c r="D55" s="33" t="s">
        <v>29</v>
      </c>
      <c r="E55" s="33" t="s">
        <v>29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 t="s">
        <v>29</v>
      </c>
    </row>
    <row r="56" spans="1:18" ht="18" x14ac:dyDescent="0.2">
      <c r="A56" s="33" t="s">
        <v>190</v>
      </c>
      <c r="B56" s="33" t="s">
        <v>219</v>
      </c>
      <c r="C56" s="33" t="s">
        <v>220</v>
      </c>
      <c r="D56" s="33" t="s">
        <v>29</v>
      </c>
      <c r="E56" s="33" t="s">
        <v>29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 t="s">
        <v>29</v>
      </c>
    </row>
    <row r="57" spans="1:18" ht="18" x14ac:dyDescent="0.2">
      <c r="A57" s="33" t="s">
        <v>190</v>
      </c>
      <c r="B57" s="33" t="s">
        <v>221</v>
      </c>
      <c r="C57" s="33" t="s">
        <v>222</v>
      </c>
      <c r="D57" s="33" t="s">
        <v>29</v>
      </c>
      <c r="E57" s="33" t="s">
        <v>29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 t="s">
        <v>29</v>
      </c>
    </row>
    <row r="58" spans="1:18" ht="18" x14ac:dyDescent="0.2">
      <c r="A58" s="33" t="s">
        <v>190</v>
      </c>
      <c r="B58" s="33" t="s">
        <v>223</v>
      </c>
      <c r="C58" s="33" t="s">
        <v>224</v>
      </c>
      <c r="D58" s="33" t="s">
        <v>29</v>
      </c>
      <c r="E58" s="33" t="s">
        <v>29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 t="s">
        <v>29</v>
      </c>
    </row>
    <row r="59" spans="1:18" ht="18" x14ac:dyDescent="0.2">
      <c r="A59" s="33" t="s">
        <v>190</v>
      </c>
      <c r="B59" s="33" t="s">
        <v>225</v>
      </c>
      <c r="C59" s="33" t="s">
        <v>226</v>
      </c>
      <c r="D59" s="33" t="s">
        <v>29</v>
      </c>
      <c r="E59" s="33" t="s">
        <v>29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 t="s">
        <v>29</v>
      </c>
    </row>
    <row r="60" spans="1:18" ht="18" x14ac:dyDescent="0.2">
      <c r="A60" s="33" t="s">
        <v>190</v>
      </c>
      <c r="B60" s="33" t="s">
        <v>227</v>
      </c>
      <c r="C60" s="33" t="s">
        <v>228</v>
      </c>
      <c r="D60" s="33" t="s">
        <v>29</v>
      </c>
      <c r="E60" s="33" t="s">
        <v>29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 t="s">
        <v>29</v>
      </c>
    </row>
    <row r="61" spans="1:18" ht="18" x14ac:dyDescent="0.2">
      <c r="A61" s="33" t="s">
        <v>190</v>
      </c>
      <c r="B61" s="33" t="s">
        <v>229</v>
      </c>
      <c r="C61" s="33" t="s">
        <v>230</v>
      </c>
      <c r="D61" s="33" t="s">
        <v>29</v>
      </c>
      <c r="E61" s="33" t="s">
        <v>29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 t="s">
        <v>29</v>
      </c>
    </row>
    <row r="62" spans="1:18" ht="18" x14ac:dyDescent="0.2">
      <c r="A62" s="33" t="s">
        <v>190</v>
      </c>
      <c r="B62" s="33" t="s">
        <v>231</v>
      </c>
      <c r="C62" s="33" t="s">
        <v>232</v>
      </c>
      <c r="D62" s="33" t="s">
        <v>29</v>
      </c>
      <c r="E62" s="33" t="s">
        <v>29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 t="s">
        <v>29</v>
      </c>
    </row>
    <row r="63" spans="1:18" ht="18" x14ac:dyDescent="0.2">
      <c r="A63" s="36" t="s">
        <v>190</v>
      </c>
      <c r="B63" s="36" t="s">
        <v>233</v>
      </c>
      <c r="C63" s="36" t="s">
        <v>234</v>
      </c>
      <c r="D63" s="36" t="s">
        <v>29</v>
      </c>
      <c r="E63" s="36" t="s">
        <v>29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 t="s">
        <v>29</v>
      </c>
    </row>
    <row r="64" spans="1:18" x14ac:dyDescent="0.2">
      <c r="A64" s="33"/>
      <c r="B64" s="34">
        <f>COUNTA(B42:B63)</f>
        <v>22</v>
      </c>
      <c r="C64" s="128"/>
      <c r="D64" s="34">
        <f t="shared" ref="D64:R64" si="8">COUNTIF(D42:D63,"Yes")</f>
        <v>22</v>
      </c>
      <c r="E64" s="34">
        <f t="shared" si="8"/>
        <v>22</v>
      </c>
      <c r="F64" s="34">
        <f t="shared" si="8"/>
        <v>0</v>
      </c>
      <c r="G64" s="34">
        <f t="shared" si="8"/>
        <v>0</v>
      </c>
      <c r="H64" s="34">
        <f t="shared" si="8"/>
        <v>0</v>
      </c>
      <c r="I64" s="34">
        <f t="shared" si="8"/>
        <v>0</v>
      </c>
      <c r="J64" s="34">
        <f t="shared" si="8"/>
        <v>0</v>
      </c>
      <c r="K64" s="34">
        <f t="shared" si="8"/>
        <v>0</v>
      </c>
      <c r="L64" s="34">
        <f t="shared" si="8"/>
        <v>0</v>
      </c>
      <c r="M64" s="34">
        <f t="shared" si="8"/>
        <v>0</v>
      </c>
      <c r="N64" s="34">
        <f t="shared" si="8"/>
        <v>0</v>
      </c>
      <c r="O64" s="34">
        <f t="shared" si="8"/>
        <v>0</v>
      </c>
      <c r="P64" s="34">
        <f t="shared" si="8"/>
        <v>0</v>
      </c>
      <c r="Q64" s="34">
        <f t="shared" si="8"/>
        <v>0</v>
      </c>
      <c r="R64" s="34">
        <f t="shared" si="8"/>
        <v>22</v>
      </c>
    </row>
    <row r="65" spans="1:18" x14ac:dyDescent="0.2">
      <c r="A65" s="49"/>
      <c r="B65" s="49"/>
      <c r="C65" s="9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x14ac:dyDescent="0.2">
      <c r="A66" s="36" t="s">
        <v>235</v>
      </c>
      <c r="B66" s="36" t="s">
        <v>236</v>
      </c>
      <c r="C66" s="36" t="s">
        <v>237</v>
      </c>
      <c r="D66" s="36" t="s">
        <v>29</v>
      </c>
      <c r="E66" s="36" t="s">
        <v>29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 t="s">
        <v>29</v>
      </c>
    </row>
    <row r="67" spans="1:18" x14ac:dyDescent="0.2">
      <c r="A67" s="33"/>
      <c r="B67" s="34">
        <f>COUNTA(B66:B66)</f>
        <v>1</v>
      </c>
      <c r="C67" s="128"/>
      <c r="D67" s="34">
        <f t="shared" ref="D67:R67" si="9">COUNTIF(D66:D66,"Yes")</f>
        <v>1</v>
      </c>
      <c r="E67" s="34">
        <f t="shared" si="9"/>
        <v>1</v>
      </c>
      <c r="F67" s="34">
        <f t="shared" si="9"/>
        <v>0</v>
      </c>
      <c r="G67" s="34">
        <f t="shared" si="9"/>
        <v>0</v>
      </c>
      <c r="H67" s="34">
        <f t="shared" si="9"/>
        <v>0</v>
      </c>
      <c r="I67" s="34">
        <f t="shared" si="9"/>
        <v>0</v>
      </c>
      <c r="J67" s="34">
        <f t="shared" si="9"/>
        <v>0</v>
      </c>
      <c r="K67" s="34">
        <f t="shared" si="9"/>
        <v>0</v>
      </c>
      <c r="L67" s="34">
        <f t="shared" si="9"/>
        <v>0</v>
      </c>
      <c r="M67" s="34">
        <f t="shared" si="9"/>
        <v>0</v>
      </c>
      <c r="N67" s="34">
        <f t="shared" si="9"/>
        <v>0</v>
      </c>
      <c r="O67" s="34">
        <f t="shared" si="9"/>
        <v>0</v>
      </c>
      <c r="P67" s="34">
        <f t="shared" si="9"/>
        <v>0</v>
      </c>
      <c r="Q67" s="34">
        <f t="shared" si="9"/>
        <v>0</v>
      </c>
      <c r="R67" s="34">
        <f t="shared" si="9"/>
        <v>1</v>
      </c>
    </row>
    <row r="68" spans="1:18" x14ac:dyDescent="0.2">
      <c r="A68" s="49"/>
      <c r="B68" s="49"/>
      <c r="C68" s="9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x14ac:dyDescent="0.2">
      <c r="A69" s="53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x14ac:dyDescent="0.2">
      <c r="A70" s="53"/>
      <c r="C70" s="105" t="s">
        <v>64</v>
      </c>
      <c r="D70" s="106"/>
      <c r="E70" s="106"/>
      <c r="F70" s="106"/>
      <c r="G70" s="106"/>
      <c r="H70" s="106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x14ac:dyDescent="0.2">
      <c r="A71" s="53"/>
      <c r="B71" s="95"/>
      <c r="C71" s="107"/>
      <c r="D71" s="108"/>
      <c r="E71" s="109"/>
      <c r="F71" s="110" t="s">
        <v>97</v>
      </c>
      <c r="G71" s="101">
        <f>SUM(B4+B7+B12+B15+B18+B24+B36+B40+B64+B67)</f>
        <v>46</v>
      </c>
      <c r="H71" s="106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x14ac:dyDescent="0.2">
      <c r="B72" s="94"/>
      <c r="C72" s="107"/>
      <c r="D72" s="108"/>
      <c r="E72" s="108"/>
      <c r="F72" s="111" t="s">
        <v>100</v>
      </c>
      <c r="G72" s="101">
        <f>SUM(D4+D7+D12+D15+D18+D24+D36+D40+D64+D67)</f>
        <v>46</v>
      </c>
      <c r="H72" s="107"/>
    </row>
    <row r="73" spans="1:18" x14ac:dyDescent="0.2">
      <c r="B73" s="94"/>
      <c r="C73" s="107"/>
      <c r="D73" s="108"/>
      <c r="E73" s="108"/>
      <c r="F73" s="111" t="s">
        <v>101</v>
      </c>
      <c r="G73" s="101">
        <f>SUM(E4+E7+E12+E15+E18+E24+E36+E40+E64+E67)</f>
        <v>46</v>
      </c>
      <c r="H73" s="107"/>
    </row>
    <row r="74" spans="1:18" x14ac:dyDescent="0.2">
      <c r="B74" s="94"/>
      <c r="C74" s="107"/>
      <c r="D74" s="107"/>
      <c r="E74" s="107"/>
      <c r="F74" s="107"/>
      <c r="G74" s="107"/>
      <c r="H74" s="107"/>
    </row>
    <row r="75" spans="1:18" x14ac:dyDescent="0.2">
      <c r="B75" s="94"/>
      <c r="C75" s="105" t="s">
        <v>102</v>
      </c>
      <c r="D75" s="107"/>
      <c r="E75" s="107"/>
      <c r="F75" s="107"/>
      <c r="G75" s="112" t="s">
        <v>93</v>
      </c>
      <c r="H75" s="112" t="s">
        <v>103</v>
      </c>
    </row>
    <row r="76" spans="1:18" x14ac:dyDescent="0.2">
      <c r="B76" s="94"/>
      <c r="C76" s="107"/>
      <c r="D76" s="107"/>
      <c r="E76" s="107"/>
      <c r="F76" s="113" t="s">
        <v>108</v>
      </c>
      <c r="G76" s="101">
        <f>SUM(F4+F7+F12+F15+F18+F24+F36+F40+F64+F67)</f>
        <v>0</v>
      </c>
      <c r="H76" s="115">
        <f>G76/(G89)</f>
        <v>0</v>
      </c>
    </row>
    <row r="77" spans="1:18" x14ac:dyDescent="0.2">
      <c r="B77" s="94"/>
      <c r="C77" s="107"/>
      <c r="D77" s="107"/>
      <c r="E77" s="107"/>
      <c r="F77" s="113" t="s">
        <v>109</v>
      </c>
      <c r="G77" s="101">
        <f>SUM(G4+G7+G12+G15+G18+G24+G36+G40+G64+G67)</f>
        <v>0</v>
      </c>
      <c r="H77" s="115">
        <f>G77/G89</f>
        <v>0</v>
      </c>
    </row>
    <row r="78" spans="1:18" x14ac:dyDescent="0.2">
      <c r="B78" s="94"/>
      <c r="C78" s="107"/>
      <c r="D78" s="107"/>
      <c r="E78" s="107"/>
      <c r="F78" s="113" t="s">
        <v>110</v>
      </c>
      <c r="G78" s="101">
        <f>SUM(H4+H7+H12+H15+H18+H24+H36+H40+H64+H67)</f>
        <v>0</v>
      </c>
      <c r="H78" s="115">
        <f>G78/G89</f>
        <v>0</v>
      </c>
    </row>
    <row r="79" spans="1:18" x14ac:dyDescent="0.2">
      <c r="B79" s="94"/>
      <c r="C79" s="107"/>
      <c r="D79" s="107"/>
      <c r="E79" s="107"/>
      <c r="F79" s="113" t="s">
        <v>111</v>
      </c>
      <c r="G79" s="101">
        <f>SUM(I4+I7+I12+I15+I18+I24+I36+I40+I64+I67)</f>
        <v>0</v>
      </c>
      <c r="H79" s="115">
        <f>G79/G89</f>
        <v>0</v>
      </c>
    </row>
    <row r="80" spans="1:18" x14ac:dyDescent="0.2">
      <c r="B80" s="94"/>
      <c r="C80" s="107"/>
      <c r="D80" s="107"/>
      <c r="E80" s="107"/>
      <c r="F80" s="113" t="s">
        <v>112</v>
      </c>
      <c r="G80" s="101">
        <f>SUM(J4+J7+J12+J15+J18+J24+J36+J40+J64+J67)</f>
        <v>0</v>
      </c>
      <c r="H80" s="115">
        <f>G80/G89</f>
        <v>0</v>
      </c>
    </row>
    <row r="81" spans="2:8" x14ac:dyDescent="0.2">
      <c r="B81" s="94"/>
      <c r="C81" s="107"/>
      <c r="D81" s="107"/>
      <c r="E81" s="107"/>
      <c r="F81" s="113" t="s">
        <v>113</v>
      </c>
      <c r="G81" s="101">
        <f>SUM(K4+K7+K12+K15+K18+K24+K36+K40+K64+K67)</f>
        <v>0</v>
      </c>
      <c r="H81" s="115">
        <f>G81/G89</f>
        <v>0</v>
      </c>
    </row>
    <row r="82" spans="2:8" x14ac:dyDescent="0.2">
      <c r="B82" s="94"/>
      <c r="C82" s="107"/>
      <c r="D82" s="107"/>
      <c r="E82" s="107"/>
      <c r="F82" s="113" t="s">
        <v>114</v>
      </c>
      <c r="G82" s="101">
        <f>SUM(L4+L7+L12+L15+L18+L24+L36+L40+L64+L67)</f>
        <v>0</v>
      </c>
      <c r="H82" s="115">
        <f>G82/G89</f>
        <v>0</v>
      </c>
    </row>
    <row r="83" spans="2:8" x14ac:dyDescent="0.2">
      <c r="B83" s="94"/>
      <c r="C83" s="107"/>
      <c r="D83" s="107"/>
      <c r="E83" s="107"/>
      <c r="F83" s="113" t="s">
        <v>115</v>
      </c>
      <c r="G83" s="101">
        <f>SUM(M4+M7+M12+M15+M18+M24+M36+M40+M64+M67)</f>
        <v>0</v>
      </c>
      <c r="H83" s="115">
        <f>G83/G89</f>
        <v>0</v>
      </c>
    </row>
    <row r="84" spans="2:8" x14ac:dyDescent="0.2">
      <c r="B84" s="94"/>
      <c r="C84" s="107"/>
      <c r="D84" s="107"/>
      <c r="E84" s="107"/>
      <c r="F84" s="113" t="s">
        <v>116</v>
      </c>
      <c r="G84" s="101">
        <f>SUM(N4+N7+N12+N15+N18+N24+N36+N40+N64+N67)</f>
        <v>0</v>
      </c>
      <c r="H84" s="115">
        <f>G84/G89</f>
        <v>0</v>
      </c>
    </row>
    <row r="85" spans="2:8" x14ac:dyDescent="0.2">
      <c r="B85" s="94"/>
      <c r="C85" s="107"/>
      <c r="D85" s="107"/>
      <c r="E85" s="107"/>
      <c r="F85" s="113" t="s">
        <v>117</v>
      </c>
      <c r="G85" s="101">
        <f>SUM(O4+O7+O12+O15+O18+O24+O36+O40+O64+O67)</f>
        <v>0</v>
      </c>
      <c r="H85" s="115">
        <f>G85/G89</f>
        <v>0</v>
      </c>
    </row>
    <row r="86" spans="2:8" x14ac:dyDescent="0.2">
      <c r="B86" s="94"/>
      <c r="C86" s="107"/>
      <c r="D86" s="107"/>
      <c r="E86" s="107"/>
      <c r="F86" s="113" t="s">
        <v>118</v>
      </c>
      <c r="G86" s="101">
        <f>SUM(P4+P7+P12+P15+P18+P24+P36+P40+P64+P67)</f>
        <v>0</v>
      </c>
      <c r="H86" s="115">
        <f>G86/G89</f>
        <v>0</v>
      </c>
    </row>
    <row r="87" spans="2:8" x14ac:dyDescent="0.2">
      <c r="B87" s="94"/>
      <c r="C87" s="107"/>
      <c r="D87" s="107"/>
      <c r="E87" s="107"/>
      <c r="F87" s="113" t="s">
        <v>119</v>
      </c>
      <c r="G87" s="101">
        <f>SUM(Q4+Q7+Q12+Q15+Q18+Q24+Q36+Q40+Q64+Q67)</f>
        <v>0</v>
      </c>
      <c r="H87" s="115">
        <f>G87/G89</f>
        <v>0</v>
      </c>
    </row>
    <row r="88" spans="2:8" x14ac:dyDescent="0.2">
      <c r="B88" s="94"/>
      <c r="C88" s="107"/>
      <c r="D88" s="107"/>
      <c r="E88" s="107"/>
      <c r="F88" s="113" t="s">
        <v>120</v>
      </c>
      <c r="G88" s="124">
        <f>SUM(R4+R7+R12+R15+R18+R24+R36+R40+R64+R67)</f>
        <v>46</v>
      </c>
      <c r="H88" s="117">
        <f>G88/G89</f>
        <v>1</v>
      </c>
    </row>
    <row r="89" spans="2:8" x14ac:dyDescent="0.2">
      <c r="B89" s="94"/>
      <c r="C89" s="107"/>
      <c r="D89" s="107"/>
      <c r="E89" s="107"/>
      <c r="F89" s="113"/>
      <c r="G89" s="123">
        <f>SUM(G76:G88)</f>
        <v>46</v>
      </c>
      <c r="H89" s="116">
        <f>SUM(H76:H88)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 Virginia Beaches</oddHeader>
    <oddFooter>&amp;R&amp;P of &amp;N</oddFooter>
  </headerFooter>
  <rowBreaks count="1" manualBreakCount="1">
    <brk id="6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8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0.4257812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12</v>
      </c>
      <c r="B1" s="25" t="s">
        <v>13</v>
      </c>
      <c r="C1" s="25" t="s">
        <v>65</v>
      </c>
      <c r="D1" s="20" t="s">
        <v>68</v>
      </c>
      <c r="E1" s="25" t="s">
        <v>84</v>
      </c>
      <c r="F1" s="26" t="s">
        <v>85</v>
      </c>
      <c r="G1" s="26" t="s">
        <v>86</v>
      </c>
      <c r="H1" s="27" t="s">
        <v>87</v>
      </c>
      <c r="I1" s="25" t="s">
        <v>88</v>
      </c>
      <c r="J1" s="25" t="s">
        <v>89</v>
      </c>
      <c r="K1" s="25" t="s">
        <v>90</v>
      </c>
    </row>
    <row r="2" spans="1:12" ht="12.75" customHeight="1" x14ac:dyDescent="0.15">
      <c r="A2" s="74" t="s">
        <v>146</v>
      </c>
      <c r="B2" s="74" t="s">
        <v>147</v>
      </c>
      <c r="C2" s="74" t="s">
        <v>148</v>
      </c>
      <c r="D2" s="74">
        <v>1</v>
      </c>
      <c r="E2" s="74" t="s">
        <v>33</v>
      </c>
      <c r="F2" s="138">
        <v>40786</v>
      </c>
      <c r="G2" s="138">
        <v>40787</v>
      </c>
      <c r="H2" s="74">
        <v>1</v>
      </c>
      <c r="I2" s="74" t="s">
        <v>31</v>
      </c>
      <c r="J2" s="74" t="s">
        <v>32</v>
      </c>
      <c r="K2" s="74" t="s">
        <v>23</v>
      </c>
    </row>
    <row r="3" spans="1:12" ht="12.75" customHeight="1" x14ac:dyDescent="0.15">
      <c r="A3" s="33"/>
      <c r="B3" s="64">
        <f>SUM(IF(FREQUENCY(MATCH(B2:B2,B2:B2,0),MATCH(B2:B2,B2:B2,0))&gt;0,1))</f>
        <v>1</v>
      </c>
      <c r="C3" s="64"/>
      <c r="D3" s="64"/>
      <c r="E3" s="29">
        <f>COUNTA(E2:E2)</f>
        <v>1</v>
      </c>
      <c r="F3" s="29"/>
      <c r="G3" s="29"/>
      <c r="H3" s="29">
        <f>SUM(H2:H2)</f>
        <v>1</v>
      </c>
      <c r="I3" s="33"/>
      <c r="J3" s="33"/>
      <c r="K3" s="33"/>
    </row>
    <row r="4" spans="1:12" ht="12.7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ht="12.75" customHeight="1" x14ac:dyDescent="0.15">
      <c r="A5" s="73" t="s">
        <v>151</v>
      </c>
      <c r="B5" s="73" t="s">
        <v>152</v>
      </c>
      <c r="C5" s="73" t="s">
        <v>153</v>
      </c>
      <c r="D5" s="73">
        <v>1</v>
      </c>
      <c r="E5" s="73" t="s">
        <v>33</v>
      </c>
      <c r="F5" s="75">
        <v>40701</v>
      </c>
      <c r="G5" s="75">
        <v>40704</v>
      </c>
      <c r="H5" s="73">
        <v>3</v>
      </c>
      <c r="I5" s="73" t="s">
        <v>31</v>
      </c>
      <c r="J5" s="73" t="s">
        <v>32</v>
      </c>
      <c r="K5" s="73" t="s">
        <v>23</v>
      </c>
    </row>
    <row r="6" spans="1:12" ht="12.75" customHeight="1" x14ac:dyDescent="0.15">
      <c r="A6" s="73" t="s">
        <v>151</v>
      </c>
      <c r="B6" s="73" t="s">
        <v>152</v>
      </c>
      <c r="C6" s="73" t="s">
        <v>153</v>
      </c>
      <c r="D6" s="73">
        <v>1</v>
      </c>
      <c r="E6" s="73" t="s">
        <v>33</v>
      </c>
      <c r="F6" s="75">
        <v>40708</v>
      </c>
      <c r="G6" s="75">
        <v>40722</v>
      </c>
      <c r="H6" s="73">
        <v>14</v>
      </c>
      <c r="I6" s="73" t="s">
        <v>31</v>
      </c>
      <c r="J6" s="73" t="s">
        <v>32</v>
      </c>
      <c r="K6" s="73" t="s">
        <v>23</v>
      </c>
    </row>
    <row r="7" spans="1:12" ht="12.75" customHeight="1" x14ac:dyDescent="0.15">
      <c r="A7" s="73" t="s">
        <v>151</v>
      </c>
      <c r="B7" s="73" t="s">
        <v>152</v>
      </c>
      <c r="C7" s="73" t="s">
        <v>153</v>
      </c>
      <c r="D7" s="73">
        <v>1</v>
      </c>
      <c r="E7" s="73" t="s">
        <v>33</v>
      </c>
      <c r="F7" s="75">
        <v>40764</v>
      </c>
      <c r="G7" s="75">
        <v>40767</v>
      </c>
      <c r="H7" s="73">
        <v>3</v>
      </c>
      <c r="I7" s="73" t="s">
        <v>31</v>
      </c>
      <c r="J7" s="73" t="s">
        <v>32</v>
      </c>
      <c r="K7" s="73" t="s">
        <v>23</v>
      </c>
    </row>
    <row r="8" spans="1:12" ht="12.75" customHeight="1" x14ac:dyDescent="0.15">
      <c r="A8" s="74" t="s">
        <v>151</v>
      </c>
      <c r="B8" s="74" t="s">
        <v>152</v>
      </c>
      <c r="C8" s="74" t="s">
        <v>153</v>
      </c>
      <c r="D8" s="74">
        <v>1</v>
      </c>
      <c r="E8" s="74" t="s">
        <v>33</v>
      </c>
      <c r="F8" s="138">
        <v>40778</v>
      </c>
      <c r="G8" s="138">
        <v>40780</v>
      </c>
      <c r="H8" s="74">
        <v>2</v>
      </c>
      <c r="I8" s="74" t="s">
        <v>31</v>
      </c>
      <c r="J8" s="74" t="s">
        <v>32</v>
      </c>
      <c r="K8" s="74" t="s">
        <v>23</v>
      </c>
    </row>
    <row r="9" spans="1:12" ht="12.75" customHeight="1" x14ac:dyDescent="0.15">
      <c r="A9" s="33"/>
      <c r="B9" s="64">
        <f>SUM(IF(FREQUENCY(MATCH(B5:B8,B5:B8,0),MATCH(B5:B8,B5:B8,0))&gt;0,1))</f>
        <v>1</v>
      </c>
      <c r="C9" s="64"/>
      <c r="D9" s="64"/>
      <c r="E9" s="29">
        <f>COUNTA(E5:E8)</f>
        <v>4</v>
      </c>
      <c r="F9" s="29"/>
      <c r="G9" s="29"/>
      <c r="H9" s="29">
        <f>SUM(H5:H8)</f>
        <v>22</v>
      </c>
      <c r="I9" s="33"/>
      <c r="J9" s="57"/>
      <c r="K9" s="57"/>
    </row>
    <row r="10" spans="1:12" ht="12.7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57"/>
      <c r="K10" s="57"/>
    </row>
    <row r="11" spans="1:12" ht="12.75" customHeight="1" x14ac:dyDescent="0.15">
      <c r="A11" s="73" t="s">
        <v>157</v>
      </c>
      <c r="B11" s="73" t="s">
        <v>158</v>
      </c>
      <c r="C11" s="73" t="s">
        <v>159</v>
      </c>
      <c r="D11" s="73">
        <v>1</v>
      </c>
      <c r="E11" s="73" t="s">
        <v>33</v>
      </c>
      <c r="F11" s="75">
        <v>40707</v>
      </c>
      <c r="G11" s="75">
        <v>40708</v>
      </c>
      <c r="H11" s="73">
        <v>1</v>
      </c>
      <c r="I11" s="73" t="s">
        <v>31</v>
      </c>
      <c r="J11" s="73" t="s">
        <v>32</v>
      </c>
      <c r="K11" s="73" t="s">
        <v>23</v>
      </c>
      <c r="L11" s="73"/>
    </row>
    <row r="12" spans="1:12" ht="12.75" customHeight="1" x14ac:dyDescent="0.15">
      <c r="A12" s="73" t="s">
        <v>157</v>
      </c>
      <c r="B12" s="73" t="s">
        <v>158</v>
      </c>
      <c r="C12" s="73" t="s">
        <v>159</v>
      </c>
      <c r="D12" s="73">
        <v>1</v>
      </c>
      <c r="E12" s="73" t="s">
        <v>33</v>
      </c>
      <c r="F12" s="75">
        <v>40714</v>
      </c>
      <c r="G12" s="75">
        <v>40715</v>
      </c>
      <c r="H12" s="73">
        <v>1</v>
      </c>
      <c r="I12" s="73" t="s">
        <v>31</v>
      </c>
      <c r="J12" s="73" t="s">
        <v>32</v>
      </c>
      <c r="K12" s="73" t="s">
        <v>23</v>
      </c>
      <c r="L12" s="73"/>
    </row>
    <row r="13" spans="1:12" ht="12.75" customHeight="1" x14ac:dyDescent="0.15">
      <c r="A13" s="73" t="s">
        <v>157</v>
      </c>
      <c r="B13" s="73" t="s">
        <v>158</v>
      </c>
      <c r="C13" s="73" t="s">
        <v>159</v>
      </c>
      <c r="D13" s="73">
        <v>1</v>
      </c>
      <c r="E13" s="73" t="s">
        <v>33</v>
      </c>
      <c r="F13" s="75">
        <v>40735</v>
      </c>
      <c r="G13" s="75">
        <v>40736</v>
      </c>
      <c r="H13" s="73">
        <v>1</v>
      </c>
      <c r="I13" s="73" t="s">
        <v>31</v>
      </c>
      <c r="J13" s="73" t="s">
        <v>32</v>
      </c>
      <c r="K13" s="73" t="s">
        <v>23</v>
      </c>
      <c r="L13" s="73"/>
    </row>
    <row r="14" spans="1:12" ht="12.75" customHeight="1" x14ac:dyDescent="0.15">
      <c r="A14" s="73" t="s">
        <v>157</v>
      </c>
      <c r="B14" s="73" t="s">
        <v>158</v>
      </c>
      <c r="C14" s="73" t="s">
        <v>159</v>
      </c>
      <c r="D14" s="73">
        <v>1</v>
      </c>
      <c r="E14" s="73" t="s">
        <v>33</v>
      </c>
      <c r="F14" s="75">
        <v>40785</v>
      </c>
      <c r="G14" s="75">
        <v>40786</v>
      </c>
      <c r="H14" s="73">
        <v>1</v>
      </c>
      <c r="I14" s="73" t="s">
        <v>31</v>
      </c>
      <c r="J14" s="73" t="s">
        <v>32</v>
      </c>
      <c r="K14" s="73" t="s">
        <v>23</v>
      </c>
      <c r="L14" s="73"/>
    </row>
    <row r="15" spans="1:12" ht="12.75" customHeight="1" x14ac:dyDescent="0.15">
      <c r="A15" s="73" t="s">
        <v>157</v>
      </c>
      <c r="B15" s="73" t="s">
        <v>160</v>
      </c>
      <c r="C15" s="73" t="s">
        <v>161</v>
      </c>
      <c r="D15" s="73">
        <v>1</v>
      </c>
      <c r="E15" s="73" t="s">
        <v>33</v>
      </c>
      <c r="F15" s="75">
        <v>40689</v>
      </c>
      <c r="G15" s="75">
        <v>40690</v>
      </c>
      <c r="H15" s="73">
        <v>1</v>
      </c>
      <c r="I15" s="73" t="s">
        <v>31</v>
      </c>
      <c r="J15" s="73" t="s">
        <v>32</v>
      </c>
      <c r="K15" s="73" t="s">
        <v>23</v>
      </c>
      <c r="L15" s="73"/>
    </row>
    <row r="16" spans="1:12" ht="12.75" customHeight="1" x14ac:dyDescent="0.15">
      <c r="A16" s="73" t="s">
        <v>157</v>
      </c>
      <c r="B16" s="73" t="s">
        <v>160</v>
      </c>
      <c r="C16" s="73" t="s">
        <v>161</v>
      </c>
      <c r="D16" s="73">
        <v>1</v>
      </c>
      <c r="E16" s="73" t="s">
        <v>33</v>
      </c>
      <c r="F16" s="75">
        <v>40714</v>
      </c>
      <c r="G16" s="75">
        <v>40715</v>
      </c>
      <c r="H16" s="73">
        <v>1</v>
      </c>
      <c r="I16" s="73" t="s">
        <v>31</v>
      </c>
      <c r="J16" s="73" t="s">
        <v>32</v>
      </c>
      <c r="K16" s="73" t="s">
        <v>23</v>
      </c>
      <c r="L16" s="73"/>
    </row>
    <row r="17" spans="1:12" ht="12.75" customHeight="1" x14ac:dyDescent="0.15">
      <c r="A17" s="73" t="s">
        <v>157</v>
      </c>
      <c r="B17" s="73" t="s">
        <v>160</v>
      </c>
      <c r="C17" s="73" t="s">
        <v>161</v>
      </c>
      <c r="D17" s="73">
        <v>1</v>
      </c>
      <c r="E17" s="73" t="s">
        <v>33</v>
      </c>
      <c r="F17" s="75">
        <v>40730</v>
      </c>
      <c r="G17" s="75">
        <v>40742</v>
      </c>
      <c r="H17" s="73">
        <v>12</v>
      </c>
      <c r="I17" s="73" t="s">
        <v>31</v>
      </c>
      <c r="J17" s="73" t="s">
        <v>32</v>
      </c>
      <c r="K17" s="73" t="s">
        <v>23</v>
      </c>
      <c r="L17" s="73"/>
    </row>
    <row r="18" spans="1:12" ht="12.75" customHeight="1" x14ac:dyDescent="0.15">
      <c r="A18" s="73" t="s">
        <v>157</v>
      </c>
      <c r="B18" s="73" t="s">
        <v>162</v>
      </c>
      <c r="C18" s="73" t="s">
        <v>163</v>
      </c>
      <c r="D18" s="73">
        <v>1</v>
      </c>
      <c r="E18" s="73" t="s">
        <v>33</v>
      </c>
      <c r="F18" s="75">
        <v>40689</v>
      </c>
      <c r="G18" s="75">
        <v>40690</v>
      </c>
      <c r="H18" s="73">
        <v>1</v>
      </c>
      <c r="I18" s="73" t="s">
        <v>31</v>
      </c>
      <c r="J18" s="73" t="s">
        <v>32</v>
      </c>
      <c r="K18" s="73" t="s">
        <v>23</v>
      </c>
      <c r="L18" s="73"/>
    </row>
    <row r="19" spans="1:12" ht="12.75" customHeight="1" x14ac:dyDescent="0.15">
      <c r="A19" s="73" t="s">
        <v>157</v>
      </c>
      <c r="B19" s="73" t="s">
        <v>162</v>
      </c>
      <c r="C19" s="73" t="s">
        <v>163</v>
      </c>
      <c r="D19" s="73">
        <v>1</v>
      </c>
      <c r="E19" s="73" t="s">
        <v>33</v>
      </c>
      <c r="F19" s="75">
        <v>40696</v>
      </c>
      <c r="G19" s="75">
        <v>40697</v>
      </c>
      <c r="H19" s="73">
        <v>1</v>
      </c>
      <c r="I19" s="73" t="s">
        <v>31</v>
      </c>
      <c r="J19" s="73" t="s">
        <v>32</v>
      </c>
      <c r="K19" s="73" t="s">
        <v>23</v>
      </c>
      <c r="L19" s="73"/>
    </row>
    <row r="20" spans="1:12" ht="12.75" customHeight="1" x14ac:dyDescent="0.15">
      <c r="A20" s="73" t="s">
        <v>157</v>
      </c>
      <c r="B20" s="73" t="s">
        <v>162</v>
      </c>
      <c r="C20" s="73" t="s">
        <v>163</v>
      </c>
      <c r="D20" s="73">
        <v>1</v>
      </c>
      <c r="E20" s="73" t="s">
        <v>33</v>
      </c>
      <c r="F20" s="75">
        <v>40714</v>
      </c>
      <c r="G20" s="75">
        <v>40715</v>
      </c>
      <c r="H20" s="73">
        <v>1</v>
      </c>
      <c r="I20" s="73" t="s">
        <v>31</v>
      </c>
      <c r="J20" s="73" t="s">
        <v>32</v>
      </c>
      <c r="K20" s="73" t="s">
        <v>23</v>
      </c>
      <c r="L20" s="73"/>
    </row>
    <row r="21" spans="1:12" ht="12.75" customHeight="1" x14ac:dyDescent="0.15">
      <c r="A21" s="73" t="s">
        <v>157</v>
      </c>
      <c r="B21" s="73" t="s">
        <v>162</v>
      </c>
      <c r="C21" s="73" t="s">
        <v>163</v>
      </c>
      <c r="D21" s="73">
        <v>1</v>
      </c>
      <c r="E21" s="73" t="s">
        <v>33</v>
      </c>
      <c r="F21" s="75">
        <v>40730</v>
      </c>
      <c r="G21" s="75">
        <v>40736</v>
      </c>
      <c r="H21" s="73">
        <v>6</v>
      </c>
      <c r="I21" s="73" t="s">
        <v>31</v>
      </c>
      <c r="J21" s="73" t="s">
        <v>32</v>
      </c>
      <c r="K21" s="73" t="s">
        <v>23</v>
      </c>
      <c r="L21" s="73"/>
    </row>
    <row r="22" spans="1:12" ht="12.75" customHeight="1" x14ac:dyDescent="0.15">
      <c r="A22" s="73" t="s">
        <v>157</v>
      </c>
      <c r="B22" s="73" t="s">
        <v>164</v>
      </c>
      <c r="C22" s="73" t="s">
        <v>165</v>
      </c>
      <c r="D22" s="73">
        <v>1</v>
      </c>
      <c r="E22" s="73" t="s">
        <v>33</v>
      </c>
      <c r="F22" s="75">
        <v>40707</v>
      </c>
      <c r="G22" s="75">
        <v>40708</v>
      </c>
      <c r="H22" s="73">
        <v>1</v>
      </c>
      <c r="I22" s="73" t="s">
        <v>31</v>
      </c>
      <c r="J22" s="73" t="s">
        <v>32</v>
      </c>
      <c r="K22" s="73" t="s">
        <v>23</v>
      </c>
      <c r="L22" s="73"/>
    </row>
    <row r="23" spans="1:12" ht="12.75" customHeight="1" x14ac:dyDescent="0.15">
      <c r="A23" s="74" t="s">
        <v>157</v>
      </c>
      <c r="B23" s="74" t="s">
        <v>164</v>
      </c>
      <c r="C23" s="74" t="s">
        <v>165</v>
      </c>
      <c r="D23" s="74">
        <v>1</v>
      </c>
      <c r="E23" s="74" t="s">
        <v>33</v>
      </c>
      <c r="F23" s="138">
        <v>40785</v>
      </c>
      <c r="G23" s="138">
        <v>40786</v>
      </c>
      <c r="H23" s="74">
        <v>1</v>
      </c>
      <c r="I23" s="74" t="s">
        <v>31</v>
      </c>
      <c r="J23" s="74" t="s">
        <v>32</v>
      </c>
      <c r="K23" s="74" t="s">
        <v>23</v>
      </c>
      <c r="L23" s="73"/>
    </row>
    <row r="24" spans="1:12" ht="12.75" customHeight="1" x14ac:dyDescent="0.15">
      <c r="A24" s="33"/>
      <c r="B24" s="64">
        <f>SUM(IF(FREQUENCY(MATCH(B11:B23,B11:B23,0),MATCH(B11:B23,B11:B23,0))&gt;0,1))</f>
        <v>4</v>
      </c>
      <c r="C24" s="34"/>
      <c r="D24" s="34"/>
      <c r="E24" s="29">
        <f>COUNTA(E11:E23)</f>
        <v>13</v>
      </c>
      <c r="F24" s="29"/>
      <c r="G24" s="29"/>
      <c r="H24" s="29">
        <f>SUM(H11:H23)</f>
        <v>29</v>
      </c>
      <c r="I24" s="33"/>
      <c r="J24" s="33"/>
      <c r="K24" s="33"/>
    </row>
    <row r="25" spans="1:12" ht="12.75" customHeight="1" x14ac:dyDescent="0.15">
      <c r="A25" s="33"/>
      <c r="B25" s="64"/>
      <c r="C25" s="34"/>
      <c r="D25" s="34"/>
      <c r="E25" s="29"/>
      <c r="F25" s="29"/>
      <c r="G25" s="29"/>
      <c r="H25" s="29"/>
      <c r="I25" s="33"/>
      <c r="J25" s="33"/>
      <c r="K25" s="33"/>
    </row>
    <row r="26" spans="1:12" ht="12.75" customHeight="1" x14ac:dyDescent="0.15">
      <c r="A26" s="73" t="s">
        <v>166</v>
      </c>
      <c r="B26" s="73" t="s">
        <v>167</v>
      </c>
      <c r="C26" s="73" t="s">
        <v>168</v>
      </c>
      <c r="D26" s="73">
        <v>1</v>
      </c>
      <c r="E26" s="73" t="s">
        <v>33</v>
      </c>
      <c r="F26" s="75">
        <v>40708</v>
      </c>
      <c r="G26" s="75">
        <v>40710</v>
      </c>
      <c r="H26" s="73">
        <v>2</v>
      </c>
      <c r="I26" s="73" t="s">
        <v>31</v>
      </c>
      <c r="J26" s="73" t="s">
        <v>32</v>
      </c>
      <c r="K26" s="73" t="s">
        <v>23</v>
      </c>
    </row>
    <row r="27" spans="1:12" ht="12.75" customHeight="1" x14ac:dyDescent="0.15">
      <c r="A27" s="73" t="s">
        <v>166</v>
      </c>
      <c r="B27" s="73" t="s">
        <v>169</v>
      </c>
      <c r="C27" s="73" t="s">
        <v>170</v>
      </c>
      <c r="D27" s="73">
        <v>1</v>
      </c>
      <c r="E27" s="73" t="s">
        <v>33</v>
      </c>
      <c r="F27" s="75">
        <v>40708</v>
      </c>
      <c r="G27" s="75">
        <v>40710</v>
      </c>
      <c r="H27" s="73">
        <v>2</v>
      </c>
      <c r="I27" s="73" t="s">
        <v>31</v>
      </c>
      <c r="J27" s="73" t="s">
        <v>32</v>
      </c>
      <c r="K27" s="73" t="s">
        <v>23</v>
      </c>
    </row>
    <row r="28" spans="1:12" ht="12.75" customHeight="1" x14ac:dyDescent="0.15">
      <c r="A28" s="73" t="s">
        <v>166</v>
      </c>
      <c r="B28" s="73" t="s">
        <v>173</v>
      </c>
      <c r="C28" s="73" t="s">
        <v>174</v>
      </c>
      <c r="D28" s="73">
        <v>1</v>
      </c>
      <c r="E28" s="73" t="s">
        <v>33</v>
      </c>
      <c r="F28" s="75">
        <v>40812</v>
      </c>
      <c r="G28" s="75">
        <v>40814</v>
      </c>
      <c r="H28" s="73">
        <v>2</v>
      </c>
      <c r="I28" s="73" t="s">
        <v>31</v>
      </c>
      <c r="J28" s="73" t="s">
        <v>32</v>
      </c>
      <c r="K28" s="73" t="s">
        <v>23</v>
      </c>
    </row>
    <row r="29" spans="1:12" ht="12.75" customHeight="1" x14ac:dyDescent="0.15">
      <c r="A29" s="73" t="s">
        <v>166</v>
      </c>
      <c r="B29" s="73" t="s">
        <v>175</v>
      </c>
      <c r="C29" s="73" t="s">
        <v>176</v>
      </c>
      <c r="D29" s="73">
        <v>1</v>
      </c>
      <c r="E29" s="73" t="s">
        <v>33</v>
      </c>
      <c r="F29" s="75">
        <v>40806</v>
      </c>
      <c r="G29" s="75">
        <v>40809</v>
      </c>
      <c r="H29" s="73">
        <v>3</v>
      </c>
      <c r="I29" s="73" t="s">
        <v>31</v>
      </c>
      <c r="J29" s="73" t="s">
        <v>32</v>
      </c>
      <c r="K29" s="73" t="s">
        <v>23</v>
      </c>
    </row>
    <row r="30" spans="1:12" ht="12.75" customHeight="1" x14ac:dyDescent="0.15">
      <c r="A30" s="73" t="s">
        <v>166</v>
      </c>
      <c r="B30" s="73" t="s">
        <v>242</v>
      </c>
      <c r="C30" s="73" t="s">
        <v>243</v>
      </c>
      <c r="D30" s="73">
        <v>1</v>
      </c>
      <c r="E30" s="73" t="s">
        <v>33</v>
      </c>
      <c r="F30" s="75">
        <v>40812</v>
      </c>
      <c r="G30" s="75">
        <v>40814</v>
      </c>
      <c r="H30" s="73">
        <v>2</v>
      </c>
      <c r="I30" s="73" t="s">
        <v>31</v>
      </c>
      <c r="J30" s="73" t="s">
        <v>32</v>
      </c>
      <c r="K30" s="73" t="s">
        <v>23</v>
      </c>
    </row>
    <row r="31" spans="1:12" ht="12.75" customHeight="1" x14ac:dyDescent="0.15">
      <c r="A31" s="73" t="s">
        <v>166</v>
      </c>
      <c r="B31" s="73" t="s">
        <v>179</v>
      </c>
      <c r="C31" s="73" t="s">
        <v>180</v>
      </c>
      <c r="D31" s="73">
        <v>1</v>
      </c>
      <c r="E31" s="73" t="s">
        <v>33</v>
      </c>
      <c r="F31" s="75">
        <v>40771</v>
      </c>
      <c r="G31" s="75">
        <v>40772</v>
      </c>
      <c r="H31" s="73">
        <v>1</v>
      </c>
      <c r="I31" s="73" t="s">
        <v>31</v>
      </c>
      <c r="J31" s="73" t="s">
        <v>32</v>
      </c>
      <c r="K31" s="73" t="s">
        <v>23</v>
      </c>
    </row>
    <row r="32" spans="1:12" ht="12.75" customHeight="1" x14ac:dyDescent="0.15">
      <c r="A32" s="73" t="s">
        <v>166</v>
      </c>
      <c r="B32" s="73" t="s">
        <v>183</v>
      </c>
      <c r="C32" s="73" t="s">
        <v>184</v>
      </c>
      <c r="D32" s="73">
        <v>1</v>
      </c>
      <c r="E32" s="73" t="s">
        <v>33</v>
      </c>
      <c r="F32" s="75">
        <v>40771</v>
      </c>
      <c r="G32" s="75">
        <v>40772</v>
      </c>
      <c r="H32" s="73">
        <v>1</v>
      </c>
      <c r="I32" s="73" t="s">
        <v>31</v>
      </c>
      <c r="J32" s="73" t="s">
        <v>32</v>
      </c>
      <c r="K32" s="73" t="s">
        <v>23</v>
      </c>
    </row>
    <row r="33" spans="1:12" ht="12.75" customHeight="1" x14ac:dyDescent="0.15">
      <c r="A33" s="74" t="s">
        <v>166</v>
      </c>
      <c r="B33" s="74" t="s">
        <v>183</v>
      </c>
      <c r="C33" s="74" t="s">
        <v>184</v>
      </c>
      <c r="D33" s="74">
        <v>1</v>
      </c>
      <c r="E33" s="74" t="s">
        <v>33</v>
      </c>
      <c r="F33" s="138">
        <v>40786</v>
      </c>
      <c r="G33" s="138">
        <v>40787</v>
      </c>
      <c r="H33" s="74">
        <v>1</v>
      </c>
      <c r="I33" s="74" t="s">
        <v>31</v>
      </c>
      <c r="J33" s="74" t="s">
        <v>32</v>
      </c>
      <c r="K33" s="74" t="s">
        <v>23</v>
      </c>
      <c r="L33" s="73"/>
    </row>
    <row r="34" spans="1:12" ht="12.75" customHeight="1" x14ac:dyDescent="0.15">
      <c r="A34" s="33"/>
      <c r="B34" s="64">
        <f>SUM(IF(FREQUENCY(MATCH(B26:B33,B26:B33,0),MATCH(B26:B33,B26:B33,0))&gt;0,1))</f>
        <v>7</v>
      </c>
      <c r="C34" s="34"/>
      <c r="D34" s="34"/>
      <c r="E34" s="29">
        <f>COUNTA(E26:E33)</f>
        <v>8</v>
      </c>
      <c r="F34" s="29"/>
      <c r="G34" s="29"/>
      <c r="H34" s="29">
        <f>SUM(H26:H33)</f>
        <v>14</v>
      </c>
      <c r="I34" s="33"/>
      <c r="J34" s="33"/>
      <c r="K34" s="33"/>
    </row>
    <row r="35" spans="1:12" ht="12.75" customHeight="1" x14ac:dyDescent="0.15">
      <c r="A35" s="33"/>
      <c r="B35" s="64"/>
      <c r="C35" s="34"/>
      <c r="D35" s="34"/>
      <c r="E35" s="29"/>
      <c r="F35" s="29"/>
      <c r="G35" s="29"/>
      <c r="H35" s="29"/>
      <c r="I35" s="33"/>
      <c r="J35" s="33"/>
      <c r="K35" s="33"/>
    </row>
    <row r="36" spans="1:12" ht="12.75" customHeight="1" x14ac:dyDescent="0.15">
      <c r="A36" s="73" t="s">
        <v>190</v>
      </c>
      <c r="B36" s="73" t="s">
        <v>205</v>
      </c>
      <c r="C36" s="73" t="s">
        <v>206</v>
      </c>
      <c r="D36" s="73">
        <v>1</v>
      </c>
      <c r="E36" s="73" t="s">
        <v>33</v>
      </c>
      <c r="F36" s="75">
        <v>40709</v>
      </c>
      <c r="G36" s="75">
        <v>40710</v>
      </c>
      <c r="H36" s="73">
        <v>1</v>
      </c>
      <c r="I36" s="73" t="s">
        <v>31</v>
      </c>
      <c r="J36" s="73" t="s">
        <v>32</v>
      </c>
      <c r="K36" s="73" t="s">
        <v>23</v>
      </c>
      <c r="L36" s="73"/>
    </row>
    <row r="37" spans="1:12" ht="12.75" customHeight="1" x14ac:dyDescent="0.15">
      <c r="A37" s="74" t="s">
        <v>190</v>
      </c>
      <c r="B37" s="74" t="s">
        <v>207</v>
      </c>
      <c r="C37" s="74" t="s">
        <v>208</v>
      </c>
      <c r="D37" s="74">
        <v>1</v>
      </c>
      <c r="E37" s="74" t="s">
        <v>33</v>
      </c>
      <c r="F37" s="138">
        <v>40709</v>
      </c>
      <c r="G37" s="138">
        <v>40711</v>
      </c>
      <c r="H37" s="74">
        <v>2</v>
      </c>
      <c r="I37" s="74" t="s">
        <v>31</v>
      </c>
      <c r="J37" s="74" t="s">
        <v>32</v>
      </c>
      <c r="K37" s="74" t="s">
        <v>23</v>
      </c>
      <c r="L37" s="73"/>
    </row>
    <row r="38" spans="1:12" ht="12.75" customHeight="1" x14ac:dyDescent="0.15">
      <c r="A38" s="33"/>
      <c r="B38" s="64">
        <f>SUM(IF(FREQUENCY(MATCH(B36:B37,B36:B37,0),MATCH(B36:B37,B36:B37,0))&gt;0,1))</f>
        <v>2</v>
      </c>
      <c r="C38" s="34"/>
      <c r="D38" s="34"/>
      <c r="E38" s="29">
        <f>COUNTA(E36:E37)</f>
        <v>2</v>
      </c>
      <c r="F38" s="29"/>
      <c r="G38" s="29"/>
      <c r="H38" s="29">
        <f>SUM(H36:H37)</f>
        <v>3</v>
      </c>
      <c r="I38" s="33"/>
      <c r="J38" s="33"/>
      <c r="K38" s="33"/>
    </row>
    <row r="39" spans="1:12" ht="12.75" customHeight="1" x14ac:dyDescent="0.15">
      <c r="A39" s="33"/>
      <c r="B39" s="64"/>
      <c r="C39" s="34"/>
      <c r="D39" s="34"/>
      <c r="E39" s="29"/>
      <c r="F39" s="29"/>
      <c r="G39" s="29"/>
      <c r="H39" s="29"/>
      <c r="I39" s="33"/>
      <c r="J39" s="33"/>
      <c r="K39" s="33"/>
    </row>
    <row r="40" spans="1:12" ht="12.75" customHeight="1" x14ac:dyDescent="0.2">
      <c r="A40" s="33"/>
      <c r="C40" s="114"/>
      <c r="D40" s="121" t="s">
        <v>264</v>
      </c>
      <c r="E40" s="118"/>
      <c r="F40" s="118"/>
      <c r="G40" s="29"/>
      <c r="H40" s="29"/>
      <c r="I40" s="33"/>
      <c r="J40" s="33"/>
      <c r="K40" s="33"/>
    </row>
    <row r="41" spans="1:12" ht="12.75" customHeight="1" x14ac:dyDescent="0.2">
      <c r="A41" s="33"/>
      <c r="B41" s="119"/>
      <c r="D41" s="120" t="s">
        <v>124</v>
      </c>
      <c r="E41" s="101">
        <f>SUM(B3+B9+B24+B34+B38)</f>
        <v>15</v>
      </c>
      <c r="F41" s="118"/>
      <c r="G41" s="29"/>
      <c r="H41" s="29"/>
      <c r="I41" s="33"/>
      <c r="J41" s="33"/>
      <c r="K41" s="33"/>
    </row>
    <row r="42" spans="1:12" ht="12.75" customHeight="1" x14ac:dyDescent="0.2">
      <c r="A42" s="33"/>
      <c r="B42" s="119"/>
      <c r="D42" s="120" t="s">
        <v>125</v>
      </c>
      <c r="E42" s="101">
        <f>SUM(E3+E9+E24+E34+E38)</f>
        <v>28</v>
      </c>
      <c r="F42" s="118"/>
      <c r="G42" s="29"/>
      <c r="H42" s="29"/>
      <c r="I42" s="33"/>
      <c r="J42" s="33"/>
      <c r="K42" s="33"/>
    </row>
    <row r="43" spans="1:12" ht="12.75" customHeight="1" x14ac:dyDescent="0.2">
      <c r="A43" s="33"/>
      <c r="B43" s="119"/>
      <c r="D43" s="120" t="s">
        <v>126</v>
      </c>
      <c r="E43" s="100">
        <f>SUM(H3+H9+H24+H34+H38)</f>
        <v>69</v>
      </c>
      <c r="F43" s="118"/>
      <c r="G43" s="29"/>
      <c r="H43" s="29"/>
      <c r="I43" s="33"/>
      <c r="J43" s="33"/>
      <c r="K43" s="33"/>
    </row>
    <row r="44" spans="1:12" ht="12.75" customHeight="1" x14ac:dyDescent="0.2">
      <c r="A44" s="33"/>
      <c r="B44" s="119"/>
      <c r="C44" s="114"/>
      <c r="D44" s="114"/>
      <c r="E44" s="118"/>
      <c r="F44" s="118"/>
      <c r="G44" s="29"/>
      <c r="H44" s="29"/>
      <c r="I44" s="33"/>
      <c r="J44" s="33"/>
      <c r="K44" s="33"/>
    </row>
    <row r="45" spans="1:12" ht="12.75" customHeight="1" x14ac:dyDescent="0.2">
      <c r="A45" s="33"/>
      <c r="B45" s="164"/>
      <c r="D45" s="121" t="s">
        <v>106</v>
      </c>
      <c r="E45" s="118"/>
      <c r="F45" s="118"/>
      <c r="G45" s="29"/>
      <c r="H45" s="29"/>
      <c r="I45" s="33"/>
      <c r="J45" s="33"/>
      <c r="K45" s="33"/>
    </row>
    <row r="46" spans="1:12" ht="12.75" customHeight="1" x14ac:dyDescent="0.2">
      <c r="A46" s="33"/>
      <c r="B46" s="119"/>
      <c r="C46" s="101"/>
      <c r="D46" s="101"/>
      <c r="E46" s="112" t="s">
        <v>93</v>
      </c>
      <c r="F46" s="112" t="s">
        <v>94</v>
      </c>
      <c r="G46" s="29"/>
      <c r="H46" s="29"/>
      <c r="I46" s="33"/>
      <c r="J46" s="33"/>
      <c r="K46" s="33"/>
    </row>
    <row r="47" spans="1:12" ht="12.75" customHeight="1" x14ac:dyDescent="0.2">
      <c r="A47" s="85"/>
      <c r="B47" s="164"/>
      <c r="D47" s="122" t="s">
        <v>121</v>
      </c>
      <c r="E47" s="103"/>
      <c r="F47" s="103"/>
      <c r="G47" s="30"/>
      <c r="H47" s="86"/>
      <c r="I47" s="33"/>
      <c r="J47" s="33"/>
      <c r="K47" s="57"/>
    </row>
    <row r="48" spans="1:12" ht="12.75" customHeight="1" x14ac:dyDescent="0.15">
      <c r="A48" s="29"/>
      <c r="B48" s="114"/>
      <c r="D48" s="165" t="s">
        <v>91</v>
      </c>
      <c r="E48" s="124">
        <f>COUNTIF(I2:I39, "*ELEV_BACT*")</f>
        <v>28</v>
      </c>
      <c r="F48" s="117">
        <f>E48/E49</f>
        <v>1</v>
      </c>
      <c r="G48" s="33"/>
      <c r="H48" s="49"/>
      <c r="I48" s="33"/>
      <c r="J48" s="33"/>
      <c r="K48" s="33"/>
    </row>
    <row r="49" spans="2:12" ht="12.75" customHeight="1" x14ac:dyDescent="0.2">
      <c r="B49" s="164"/>
      <c r="D49" s="125"/>
      <c r="E49" s="126">
        <f>SUM(E48:E48)</f>
        <v>28</v>
      </c>
      <c r="F49" s="115">
        <f>SUM(F48:F48)</f>
        <v>1</v>
      </c>
      <c r="G49" s="33"/>
      <c r="I49" s="84"/>
      <c r="J49" s="33"/>
      <c r="K49" s="33"/>
    </row>
    <row r="50" spans="2:12" ht="12.75" customHeight="1" x14ac:dyDescent="0.2">
      <c r="B50" s="164"/>
      <c r="D50" s="122" t="s">
        <v>122</v>
      </c>
      <c r="E50" s="103"/>
      <c r="F50" s="123"/>
      <c r="H50" s="82"/>
      <c r="I50" s="83"/>
      <c r="J50" s="48"/>
      <c r="K50" s="91"/>
    </row>
    <row r="51" spans="2:12" ht="12.75" customHeight="1" x14ac:dyDescent="0.2">
      <c r="B51" s="164"/>
      <c r="D51" s="165" t="s">
        <v>92</v>
      </c>
      <c r="E51" s="124">
        <f>COUNTIF(J2:J39, "*ENTERO*")</f>
        <v>28</v>
      </c>
      <c r="F51" s="117">
        <f>E51/E52</f>
        <v>1</v>
      </c>
      <c r="I51" s="92"/>
      <c r="J51" s="48"/>
      <c r="K51" s="91"/>
      <c r="L51" s="73"/>
    </row>
    <row r="52" spans="2:12" ht="12.75" customHeight="1" x14ac:dyDescent="0.2">
      <c r="B52" s="164"/>
      <c r="D52" s="125"/>
      <c r="E52" s="126">
        <f>SUM(E51:E51)</f>
        <v>28</v>
      </c>
      <c r="F52" s="115">
        <f>SUM(F51:F51)</f>
        <v>1</v>
      </c>
      <c r="I52" s="84"/>
      <c r="J52" s="33"/>
      <c r="K52" s="48"/>
      <c r="L52" s="73"/>
    </row>
    <row r="53" spans="2:12" ht="12.75" customHeight="1" x14ac:dyDescent="0.2">
      <c r="B53" s="164"/>
      <c r="D53" s="122" t="s">
        <v>123</v>
      </c>
      <c r="E53" s="103"/>
      <c r="F53" s="123"/>
      <c r="I53" s="83"/>
      <c r="J53" s="48"/>
      <c r="K53" s="91"/>
      <c r="L53" s="73"/>
    </row>
    <row r="54" spans="2:12" ht="12.75" customHeight="1" x14ac:dyDescent="0.2">
      <c r="B54" s="164"/>
      <c r="D54" s="165" t="s">
        <v>107</v>
      </c>
      <c r="E54" s="124">
        <f>COUNTIF(K2:K39, "*UNKNOWN*")</f>
        <v>28</v>
      </c>
      <c r="F54" s="117">
        <f>E54/E55</f>
        <v>1</v>
      </c>
      <c r="I54" s="73"/>
      <c r="J54" s="48"/>
      <c r="K54" s="91"/>
    </row>
    <row r="55" spans="2:12" ht="12.75" customHeight="1" x14ac:dyDescent="0.2">
      <c r="B55" s="107"/>
      <c r="C55" s="107"/>
      <c r="D55" s="107"/>
      <c r="E55" s="126">
        <f>SUM(E54:E54)</f>
        <v>28</v>
      </c>
      <c r="F55" s="115">
        <f>SUM(F54:F54)</f>
        <v>1</v>
      </c>
      <c r="I55" s="73"/>
      <c r="J55" s="48"/>
      <c r="K55" s="91"/>
    </row>
    <row r="56" spans="2:12" ht="12.75" customHeight="1" x14ac:dyDescent="0.15">
      <c r="I56" s="73"/>
      <c r="J56" s="48"/>
      <c r="K56" s="91"/>
    </row>
    <row r="57" spans="2:12" ht="12.75" customHeight="1" x14ac:dyDescent="0.15">
      <c r="I57" s="73"/>
      <c r="J57" s="48"/>
      <c r="K57" s="91"/>
    </row>
    <row r="58" spans="2:12" ht="12" customHeight="1" x14ac:dyDescent="0.15">
      <c r="I58" s="24"/>
      <c r="J58" s="93"/>
      <c r="K58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Virginia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9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3.14062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6" t="s">
        <v>25</v>
      </c>
      <c r="C1" s="177"/>
      <c r="D1" s="177"/>
      <c r="E1" s="177"/>
      <c r="F1" s="177"/>
      <c r="G1" s="32"/>
      <c r="H1" s="174" t="s">
        <v>24</v>
      </c>
      <c r="I1" s="175"/>
      <c r="J1" s="175"/>
      <c r="K1" s="175"/>
      <c r="L1" s="175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20" t="s">
        <v>68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4" t="s">
        <v>146</v>
      </c>
      <c r="B3" s="74" t="s">
        <v>147</v>
      </c>
      <c r="C3" s="74" t="s">
        <v>148</v>
      </c>
      <c r="D3" s="74">
        <v>1</v>
      </c>
      <c r="E3" s="69">
        <v>1</v>
      </c>
      <c r="F3" s="69">
        <v>1</v>
      </c>
      <c r="G3" s="69"/>
      <c r="H3" s="69">
        <v>1</v>
      </c>
      <c r="I3" s="69"/>
      <c r="J3" s="69"/>
      <c r="K3" s="69"/>
      <c r="L3" s="69"/>
    </row>
    <row r="4" spans="1:148" ht="12.75" customHeight="1" x14ac:dyDescent="0.2">
      <c r="A4" s="33"/>
      <c r="B4" s="34">
        <f>COUNTA(B3:B3)</f>
        <v>1</v>
      </c>
      <c r="C4" s="34"/>
      <c r="D4" s="34"/>
      <c r="E4" s="47">
        <f>SUM(E3:E3)</f>
        <v>1</v>
      </c>
      <c r="F4" s="47">
        <f>SUM(F3:F3)</f>
        <v>1</v>
      </c>
      <c r="G4" s="47"/>
      <c r="H4" s="47">
        <f>SUM(H3:H3)</f>
        <v>1</v>
      </c>
      <c r="I4" s="47">
        <f>SUM(I3:I3)</f>
        <v>0</v>
      </c>
      <c r="J4" s="47">
        <f>SUM(J3:J3)</f>
        <v>0</v>
      </c>
      <c r="K4" s="47">
        <f>SUM(K3:K3)</f>
        <v>0</v>
      </c>
      <c r="L4" s="47">
        <f>SUM(L3:L3)</f>
        <v>0</v>
      </c>
    </row>
    <row r="5" spans="1:148" ht="9" customHeight="1" x14ac:dyDescent="0.2">
      <c r="A5" s="33"/>
      <c r="B5" s="33"/>
      <c r="C5" s="33"/>
      <c r="D5" s="33"/>
      <c r="E5" s="37"/>
      <c r="F5" s="37"/>
      <c r="G5" s="37"/>
      <c r="H5" s="37"/>
      <c r="I5" s="37"/>
      <c r="J5" s="37"/>
      <c r="K5" s="37"/>
      <c r="L5" s="37"/>
    </row>
    <row r="6" spans="1:148" ht="12.75" customHeight="1" x14ac:dyDescent="0.2">
      <c r="A6" s="74" t="s">
        <v>151</v>
      </c>
      <c r="B6" s="74" t="s">
        <v>152</v>
      </c>
      <c r="C6" s="74" t="s">
        <v>153</v>
      </c>
      <c r="D6" s="74">
        <v>1</v>
      </c>
      <c r="E6" s="69">
        <v>4</v>
      </c>
      <c r="F6" s="69">
        <v>22</v>
      </c>
      <c r="G6" s="69"/>
      <c r="H6" s="69"/>
      <c r="I6" s="69">
        <v>1</v>
      </c>
      <c r="J6" s="69">
        <v>2</v>
      </c>
      <c r="K6" s="69">
        <v>1</v>
      </c>
      <c r="L6" s="69"/>
    </row>
    <row r="7" spans="1:148" ht="12.75" customHeight="1" x14ac:dyDescent="0.2">
      <c r="A7" s="33"/>
      <c r="B7" s="34">
        <f>COUNTA(B6:B6)</f>
        <v>1</v>
      </c>
      <c r="C7" s="34"/>
      <c r="D7" s="34"/>
      <c r="E7" s="29">
        <f>SUM(E6:E6)</f>
        <v>4</v>
      </c>
      <c r="F7" s="29">
        <f>SUM(F6:F6)</f>
        <v>22</v>
      </c>
      <c r="G7" s="37"/>
      <c r="H7" s="29">
        <f>SUM(H6:H6)</f>
        <v>0</v>
      </c>
      <c r="I7" s="29">
        <f>SUM(I6:I6)</f>
        <v>1</v>
      </c>
      <c r="J7" s="29">
        <f>SUM(J6:J6)</f>
        <v>2</v>
      </c>
      <c r="K7" s="29">
        <f>SUM(K6:K6)</f>
        <v>1</v>
      </c>
      <c r="L7" s="29">
        <f>SUM(L6:L6)</f>
        <v>0</v>
      </c>
    </row>
    <row r="8" spans="1:148" ht="9" customHeight="1" x14ac:dyDescent="0.2">
      <c r="A8" s="33"/>
      <c r="B8" s="33"/>
      <c r="C8" s="33"/>
      <c r="D8" s="33"/>
      <c r="E8" s="37"/>
      <c r="F8" s="37"/>
      <c r="G8" s="37"/>
      <c r="H8" s="37"/>
      <c r="I8" s="37"/>
      <c r="J8" s="37"/>
      <c r="K8" s="37"/>
      <c r="L8" s="37"/>
    </row>
    <row r="9" spans="1:148" ht="12.75" customHeight="1" x14ac:dyDescent="0.2">
      <c r="A9" s="73" t="s">
        <v>157</v>
      </c>
      <c r="B9" s="73" t="s">
        <v>158</v>
      </c>
      <c r="C9" s="73" t="s">
        <v>159</v>
      </c>
      <c r="D9" s="73">
        <v>1</v>
      </c>
      <c r="E9" s="130">
        <v>4</v>
      </c>
      <c r="F9" s="130">
        <v>4</v>
      </c>
      <c r="G9" s="130"/>
      <c r="H9" s="130">
        <v>4</v>
      </c>
      <c r="I9" s="130"/>
      <c r="J9" s="130"/>
      <c r="K9" s="130"/>
      <c r="L9" s="130"/>
    </row>
    <row r="10" spans="1:148" ht="12.75" customHeight="1" x14ac:dyDescent="0.2">
      <c r="A10" s="73" t="s">
        <v>157</v>
      </c>
      <c r="B10" s="73" t="s">
        <v>160</v>
      </c>
      <c r="C10" s="73" t="s">
        <v>161</v>
      </c>
      <c r="D10" s="73">
        <v>1</v>
      </c>
      <c r="E10" s="130">
        <v>3</v>
      </c>
      <c r="F10" s="130">
        <v>14</v>
      </c>
      <c r="G10" s="130"/>
      <c r="H10" s="130">
        <v>2</v>
      </c>
      <c r="I10" s="130"/>
      <c r="J10" s="130"/>
      <c r="K10" s="130">
        <v>1</v>
      </c>
      <c r="L10" s="130"/>
    </row>
    <row r="11" spans="1:148" ht="12.75" customHeight="1" x14ac:dyDescent="0.2">
      <c r="A11" s="73" t="s">
        <v>157</v>
      </c>
      <c r="B11" s="73" t="s">
        <v>162</v>
      </c>
      <c r="C11" s="73" t="s">
        <v>163</v>
      </c>
      <c r="D11" s="73">
        <v>1</v>
      </c>
      <c r="E11" s="155">
        <v>4</v>
      </c>
      <c r="F11" s="155">
        <v>9</v>
      </c>
      <c r="G11" s="5"/>
      <c r="H11" s="155">
        <v>3</v>
      </c>
      <c r="I11" s="155"/>
      <c r="J11" s="155">
        <v>1</v>
      </c>
      <c r="K11" s="155"/>
      <c r="L11" s="130"/>
    </row>
    <row r="12" spans="1:148" ht="12.75" customHeight="1" x14ac:dyDescent="0.2">
      <c r="A12" s="74" t="s">
        <v>157</v>
      </c>
      <c r="B12" s="74" t="s">
        <v>164</v>
      </c>
      <c r="C12" s="74" t="s">
        <v>165</v>
      </c>
      <c r="D12" s="74">
        <v>1</v>
      </c>
      <c r="E12" s="69">
        <v>2</v>
      </c>
      <c r="F12" s="69">
        <v>2</v>
      </c>
      <c r="G12" s="69"/>
      <c r="H12" s="69">
        <v>2</v>
      </c>
      <c r="I12" s="69"/>
      <c r="J12" s="69"/>
      <c r="K12" s="69"/>
      <c r="L12" s="69"/>
    </row>
    <row r="13" spans="1:148" ht="12.75" customHeight="1" x14ac:dyDescent="0.2">
      <c r="A13" s="33"/>
      <c r="B13" s="34">
        <f>COUNTA(B9:B12)</f>
        <v>4</v>
      </c>
      <c r="C13" s="34"/>
      <c r="D13" s="34"/>
      <c r="E13" s="29">
        <f>SUM(E9:E12)</f>
        <v>13</v>
      </c>
      <c r="F13" s="29">
        <f>SUM(F9:F12)</f>
        <v>29</v>
      </c>
      <c r="G13" s="37"/>
      <c r="H13" s="29">
        <f>SUM(H9:H12)</f>
        <v>11</v>
      </c>
      <c r="I13" s="29">
        <f>SUM(I9:I12)</f>
        <v>0</v>
      </c>
      <c r="J13" s="29">
        <f>SUM(J9:J12)</f>
        <v>1</v>
      </c>
      <c r="K13" s="29">
        <f>SUM(K9:K12)</f>
        <v>1</v>
      </c>
      <c r="L13" s="29">
        <f>SUM(L9:L12)</f>
        <v>0</v>
      </c>
      <c r="O13" s="73"/>
      <c r="P13" s="73"/>
    </row>
    <row r="14" spans="1:148" ht="12.75" customHeight="1" x14ac:dyDescent="0.2">
      <c r="A14" s="33"/>
      <c r="B14" s="34"/>
      <c r="C14" s="34"/>
      <c r="D14" s="34"/>
      <c r="E14" s="29"/>
      <c r="F14" s="29"/>
      <c r="G14" s="37"/>
      <c r="H14" s="29"/>
      <c r="I14" s="29"/>
      <c r="J14" s="29"/>
      <c r="K14" s="29"/>
      <c r="L14" s="29"/>
      <c r="O14" s="73"/>
      <c r="P14" s="73"/>
    </row>
    <row r="15" spans="1:148" ht="12.75" customHeight="1" x14ac:dyDescent="0.2">
      <c r="A15" s="73" t="s">
        <v>166</v>
      </c>
      <c r="B15" s="73" t="s">
        <v>167</v>
      </c>
      <c r="C15" s="73" t="s">
        <v>168</v>
      </c>
      <c r="D15" s="73">
        <v>1</v>
      </c>
      <c r="E15" s="30">
        <v>1</v>
      </c>
      <c r="F15" s="30">
        <v>2</v>
      </c>
      <c r="G15" s="155"/>
      <c r="H15" s="30"/>
      <c r="I15" s="30">
        <v>1</v>
      </c>
      <c r="J15" s="29"/>
      <c r="K15" s="29"/>
      <c r="L15" s="29"/>
      <c r="O15" s="73"/>
      <c r="P15" s="73"/>
    </row>
    <row r="16" spans="1:148" ht="12.75" customHeight="1" x14ac:dyDescent="0.2">
      <c r="A16" s="73" t="s">
        <v>166</v>
      </c>
      <c r="B16" s="73" t="s">
        <v>169</v>
      </c>
      <c r="C16" s="73" t="s">
        <v>170</v>
      </c>
      <c r="D16" s="73">
        <v>1</v>
      </c>
      <c r="E16" s="30">
        <v>1</v>
      </c>
      <c r="F16" s="30">
        <v>2</v>
      </c>
      <c r="G16" s="155"/>
      <c r="H16" s="30"/>
      <c r="I16" s="30">
        <v>1</v>
      </c>
      <c r="J16" s="29"/>
      <c r="K16" s="29"/>
      <c r="L16" s="29"/>
      <c r="O16" s="73"/>
      <c r="P16" s="73"/>
    </row>
    <row r="17" spans="1:16" ht="12.75" customHeight="1" x14ac:dyDescent="0.2">
      <c r="A17" s="73" t="s">
        <v>166</v>
      </c>
      <c r="B17" s="73" t="s">
        <v>173</v>
      </c>
      <c r="C17" s="73" t="s">
        <v>174</v>
      </c>
      <c r="D17" s="73">
        <v>1</v>
      </c>
      <c r="E17" s="30">
        <v>1</v>
      </c>
      <c r="F17" s="30">
        <v>2</v>
      </c>
      <c r="G17" s="155"/>
      <c r="H17" s="30"/>
      <c r="I17" s="30">
        <v>1</v>
      </c>
      <c r="J17" s="29"/>
      <c r="K17" s="29"/>
      <c r="L17" s="29"/>
      <c r="O17" s="73"/>
      <c r="P17" s="73"/>
    </row>
    <row r="18" spans="1:16" ht="12.75" customHeight="1" x14ac:dyDescent="0.2">
      <c r="A18" s="73" t="s">
        <v>166</v>
      </c>
      <c r="B18" s="73" t="s">
        <v>175</v>
      </c>
      <c r="C18" s="73" t="s">
        <v>176</v>
      </c>
      <c r="D18" s="73">
        <v>1</v>
      </c>
      <c r="E18" s="30">
        <v>1</v>
      </c>
      <c r="F18" s="30">
        <v>3</v>
      </c>
      <c r="G18" s="155"/>
      <c r="H18" s="30"/>
      <c r="I18" s="30"/>
      <c r="J18" s="30">
        <v>1</v>
      </c>
      <c r="K18" s="29"/>
      <c r="L18" s="29"/>
      <c r="O18" s="73"/>
      <c r="P18" s="73"/>
    </row>
    <row r="19" spans="1:16" ht="12.75" customHeight="1" x14ac:dyDescent="0.2">
      <c r="A19" s="163" t="s">
        <v>166</v>
      </c>
      <c r="B19" s="163" t="s">
        <v>242</v>
      </c>
      <c r="C19" s="163" t="s">
        <v>243</v>
      </c>
      <c r="D19" s="163">
        <v>1</v>
      </c>
      <c r="E19" s="32">
        <v>1</v>
      </c>
      <c r="F19" s="30">
        <v>2</v>
      </c>
      <c r="G19" s="155"/>
      <c r="H19" s="30"/>
      <c r="I19" s="30">
        <v>1</v>
      </c>
      <c r="J19" s="29"/>
      <c r="K19" s="29"/>
      <c r="L19" s="29"/>
      <c r="O19" s="73"/>
      <c r="P19" s="73"/>
    </row>
    <row r="20" spans="1:16" ht="12.75" customHeight="1" x14ac:dyDescent="0.2">
      <c r="A20" s="73" t="s">
        <v>166</v>
      </c>
      <c r="B20" s="73" t="s">
        <v>179</v>
      </c>
      <c r="C20" s="73" t="s">
        <v>180</v>
      </c>
      <c r="D20" s="73">
        <v>1</v>
      </c>
      <c r="E20" s="30">
        <v>1</v>
      </c>
      <c r="F20" s="30">
        <v>1</v>
      </c>
      <c r="G20" s="155"/>
      <c r="H20" s="30">
        <v>1</v>
      </c>
      <c r="I20" s="29"/>
      <c r="J20" s="29"/>
      <c r="K20" s="29"/>
      <c r="L20" s="29"/>
      <c r="O20" s="73"/>
      <c r="P20" s="73"/>
    </row>
    <row r="21" spans="1:16" ht="12.75" customHeight="1" x14ac:dyDescent="0.2">
      <c r="A21" s="74" t="s">
        <v>166</v>
      </c>
      <c r="B21" s="74" t="s">
        <v>183</v>
      </c>
      <c r="C21" s="74" t="s">
        <v>184</v>
      </c>
      <c r="D21" s="74">
        <v>1</v>
      </c>
      <c r="E21" s="69">
        <v>2</v>
      </c>
      <c r="F21" s="69">
        <v>2</v>
      </c>
      <c r="G21" s="69"/>
      <c r="H21" s="69">
        <v>2</v>
      </c>
      <c r="I21" s="69"/>
      <c r="J21" s="69"/>
      <c r="K21" s="69"/>
      <c r="L21" s="69"/>
      <c r="O21" s="73"/>
      <c r="P21" s="73"/>
    </row>
    <row r="22" spans="1:16" ht="12.75" customHeight="1" x14ac:dyDescent="0.2">
      <c r="A22" s="33"/>
      <c r="B22" s="34">
        <f>COUNTA(B15:B21)</f>
        <v>7</v>
      </c>
      <c r="C22" s="34"/>
      <c r="D22" s="34"/>
      <c r="E22" s="29">
        <f>SUM(E15:E21)</f>
        <v>8</v>
      </c>
      <c r="F22" s="29">
        <f>SUM(F15:F21)</f>
        <v>14</v>
      </c>
      <c r="G22" s="37"/>
      <c r="H22" s="29">
        <f t="shared" ref="H22:L22" si="0">SUM(H15:H21)</f>
        <v>3</v>
      </c>
      <c r="I22" s="29">
        <f t="shared" si="0"/>
        <v>4</v>
      </c>
      <c r="J22" s="29">
        <f t="shared" si="0"/>
        <v>1</v>
      </c>
      <c r="K22" s="29">
        <f t="shared" si="0"/>
        <v>0</v>
      </c>
      <c r="L22" s="29">
        <f t="shared" si="0"/>
        <v>0</v>
      </c>
    </row>
    <row r="23" spans="1:16" ht="9" customHeight="1" x14ac:dyDescent="0.2">
      <c r="A23" s="33"/>
      <c r="B23" s="34"/>
      <c r="C23" s="34"/>
      <c r="D23" s="34"/>
      <c r="E23" s="29"/>
      <c r="F23" s="29"/>
      <c r="G23" s="37"/>
      <c r="H23" s="29"/>
      <c r="I23" s="29"/>
      <c r="J23" s="29"/>
      <c r="K23" s="29"/>
      <c r="L23" s="29"/>
    </row>
    <row r="24" spans="1:16" ht="12.75" customHeight="1" x14ac:dyDescent="0.2">
      <c r="A24" s="73" t="s">
        <v>190</v>
      </c>
      <c r="B24" s="73" t="s">
        <v>205</v>
      </c>
      <c r="C24" s="73" t="s">
        <v>206</v>
      </c>
      <c r="D24" s="73">
        <v>1</v>
      </c>
      <c r="E24" s="137">
        <v>1</v>
      </c>
      <c r="F24" s="137">
        <v>1</v>
      </c>
      <c r="G24" s="137"/>
      <c r="H24" s="137">
        <v>1</v>
      </c>
      <c r="I24" s="137"/>
      <c r="J24" s="137"/>
      <c r="K24" s="137"/>
      <c r="L24" s="137"/>
    </row>
    <row r="25" spans="1:16" ht="12.75" customHeight="1" x14ac:dyDescent="0.2">
      <c r="A25" s="74" t="s">
        <v>190</v>
      </c>
      <c r="B25" s="74" t="s">
        <v>207</v>
      </c>
      <c r="C25" s="74" t="s">
        <v>208</v>
      </c>
      <c r="D25" s="74">
        <v>1</v>
      </c>
      <c r="E25" s="69">
        <v>1</v>
      </c>
      <c r="F25" s="69">
        <v>2</v>
      </c>
      <c r="G25" s="69"/>
      <c r="H25" s="69"/>
      <c r="I25" s="69">
        <v>1</v>
      </c>
      <c r="J25" s="69"/>
      <c r="K25" s="69"/>
      <c r="L25" s="69"/>
    </row>
    <row r="26" spans="1:16" ht="12.75" customHeight="1" x14ac:dyDescent="0.2">
      <c r="A26" s="33"/>
      <c r="B26" s="34">
        <f>COUNTA(B24:B25)</f>
        <v>2</v>
      </c>
      <c r="C26" s="34"/>
      <c r="D26" s="34"/>
      <c r="E26" s="29">
        <f>SUM(E24:E25)</f>
        <v>2</v>
      </c>
      <c r="F26" s="29">
        <f>SUM(F24:F25)</f>
        <v>3</v>
      </c>
      <c r="G26" s="37"/>
      <c r="H26" s="29">
        <f>SUM(H24:H25)</f>
        <v>1</v>
      </c>
      <c r="I26" s="29">
        <f>SUM(I24:I25)</f>
        <v>1</v>
      </c>
      <c r="J26" s="29">
        <f>SUM(J24:J25)</f>
        <v>0</v>
      </c>
      <c r="K26" s="29">
        <f>SUM(K24:K25)</f>
        <v>0</v>
      </c>
      <c r="L26" s="29">
        <f>SUM(L24:L25)</f>
        <v>0</v>
      </c>
    </row>
    <row r="27" spans="1:16" ht="12.75" customHeight="1" x14ac:dyDescent="0.2">
      <c r="A27" s="33"/>
      <c r="B27" s="34"/>
      <c r="C27" s="34"/>
      <c r="D27" s="34"/>
      <c r="E27" s="29"/>
      <c r="F27" s="29"/>
      <c r="G27" s="37"/>
      <c r="H27" s="29"/>
      <c r="I27" s="29"/>
      <c r="J27" s="29"/>
      <c r="K27" s="29"/>
      <c r="L27" s="29"/>
    </row>
    <row r="28" spans="1:16" ht="12.75" customHeight="1" x14ac:dyDescent="0.2">
      <c r="C28" s="114"/>
      <c r="D28" s="121" t="s">
        <v>244</v>
      </c>
      <c r="E28" s="118"/>
    </row>
    <row r="29" spans="1:16" ht="12.75" customHeight="1" x14ac:dyDescent="0.2">
      <c r="B29" s="119"/>
      <c r="D29" s="120" t="s">
        <v>124</v>
      </c>
      <c r="E29" s="101">
        <f>SUM(B4+B7+B13+B22+B26)</f>
        <v>15</v>
      </c>
    </row>
    <row r="30" spans="1:16" ht="12.75" customHeight="1" x14ac:dyDescent="0.2">
      <c r="B30" s="119"/>
      <c r="D30" s="120" t="s">
        <v>104</v>
      </c>
      <c r="E30" s="101">
        <f>SUM(E4+E7+E13+E22+E26)</f>
        <v>28</v>
      </c>
    </row>
    <row r="31" spans="1:16" ht="12.75" customHeight="1" x14ac:dyDescent="0.2">
      <c r="B31" s="119"/>
      <c r="D31" s="120" t="s">
        <v>105</v>
      </c>
      <c r="E31" s="100">
        <f>SUM(F4+F7+F13+F22+F26)</f>
        <v>69</v>
      </c>
    </row>
    <row r="32" spans="1:16" ht="12.75" customHeight="1" x14ac:dyDescent="0.2"/>
    <row r="33" spans="3:9" ht="12.75" customHeight="1" x14ac:dyDescent="0.2">
      <c r="D33" s="105"/>
      <c r="E33" s="107"/>
      <c r="F33" s="121" t="s">
        <v>132</v>
      </c>
      <c r="G33" s="107"/>
      <c r="H33" s="112" t="s">
        <v>93</v>
      </c>
      <c r="I33" s="112" t="s">
        <v>103</v>
      </c>
    </row>
    <row r="34" spans="3:9" ht="12.75" customHeight="1" x14ac:dyDescent="0.2">
      <c r="C34" s="125"/>
      <c r="D34" s="125"/>
      <c r="E34" s="125"/>
      <c r="F34" s="110" t="s">
        <v>127</v>
      </c>
      <c r="H34" s="101">
        <f>SUM(H4+H7+H13+H22+H26)</f>
        <v>16</v>
      </c>
      <c r="I34" s="115">
        <f>H34/(H39)</f>
        <v>0.5714285714285714</v>
      </c>
    </row>
    <row r="35" spans="3:9" ht="12.75" customHeight="1" x14ac:dyDescent="0.2">
      <c r="C35" s="125"/>
      <c r="D35" s="125"/>
      <c r="E35" s="125"/>
      <c r="F35" s="110" t="s">
        <v>128</v>
      </c>
      <c r="H35" s="101">
        <f>SUM(I4+I7+I13+I22+I26)</f>
        <v>6</v>
      </c>
      <c r="I35" s="115">
        <f>H35/H39</f>
        <v>0.21428571428571427</v>
      </c>
    </row>
    <row r="36" spans="3:9" ht="12.75" customHeight="1" x14ac:dyDescent="0.2">
      <c r="C36" s="125"/>
      <c r="D36" s="125"/>
      <c r="E36" s="125"/>
      <c r="F36" s="110" t="s">
        <v>129</v>
      </c>
      <c r="H36" s="101">
        <f>SUM(J4+J7+J13+J22+J26)</f>
        <v>4</v>
      </c>
      <c r="I36" s="115">
        <f>H36/H39</f>
        <v>0.14285714285714285</v>
      </c>
    </row>
    <row r="37" spans="3:9" ht="12.75" customHeight="1" x14ac:dyDescent="0.2">
      <c r="C37" s="125"/>
      <c r="D37" s="125"/>
      <c r="E37" s="125"/>
      <c r="F37" s="110" t="s">
        <v>130</v>
      </c>
      <c r="H37" s="101">
        <f>SUM(K4+K7+K13+K22+K26)</f>
        <v>2</v>
      </c>
      <c r="I37" s="115">
        <f>H37/H39</f>
        <v>7.1428571428571425E-2</v>
      </c>
    </row>
    <row r="38" spans="3:9" ht="12.75" customHeight="1" x14ac:dyDescent="0.2">
      <c r="C38" s="125"/>
      <c r="D38" s="125"/>
      <c r="E38" s="125"/>
      <c r="F38" s="110" t="s">
        <v>131</v>
      </c>
      <c r="H38" s="124">
        <f>SUM(L4+L7+L13+L22+L26)</f>
        <v>0</v>
      </c>
      <c r="I38" s="117">
        <f>H38/H39</f>
        <v>0</v>
      </c>
    </row>
    <row r="39" spans="3:9" ht="12.75" customHeight="1" x14ac:dyDescent="0.2">
      <c r="C39" s="125"/>
      <c r="D39" s="125"/>
      <c r="E39" s="125"/>
      <c r="F39" s="125"/>
      <c r="G39" s="110"/>
      <c r="H39" s="123">
        <f>SUM(H34:H38)</f>
        <v>28</v>
      </c>
      <c r="I39" s="115">
        <f>SUM(I34:I38)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Virginia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8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2.42578125" style="6" customWidth="1"/>
    <col min="2" max="2" width="9" style="6" customWidth="1"/>
    <col min="3" max="3" width="41" style="6" customWidth="1"/>
    <col min="4" max="4" width="7.28515625" style="6" customWidth="1"/>
    <col min="5" max="5" width="9.140625" style="6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6" customFormat="1" ht="12" customHeight="1" x14ac:dyDescent="0.2">
      <c r="B1" s="179" t="s">
        <v>26</v>
      </c>
      <c r="C1" s="179"/>
      <c r="D1" s="71"/>
      <c r="E1" s="72"/>
      <c r="F1" s="71"/>
      <c r="G1" s="178" t="s">
        <v>28</v>
      </c>
      <c r="H1" s="178"/>
      <c r="I1" s="178"/>
      <c r="J1" s="71"/>
      <c r="K1" s="179" t="s">
        <v>34</v>
      </c>
      <c r="L1" s="179"/>
    </row>
    <row r="2" spans="1:12" s="59" customFormat="1" ht="48.75" customHeight="1" x14ac:dyDescent="0.15">
      <c r="A2" s="20" t="s">
        <v>12</v>
      </c>
      <c r="B2" s="20" t="s">
        <v>13</v>
      </c>
      <c r="C2" s="20" t="s">
        <v>11</v>
      </c>
      <c r="D2" s="20" t="s">
        <v>68</v>
      </c>
      <c r="E2" s="156" t="s">
        <v>27</v>
      </c>
      <c r="F2" s="20"/>
      <c r="G2" s="20" t="s">
        <v>263</v>
      </c>
      <c r="H2" s="20" t="s">
        <v>14</v>
      </c>
      <c r="I2" s="20" t="s">
        <v>15</v>
      </c>
      <c r="J2" s="20"/>
      <c r="K2" s="20" t="s">
        <v>16</v>
      </c>
      <c r="L2" s="20" t="s">
        <v>17</v>
      </c>
    </row>
    <row r="3" spans="1:12" s="32" customFormat="1" ht="12.75" customHeight="1" x14ac:dyDescent="0.15">
      <c r="A3" s="36" t="s">
        <v>140</v>
      </c>
      <c r="B3" s="36" t="s">
        <v>141</v>
      </c>
      <c r="C3" s="36" t="s">
        <v>142</v>
      </c>
      <c r="D3" s="69">
        <v>1</v>
      </c>
      <c r="E3" s="31">
        <v>153</v>
      </c>
      <c r="F3" s="3"/>
      <c r="G3" s="3"/>
      <c r="H3" s="3"/>
      <c r="I3" s="43">
        <f t="shared" ref="I3" si="0">H3/E3</f>
        <v>0</v>
      </c>
      <c r="J3" s="67"/>
      <c r="K3" s="44">
        <f t="shared" ref="K3" si="1">E3-H3</f>
        <v>153</v>
      </c>
      <c r="L3" s="43">
        <f t="shared" ref="L3" si="2">K3/E3</f>
        <v>1</v>
      </c>
    </row>
    <row r="4" spans="1:12" x14ac:dyDescent="0.2">
      <c r="A4" s="33"/>
      <c r="B4" s="34">
        <f>COUNTA(#REF!)</f>
        <v>1</v>
      </c>
      <c r="C4" s="33"/>
      <c r="E4" s="38">
        <f>SUM(E3)</f>
        <v>153</v>
      </c>
      <c r="F4" s="45"/>
      <c r="G4" s="34">
        <f>COUNTA(#REF!)</f>
        <v>1</v>
      </c>
      <c r="H4" s="38">
        <f>SUM(H3)</f>
        <v>0</v>
      </c>
      <c r="I4" s="46">
        <f>H4/E4</f>
        <v>0</v>
      </c>
      <c r="J4" s="47"/>
      <c r="K4" s="38">
        <f>SUM(K3)</f>
        <v>153</v>
      </c>
      <c r="L4" s="46">
        <f>K4/E4</f>
        <v>1</v>
      </c>
    </row>
    <row r="5" spans="1:12" ht="8.25" customHeight="1" x14ac:dyDescent="0.2">
      <c r="A5" s="33"/>
      <c r="B5" s="34"/>
      <c r="C5" s="33"/>
      <c r="E5" s="38"/>
      <c r="F5" s="45"/>
      <c r="G5" s="34"/>
      <c r="H5" s="38"/>
      <c r="I5" s="46"/>
      <c r="J5" s="47"/>
      <c r="K5" s="38"/>
      <c r="L5" s="46"/>
    </row>
    <row r="6" spans="1:12" x14ac:dyDescent="0.2">
      <c r="A6" s="36" t="s">
        <v>143</v>
      </c>
      <c r="B6" s="36" t="s">
        <v>144</v>
      </c>
      <c r="C6" s="36" t="s">
        <v>145</v>
      </c>
      <c r="D6" s="69">
        <v>1</v>
      </c>
      <c r="E6" s="31">
        <v>153</v>
      </c>
      <c r="F6" s="66"/>
      <c r="G6" s="42"/>
      <c r="H6" s="42"/>
      <c r="I6" s="43">
        <f t="shared" ref="I6:I7" si="3">H6/E6</f>
        <v>0</v>
      </c>
      <c r="J6" s="67"/>
      <c r="K6" s="44">
        <f>E6-H6</f>
        <v>153</v>
      </c>
      <c r="L6" s="43">
        <f t="shared" ref="L6:L7" si="4">K6/E6</f>
        <v>1</v>
      </c>
    </row>
    <row r="7" spans="1:12" x14ac:dyDescent="0.2">
      <c r="A7" s="30"/>
      <c r="B7" s="34">
        <f>COUNTA(B6:B6)</f>
        <v>1</v>
      </c>
      <c r="C7" s="29"/>
      <c r="D7" s="5"/>
      <c r="E7" s="38">
        <f>SUM(E6:E6)</f>
        <v>153</v>
      </c>
      <c r="F7" s="5"/>
      <c r="G7" s="34">
        <f>COUNTA(G6:G6)</f>
        <v>0</v>
      </c>
      <c r="H7" s="38">
        <f>SUM(H6:H6)</f>
        <v>0</v>
      </c>
      <c r="I7" s="46">
        <f t="shared" si="3"/>
        <v>0</v>
      </c>
      <c r="J7" s="47"/>
      <c r="K7" s="38">
        <f>SUM(K6:K6)</f>
        <v>153</v>
      </c>
      <c r="L7" s="46">
        <f t="shared" si="4"/>
        <v>1</v>
      </c>
    </row>
    <row r="8" spans="1:12" ht="8.25" customHeight="1" x14ac:dyDescent="0.2">
      <c r="A8" s="33"/>
      <c r="B8" s="34"/>
      <c r="C8" s="33"/>
      <c r="E8" s="38"/>
      <c r="F8" s="45"/>
      <c r="G8" s="34"/>
      <c r="H8" s="38"/>
      <c r="I8" s="46"/>
      <c r="J8" s="47"/>
      <c r="K8" s="38"/>
      <c r="L8" s="46"/>
    </row>
    <row r="9" spans="1:12" x14ac:dyDescent="0.2">
      <c r="A9" s="33" t="s">
        <v>146</v>
      </c>
      <c r="B9" s="33" t="s">
        <v>147</v>
      </c>
      <c r="C9" s="33" t="s">
        <v>148</v>
      </c>
      <c r="D9" s="161">
        <v>1</v>
      </c>
      <c r="E9" s="30">
        <v>153</v>
      </c>
      <c r="F9" s="5"/>
      <c r="G9" s="13" t="s">
        <v>29</v>
      </c>
      <c r="H9" s="132">
        <v>1</v>
      </c>
      <c r="I9" s="40">
        <f t="shared" ref="I9:I11" si="5">H9/E9</f>
        <v>6.5359477124183009E-3</v>
      </c>
      <c r="J9" s="65"/>
      <c r="K9" s="41">
        <f t="shared" ref="K9:K11" si="6">E9-H9</f>
        <v>152</v>
      </c>
      <c r="L9" s="40">
        <f t="shared" ref="L9:L11" si="7">K9/E9</f>
        <v>0.99346405228758172</v>
      </c>
    </row>
    <row r="10" spans="1:12" x14ac:dyDescent="0.2">
      <c r="A10" s="33" t="s">
        <v>146</v>
      </c>
      <c r="B10" s="33" t="s">
        <v>240</v>
      </c>
      <c r="C10" s="33" t="s">
        <v>241</v>
      </c>
      <c r="D10" s="161">
        <v>1</v>
      </c>
      <c r="E10" s="30">
        <v>153</v>
      </c>
      <c r="F10" s="5"/>
      <c r="G10" s="13"/>
      <c r="H10" s="149"/>
      <c r="I10" s="40">
        <f t="shared" si="5"/>
        <v>0</v>
      </c>
      <c r="J10" s="65"/>
      <c r="K10" s="41">
        <f t="shared" si="6"/>
        <v>153</v>
      </c>
      <c r="L10" s="40">
        <f t="shared" si="7"/>
        <v>1</v>
      </c>
    </row>
    <row r="11" spans="1:12" x14ac:dyDescent="0.2">
      <c r="A11" s="36" t="s">
        <v>146</v>
      </c>
      <c r="B11" s="36" t="s">
        <v>149</v>
      </c>
      <c r="C11" s="36" t="s">
        <v>150</v>
      </c>
      <c r="D11" s="69">
        <v>1</v>
      </c>
      <c r="E11" s="31">
        <v>153</v>
      </c>
      <c r="F11" s="66"/>
      <c r="G11" s="42"/>
      <c r="H11" s="42"/>
      <c r="I11" s="43">
        <f t="shared" si="5"/>
        <v>0</v>
      </c>
      <c r="J11" s="67"/>
      <c r="K11" s="44">
        <f t="shared" si="6"/>
        <v>153</v>
      </c>
      <c r="L11" s="43">
        <f t="shared" si="7"/>
        <v>1</v>
      </c>
    </row>
    <row r="12" spans="1:12" x14ac:dyDescent="0.2">
      <c r="A12" s="33"/>
      <c r="B12" s="34">
        <f>COUNTA(B9:B11)</f>
        <v>3</v>
      </c>
      <c r="C12" s="33"/>
      <c r="E12" s="38">
        <f>SUM(E9:E11)</f>
        <v>459</v>
      </c>
      <c r="F12" s="45"/>
      <c r="G12" s="34">
        <f>COUNTA(G9:G11)</f>
        <v>1</v>
      </c>
      <c r="H12" s="38">
        <f>SUM(H9:H11)</f>
        <v>1</v>
      </c>
      <c r="I12" s="46">
        <f>H12/E12</f>
        <v>2.1786492374727671E-3</v>
      </c>
      <c r="J12" s="47"/>
      <c r="K12" s="55">
        <f>E12-H12</f>
        <v>458</v>
      </c>
      <c r="L12" s="46">
        <f>K12/E12</f>
        <v>0.9978213507625272</v>
      </c>
    </row>
    <row r="13" spans="1:12" ht="8.25" customHeight="1" x14ac:dyDescent="0.2">
      <c r="A13" s="33"/>
      <c r="B13" s="33"/>
      <c r="C13" s="33"/>
      <c r="H13" s="39"/>
      <c r="I13" s="39"/>
      <c r="J13" s="39"/>
      <c r="K13" s="39"/>
      <c r="L13" s="39"/>
    </row>
    <row r="14" spans="1:12" x14ac:dyDescent="0.2">
      <c r="A14" s="36" t="s">
        <v>151</v>
      </c>
      <c r="B14" s="36" t="s">
        <v>152</v>
      </c>
      <c r="C14" s="36" t="s">
        <v>153</v>
      </c>
      <c r="D14" s="69">
        <v>1</v>
      </c>
      <c r="E14" s="31">
        <v>153</v>
      </c>
      <c r="F14" s="66"/>
      <c r="G14" s="68" t="s">
        <v>29</v>
      </c>
      <c r="H14" s="69">
        <v>22</v>
      </c>
      <c r="I14" s="43">
        <f t="shared" ref="I14" si="8">H14/E14</f>
        <v>0.1437908496732026</v>
      </c>
      <c r="J14" s="67"/>
      <c r="K14" s="44">
        <f t="shared" ref="K14" si="9">E14-H14</f>
        <v>131</v>
      </c>
      <c r="L14" s="43">
        <f t="shared" ref="L14" si="10">K14/E14</f>
        <v>0.85620915032679734</v>
      </c>
    </row>
    <row r="15" spans="1:12" x14ac:dyDescent="0.2">
      <c r="A15" s="33"/>
      <c r="B15" s="34">
        <f>COUNTA(B14:B14)</f>
        <v>1</v>
      </c>
      <c r="C15" s="33"/>
      <c r="E15" s="38">
        <f>SUM(E14:E14)</f>
        <v>153</v>
      </c>
      <c r="F15" s="45"/>
      <c r="G15" s="34">
        <f>COUNTA(G14:G14)</f>
        <v>1</v>
      </c>
      <c r="H15" s="38">
        <f>SUM(H14:H14)</f>
        <v>22</v>
      </c>
      <c r="I15" s="46">
        <f>H15/E15</f>
        <v>0.1437908496732026</v>
      </c>
      <c r="J15" s="47"/>
      <c r="K15" s="55">
        <f>E15-H15</f>
        <v>131</v>
      </c>
      <c r="L15" s="46">
        <f>K15/E15</f>
        <v>0.85620915032679734</v>
      </c>
    </row>
    <row r="16" spans="1:12" ht="8.25" customHeight="1" x14ac:dyDescent="0.2">
      <c r="A16" s="33"/>
      <c r="B16" s="34"/>
      <c r="C16" s="33"/>
      <c r="E16" s="38"/>
      <c r="F16" s="45"/>
      <c r="G16" s="34"/>
      <c r="H16" s="38"/>
      <c r="I16" s="46"/>
      <c r="J16" s="131"/>
      <c r="K16" s="55"/>
      <c r="L16" s="46"/>
    </row>
    <row r="17" spans="1:12" x14ac:dyDescent="0.2">
      <c r="A17" s="36" t="s">
        <v>154</v>
      </c>
      <c r="B17" s="36" t="s">
        <v>155</v>
      </c>
      <c r="C17" s="36" t="s">
        <v>156</v>
      </c>
      <c r="D17" s="69">
        <v>1</v>
      </c>
      <c r="E17" s="31">
        <v>153</v>
      </c>
      <c r="F17" s="66"/>
      <c r="G17" s="68"/>
      <c r="H17" s="42"/>
      <c r="I17" s="43">
        <f t="shared" ref="I17" si="11">H17/E17</f>
        <v>0</v>
      </c>
      <c r="J17" s="67"/>
      <c r="K17" s="44">
        <f t="shared" ref="K17" si="12">E17-H17</f>
        <v>153</v>
      </c>
      <c r="L17" s="43">
        <f t="shared" ref="L17" si="13">K17/E17</f>
        <v>1</v>
      </c>
    </row>
    <row r="18" spans="1:12" x14ac:dyDescent="0.2">
      <c r="A18" s="33"/>
      <c r="B18" s="34">
        <f>COUNTA(B17:B17)</f>
        <v>1</v>
      </c>
      <c r="C18" s="33"/>
      <c r="E18" s="38">
        <f>SUM(E17:E17)</f>
        <v>153</v>
      </c>
      <c r="F18" s="45"/>
      <c r="G18" s="34">
        <f>COUNTA(G17:G17)</f>
        <v>0</v>
      </c>
      <c r="H18" s="38">
        <f>SUM(H17:H17)</f>
        <v>0</v>
      </c>
      <c r="I18" s="46">
        <f>H18/E18</f>
        <v>0</v>
      </c>
      <c r="J18" s="131"/>
      <c r="K18" s="55">
        <f>E18-H18</f>
        <v>153</v>
      </c>
      <c r="L18" s="46">
        <f>K18/E18</f>
        <v>1</v>
      </c>
    </row>
    <row r="19" spans="1:12" ht="8.25" customHeight="1" x14ac:dyDescent="0.2">
      <c r="A19" s="33"/>
      <c r="B19" s="34"/>
      <c r="C19" s="33"/>
      <c r="E19" s="38"/>
      <c r="F19" s="45"/>
      <c r="G19" s="34"/>
      <c r="H19" s="38"/>
      <c r="I19" s="46"/>
      <c r="J19" s="131"/>
      <c r="K19" s="55"/>
      <c r="L19" s="46"/>
    </row>
    <row r="20" spans="1:12" ht="12.75" customHeight="1" x14ac:dyDescent="0.2">
      <c r="A20" s="33" t="s">
        <v>157</v>
      </c>
      <c r="B20" s="33" t="s">
        <v>158</v>
      </c>
      <c r="C20" s="33" t="s">
        <v>159</v>
      </c>
      <c r="D20" s="161">
        <v>1</v>
      </c>
      <c r="E20" s="30">
        <v>153</v>
      </c>
      <c r="F20" s="5"/>
      <c r="G20" s="13" t="s">
        <v>29</v>
      </c>
      <c r="H20" s="157">
        <v>4</v>
      </c>
      <c r="I20" s="40">
        <f t="shared" ref="I20:I23" si="14">H20/E20</f>
        <v>2.6143790849673203E-2</v>
      </c>
      <c r="J20" s="65"/>
      <c r="K20" s="41">
        <f t="shared" ref="K20:K23" si="15">E20-H20</f>
        <v>149</v>
      </c>
      <c r="L20" s="40">
        <f t="shared" ref="L20:L23" si="16">K20/E20</f>
        <v>0.97385620915032678</v>
      </c>
    </row>
    <row r="21" spans="1:12" ht="12.75" customHeight="1" x14ac:dyDescent="0.2">
      <c r="A21" s="33" t="s">
        <v>157</v>
      </c>
      <c r="B21" s="33" t="s">
        <v>160</v>
      </c>
      <c r="C21" s="33" t="s">
        <v>161</v>
      </c>
      <c r="D21" s="161">
        <v>1</v>
      </c>
      <c r="E21" s="30">
        <v>153</v>
      </c>
      <c r="F21" s="5"/>
      <c r="G21" s="13" t="s">
        <v>29</v>
      </c>
      <c r="H21" s="157">
        <v>14</v>
      </c>
      <c r="I21" s="40">
        <f t="shared" si="14"/>
        <v>9.1503267973856203E-2</v>
      </c>
      <c r="J21" s="65"/>
      <c r="K21" s="41">
        <f t="shared" si="15"/>
        <v>139</v>
      </c>
      <c r="L21" s="40">
        <f t="shared" si="16"/>
        <v>0.90849673202614378</v>
      </c>
    </row>
    <row r="22" spans="1:12" ht="12.75" customHeight="1" x14ac:dyDescent="0.2">
      <c r="A22" s="33" t="s">
        <v>157</v>
      </c>
      <c r="B22" s="33" t="s">
        <v>162</v>
      </c>
      <c r="C22" s="33" t="s">
        <v>163</v>
      </c>
      <c r="D22" s="161">
        <v>1</v>
      </c>
      <c r="E22" s="30">
        <v>153</v>
      </c>
      <c r="F22" s="5"/>
      <c r="G22" s="13" t="s">
        <v>29</v>
      </c>
      <c r="H22" s="157">
        <v>9</v>
      </c>
      <c r="I22" s="40">
        <f t="shared" si="14"/>
        <v>5.8823529411764705E-2</v>
      </c>
      <c r="J22" s="65"/>
      <c r="K22" s="41">
        <f t="shared" si="15"/>
        <v>144</v>
      </c>
      <c r="L22" s="40">
        <f t="shared" si="16"/>
        <v>0.94117647058823528</v>
      </c>
    </row>
    <row r="23" spans="1:12" ht="12.75" customHeight="1" x14ac:dyDescent="0.2">
      <c r="A23" s="36" t="s">
        <v>157</v>
      </c>
      <c r="B23" s="36" t="s">
        <v>164</v>
      </c>
      <c r="C23" s="36" t="s">
        <v>165</v>
      </c>
      <c r="D23" s="69">
        <v>1</v>
      </c>
      <c r="E23" s="31">
        <v>153</v>
      </c>
      <c r="F23" s="66"/>
      <c r="G23" s="68" t="s">
        <v>29</v>
      </c>
      <c r="H23" s="69">
        <v>2</v>
      </c>
      <c r="I23" s="43">
        <f t="shared" si="14"/>
        <v>1.3071895424836602E-2</v>
      </c>
      <c r="J23" s="67"/>
      <c r="K23" s="44">
        <f t="shared" si="15"/>
        <v>151</v>
      </c>
      <c r="L23" s="43">
        <f t="shared" si="16"/>
        <v>0.98692810457516345</v>
      </c>
    </row>
    <row r="24" spans="1:12" x14ac:dyDescent="0.2">
      <c r="A24" s="33"/>
      <c r="B24" s="34">
        <f>COUNTA(B20:B23)</f>
        <v>4</v>
      </c>
      <c r="C24" s="33"/>
      <c r="E24" s="38">
        <f>SUM(E20:E23)</f>
        <v>612</v>
      </c>
      <c r="F24" s="45"/>
      <c r="G24" s="34">
        <f>COUNTA(G20:G23)</f>
        <v>4</v>
      </c>
      <c r="H24" s="38">
        <f>SUM(H20:H23)</f>
        <v>29</v>
      </c>
      <c r="I24" s="46">
        <f>H24/E24</f>
        <v>4.7385620915032678E-2</v>
      </c>
      <c r="J24" s="131"/>
      <c r="K24" s="55">
        <f>E24-H24</f>
        <v>583</v>
      </c>
      <c r="L24" s="46">
        <f>K24/E24</f>
        <v>0.95261437908496727</v>
      </c>
    </row>
    <row r="25" spans="1:12" ht="8.25" customHeight="1" x14ac:dyDescent="0.2">
      <c r="A25" s="33"/>
      <c r="B25" s="34"/>
      <c r="C25" s="33"/>
      <c r="E25" s="38"/>
      <c r="F25" s="45"/>
      <c r="G25" s="34"/>
      <c r="H25" s="38"/>
      <c r="I25" s="46"/>
      <c r="J25" s="131"/>
      <c r="K25" s="55"/>
      <c r="L25" s="46"/>
    </row>
    <row r="26" spans="1:12" x14ac:dyDescent="0.2">
      <c r="A26" s="33" t="s">
        <v>166</v>
      </c>
      <c r="B26" s="33" t="s">
        <v>167</v>
      </c>
      <c r="C26" s="33" t="s">
        <v>168</v>
      </c>
      <c r="D26" s="161">
        <v>1</v>
      </c>
      <c r="E26" s="30">
        <v>153</v>
      </c>
      <c r="F26" s="5"/>
      <c r="G26" s="13" t="s">
        <v>29</v>
      </c>
      <c r="H26" s="30">
        <v>2</v>
      </c>
      <c r="I26" s="40">
        <f t="shared" ref="I26:I35" si="17">H26/E26</f>
        <v>1.3071895424836602E-2</v>
      </c>
      <c r="J26" s="65"/>
      <c r="K26" s="41">
        <f t="shared" ref="K26:K35" si="18">E26-H26</f>
        <v>151</v>
      </c>
      <c r="L26" s="40">
        <f t="shared" ref="L26:L35" si="19">K26/E26</f>
        <v>0.98692810457516345</v>
      </c>
    </row>
    <row r="27" spans="1:12" x14ac:dyDescent="0.2">
      <c r="A27" s="33" t="s">
        <v>166</v>
      </c>
      <c r="B27" s="33" t="s">
        <v>169</v>
      </c>
      <c r="C27" s="33" t="s">
        <v>170</v>
      </c>
      <c r="D27" s="161">
        <v>1</v>
      </c>
      <c r="E27" s="30">
        <v>153</v>
      </c>
      <c r="F27" s="5"/>
      <c r="G27" s="13" t="s">
        <v>29</v>
      </c>
      <c r="H27" s="30">
        <v>2</v>
      </c>
      <c r="I27" s="40">
        <f t="shared" si="17"/>
        <v>1.3071895424836602E-2</v>
      </c>
      <c r="J27" s="65"/>
      <c r="K27" s="41">
        <f t="shared" si="18"/>
        <v>151</v>
      </c>
      <c r="L27" s="40">
        <f t="shared" si="19"/>
        <v>0.98692810457516345</v>
      </c>
    </row>
    <row r="28" spans="1:12" ht="18" x14ac:dyDescent="0.2">
      <c r="A28" s="33" t="s">
        <v>166</v>
      </c>
      <c r="B28" s="57" t="s">
        <v>171</v>
      </c>
      <c r="C28" s="57" t="s">
        <v>172</v>
      </c>
      <c r="D28" s="161">
        <v>1</v>
      </c>
      <c r="E28" s="30">
        <v>153</v>
      </c>
      <c r="F28" s="5"/>
      <c r="G28" s="13"/>
      <c r="H28" s="137"/>
      <c r="I28" s="40">
        <f t="shared" si="17"/>
        <v>0</v>
      </c>
      <c r="J28" s="65"/>
      <c r="K28" s="41">
        <f t="shared" si="18"/>
        <v>153</v>
      </c>
      <c r="L28" s="40">
        <f t="shared" si="19"/>
        <v>1</v>
      </c>
    </row>
    <row r="29" spans="1:12" x14ac:dyDescent="0.2">
      <c r="A29" s="33" t="s">
        <v>166</v>
      </c>
      <c r="B29" s="33" t="s">
        <v>173</v>
      </c>
      <c r="C29" s="33" t="s">
        <v>174</v>
      </c>
      <c r="D29" s="161">
        <v>1</v>
      </c>
      <c r="E29" s="30">
        <v>153</v>
      </c>
      <c r="F29" s="5"/>
      <c r="G29" s="13" t="s">
        <v>29</v>
      </c>
      <c r="H29" s="30">
        <v>2</v>
      </c>
      <c r="I29" s="40">
        <f t="shared" si="17"/>
        <v>1.3071895424836602E-2</v>
      </c>
      <c r="J29" s="65"/>
      <c r="K29" s="41">
        <f t="shared" si="18"/>
        <v>151</v>
      </c>
      <c r="L29" s="40">
        <f t="shared" si="19"/>
        <v>0.98692810457516345</v>
      </c>
    </row>
    <row r="30" spans="1:12" x14ac:dyDescent="0.2">
      <c r="A30" s="33" t="s">
        <v>166</v>
      </c>
      <c r="B30" s="33" t="s">
        <v>175</v>
      </c>
      <c r="C30" s="33" t="s">
        <v>176</v>
      </c>
      <c r="D30" s="161">
        <v>1</v>
      </c>
      <c r="E30" s="30">
        <v>153</v>
      </c>
      <c r="F30" s="5"/>
      <c r="G30" s="13" t="s">
        <v>29</v>
      </c>
      <c r="H30" s="30">
        <v>3</v>
      </c>
      <c r="I30" s="40">
        <f t="shared" si="17"/>
        <v>1.9607843137254902E-2</v>
      </c>
      <c r="J30" s="65"/>
      <c r="K30" s="41">
        <f t="shared" si="18"/>
        <v>150</v>
      </c>
      <c r="L30" s="40">
        <f t="shared" si="19"/>
        <v>0.98039215686274506</v>
      </c>
    </row>
    <row r="31" spans="1:12" x14ac:dyDescent="0.2">
      <c r="A31" s="73" t="s">
        <v>166</v>
      </c>
      <c r="B31" s="73" t="s">
        <v>242</v>
      </c>
      <c r="C31" s="73" t="s">
        <v>243</v>
      </c>
      <c r="D31" s="161">
        <v>1</v>
      </c>
      <c r="E31" s="30">
        <v>153</v>
      </c>
      <c r="F31" s="5"/>
      <c r="G31" s="13" t="s">
        <v>29</v>
      </c>
      <c r="H31" s="30">
        <v>2</v>
      </c>
      <c r="I31" s="40">
        <f t="shared" si="17"/>
        <v>1.3071895424836602E-2</v>
      </c>
      <c r="J31" s="65"/>
      <c r="K31" s="41">
        <f t="shared" si="18"/>
        <v>151</v>
      </c>
      <c r="L31" s="40">
        <f t="shared" si="19"/>
        <v>0.98692810457516345</v>
      </c>
    </row>
    <row r="32" spans="1:12" x14ac:dyDescent="0.2">
      <c r="A32" s="33" t="s">
        <v>166</v>
      </c>
      <c r="B32" s="33" t="s">
        <v>177</v>
      </c>
      <c r="C32" s="33" t="s">
        <v>178</v>
      </c>
      <c r="D32" s="161">
        <v>1</v>
      </c>
      <c r="E32" s="30">
        <v>153</v>
      </c>
      <c r="F32" s="5"/>
      <c r="G32" s="13"/>
      <c r="H32" s="137"/>
      <c r="I32" s="40">
        <f t="shared" si="17"/>
        <v>0</v>
      </c>
      <c r="J32" s="65"/>
      <c r="K32" s="41">
        <f t="shared" si="18"/>
        <v>153</v>
      </c>
      <c r="L32" s="40">
        <f t="shared" si="19"/>
        <v>1</v>
      </c>
    </row>
    <row r="33" spans="1:12" x14ac:dyDescent="0.2">
      <c r="A33" s="33" t="s">
        <v>166</v>
      </c>
      <c r="B33" s="33" t="s">
        <v>179</v>
      </c>
      <c r="C33" s="33" t="s">
        <v>180</v>
      </c>
      <c r="D33" s="161">
        <v>1</v>
      </c>
      <c r="E33" s="30">
        <v>153</v>
      </c>
      <c r="F33" s="5"/>
      <c r="G33" s="13" t="s">
        <v>29</v>
      </c>
      <c r="H33" s="30">
        <v>1</v>
      </c>
      <c r="I33" s="40">
        <f t="shared" si="17"/>
        <v>6.5359477124183009E-3</v>
      </c>
      <c r="J33" s="65"/>
      <c r="K33" s="41">
        <f t="shared" si="18"/>
        <v>152</v>
      </c>
      <c r="L33" s="40">
        <f t="shared" si="19"/>
        <v>0.99346405228758172</v>
      </c>
    </row>
    <row r="34" spans="1:12" x14ac:dyDescent="0.2">
      <c r="A34" s="33" t="s">
        <v>166</v>
      </c>
      <c r="B34" s="33" t="s">
        <v>181</v>
      </c>
      <c r="C34" s="33" t="s">
        <v>182</v>
      </c>
      <c r="D34" s="161">
        <v>1</v>
      </c>
      <c r="E34" s="30">
        <v>153</v>
      </c>
      <c r="F34" s="5"/>
      <c r="G34" s="13"/>
      <c r="H34" s="132"/>
      <c r="I34" s="40">
        <f t="shared" si="17"/>
        <v>0</v>
      </c>
      <c r="J34" s="65"/>
      <c r="K34" s="41">
        <f t="shared" si="18"/>
        <v>153</v>
      </c>
      <c r="L34" s="40">
        <f t="shared" si="19"/>
        <v>1</v>
      </c>
    </row>
    <row r="35" spans="1:12" x14ac:dyDescent="0.2">
      <c r="A35" s="36" t="s">
        <v>166</v>
      </c>
      <c r="B35" s="36" t="s">
        <v>183</v>
      </c>
      <c r="C35" s="36" t="s">
        <v>184</v>
      </c>
      <c r="D35" s="69">
        <v>1</v>
      </c>
      <c r="E35" s="31">
        <v>153</v>
      </c>
      <c r="F35" s="66"/>
      <c r="G35" s="68" t="s">
        <v>29</v>
      </c>
      <c r="H35" s="69">
        <v>2</v>
      </c>
      <c r="I35" s="43">
        <f t="shared" si="17"/>
        <v>1.3071895424836602E-2</v>
      </c>
      <c r="J35" s="67"/>
      <c r="K35" s="44">
        <f t="shared" si="18"/>
        <v>151</v>
      </c>
      <c r="L35" s="43">
        <f t="shared" si="19"/>
        <v>0.98692810457516345</v>
      </c>
    </row>
    <row r="36" spans="1:12" x14ac:dyDescent="0.2">
      <c r="A36" s="33"/>
      <c r="B36" s="34">
        <f>COUNTA(B26:B35)</f>
        <v>10</v>
      </c>
      <c r="C36" s="33"/>
      <c r="E36" s="38">
        <f>SUM(E26:E35)</f>
        <v>1530</v>
      </c>
      <c r="F36" s="45"/>
      <c r="G36" s="34">
        <f>COUNTA(G26:G35)</f>
        <v>7</v>
      </c>
      <c r="H36" s="38">
        <f>SUM(H26:H35)</f>
        <v>14</v>
      </c>
      <c r="I36" s="46">
        <f>H36/E36</f>
        <v>9.1503267973856214E-3</v>
      </c>
      <c r="J36" s="131"/>
      <c r="K36" s="55">
        <f>E36-H36</f>
        <v>1516</v>
      </c>
      <c r="L36" s="46">
        <f>K36/E36</f>
        <v>0.99084967320261441</v>
      </c>
    </row>
    <row r="37" spans="1:12" ht="8.25" customHeight="1" x14ac:dyDescent="0.2">
      <c r="A37" s="33"/>
      <c r="B37" s="34"/>
      <c r="C37" s="33"/>
      <c r="E37" s="38"/>
      <c r="F37" s="45"/>
      <c r="G37" s="34"/>
      <c r="H37" s="38"/>
      <c r="I37" s="46"/>
      <c r="J37" s="131"/>
      <c r="K37" s="55"/>
      <c r="L37" s="46"/>
    </row>
    <row r="38" spans="1:12" ht="12.75" customHeight="1" x14ac:dyDescent="0.2">
      <c r="A38" s="33" t="s">
        <v>185</v>
      </c>
      <c r="B38" s="33" t="s">
        <v>186</v>
      </c>
      <c r="C38" s="33" t="s">
        <v>187</v>
      </c>
      <c r="D38" s="161">
        <v>1</v>
      </c>
      <c r="E38" s="30">
        <v>153</v>
      </c>
      <c r="F38" s="5"/>
      <c r="G38" s="39"/>
      <c r="H38" s="39"/>
      <c r="I38" s="40">
        <f t="shared" ref="I38:I39" si="20">H38/E38</f>
        <v>0</v>
      </c>
      <c r="J38" s="65"/>
      <c r="K38" s="41">
        <f t="shared" ref="K38:K39" si="21">E38-H38</f>
        <v>153</v>
      </c>
      <c r="L38" s="40">
        <f t="shared" ref="L38:L39" si="22">K38/E38</f>
        <v>1</v>
      </c>
    </row>
    <row r="39" spans="1:12" ht="12.75" customHeight="1" x14ac:dyDescent="0.2">
      <c r="A39" s="36" t="s">
        <v>185</v>
      </c>
      <c r="B39" s="36" t="s">
        <v>188</v>
      </c>
      <c r="C39" s="36" t="s">
        <v>189</v>
      </c>
      <c r="D39" s="69">
        <v>1</v>
      </c>
      <c r="E39" s="69">
        <v>1</v>
      </c>
      <c r="F39" s="66"/>
      <c r="G39" s="42"/>
      <c r="H39" s="42"/>
      <c r="I39" s="43">
        <f t="shared" si="20"/>
        <v>0</v>
      </c>
      <c r="J39" s="67"/>
      <c r="K39" s="44">
        <f t="shared" si="21"/>
        <v>1</v>
      </c>
      <c r="L39" s="43">
        <f t="shared" si="22"/>
        <v>1</v>
      </c>
    </row>
    <row r="40" spans="1:12" x14ac:dyDescent="0.2">
      <c r="A40" s="33"/>
      <c r="B40" s="34">
        <f>COUNTA(B38:B39)</f>
        <v>2</v>
      </c>
      <c r="C40" s="33"/>
      <c r="E40" s="38">
        <f>SUM(E38:E39)</f>
        <v>154</v>
      </c>
      <c r="F40" s="45"/>
      <c r="G40" s="34">
        <f>COUNTA(G38:G39)</f>
        <v>0</v>
      </c>
      <c r="H40" s="38">
        <f>SUM(H38:H39)</f>
        <v>0</v>
      </c>
      <c r="I40" s="46">
        <f>H40/E40</f>
        <v>0</v>
      </c>
      <c r="J40" s="131"/>
      <c r="K40" s="55">
        <f>E40-H40</f>
        <v>154</v>
      </c>
      <c r="L40" s="46">
        <f>K40/E40</f>
        <v>1</v>
      </c>
    </row>
    <row r="41" spans="1:12" ht="8.25" customHeight="1" x14ac:dyDescent="0.2">
      <c r="A41" s="33"/>
      <c r="B41" s="34"/>
      <c r="C41" s="33"/>
      <c r="E41" s="38"/>
      <c r="F41" s="45"/>
      <c r="G41" s="34"/>
      <c r="H41" s="38"/>
      <c r="I41" s="46"/>
      <c r="J41" s="131"/>
      <c r="K41" s="55"/>
      <c r="L41" s="46"/>
    </row>
    <row r="42" spans="1:12" x14ac:dyDescent="0.2">
      <c r="A42" s="33" t="s">
        <v>190</v>
      </c>
      <c r="B42" s="33" t="s">
        <v>191</v>
      </c>
      <c r="C42" s="33" t="s">
        <v>192</v>
      </c>
      <c r="D42" s="161">
        <v>1</v>
      </c>
      <c r="E42" s="30">
        <v>153</v>
      </c>
      <c r="F42" s="5"/>
      <c r="G42" s="13"/>
      <c r="H42" s="132"/>
      <c r="I42" s="40">
        <f t="shared" ref="I42:I63" si="23">H42/E42</f>
        <v>0</v>
      </c>
      <c r="J42" s="65"/>
      <c r="K42" s="41">
        <f t="shared" ref="K42:K63" si="24">E42-H42</f>
        <v>153</v>
      </c>
      <c r="L42" s="40">
        <f t="shared" ref="L42:L63" si="25">K42/E42</f>
        <v>1</v>
      </c>
    </row>
    <row r="43" spans="1:12" x14ac:dyDescent="0.2">
      <c r="A43" s="33" t="s">
        <v>190</v>
      </c>
      <c r="B43" s="33" t="s">
        <v>193</v>
      </c>
      <c r="C43" s="33" t="s">
        <v>194</v>
      </c>
      <c r="D43" s="161">
        <v>1</v>
      </c>
      <c r="E43" s="30">
        <v>153</v>
      </c>
      <c r="F43" s="5"/>
      <c r="G43" s="13"/>
      <c r="H43" s="137"/>
      <c r="I43" s="40">
        <f t="shared" ref="I43:I62" si="26">H43/E43</f>
        <v>0</v>
      </c>
      <c r="J43" s="65"/>
      <c r="K43" s="41">
        <f t="shared" ref="K43:K62" si="27">E43-H43</f>
        <v>153</v>
      </c>
      <c r="L43" s="40">
        <f t="shared" ref="L43:L62" si="28">K43/E43</f>
        <v>1</v>
      </c>
    </row>
    <row r="44" spans="1:12" x14ac:dyDescent="0.2">
      <c r="A44" s="33" t="s">
        <v>190</v>
      </c>
      <c r="B44" s="33" t="s">
        <v>195</v>
      </c>
      <c r="C44" s="33" t="s">
        <v>196</v>
      </c>
      <c r="D44" s="161">
        <v>1</v>
      </c>
      <c r="E44" s="30">
        <v>153</v>
      </c>
      <c r="F44" s="5"/>
      <c r="G44" s="13"/>
      <c r="H44" s="137"/>
      <c r="I44" s="40">
        <f t="shared" si="26"/>
        <v>0</v>
      </c>
      <c r="J44" s="65"/>
      <c r="K44" s="41">
        <f t="shared" si="27"/>
        <v>153</v>
      </c>
      <c r="L44" s="40">
        <f t="shared" si="28"/>
        <v>1</v>
      </c>
    </row>
    <row r="45" spans="1:12" x14ac:dyDescent="0.2">
      <c r="A45" s="33" t="s">
        <v>190</v>
      </c>
      <c r="B45" s="33" t="s">
        <v>197</v>
      </c>
      <c r="C45" s="33" t="s">
        <v>198</v>
      </c>
      <c r="D45" s="161">
        <v>1</v>
      </c>
      <c r="E45" s="30">
        <v>153</v>
      </c>
      <c r="F45" s="5"/>
      <c r="G45" s="13"/>
      <c r="H45" s="137"/>
      <c r="I45" s="40">
        <f t="shared" si="26"/>
        <v>0</v>
      </c>
      <c r="J45" s="65"/>
      <c r="K45" s="41">
        <f t="shared" si="27"/>
        <v>153</v>
      </c>
      <c r="L45" s="40">
        <f t="shared" si="28"/>
        <v>1</v>
      </c>
    </row>
    <row r="46" spans="1:12" x14ac:dyDescent="0.2">
      <c r="A46" s="33" t="s">
        <v>190</v>
      </c>
      <c r="B46" s="33" t="s">
        <v>199</v>
      </c>
      <c r="C46" s="33" t="s">
        <v>200</v>
      </c>
      <c r="D46" s="161">
        <v>1</v>
      </c>
      <c r="E46" s="30">
        <v>153</v>
      </c>
      <c r="F46" s="5"/>
      <c r="G46" s="13"/>
      <c r="H46" s="137"/>
      <c r="I46" s="40">
        <f t="shared" si="26"/>
        <v>0</v>
      </c>
      <c r="J46" s="65"/>
      <c r="K46" s="41">
        <f t="shared" si="27"/>
        <v>153</v>
      </c>
      <c r="L46" s="40">
        <f t="shared" si="28"/>
        <v>1</v>
      </c>
    </row>
    <row r="47" spans="1:12" x14ac:dyDescent="0.2">
      <c r="A47" s="33" t="s">
        <v>190</v>
      </c>
      <c r="B47" s="33" t="s">
        <v>201</v>
      </c>
      <c r="C47" s="33" t="s">
        <v>202</v>
      </c>
      <c r="D47" s="161">
        <v>1</v>
      </c>
      <c r="E47" s="30">
        <v>153</v>
      </c>
      <c r="F47" s="5"/>
      <c r="G47" s="13"/>
      <c r="H47" s="137"/>
      <c r="I47" s="40">
        <f t="shared" si="26"/>
        <v>0</v>
      </c>
      <c r="J47" s="65"/>
      <c r="K47" s="41">
        <f t="shared" si="27"/>
        <v>153</v>
      </c>
      <c r="L47" s="40">
        <f t="shared" si="28"/>
        <v>1</v>
      </c>
    </row>
    <row r="48" spans="1:12" x14ac:dyDescent="0.2">
      <c r="A48" s="33" t="s">
        <v>190</v>
      </c>
      <c r="B48" s="33" t="s">
        <v>203</v>
      </c>
      <c r="C48" s="33" t="s">
        <v>204</v>
      </c>
      <c r="D48" s="161">
        <v>1</v>
      </c>
      <c r="E48" s="30">
        <v>153</v>
      </c>
      <c r="F48" s="5"/>
      <c r="G48" s="13"/>
      <c r="H48" s="137"/>
      <c r="I48" s="40">
        <f t="shared" si="26"/>
        <v>0</v>
      </c>
      <c r="J48" s="65"/>
      <c r="K48" s="41">
        <f t="shared" si="27"/>
        <v>153</v>
      </c>
      <c r="L48" s="40">
        <f t="shared" si="28"/>
        <v>1</v>
      </c>
    </row>
    <row r="49" spans="1:12" x14ac:dyDescent="0.2">
      <c r="A49" s="33" t="s">
        <v>190</v>
      </c>
      <c r="B49" s="33" t="s">
        <v>205</v>
      </c>
      <c r="C49" s="33" t="s">
        <v>206</v>
      </c>
      <c r="D49" s="161">
        <v>1</v>
      </c>
      <c r="E49" s="30">
        <v>153</v>
      </c>
      <c r="F49" s="5"/>
      <c r="G49" s="13" t="s">
        <v>29</v>
      </c>
      <c r="H49" s="137">
        <v>1</v>
      </c>
      <c r="I49" s="40">
        <f t="shared" si="26"/>
        <v>6.5359477124183009E-3</v>
      </c>
      <c r="J49" s="65"/>
      <c r="K49" s="41">
        <f t="shared" si="27"/>
        <v>152</v>
      </c>
      <c r="L49" s="40">
        <f t="shared" si="28"/>
        <v>0.99346405228758172</v>
      </c>
    </row>
    <row r="50" spans="1:12" x14ac:dyDescent="0.2">
      <c r="A50" s="33" t="s">
        <v>190</v>
      </c>
      <c r="B50" s="33" t="s">
        <v>207</v>
      </c>
      <c r="C50" s="33" t="s">
        <v>208</v>
      </c>
      <c r="D50" s="161">
        <v>1</v>
      </c>
      <c r="E50" s="30">
        <v>153</v>
      </c>
      <c r="F50" s="5"/>
      <c r="G50" s="13" t="s">
        <v>29</v>
      </c>
      <c r="H50" s="137">
        <v>2</v>
      </c>
      <c r="I50" s="40">
        <f t="shared" si="26"/>
        <v>1.3071895424836602E-2</v>
      </c>
      <c r="J50" s="65"/>
      <c r="K50" s="41">
        <f t="shared" si="27"/>
        <v>151</v>
      </c>
      <c r="L50" s="40">
        <f t="shared" si="28"/>
        <v>0.98692810457516345</v>
      </c>
    </row>
    <row r="51" spans="1:12" x14ac:dyDescent="0.2">
      <c r="A51" s="33" t="s">
        <v>190</v>
      </c>
      <c r="B51" s="33" t="s">
        <v>209</v>
      </c>
      <c r="C51" s="33" t="s">
        <v>210</v>
      </c>
      <c r="D51" s="161">
        <v>1</v>
      </c>
      <c r="E51" s="30">
        <v>153</v>
      </c>
      <c r="F51" s="5"/>
      <c r="G51" s="13"/>
      <c r="H51" s="137"/>
      <c r="I51" s="40">
        <f t="shared" si="26"/>
        <v>0</v>
      </c>
      <c r="J51" s="65"/>
      <c r="K51" s="41">
        <f t="shared" si="27"/>
        <v>153</v>
      </c>
      <c r="L51" s="40">
        <f t="shared" si="28"/>
        <v>1</v>
      </c>
    </row>
    <row r="52" spans="1:12" x14ac:dyDescent="0.2">
      <c r="A52" s="33" t="s">
        <v>190</v>
      </c>
      <c r="B52" s="33" t="s">
        <v>211</v>
      </c>
      <c r="C52" s="33" t="s">
        <v>212</v>
      </c>
      <c r="D52" s="161">
        <v>1</v>
      </c>
      <c r="E52" s="30">
        <v>153</v>
      </c>
      <c r="F52" s="5"/>
      <c r="G52" s="13"/>
      <c r="H52" s="137"/>
      <c r="I52" s="40">
        <f t="shared" si="26"/>
        <v>0</v>
      </c>
      <c r="J52" s="65"/>
      <c r="K52" s="41">
        <f t="shared" si="27"/>
        <v>153</v>
      </c>
      <c r="L52" s="40">
        <f t="shared" si="28"/>
        <v>1</v>
      </c>
    </row>
    <row r="53" spans="1:12" x14ac:dyDescent="0.2">
      <c r="A53" s="33" t="s">
        <v>190</v>
      </c>
      <c r="B53" s="33" t="s">
        <v>213</v>
      </c>
      <c r="C53" s="33" t="s">
        <v>214</v>
      </c>
      <c r="D53" s="161">
        <v>1</v>
      </c>
      <c r="E53" s="30">
        <v>153</v>
      </c>
      <c r="F53" s="5"/>
      <c r="G53" s="13"/>
      <c r="H53" s="137"/>
      <c r="I53" s="40">
        <f t="shared" si="26"/>
        <v>0</v>
      </c>
      <c r="J53" s="65"/>
      <c r="K53" s="41">
        <f t="shared" si="27"/>
        <v>153</v>
      </c>
      <c r="L53" s="40">
        <f t="shared" si="28"/>
        <v>1</v>
      </c>
    </row>
    <row r="54" spans="1:12" x14ac:dyDescent="0.2">
      <c r="A54" s="33" t="s">
        <v>190</v>
      </c>
      <c r="B54" s="33" t="s">
        <v>215</v>
      </c>
      <c r="C54" s="33" t="s">
        <v>216</v>
      </c>
      <c r="D54" s="161">
        <v>1</v>
      </c>
      <c r="E54" s="30">
        <v>153</v>
      </c>
      <c r="F54" s="5"/>
      <c r="G54" s="13"/>
      <c r="H54" s="137"/>
      <c r="I54" s="40">
        <f t="shared" si="26"/>
        <v>0</v>
      </c>
      <c r="J54" s="65"/>
      <c r="K54" s="41">
        <f t="shared" si="27"/>
        <v>153</v>
      </c>
      <c r="L54" s="40">
        <f t="shared" si="28"/>
        <v>1</v>
      </c>
    </row>
    <row r="55" spans="1:12" x14ac:dyDescent="0.2">
      <c r="A55" s="33" t="s">
        <v>190</v>
      </c>
      <c r="B55" s="33" t="s">
        <v>217</v>
      </c>
      <c r="C55" s="33" t="s">
        <v>218</v>
      </c>
      <c r="D55" s="161">
        <v>1</v>
      </c>
      <c r="E55" s="30">
        <v>153</v>
      </c>
      <c r="F55" s="5"/>
      <c r="G55" s="13"/>
      <c r="H55" s="137"/>
      <c r="I55" s="40">
        <f t="shared" si="26"/>
        <v>0</v>
      </c>
      <c r="J55" s="65"/>
      <c r="K55" s="41">
        <f t="shared" si="27"/>
        <v>153</v>
      </c>
      <c r="L55" s="40">
        <f t="shared" si="28"/>
        <v>1</v>
      </c>
    </row>
    <row r="56" spans="1:12" x14ac:dyDescent="0.2">
      <c r="A56" s="33" t="s">
        <v>190</v>
      </c>
      <c r="B56" s="33" t="s">
        <v>219</v>
      </c>
      <c r="C56" s="33" t="s">
        <v>220</v>
      </c>
      <c r="D56" s="161">
        <v>1</v>
      </c>
      <c r="E56" s="30">
        <v>153</v>
      </c>
      <c r="F56" s="5"/>
      <c r="G56" s="13"/>
      <c r="H56" s="137"/>
      <c r="I56" s="40">
        <f t="shared" si="26"/>
        <v>0</v>
      </c>
      <c r="J56" s="65"/>
      <c r="K56" s="41">
        <f t="shared" si="27"/>
        <v>153</v>
      </c>
      <c r="L56" s="40">
        <f t="shared" si="28"/>
        <v>1</v>
      </c>
    </row>
    <row r="57" spans="1:12" x14ac:dyDescent="0.2">
      <c r="A57" s="33" t="s">
        <v>190</v>
      </c>
      <c r="B57" s="33" t="s">
        <v>221</v>
      </c>
      <c r="C57" s="33" t="s">
        <v>222</v>
      </c>
      <c r="D57" s="161">
        <v>1</v>
      </c>
      <c r="E57" s="30">
        <v>153</v>
      </c>
      <c r="F57" s="5"/>
      <c r="G57" s="13"/>
      <c r="H57" s="137"/>
      <c r="I57" s="40">
        <f t="shared" si="26"/>
        <v>0</v>
      </c>
      <c r="J57" s="65"/>
      <c r="K57" s="41">
        <f t="shared" si="27"/>
        <v>153</v>
      </c>
      <c r="L57" s="40">
        <f t="shared" si="28"/>
        <v>1</v>
      </c>
    </row>
    <row r="58" spans="1:12" x14ac:dyDescent="0.2">
      <c r="A58" s="33" t="s">
        <v>190</v>
      </c>
      <c r="B58" s="33" t="s">
        <v>223</v>
      </c>
      <c r="C58" s="33" t="s">
        <v>224</v>
      </c>
      <c r="D58" s="161">
        <v>1</v>
      </c>
      <c r="E58" s="30">
        <v>153</v>
      </c>
      <c r="F58" s="5"/>
      <c r="G58" s="13"/>
      <c r="H58" s="137"/>
      <c r="I58" s="40">
        <f t="shared" si="26"/>
        <v>0</v>
      </c>
      <c r="J58" s="65"/>
      <c r="K58" s="41">
        <f t="shared" si="27"/>
        <v>153</v>
      </c>
      <c r="L58" s="40">
        <f t="shared" si="28"/>
        <v>1</v>
      </c>
    </row>
    <row r="59" spans="1:12" x14ac:dyDescent="0.2">
      <c r="A59" s="33" t="s">
        <v>190</v>
      </c>
      <c r="B59" s="33" t="s">
        <v>225</v>
      </c>
      <c r="C59" s="33" t="s">
        <v>226</v>
      </c>
      <c r="D59" s="161">
        <v>1</v>
      </c>
      <c r="E59" s="30">
        <v>153</v>
      </c>
      <c r="F59" s="5"/>
      <c r="G59" s="13"/>
      <c r="H59" s="137"/>
      <c r="I59" s="40">
        <f t="shared" si="26"/>
        <v>0</v>
      </c>
      <c r="J59" s="65"/>
      <c r="K59" s="41">
        <f t="shared" si="27"/>
        <v>153</v>
      </c>
      <c r="L59" s="40">
        <f t="shared" si="28"/>
        <v>1</v>
      </c>
    </row>
    <row r="60" spans="1:12" x14ac:dyDescent="0.2">
      <c r="A60" s="33" t="s">
        <v>190</v>
      </c>
      <c r="B60" s="33" t="s">
        <v>227</v>
      </c>
      <c r="C60" s="33" t="s">
        <v>228</v>
      </c>
      <c r="D60" s="161">
        <v>1</v>
      </c>
      <c r="E60" s="30">
        <v>153</v>
      </c>
      <c r="F60" s="5"/>
      <c r="G60" s="13"/>
      <c r="H60" s="137"/>
      <c r="I60" s="40">
        <f t="shared" si="26"/>
        <v>0</v>
      </c>
      <c r="J60" s="65"/>
      <c r="K60" s="41">
        <f t="shared" si="27"/>
        <v>153</v>
      </c>
      <c r="L60" s="40">
        <f t="shared" si="28"/>
        <v>1</v>
      </c>
    </row>
    <row r="61" spans="1:12" x14ac:dyDescent="0.2">
      <c r="A61" s="33" t="s">
        <v>190</v>
      </c>
      <c r="B61" s="33" t="s">
        <v>229</v>
      </c>
      <c r="C61" s="33" t="s">
        <v>230</v>
      </c>
      <c r="D61" s="161">
        <v>1</v>
      </c>
      <c r="E61" s="30">
        <v>153</v>
      </c>
      <c r="F61" s="5"/>
      <c r="G61" s="13"/>
      <c r="H61" s="137"/>
      <c r="I61" s="40">
        <f t="shared" si="26"/>
        <v>0</v>
      </c>
      <c r="J61" s="65"/>
      <c r="K61" s="41">
        <f t="shared" si="27"/>
        <v>153</v>
      </c>
      <c r="L61" s="40">
        <f t="shared" si="28"/>
        <v>1</v>
      </c>
    </row>
    <row r="62" spans="1:12" x14ac:dyDescent="0.2">
      <c r="A62" s="33" t="s">
        <v>190</v>
      </c>
      <c r="B62" s="33" t="s">
        <v>231</v>
      </c>
      <c r="C62" s="33" t="s">
        <v>232</v>
      </c>
      <c r="D62" s="161">
        <v>1</v>
      </c>
      <c r="E62" s="30">
        <v>153</v>
      </c>
      <c r="F62" s="5"/>
      <c r="G62" s="13"/>
      <c r="H62" s="137"/>
      <c r="I62" s="40">
        <f t="shared" si="26"/>
        <v>0</v>
      </c>
      <c r="J62" s="65"/>
      <c r="K62" s="41">
        <f t="shared" si="27"/>
        <v>153</v>
      </c>
      <c r="L62" s="40">
        <f t="shared" si="28"/>
        <v>1</v>
      </c>
    </row>
    <row r="63" spans="1:12" x14ac:dyDescent="0.2">
      <c r="A63" s="36" t="s">
        <v>190</v>
      </c>
      <c r="B63" s="36" t="s">
        <v>233</v>
      </c>
      <c r="C63" s="36" t="s">
        <v>234</v>
      </c>
      <c r="D63" s="69">
        <v>1</v>
      </c>
      <c r="E63" s="31">
        <v>153</v>
      </c>
      <c r="F63" s="66"/>
      <c r="G63" s="68"/>
      <c r="H63" s="69"/>
      <c r="I63" s="43">
        <f t="shared" si="23"/>
        <v>0</v>
      </c>
      <c r="J63" s="67"/>
      <c r="K63" s="44">
        <f t="shared" si="24"/>
        <v>153</v>
      </c>
      <c r="L63" s="43">
        <f t="shared" si="25"/>
        <v>1</v>
      </c>
    </row>
    <row r="64" spans="1:12" x14ac:dyDescent="0.2">
      <c r="A64" s="33"/>
      <c r="B64" s="34">
        <f>COUNTA(B42:B63)</f>
        <v>22</v>
      </c>
      <c r="C64" s="33"/>
      <c r="E64" s="38">
        <f>SUM(E42:E63)</f>
        <v>3366</v>
      </c>
      <c r="F64" s="45"/>
      <c r="G64" s="34">
        <f>COUNTA(G42:G63)</f>
        <v>2</v>
      </c>
      <c r="H64" s="38">
        <f>SUM(H42:H63)</f>
        <v>3</v>
      </c>
      <c r="I64" s="46">
        <f>H64/E64</f>
        <v>8.9126559714795004E-4</v>
      </c>
      <c r="J64" s="131"/>
      <c r="K64" s="55">
        <f>E64-H64</f>
        <v>3363</v>
      </c>
      <c r="L64" s="46">
        <f>K64/E64</f>
        <v>0.99910873440285208</v>
      </c>
    </row>
    <row r="65" spans="1:12" ht="8.25" customHeight="1" x14ac:dyDescent="0.2">
      <c r="A65" s="33"/>
      <c r="B65" s="34"/>
      <c r="C65" s="33"/>
      <c r="E65" s="38"/>
      <c r="F65" s="45"/>
      <c r="G65" s="34"/>
      <c r="H65" s="38"/>
      <c r="I65" s="46"/>
      <c r="J65" s="131"/>
      <c r="K65" s="55"/>
      <c r="L65" s="46"/>
    </row>
    <row r="66" spans="1:12" x14ac:dyDescent="0.2">
      <c r="A66" s="36" t="s">
        <v>235</v>
      </c>
      <c r="B66" s="36" t="s">
        <v>236</v>
      </c>
      <c r="C66" s="36" t="s">
        <v>237</v>
      </c>
      <c r="D66" s="69">
        <v>1</v>
      </c>
      <c r="E66" s="31">
        <v>153</v>
      </c>
      <c r="F66" s="66"/>
      <c r="G66" s="68"/>
      <c r="H66" s="69"/>
      <c r="I66" s="43">
        <f t="shared" ref="I66" si="29">H66/E66</f>
        <v>0</v>
      </c>
      <c r="J66" s="67"/>
      <c r="K66" s="44">
        <f t="shared" ref="K66" si="30">E66-H66</f>
        <v>153</v>
      </c>
      <c r="L66" s="43">
        <f t="shared" ref="L66" si="31">K66/E66</f>
        <v>1</v>
      </c>
    </row>
    <row r="67" spans="1:12" x14ac:dyDescent="0.2">
      <c r="A67" s="33"/>
      <c r="B67" s="34">
        <f>COUNTA(B66:B66)</f>
        <v>1</v>
      </c>
      <c r="C67" s="33"/>
      <c r="E67" s="38">
        <f>SUM(E66:E66)</f>
        <v>153</v>
      </c>
      <c r="F67" s="45"/>
      <c r="G67" s="34">
        <f>COUNTA(G66:G66)</f>
        <v>0</v>
      </c>
      <c r="H67" s="38">
        <f>SUM(H66:H66)</f>
        <v>0</v>
      </c>
      <c r="I67" s="46">
        <f>H67/E67</f>
        <v>0</v>
      </c>
      <c r="J67" s="131"/>
      <c r="K67" s="55">
        <f>E67-H67</f>
        <v>153</v>
      </c>
      <c r="L67" s="46">
        <f>K67/E67</f>
        <v>1</v>
      </c>
    </row>
    <row r="68" spans="1:12" x14ac:dyDescent="0.2">
      <c r="A68" s="33"/>
      <c r="B68" s="34"/>
      <c r="C68" s="33"/>
      <c r="E68" s="38"/>
      <c r="F68" s="45"/>
      <c r="G68" s="34"/>
      <c r="H68" s="38"/>
      <c r="I68" s="46"/>
      <c r="J68" s="131"/>
      <c r="K68" s="55"/>
      <c r="L68" s="46"/>
    </row>
    <row r="69" spans="1:12" x14ac:dyDescent="0.2">
      <c r="A69" s="33"/>
      <c r="B69" s="34"/>
      <c r="C69" s="33"/>
      <c r="E69" s="38"/>
      <c r="F69" s="45"/>
      <c r="G69" s="34"/>
      <c r="H69" s="38"/>
      <c r="I69" s="46"/>
      <c r="J69" s="77"/>
      <c r="K69" s="55"/>
      <c r="L69" s="46"/>
    </row>
    <row r="70" spans="1:12" x14ac:dyDescent="0.2">
      <c r="C70" s="114"/>
      <c r="D70" s="121" t="s">
        <v>245</v>
      </c>
      <c r="G70" s="39"/>
      <c r="H70" s="39"/>
    </row>
    <row r="71" spans="1:12" x14ac:dyDescent="0.2">
      <c r="B71" s="102"/>
      <c r="D71" s="120" t="s">
        <v>97</v>
      </c>
      <c r="E71" s="101">
        <f>SUM(B4+B7+B12+B15+B18+B24+B36+B40+B64+B67)</f>
        <v>46</v>
      </c>
      <c r="G71" s="39"/>
      <c r="H71" s="39"/>
    </row>
    <row r="72" spans="1:12" x14ac:dyDescent="0.2">
      <c r="B72" s="102"/>
      <c r="D72" s="120" t="s">
        <v>133</v>
      </c>
      <c r="E72" s="100">
        <f>SUM(E4+E7+E12+E15+E18+E24+E36+E40+E64+E67)</f>
        <v>6886</v>
      </c>
      <c r="G72" s="39"/>
      <c r="H72" s="39"/>
    </row>
    <row r="73" spans="1:12" x14ac:dyDescent="0.2">
      <c r="B73" s="119"/>
      <c r="D73" s="120" t="s">
        <v>124</v>
      </c>
      <c r="E73" s="101">
        <f>SUM(G4+G7+G12+G15+G18+G24+G36+G40+G64+G67)</f>
        <v>16</v>
      </c>
      <c r="G73" s="39"/>
      <c r="H73" s="39"/>
    </row>
    <row r="74" spans="1:12" x14ac:dyDescent="0.2">
      <c r="B74" s="119"/>
      <c r="D74" s="120" t="s">
        <v>134</v>
      </c>
      <c r="E74" s="100">
        <f>SUM(H4+H7+H12+H15+H18+H24+H36+H40+H64+H67)</f>
        <v>69</v>
      </c>
      <c r="G74" s="39"/>
      <c r="H74" s="39"/>
    </row>
    <row r="75" spans="1:12" x14ac:dyDescent="0.2">
      <c r="B75" s="119"/>
      <c r="D75" s="120" t="s">
        <v>135</v>
      </c>
      <c r="E75" s="127">
        <f>E74/E72</f>
        <v>1.0020331106593087E-2</v>
      </c>
      <c r="G75" s="39"/>
      <c r="H75" s="39"/>
    </row>
    <row r="76" spans="1:12" x14ac:dyDescent="0.2">
      <c r="D76" s="120" t="s">
        <v>136</v>
      </c>
      <c r="E76" s="100">
        <f>SUM(K4+K7+K12+K15+K18+K24+K36+K40+K64+K67)</f>
        <v>6817</v>
      </c>
      <c r="G76" s="39"/>
      <c r="H76" s="39"/>
    </row>
    <row r="77" spans="1:12" x14ac:dyDescent="0.2">
      <c r="D77" s="120" t="s">
        <v>137</v>
      </c>
      <c r="E77" s="127">
        <f>E76/E72</f>
        <v>0.98997966889340694</v>
      </c>
      <c r="G77" s="39"/>
      <c r="H77" s="39"/>
    </row>
    <row r="78" spans="1:12" x14ac:dyDescent="0.2">
      <c r="G78" s="39"/>
      <c r="H78" s="39"/>
    </row>
    <row r="79" spans="1:12" x14ac:dyDescent="0.2">
      <c r="G79" s="39"/>
      <c r="H79" s="39"/>
    </row>
    <row r="80" spans="1:12" x14ac:dyDescent="0.2">
      <c r="G80" s="39"/>
      <c r="H80" s="39"/>
    </row>
    <row r="81" spans="7:8" x14ac:dyDescent="0.2">
      <c r="G81" s="39"/>
      <c r="H81" s="39"/>
    </row>
    <row r="82" spans="7:8" x14ac:dyDescent="0.2">
      <c r="G82" s="39"/>
      <c r="H82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Virginia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2012-09-05T20:55:38Z</cp:lastPrinted>
  <dcterms:created xsi:type="dcterms:W3CDTF">2006-12-12T20:37:17Z</dcterms:created>
  <dcterms:modified xsi:type="dcterms:W3CDTF">2012-09-05T20:55:45Z</dcterms:modified>
</cp:coreProperties>
</file>