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15" yWindow="75" windowWidth="18765" windowHeight="5670"/>
  </bookViews>
  <sheets>
    <sheet name="Summary" sheetId="8" r:id="rId1"/>
    <sheet name="Attributes" sheetId="2" r:id="rId2"/>
    <sheet name="Monitoring" sheetId="10" r:id="rId3"/>
    <sheet name="Pollution Sources" sheetId="11" r:id="rId4"/>
    <sheet name="2010 Actions" sheetId="4" r:id="rId5"/>
    <sheet name="Action Durations" sheetId="9" r:id="rId6"/>
    <sheet name="Beach Days" sheetId="7" r:id="rId7"/>
    <sheet name="Tier 1 Stats" sheetId="12" r:id="rId8"/>
  </sheets>
  <definedNames>
    <definedName name="_xlnm.Print_Area" localSheetId="4">'2010 Actions'!$A$1:$J$249</definedName>
    <definedName name="_xlnm.Print_Area" localSheetId="5">'Action Durations'!$A$1:$K$89</definedName>
    <definedName name="_xlnm.Print_Area" localSheetId="1">Attributes!$A$1:$J$202</definedName>
    <definedName name="_xlnm.Print_Area" localSheetId="6">'Beach Days'!$A$1:$L$94</definedName>
    <definedName name="_xlnm.Print_Area" localSheetId="2">Monitoring!$A$1:$J$205</definedName>
    <definedName name="_xlnm.Print_Area" localSheetId="3">'Pollution Sources'!$A$1:$R$107</definedName>
    <definedName name="_xlnm.Print_Area" localSheetId="0">Summary!$A$1:$W$31</definedName>
    <definedName name="_xlnm.Print_Area" localSheetId="7">'Tier 1 Stats'!$A$1:$L$85</definedName>
    <definedName name="_xlnm.Print_Titles" localSheetId="4">'2010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  <definedName name="_xlnm.Print_Titles" localSheetId="7">'Tier 1 Stats'!$1:$1</definedName>
  </definedNames>
  <calcPr calcId="125725"/>
</workbook>
</file>

<file path=xl/calcChain.xml><?xml version="1.0" encoding="utf-8"?>
<calcChain xmlns="http://schemas.openxmlformats.org/spreadsheetml/2006/main">
  <c r="G216" i="4"/>
  <c r="G215"/>
  <c r="G214"/>
  <c r="G210"/>
  <c r="G209"/>
  <c r="G208"/>
  <c r="G207"/>
  <c r="G206"/>
  <c r="G205"/>
  <c r="G204"/>
  <c r="G203"/>
  <c r="G202"/>
  <c r="G201"/>
  <c r="G200"/>
  <c r="G199"/>
  <c r="G198"/>
  <c r="G197"/>
  <c r="G196"/>
  <c r="G195"/>
  <c r="G189"/>
  <c r="G188"/>
  <c r="G187"/>
  <c r="G185"/>
  <c r="G184"/>
  <c r="G183"/>
  <c r="G182"/>
  <c r="G181"/>
  <c r="G180"/>
  <c r="G179"/>
  <c r="G178"/>
  <c r="G175"/>
  <c r="G174"/>
  <c r="G173"/>
  <c r="G172"/>
  <c r="G171"/>
  <c r="G170"/>
  <c r="G169"/>
  <c r="G168"/>
  <c r="G167"/>
  <c r="G166"/>
  <c r="G165"/>
  <c r="G164"/>
  <c r="G163"/>
  <c r="G162"/>
  <c r="G152"/>
  <c r="G151"/>
  <c r="G150"/>
  <c r="G149"/>
  <c r="G148"/>
  <c r="G147"/>
  <c r="G146"/>
  <c r="G145"/>
  <c r="G144"/>
  <c r="G143"/>
  <c r="G142"/>
  <c r="G135"/>
  <c r="G134"/>
  <c r="G133"/>
  <c r="G132"/>
  <c r="G131"/>
  <c r="G127"/>
  <c r="G126"/>
  <c r="G125"/>
  <c r="G124"/>
  <c r="G123"/>
  <c r="G122"/>
  <c r="G121"/>
  <c r="G120"/>
  <c r="G119"/>
  <c r="G118"/>
  <c r="G117"/>
  <c r="G116"/>
  <c r="G115"/>
  <c r="G114"/>
  <c r="G107"/>
  <c r="G106"/>
  <c r="G105"/>
  <c r="G96"/>
  <c r="G95"/>
  <c r="G94"/>
  <c r="G93"/>
  <c r="G92"/>
  <c r="G91"/>
  <c r="G90"/>
  <c r="G89"/>
  <c r="G88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2"/>
  <c r="G41"/>
  <c r="G40"/>
  <c r="G39"/>
  <c r="G38"/>
  <c r="G37"/>
  <c r="G36"/>
  <c r="G35"/>
  <c r="G34"/>
  <c r="G33"/>
  <c r="G32"/>
  <c r="G31"/>
  <c r="G30"/>
  <c r="G29"/>
  <c r="G28"/>
  <c r="G27"/>
  <c r="D245" l="1"/>
  <c r="U8" i="8"/>
  <c r="U10"/>
  <c r="U11"/>
  <c r="U12"/>
  <c r="U13"/>
  <c r="U6"/>
  <c r="S15"/>
  <c r="R15"/>
  <c r="Q15"/>
  <c r="S12"/>
  <c r="S13"/>
  <c r="S11"/>
  <c r="S10"/>
  <c r="S6"/>
  <c r="H13"/>
  <c r="G13"/>
  <c r="H12"/>
  <c r="G12"/>
  <c r="H10"/>
  <c r="G10"/>
  <c r="H8"/>
  <c r="G8"/>
  <c r="H6"/>
  <c r="G6"/>
  <c r="H3"/>
  <c r="G3"/>
  <c r="E82" i="12"/>
  <c r="E80"/>
  <c r="E79"/>
  <c r="E78"/>
  <c r="L48"/>
  <c r="L47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67"/>
  <c r="L66"/>
  <c r="L65"/>
  <c r="L64"/>
  <c r="L63"/>
  <c r="L62"/>
  <c r="L61"/>
  <c r="L60"/>
  <c r="L59"/>
  <c r="L58"/>
  <c r="L57"/>
  <c r="L18"/>
  <c r="L17"/>
  <c r="L16"/>
  <c r="L15"/>
  <c r="L14"/>
  <c r="L13"/>
  <c r="L12"/>
  <c r="E90" i="7"/>
  <c r="E88"/>
  <c r="K79"/>
  <c r="L79" s="1"/>
  <c r="I79"/>
  <c r="K78"/>
  <c r="L78" s="1"/>
  <c r="I78"/>
  <c r="L77"/>
  <c r="K77"/>
  <c r="I77"/>
  <c r="K76"/>
  <c r="L76" s="1"/>
  <c r="I76"/>
  <c r="K75"/>
  <c r="L75" s="1"/>
  <c r="I75"/>
  <c r="K74"/>
  <c r="L74" s="1"/>
  <c r="I74"/>
  <c r="K73"/>
  <c r="L73" s="1"/>
  <c r="I73"/>
  <c r="K72"/>
  <c r="L72" s="1"/>
  <c r="I72"/>
  <c r="K71"/>
  <c r="L71" s="1"/>
  <c r="I71"/>
  <c r="K70"/>
  <c r="L70" s="1"/>
  <c r="I70"/>
  <c r="K69"/>
  <c r="L69" s="1"/>
  <c r="I69"/>
  <c r="K68"/>
  <c r="L68" s="1"/>
  <c r="I68"/>
  <c r="K67"/>
  <c r="L67" s="1"/>
  <c r="I67"/>
  <c r="K66"/>
  <c r="L66" s="1"/>
  <c r="I66"/>
  <c r="K65"/>
  <c r="L65" s="1"/>
  <c r="I65"/>
  <c r="K64"/>
  <c r="L64" s="1"/>
  <c r="I64"/>
  <c r="C16" i="8" l="1"/>
  <c r="D16"/>
  <c r="E16"/>
  <c r="F16"/>
  <c r="K43" i="7"/>
  <c r="L43" s="1"/>
  <c r="I43"/>
  <c r="K42"/>
  <c r="L42" s="1"/>
  <c r="I42"/>
  <c r="K41"/>
  <c r="L41" s="1"/>
  <c r="I41"/>
  <c r="K40"/>
  <c r="L40" s="1"/>
  <c r="I40"/>
  <c r="K39"/>
  <c r="L39" s="1"/>
  <c r="I39"/>
  <c r="K38"/>
  <c r="L38" s="1"/>
  <c r="I38"/>
  <c r="K37"/>
  <c r="L37" s="1"/>
  <c r="I37"/>
  <c r="K36"/>
  <c r="L36" s="1"/>
  <c r="I36"/>
  <c r="K35"/>
  <c r="L35" s="1"/>
  <c r="I35"/>
  <c r="K34"/>
  <c r="L34" s="1"/>
  <c r="I34"/>
  <c r="K33"/>
  <c r="L33" s="1"/>
  <c r="I33"/>
  <c r="K32"/>
  <c r="L32" s="1"/>
  <c r="I32"/>
  <c r="K31"/>
  <c r="L31" s="1"/>
  <c r="I31"/>
  <c r="K30"/>
  <c r="L30" s="1"/>
  <c r="I30"/>
  <c r="K29"/>
  <c r="L29" s="1"/>
  <c r="I29"/>
  <c r="K28"/>
  <c r="L28" s="1"/>
  <c r="I28"/>
  <c r="K27"/>
  <c r="L27" s="1"/>
  <c r="I27"/>
  <c r="K26"/>
  <c r="L26" s="1"/>
  <c r="I26"/>
  <c r="K25"/>
  <c r="L25" s="1"/>
  <c r="I25"/>
  <c r="K24"/>
  <c r="L24" s="1"/>
  <c r="I24"/>
  <c r="D79" i="9"/>
  <c r="G106" i="11" l="1"/>
  <c r="G105"/>
  <c r="G104"/>
  <c r="G103"/>
  <c r="G102"/>
  <c r="G101"/>
  <c r="G100"/>
  <c r="G99"/>
  <c r="G98"/>
  <c r="G97"/>
  <c r="G96"/>
  <c r="G95"/>
  <c r="G94"/>
  <c r="G91"/>
  <c r="G90"/>
  <c r="G89"/>
  <c r="D202" i="10" l="1"/>
  <c r="D201" i="2"/>
  <c r="K74" i="12" l="1"/>
  <c r="J74"/>
  <c r="I74"/>
  <c r="L74" s="1"/>
  <c r="G74"/>
  <c r="E74"/>
  <c r="D74"/>
  <c r="B74"/>
  <c r="L73"/>
  <c r="L72"/>
  <c r="L71"/>
  <c r="L70"/>
  <c r="L69"/>
  <c r="L68"/>
  <c r="L56"/>
  <c r="K54"/>
  <c r="J54"/>
  <c r="I54"/>
  <c r="G54"/>
  <c r="E54"/>
  <c r="D54"/>
  <c r="B54"/>
  <c r="L53"/>
  <c r="L52"/>
  <c r="L51"/>
  <c r="K49"/>
  <c r="J49"/>
  <c r="I49"/>
  <c r="G49"/>
  <c r="E49"/>
  <c r="D49"/>
  <c r="B49"/>
  <c r="K45"/>
  <c r="J45"/>
  <c r="I45"/>
  <c r="G45"/>
  <c r="E45"/>
  <c r="D45"/>
  <c r="B45"/>
  <c r="L44"/>
  <c r="L43"/>
  <c r="L22"/>
  <c r="K54" i="7"/>
  <c r="L54" s="1"/>
  <c r="I54"/>
  <c r="K45"/>
  <c r="L45" s="1"/>
  <c r="I45"/>
  <c r="K44"/>
  <c r="L44" s="1"/>
  <c r="I44"/>
  <c r="K23"/>
  <c r="L23" s="1"/>
  <c r="I23"/>
  <c r="K20"/>
  <c r="L20" s="1"/>
  <c r="I20"/>
  <c r="K19"/>
  <c r="L19" s="1"/>
  <c r="I19"/>
  <c r="K18"/>
  <c r="L18" s="1"/>
  <c r="I18"/>
  <c r="K17"/>
  <c r="L17" s="1"/>
  <c r="I17"/>
  <c r="K16"/>
  <c r="L16" s="1"/>
  <c r="I16"/>
  <c r="K15"/>
  <c r="L15" s="1"/>
  <c r="I15"/>
  <c r="K14"/>
  <c r="L14" s="1"/>
  <c r="I14"/>
  <c r="K13"/>
  <c r="L13" s="1"/>
  <c r="I13"/>
  <c r="K12"/>
  <c r="L12" s="1"/>
  <c r="I12"/>
  <c r="K9"/>
  <c r="L9" s="1"/>
  <c r="I9"/>
  <c r="K8"/>
  <c r="L8" s="1"/>
  <c r="I8"/>
  <c r="K7"/>
  <c r="L7" s="1"/>
  <c r="I7"/>
  <c r="K6"/>
  <c r="L6" s="1"/>
  <c r="I6"/>
  <c r="K3"/>
  <c r="L3" s="1"/>
  <c r="I3"/>
  <c r="K83"/>
  <c r="L83" s="1"/>
  <c r="I83"/>
  <c r="K80"/>
  <c r="L80" s="1"/>
  <c r="I80"/>
  <c r="K63"/>
  <c r="L63" s="1"/>
  <c r="I63"/>
  <c r="K60"/>
  <c r="L60" s="1"/>
  <c r="I60"/>
  <c r="K59"/>
  <c r="L59" s="1"/>
  <c r="I59"/>
  <c r="K58"/>
  <c r="L58" s="1"/>
  <c r="I58"/>
  <c r="H84"/>
  <c r="V15" i="8" s="1"/>
  <c r="G84" i="7"/>
  <c r="E84"/>
  <c r="B84"/>
  <c r="H81"/>
  <c r="V13" i="8" s="1"/>
  <c r="W13" s="1"/>
  <c r="G81" i="7"/>
  <c r="E81"/>
  <c r="B81"/>
  <c r="H61"/>
  <c r="V12" i="8" s="1"/>
  <c r="G61" i="7"/>
  <c r="E61"/>
  <c r="B61"/>
  <c r="H56"/>
  <c r="V11" i="8" s="1"/>
  <c r="G56" i="7"/>
  <c r="E56"/>
  <c r="B56"/>
  <c r="K55"/>
  <c r="L55" s="1"/>
  <c r="I55"/>
  <c r="K53"/>
  <c r="L53" s="1"/>
  <c r="I53"/>
  <c r="K52"/>
  <c r="L52" s="1"/>
  <c r="I52"/>
  <c r="H50"/>
  <c r="V10" i="8" s="1"/>
  <c r="G50" i="7"/>
  <c r="E50"/>
  <c r="B50"/>
  <c r="K49"/>
  <c r="L49" s="1"/>
  <c r="I49"/>
  <c r="K48"/>
  <c r="L48" s="1"/>
  <c r="I48"/>
  <c r="H46"/>
  <c r="V8" i="8" s="1"/>
  <c r="G46" i="7"/>
  <c r="E46"/>
  <c r="B46"/>
  <c r="U15" i="8" l="1"/>
  <c r="E89" i="7"/>
  <c r="W8" i="8"/>
  <c r="W10"/>
  <c r="W11"/>
  <c r="W12"/>
  <c r="W15"/>
  <c r="F45" i="12"/>
  <c r="L54"/>
  <c r="F54"/>
  <c r="L49"/>
  <c r="L45"/>
  <c r="F49"/>
  <c r="F74"/>
  <c r="K61" i="7"/>
  <c r="L61" s="1"/>
  <c r="I81"/>
  <c r="K84"/>
  <c r="L84" s="1"/>
  <c r="I46"/>
  <c r="I50"/>
  <c r="I61"/>
  <c r="I56"/>
  <c r="I84"/>
  <c r="K81"/>
  <c r="L81" s="1"/>
  <c r="K56"/>
  <c r="L56" s="1"/>
  <c r="K50"/>
  <c r="L50" s="1"/>
  <c r="K46"/>
  <c r="L46" s="1"/>
  <c r="K75" i="9"/>
  <c r="J75"/>
  <c r="I75"/>
  <c r="H75"/>
  <c r="P15" i="8" s="1"/>
  <c r="G75" i="9"/>
  <c r="O15" i="8" s="1"/>
  <c r="E75" i="9"/>
  <c r="D75"/>
  <c r="N15" i="8" s="1"/>
  <c r="B75" i="9"/>
  <c r="K72"/>
  <c r="J72"/>
  <c r="R13" i="8" s="1"/>
  <c r="I72" i="9"/>
  <c r="Q13" i="8" s="1"/>
  <c r="H72" i="9"/>
  <c r="P13" i="8" s="1"/>
  <c r="G72" i="9"/>
  <c r="O13" i="8" s="1"/>
  <c r="E72" i="9"/>
  <c r="D72"/>
  <c r="N13" i="8" s="1"/>
  <c r="B72" i="9"/>
  <c r="K55"/>
  <c r="J55"/>
  <c r="R12" i="8" s="1"/>
  <c r="I55" i="9"/>
  <c r="Q12" i="8" s="1"/>
  <c r="H55" i="9"/>
  <c r="P12" i="8" s="1"/>
  <c r="G55" i="9"/>
  <c r="O12" i="8" s="1"/>
  <c r="E55" i="9"/>
  <c r="D55"/>
  <c r="N12" i="8" s="1"/>
  <c r="B55" i="9"/>
  <c r="K50"/>
  <c r="J50"/>
  <c r="R11" i="8" s="1"/>
  <c r="I50" i="9"/>
  <c r="Q11" i="8" s="1"/>
  <c r="H50" i="9"/>
  <c r="P11" i="8" s="1"/>
  <c r="G50" i="9"/>
  <c r="O11" i="8" s="1"/>
  <c r="E50" i="9"/>
  <c r="D50"/>
  <c r="N11" i="8" s="1"/>
  <c r="B50" i="9"/>
  <c r="K44"/>
  <c r="J44"/>
  <c r="R10" i="8" s="1"/>
  <c r="I44" i="9"/>
  <c r="Q10" i="8" s="1"/>
  <c r="H44" i="9"/>
  <c r="P10" i="8" s="1"/>
  <c r="G44" i="9"/>
  <c r="O10" i="8" s="1"/>
  <c r="E44" i="9"/>
  <c r="D44"/>
  <c r="N10" i="8" s="1"/>
  <c r="B44" i="9"/>
  <c r="K40"/>
  <c r="J40"/>
  <c r="R8" i="8" s="1"/>
  <c r="I40" i="9"/>
  <c r="Q8" i="8" s="1"/>
  <c r="H40" i="9"/>
  <c r="P8" i="8" s="1"/>
  <c r="G40" i="9"/>
  <c r="O8" i="8" s="1"/>
  <c r="E40" i="9"/>
  <c r="D40"/>
  <c r="N8" i="8" s="1"/>
  <c r="B40" i="9"/>
  <c r="D248" i="4"/>
  <c r="D247"/>
  <c r="D246"/>
  <c r="D244"/>
  <c r="D241"/>
  <c r="D238"/>
  <c r="D237"/>
  <c r="D236"/>
  <c r="S8" i="8" l="1"/>
  <c r="G88" i="9"/>
  <c r="G225" i="4"/>
  <c r="D225"/>
  <c r="B225"/>
  <c r="J15" i="8" s="1"/>
  <c r="G220" i="4"/>
  <c r="D220"/>
  <c r="B220"/>
  <c r="J13" i="8" s="1"/>
  <c r="G128" i="4"/>
  <c r="D128"/>
  <c r="B128"/>
  <c r="J12" i="8" s="1"/>
  <c r="G99" i="4"/>
  <c r="D99"/>
  <c r="B99"/>
  <c r="J11" i="8" s="1"/>
  <c r="G85" i="4"/>
  <c r="D85"/>
  <c r="B85"/>
  <c r="J10" i="8" s="1"/>
  <c r="R84" i="11" l="1"/>
  <c r="Q84"/>
  <c r="P84"/>
  <c r="O84"/>
  <c r="N84"/>
  <c r="M84"/>
  <c r="L84"/>
  <c r="K84"/>
  <c r="J84"/>
  <c r="I84"/>
  <c r="H84"/>
  <c r="G84"/>
  <c r="F84"/>
  <c r="E84"/>
  <c r="D84"/>
  <c r="B84"/>
  <c r="R81"/>
  <c r="Q81"/>
  <c r="P81"/>
  <c r="O81"/>
  <c r="N81"/>
  <c r="M81"/>
  <c r="L81"/>
  <c r="K81"/>
  <c r="J81"/>
  <c r="I81"/>
  <c r="H81"/>
  <c r="G81"/>
  <c r="F81"/>
  <c r="E81"/>
  <c r="D81"/>
  <c r="B81"/>
  <c r="R61"/>
  <c r="Q61"/>
  <c r="P61"/>
  <c r="O61"/>
  <c r="N61"/>
  <c r="M61"/>
  <c r="L61"/>
  <c r="K61"/>
  <c r="J61"/>
  <c r="I61"/>
  <c r="H61"/>
  <c r="G61"/>
  <c r="F61"/>
  <c r="E61"/>
  <c r="D61"/>
  <c r="B61"/>
  <c r="R56"/>
  <c r="Q56"/>
  <c r="P56"/>
  <c r="O56"/>
  <c r="N56"/>
  <c r="M56"/>
  <c r="L56"/>
  <c r="K56"/>
  <c r="J56"/>
  <c r="I56"/>
  <c r="H56"/>
  <c r="G56"/>
  <c r="F56"/>
  <c r="E56"/>
  <c r="D56"/>
  <c r="B56"/>
  <c r="R50"/>
  <c r="Q50"/>
  <c r="P50"/>
  <c r="O50"/>
  <c r="N50"/>
  <c r="M50"/>
  <c r="L50"/>
  <c r="K50"/>
  <c r="J50"/>
  <c r="I50"/>
  <c r="H50"/>
  <c r="G50"/>
  <c r="F50"/>
  <c r="E50"/>
  <c r="D50"/>
  <c r="B50"/>
  <c r="R46"/>
  <c r="Q46"/>
  <c r="P46"/>
  <c r="O46"/>
  <c r="N46"/>
  <c r="M46"/>
  <c r="L46"/>
  <c r="K46"/>
  <c r="J46"/>
  <c r="I46"/>
  <c r="H46"/>
  <c r="G46"/>
  <c r="F46"/>
  <c r="E46"/>
  <c r="D46"/>
  <c r="B46"/>
  <c r="J197" i="10"/>
  <c r="J192"/>
  <c r="F15" i="8" s="1"/>
  <c r="J184" i="10"/>
  <c r="F14" i="8" s="1"/>
  <c r="J181" i="10"/>
  <c r="F13" i="8" s="1"/>
  <c r="J136" i="10"/>
  <c r="F12" i="8" s="1"/>
  <c r="J122" i="10"/>
  <c r="F11" i="8" s="1"/>
  <c r="J113" i="10"/>
  <c r="F10" i="8" s="1"/>
  <c r="J109" i="10"/>
  <c r="F9" i="8" s="1"/>
  <c r="J99" i="10"/>
  <c r="F8" i="8" s="1"/>
  <c r="J61" i="10"/>
  <c r="F7" i="8" s="1"/>
  <c r="J57" i="10"/>
  <c r="F6" i="8" s="1"/>
  <c r="J43" i="10"/>
  <c r="F5" i="8" s="1"/>
  <c r="J23" i="10"/>
  <c r="F4" i="8" s="1"/>
  <c r="J11" i="10"/>
  <c r="F197"/>
  <c r="B197"/>
  <c r="F192"/>
  <c r="D15" i="8" s="1"/>
  <c r="B192" i="10"/>
  <c r="C15" i="8" s="1"/>
  <c r="F184" i="10"/>
  <c r="D14" i="8" s="1"/>
  <c r="B184" i="10"/>
  <c r="C14" i="8" s="1"/>
  <c r="F181" i="10"/>
  <c r="D13" i="8" s="1"/>
  <c r="B181" i="10"/>
  <c r="C13" i="8" s="1"/>
  <c r="F136" i="10"/>
  <c r="D12" i="8" s="1"/>
  <c r="B136" i="10"/>
  <c r="C12" i="8" s="1"/>
  <c r="F122" i="10"/>
  <c r="D11" i="8" s="1"/>
  <c r="B122" i="10"/>
  <c r="C11" i="8" s="1"/>
  <c r="F113" i="10"/>
  <c r="D10" i="8" s="1"/>
  <c r="B113" i="10"/>
  <c r="C10" i="8" s="1"/>
  <c r="F109" i="10"/>
  <c r="D9" i="8" s="1"/>
  <c r="B109" i="10"/>
  <c r="C9" i="8" s="1"/>
  <c r="F99" i="10"/>
  <c r="B99"/>
  <c r="C8" i="8" s="1"/>
  <c r="F61" i="10"/>
  <c r="D7" i="8" s="1"/>
  <c r="B61" i="10"/>
  <c r="C7" i="8" s="1"/>
  <c r="F57" i="10"/>
  <c r="D6" i="8" s="1"/>
  <c r="B57" i="10"/>
  <c r="C6" i="8" s="1"/>
  <c r="F197" i="2"/>
  <c r="B197"/>
  <c r="F192"/>
  <c r="B192"/>
  <c r="F184"/>
  <c r="B184"/>
  <c r="F181"/>
  <c r="B181"/>
  <c r="F136"/>
  <c r="B136"/>
  <c r="F122"/>
  <c r="B122"/>
  <c r="F113"/>
  <c r="B113"/>
  <c r="F109"/>
  <c r="B109"/>
  <c r="F99"/>
  <c r="B99"/>
  <c r="F61"/>
  <c r="B61"/>
  <c r="F57"/>
  <c r="B57"/>
  <c r="D91" i="7"/>
  <c r="D8" i="8" l="1"/>
  <c r="D203" i="10"/>
  <c r="D205"/>
  <c r="E6" i="8"/>
  <c r="E9"/>
  <c r="K10"/>
  <c r="L10"/>
  <c r="E10"/>
  <c r="K11"/>
  <c r="L11"/>
  <c r="E11"/>
  <c r="K12"/>
  <c r="L12"/>
  <c r="E12"/>
  <c r="E14"/>
  <c r="L15"/>
  <c r="K15"/>
  <c r="E15"/>
  <c r="E7"/>
  <c r="E8"/>
  <c r="K13"/>
  <c r="E13"/>
  <c r="D242" i="4"/>
  <c r="D239"/>
  <c r="D249"/>
  <c r="E245" s="1"/>
  <c r="E20" i="12"/>
  <c r="E9"/>
  <c r="E3"/>
  <c r="L19"/>
  <c r="L11"/>
  <c r="L8"/>
  <c r="L7"/>
  <c r="L6"/>
  <c r="L5"/>
  <c r="L2"/>
  <c r="K20"/>
  <c r="J20"/>
  <c r="K9"/>
  <c r="J9"/>
  <c r="K3"/>
  <c r="E84" s="1"/>
  <c r="J3"/>
  <c r="I20"/>
  <c r="I9"/>
  <c r="I3"/>
  <c r="G20"/>
  <c r="G9"/>
  <c r="G3"/>
  <c r="D20"/>
  <c r="B20"/>
  <c r="D9"/>
  <c r="B9"/>
  <c r="G4" i="8" s="1"/>
  <c r="D3" i="12"/>
  <c r="B3"/>
  <c r="F3" i="8"/>
  <c r="F43" i="2"/>
  <c r="F23"/>
  <c r="F11"/>
  <c r="D202" s="1"/>
  <c r="G25" i="4"/>
  <c r="D25"/>
  <c r="B25"/>
  <c r="J4" i="8" s="1"/>
  <c r="G81" i="4"/>
  <c r="D81"/>
  <c r="B81"/>
  <c r="J8" i="8" s="1"/>
  <c r="L8" s="1"/>
  <c r="B21" i="11"/>
  <c r="D21"/>
  <c r="E21"/>
  <c r="F21"/>
  <c r="G21"/>
  <c r="H21"/>
  <c r="I21"/>
  <c r="J21"/>
  <c r="K21"/>
  <c r="L21"/>
  <c r="M21"/>
  <c r="N21"/>
  <c r="O21"/>
  <c r="P21"/>
  <c r="Q21"/>
  <c r="R21"/>
  <c r="F23" i="10"/>
  <c r="D4" i="8" s="1"/>
  <c r="F11" i="10"/>
  <c r="F43"/>
  <c r="D5" i="8" s="1"/>
  <c r="E4" i="7"/>
  <c r="E10"/>
  <c r="U4" i="8" s="1"/>
  <c r="E10" i="11"/>
  <c r="E4"/>
  <c r="B10" i="4"/>
  <c r="D10"/>
  <c r="G10"/>
  <c r="G43"/>
  <c r="B43"/>
  <c r="J6" i="8" s="1"/>
  <c r="K6" s="1"/>
  <c r="R4" i="11"/>
  <c r="R10"/>
  <c r="Q4"/>
  <c r="Q10"/>
  <c r="D4"/>
  <c r="D10"/>
  <c r="P4"/>
  <c r="P10"/>
  <c r="O4"/>
  <c r="O10"/>
  <c r="N4"/>
  <c r="N10"/>
  <c r="M4"/>
  <c r="M10"/>
  <c r="L4"/>
  <c r="L10"/>
  <c r="K4"/>
  <c r="K10"/>
  <c r="J4"/>
  <c r="J10"/>
  <c r="I4"/>
  <c r="I10"/>
  <c r="H4"/>
  <c r="H10"/>
  <c r="G4"/>
  <c r="G10"/>
  <c r="F4"/>
  <c r="F10"/>
  <c r="B4"/>
  <c r="B10"/>
  <c r="H4" i="7"/>
  <c r="H10"/>
  <c r="V4" i="8" s="1"/>
  <c r="W4" s="1"/>
  <c r="H21" i="7"/>
  <c r="V6" i="8" s="1"/>
  <c r="W6" s="1"/>
  <c r="E21" i="7"/>
  <c r="G4"/>
  <c r="G10"/>
  <c r="G21"/>
  <c r="B4"/>
  <c r="B10"/>
  <c r="B21"/>
  <c r="G4" i="9"/>
  <c r="E4"/>
  <c r="D4"/>
  <c r="B20"/>
  <c r="B10"/>
  <c r="B4"/>
  <c r="D43" i="4"/>
  <c r="B43" i="10"/>
  <c r="C5" i="8" s="1"/>
  <c r="B23" i="10"/>
  <c r="C4" i="8" s="1"/>
  <c r="K20" i="9"/>
  <c r="J20"/>
  <c r="I20"/>
  <c r="Q6" i="8" s="1"/>
  <c r="H20" i="9"/>
  <c r="P6" i="8" s="1"/>
  <c r="G20" i="9"/>
  <c r="O6" i="8" s="1"/>
  <c r="D20" i="9"/>
  <c r="N6" i="8" s="1"/>
  <c r="K10" i="9"/>
  <c r="S4" i="8" s="1"/>
  <c r="J10" i="9"/>
  <c r="R4" i="8" s="1"/>
  <c r="I10" i="9"/>
  <c r="H10"/>
  <c r="P4" i="8" s="1"/>
  <c r="G10" i="9"/>
  <c r="O4" i="8" s="1"/>
  <c r="D10" i="9"/>
  <c r="N4" i="8" s="1"/>
  <c r="H4" i="9"/>
  <c r="I4"/>
  <c r="J4"/>
  <c r="K4"/>
  <c r="B11" i="10"/>
  <c r="E10" i="9"/>
  <c r="E20"/>
  <c r="B11" i="2"/>
  <c r="B23"/>
  <c r="B43"/>
  <c r="E83" i="12" l="1"/>
  <c r="G85" i="9"/>
  <c r="R6" i="8"/>
  <c r="G87" i="9"/>
  <c r="D81"/>
  <c r="Q4" i="8"/>
  <c r="G86" i="9"/>
  <c r="D80"/>
  <c r="G84"/>
  <c r="D231" i="4"/>
  <c r="K8" i="8"/>
  <c r="E91" i="7"/>
  <c r="D92"/>
  <c r="I4"/>
  <c r="V3" i="8"/>
  <c r="U3"/>
  <c r="N3"/>
  <c r="D230" i="4"/>
  <c r="D229"/>
  <c r="E246"/>
  <c r="E241"/>
  <c r="E237"/>
  <c r="E236"/>
  <c r="E238"/>
  <c r="E5" i="8"/>
  <c r="E4"/>
  <c r="L4"/>
  <c r="K4"/>
  <c r="C3"/>
  <c r="D204" i="10"/>
  <c r="V17" i="8"/>
  <c r="K21" i="7"/>
  <c r="L21" s="1"/>
  <c r="I10"/>
  <c r="F3" i="12"/>
  <c r="F20"/>
  <c r="F9"/>
  <c r="S3" i="8"/>
  <c r="S17" s="1"/>
  <c r="O3"/>
  <c r="O17" s="1"/>
  <c r="P3"/>
  <c r="P17" s="1"/>
  <c r="E247" i="4"/>
  <c r="E248"/>
  <c r="E244"/>
  <c r="G17" i="8"/>
  <c r="L20" i="12"/>
  <c r="L9"/>
  <c r="L3"/>
  <c r="F17" i="8"/>
  <c r="I21" i="7"/>
  <c r="U17" i="8"/>
  <c r="Q3"/>
  <c r="Q17" s="1"/>
  <c r="K4" i="7"/>
  <c r="D3" i="8"/>
  <c r="E3" s="1"/>
  <c r="J3"/>
  <c r="R3"/>
  <c r="K10" i="7"/>
  <c r="L10" s="1"/>
  <c r="R17" i="8" l="1"/>
  <c r="H4"/>
  <c r="E93" i="7"/>
  <c r="E242" i="4"/>
  <c r="E239"/>
  <c r="E85" i="12"/>
  <c r="E81"/>
  <c r="H17" i="8" s="1"/>
  <c r="W3"/>
  <c r="N17"/>
  <c r="E249" i="4"/>
  <c r="C17" i="8"/>
  <c r="E92" i="7"/>
  <c r="L4"/>
  <c r="G107" i="11"/>
  <c r="G89" i="9"/>
  <c r="H88" s="1"/>
  <c r="W17" i="8"/>
  <c r="D17"/>
  <c r="J17"/>
  <c r="L3"/>
  <c r="K3"/>
  <c r="E94" i="7" l="1"/>
  <c r="E17" i="8"/>
  <c r="H85" i="9"/>
  <c r="H87"/>
  <c r="H86"/>
  <c r="H84"/>
  <c r="L17" i="8"/>
  <c r="K17"/>
  <c r="H107" i="11" l="1"/>
  <c r="H89" i="9"/>
</calcChain>
</file>

<file path=xl/sharedStrings.xml><?xml version="1.0" encoding="utf-8"?>
<sst xmlns="http://schemas.openxmlformats.org/spreadsheetml/2006/main" count="4538" uniqueCount="539">
  <si>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</si>
  <si>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</si>
  <si>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</si>
  <si>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</si>
  <si>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</si>
  <si>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</si>
  <si>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</si>
  <si>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</si>
  <si>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</si>
  <si>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</si>
  <si>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</si>
  <si>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</si>
  <si>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 xml:space="preserve">COUNTY </t>
  </si>
  <si>
    <t xml:space="preserve">BEACH ID </t>
  </si>
  <si>
    <t xml:space="preserve">BEACH NAME </t>
  </si>
  <si>
    <t>OTHER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</si>
  <si>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</si>
  <si>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</si>
  <si>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</si>
  <si>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</si>
  <si>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</si>
  <si>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</si>
  <si>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</si>
  <si>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</si>
  <si>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</si>
  <si>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</si>
  <si>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</si>
  <si>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UNKNOWN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</si>
  <si>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</si>
  <si>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</si>
  <si>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</si>
  <si>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</si>
  <si>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</si>
  <si>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</si>
  <si>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</si>
  <si>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PER_MONTH</t>
  </si>
  <si>
    <t>RAINFALL</t>
  </si>
  <si>
    <t>STORM</t>
  </si>
  <si>
    <t>ELEV_BACT</t>
  </si>
  <si>
    <t>ENTERO</t>
  </si>
  <si>
    <t>Contamination Advisory</t>
  </si>
  <si>
    <t>Not Under an Action</t>
  </si>
  <si>
    <t>No</t>
  </si>
  <si>
    <t>BEACH Act Beaches</t>
  </si>
  <si>
    <t>MONITORED BEACHES</t>
  </si>
  <si>
    <t>Beach action in 2010?</t>
  </si>
  <si>
    <t>Actions During Swim Season</t>
  </si>
  <si>
    <t>---</t>
  </si>
  <si>
    <t>No. of BEACH Act beaches</t>
  </si>
  <si>
    <t>No. of Tier 1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</si>
  <si>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</si>
  <si>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</si>
  <si>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</si>
  <si>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</si>
  <si>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</si>
  <si>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</si>
  <si>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</si>
  <si>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</si>
  <si>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</si>
  <si>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</si>
  <si>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</si>
  <si>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</si>
  <si>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</si>
  <si>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Percent of Tier 1 beaches monitored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</si>
  <si>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</si>
  <si>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</si>
  <si>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</si>
  <si>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</si>
  <si>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</si>
  <si>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</si>
  <si>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</si>
  <si>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 xml:space="preserve">Beach-specific advisories or closings issued by the reporting state or local governments. An action is recorded for a beach even if only a portion of the beach is affected. See "2010 Actions" tab 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</si>
  <si>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</si>
  <si>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</si>
  <si>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</si>
  <si>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 xml:space="preserve">Beach Tier Rank </t>
  </si>
  <si>
    <t>Swim season monitor frequency</t>
  </si>
  <si>
    <t>Swim season monitor frequency units</t>
  </si>
  <si>
    <t>Is beach monitored?</t>
  </si>
  <si>
    <t>POLLUTION SOURCES SUMMARY</t>
  </si>
  <si>
    <t>2010 ACTIONS SUMMARY</t>
  </si>
  <si>
    <t>TIER 1 BEACH SUMMARY</t>
  </si>
  <si>
    <t xml:space="preserve">Beach Name </t>
  </si>
  <si>
    <t>Swim Season Length</t>
  </si>
  <si>
    <t>Swim Season Length Units</t>
  </si>
  <si>
    <t>Swim Season Monitoring Frequency</t>
  </si>
  <si>
    <t>Swim Season Monitoring Frequency Units</t>
  </si>
  <si>
    <t>Off Season Monitoring Frequency</t>
  </si>
  <si>
    <t>Off Season Monitoring Frequency Units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</si>
  <si>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</si>
  <si>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</si>
  <si>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</si>
  <si>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</si>
  <si>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</si>
  <si>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</si>
  <si>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</si>
  <si>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</si>
  <si>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</si>
  <si>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</si>
  <si>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</si>
  <si>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</si>
  <si>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</si>
  <si>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</si>
  <si>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</si>
  <si>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</si>
  <si>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</si>
  <si>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</si>
  <si>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</si>
  <si>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</si>
  <si>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</si>
  <si>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</si>
  <si>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</si>
  <si>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</si>
  <si>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RAINFALL:</t>
  </si>
  <si>
    <t>ENTERO:</t>
  </si>
  <si>
    <t>Totals</t>
  </si>
  <si>
    <t>Percentages</t>
  </si>
  <si>
    <t>No. of BEACH Act beaches:</t>
  </si>
  <si>
    <t>Total length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</si>
  <si>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</si>
  <si>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</si>
  <si>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</si>
  <si>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</si>
  <si>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</si>
  <si>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</si>
  <si>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</si>
  <si>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</si>
  <si>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</si>
  <si>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</si>
  <si>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</si>
  <si>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STORM:</t>
  </si>
  <si>
    <t>WILDLIFE:</t>
  </si>
  <si>
    <t>OTHER:</t>
  </si>
  <si>
    <t>UNKNOWN: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</si>
  <si>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</si>
  <si>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</si>
  <si>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</si>
  <si>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</si>
  <si>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</si>
  <si>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</si>
  <si>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</si>
  <si>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</si>
  <si>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</si>
  <si>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</si>
  <si>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</si>
  <si>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</si>
  <si>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</si>
  <si>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</si>
  <si>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</si>
  <si>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</si>
  <si>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2010 ACTIONS DURATION SUMMARY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</si>
  <si>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</si>
  <si>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</si>
  <si>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</si>
  <si>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</si>
  <si>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</si>
  <si>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</si>
  <si>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</si>
  <si>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</si>
  <si>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</si>
  <si>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2010 BEACH DAYS SUMMARY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</si>
  <si>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</si>
  <si>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</si>
  <si>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</si>
  <si>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</si>
  <si>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</si>
  <si>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No. of Tier 1 beaches:</t>
  </si>
  <si>
    <t>Total length of Tier 1 beaches:</t>
  </si>
  <si>
    <t>Percent of Tier 1 beaches monitored:</t>
  </si>
  <si>
    <t>Percent of BEACH Act beaches monitored:</t>
  </si>
  <si>
    <t>No.  of Tier 1 beaches monitored:</t>
  </si>
  <si>
    <t>No. of Tier 1 beach days:</t>
  </si>
  <si>
    <t>No. of Tier 1 beaches with actions:</t>
  </si>
  <si>
    <t>No. of days under a Tier 1 beach action:</t>
  </si>
  <si>
    <t>Percent of Tier 1 beach days under an action:</t>
  </si>
  <si>
    <t>POSSIBLE POLLUTION SOURCES</t>
  </si>
  <si>
    <t>JEFFERSON</t>
  </si>
  <si>
    <t>WILDLIFE</t>
  </si>
  <si>
    <t xml:space="preserve"> = Beach is not monitored. It is not included in EPA's monitored beach summary statistics.</t>
  </si>
  <si>
    <t>ARANSAS</t>
  </si>
  <si>
    <t>TX402603</t>
  </si>
  <si>
    <t>12th Street</t>
  </si>
  <si>
    <t>TX491388</t>
  </si>
  <si>
    <t>Copano Bay Bridge</t>
  </si>
  <si>
    <t>TX511112</t>
  </si>
  <si>
    <t>Copano Bay State Fishing Pier</t>
  </si>
  <si>
    <t>TX445597</t>
  </si>
  <si>
    <t>Copano Causeway - North</t>
  </si>
  <si>
    <t>TX503590</t>
  </si>
  <si>
    <t>Copano Causeway - South</t>
  </si>
  <si>
    <t>TX938137</t>
  </si>
  <si>
    <t>Goose Island State Park</t>
  </si>
  <si>
    <t>TX435414</t>
  </si>
  <si>
    <t>Highway 188 @ Port Bay North</t>
  </si>
  <si>
    <t>TX206038</t>
  </si>
  <si>
    <t>Highway 188 @ Port Bay South</t>
  </si>
  <si>
    <t>TX748844</t>
  </si>
  <si>
    <t>Rockport Beach Park</t>
  </si>
  <si>
    <t>BRAZORIA</t>
  </si>
  <si>
    <t>TX384318</t>
  </si>
  <si>
    <t>Bryan Beach</t>
  </si>
  <si>
    <t>TX467156</t>
  </si>
  <si>
    <t>County Road 257F</t>
  </si>
  <si>
    <t>TX646145</t>
  </si>
  <si>
    <t>Follets Island</t>
  </si>
  <si>
    <t>TX770832</t>
  </si>
  <si>
    <t>Peach Point WMA</t>
  </si>
  <si>
    <t>TX728060</t>
  </si>
  <si>
    <t>Quintana</t>
  </si>
  <si>
    <t>TX270317</t>
  </si>
  <si>
    <t>San Luis Park</t>
  </si>
  <si>
    <t>TX438984</t>
  </si>
  <si>
    <t>Seidler's Landing</t>
  </si>
  <si>
    <t>TX354204</t>
  </si>
  <si>
    <t>Southwest Brazoria</t>
  </si>
  <si>
    <t>TX647885</t>
  </si>
  <si>
    <t>Surfside</t>
  </si>
  <si>
    <t>TX238786</t>
  </si>
  <si>
    <t>Swan Lake</t>
  </si>
  <si>
    <t>CALHOUN</t>
  </si>
  <si>
    <t>TX974843</t>
  </si>
  <si>
    <t>Bauer Road</t>
  </si>
  <si>
    <t>TX581178</t>
  </si>
  <si>
    <t>Bayfront Park</t>
  </si>
  <si>
    <t>TX350106</t>
  </si>
  <si>
    <t>Boggy Bayou ROW</t>
  </si>
  <si>
    <t>TX938424</t>
  </si>
  <si>
    <t>Indianola Beach</t>
  </si>
  <si>
    <t>TX273790</t>
  </si>
  <si>
    <t>King Fisher Park</t>
  </si>
  <si>
    <t>TX805950</t>
  </si>
  <si>
    <t>Lighthouse Beach &amp; Bird Sanctuary</t>
  </si>
  <si>
    <t>TX580902</t>
  </si>
  <si>
    <t>Magnolia Beach Park</t>
  </si>
  <si>
    <t>TX211103</t>
  </si>
  <si>
    <t>Matagorda Island State Park - Backside 1</t>
  </si>
  <si>
    <t>TX232461</t>
  </si>
  <si>
    <t>Matagorda Island State Park - Backside 2</t>
  </si>
  <si>
    <t>TX607651</t>
  </si>
  <si>
    <t>Matagorda Island State Park - Backside 3</t>
  </si>
  <si>
    <t>TX948987</t>
  </si>
  <si>
    <t>Matagorda Island State Park - Backside 4</t>
  </si>
  <si>
    <t>TX980543</t>
  </si>
  <si>
    <t>Matagorda Island State Park - Gulf</t>
  </si>
  <si>
    <t>TX714877</t>
  </si>
  <si>
    <t>Olivia Haterius Park</t>
  </si>
  <si>
    <t>TX446411</t>
  </si>
  <si>
    <t>Point Comfort City Park</t>
  </si>
  <si>
    <t>TX911482</t>
  </si>
  <si>
    <t>Port Alto Public Park</t>
  </si>
  <si>
    <t>TX279166</t>
  </si>
  <si>
    <t>Six Mile Road</t>
  </si>
  <si>
    <t>TX117006</t>
  </si>
  <si>
    <t>State Highway 35</t>
  </si>
  <si>
    <t>TX172142</t>
  </si>
  <si>
    <t>Swan Point Park</t>
  </si>
  <si>
    <t>CAMERON</t>
  </si>
  <si>
    <t>TX147297</t>
  </si>
  <si>
    <t>Access Point #3</t>
  </si>
  <si>
    <t>TX282282</t>
  </si>
  <si>
    <t>Access Point #4</t>
  </si>
  <si>
    <t>TX810590</t>
  </si>
  <si>
    <t>Access Point #6</t>
  </si>
  <si>
    <t>TX967170</t>
  </si>
  <si>
    <t>Andy Bowie Park</t>
  </si>
  <si>
    <t>TX841900</t>
  </si>
  <si>
    <t>Atwood Park</t>
  </si>
  <si>
    <t>TX714667</t>
  </si>
  <si>
    <t>Boca Chica State Park</t>
  </si>
  <si>
    <t>TX137781</t>
  </si>
  <si>
    <t>Isla Blanca Park</t>
  </si>
  <si>
    <t>TX728892</t>
  </si>
  <si>
    <t>N Cameron County - Bayside</t>
  </si>
  <si>
    <t>TX628137</t>
  </si>
  <si>
    <t>Park Road 100 Bay Access #1</t>
  </si>
  <si>
    <t>TX229010</t>
  </si>
  <si>
    <t>Park Road 100 Bay Access #2</t>
  </si>
  <si>
    <t>TX933467</t>
  </si>
  <si>
    <t>South Padre Island -North</t>
  </si>
  <si>
    <t>TX868582</t>
  </si>
  <si>
    <t>Town of South Padre Island</t>
  </si>
  <si>
    <t>CHAMBERS</t>
  </si>
  <si>
    <t>TX239328</t>
  </si>
  <si>
    <t>Chambers County</t>
  </si>
  <si>
    <t>TX349880</t>
  </si>
  <si>
    <t>McCollum Park</t>
  </si>
  <si>
    <t>GALVESTON</t>
  </si>
  <si>
    <t>TX710697</t>
  </si>
  <si>
    <t>25th St.</t>
  </si>
  <si>
    <t>TX214299</t>
  </si>
  <si>
    <t>45th St.</t>
  </si>
  <si>
    <t>TX486021</t>
  </si>
  <si>
    <t>61st St.</t>
  </si>
  <si>
    <t>TX327206</t>
  </si>
  <si>
    <t>Appfel Park</t>
  </si>
  <si>
    <t>TX940700</t>
  </si>
  <si>
    <t>Caplen</t>
  </si>
  <si>
    <t>TX972853</t>
  </si>
  <si>
    <t>Caplen/Crystal Beach</t>
  </si>
  <si>
    <t>TX392019</t>
  </si>
  <si>
    <t>Clara St.</t>
  </si>
  <si>
    <t>TX393353</t>
  </si>
  <si>
    <t>Dellanera Park</t>
  </si>
  <si>
    <t>TX981462</t>
  </si>
  <si>
    <t>East Beach</t>
  </si>
  <si>
    <t>TX168454</t>
  </si>
  <si>
    <t>Erman Pilsner Boat Ramp</t>
  </si>
  <si>
    <t>TX795287</t>
  </si>
  <si>
    <t>Frank Carmona Beach</t>
  </si>
  <si>
    <t>TX334226</t>
  </si>
  <si>
    <t>Galveston Island State Park</t>
  </si>
  <si>
    <t>TX226514</t>
  </si>
  <si>
    <t>Galveston Island State Park Backside</t>
  </si>
  <si>
    <t>TX568423</t>
  </si>
  <si>
    <t>Gilchrist East</t>
  </si>
  <si>
    <t>TX122528</t>
  </si>
  <si>
    <t>Gilchrist West</t>
  </si>
  <si>
    <t>TX860495</t>
  </si>
  <si>
    <t>Gulf Shores</t>
  </si>
  <si>
    <t>TX632189</t>
  </si>
  <si>
    <t>Haney Park</t>
  </si>
  <si>
    <t>TX669733</t>
  </si>
  <si>
    <t>High Island East</t>
  </si>
  <si>
    <t>TX272864</t>
  </si>
  <si>
    <t>High Island West</t>
  </si>
  <si>
    <t>TX593160</t>
  </si>
  <si>
    <t>Holiday</t>
  </si>
  <si>
    <t>TX239942</t>
  </si>
  <si>
    <t>Indian Beach</t>
  </si>
  <si>
    <t>TX974690</t>
  </si>
  <si>
    <t>Jamaica Beach</t>
  </si>
  <si>
    <t>TX669225</t>
  </si>
  <si>
    <t>O'Neil Rd.</t>
  </si>
  <si>
    <t>TX751320</t>
  </si>
  <si>
    <t>Pirates Beach</t>
  </si>
  <si>
    <t>TX832087</t>
  </si>
  <si>
    <t>Rettilon Road</t>
  </si>
  <si>
    <t>TX284256</t>
  </si>
  <si>
    <t>Rollover Pass East</t>
  </si>
  <si>
    <t>TX341767</t>
  </si>
  <si>
    <t>Rollover Pass West</t>
  </si>
  <si>
    <t>TX822495</t>
  </si>
  <si>
    <t>San Luis Pass</t>
  </si>
  <si>
    <t>TX767833</t>
  </si>
  <si>
    <t>Sea Isle</t>
  </si>
  <si>
    <t>TX236175</t>
  </si>
  <si>
    <t>Seadrift</t>
  </si>
  <si>
    <t>TX406100</t>
  </si>
  <si>
    <t>Skyline Drive</t>
  </si>
  <si>
    <t>TX650612</t>
  </si>
  <si>
    <t>Skyline Park</t>
  </si>
  <si>
    <t>TX163187</t>
  </si>
  <si>
    <t>Spanish Grant/Bermuda Beach</t>
  </si>
  <si>
    <t>TX451421</t>
  </si>
  <si>
    <t>Stewart Beach</t>
  </si>
  <si>
    <t>TX164090</t>
  </si>
  <si>
    <t>Texas City Dike</t>
  </si>
  <si>
    <t>TX426780</t>
  </si>
  <si>
    <t>West End</t>
  </si>
  <si>
    <t>HARRIS</t>
  </si>
  <si>
    <t>TX507217</t>
  </si>
  <si>
    <t>Bayland Park</t>
  </si>
  <si>
    <t>TX116849</t>
  </si>
  <si>
    <t>Clear Lake Park</t>
  </si>
  <si>
    <t>TX603554</t>
  </si>
  <si>
    <t>Evergreen Road</t>
  </si>
  <si>
    <t>TX114843</t>
  </si>
  <si>
    <t>Lynchburg ROW</t>
  </si>
  <si>
    <t>TX211217</t>
  </si>
  <si>
    <t>Miramar Street</t>
  </si>
  <si>
    <t>TX559996</t>
  </si>
  <si>
    <t>Pine Gully Park</t>
  </si>
  <si>
    <t>TX487423</t>
  </si>
  <si>
    <t>River Terrace Park</t>
  </si>
  <si>
    <t>TX412536</t>
  </si>
  <si>
    <t>Sylvan Beach Park</t>
  </si>
  <si>
    <t>TX831676</t>
  </si>
  <si>
    <t>McFaddin NWR</t>
  </si>
  <si>
    <t>TX095025</t>
  </si>
  <si>
    <t>Sea Rim State Park</t>
  </si>
  <si>
    <t>KLEBERG</t>
  </si>
  <si>
    <t>TX303354</t>
  </si>
  <si>
    <t>CR 1140 North</t>
  </si>
  <si>
    <t>TX209428</t>
  </si>
  <si>
    <t>CR 1140 South</t>
  </si>
  <si>
    <t>TX471201</t>
  </si>
  <si>
    <t>Kaufer-Hubert #1</t>
  </si>
  <si>
    <t>TX339922</t>
  </si>
  <si>
    <t>Kaufer-Hubert #2</t>
  </si>
  <si>
    <t>TX289381</t>
  </si>
  <si>
    <t>Kaufer-Hubert #3</t>
  </si>
  <si>
    <t>TX835585</t>
  </si>
  <si>
    <t>North Padre Island</t>
  </si>
  <si>
    <t>TX948394</t>
  </si>
  <si>
    <t>Riviera Beach Pier</t>
  </si>
  <si>
    <t>MATAGORDA</t>
  </si>
  <si>
    <t>TX496689</t>
  </si>
  <si>
    <t>East Bay</t>
  </si>
  <si>
    <t>TX444462</t>
  </si>
  <si>
    <t>East Matagorda Peninsula</t>
  </si>
  <si>
    <t>TX539101</t>
  </si>
  <si>
    <t>East Sargent Beach</t>
  </si>
  <si>
    <t>TX456638</t>
  </si>
  <si>
    <t>FM 1095</t>
  </si>
  <si>
    <t>TX632417</t>
  </si>
  <si>
    <t>Foley Reserve Park</t>
  </si>
  <si>
    <t>TX933514</t>
  </si>
  <si>
    <t>Jenson's Point</t>
  </si>
  <si>
    <t>TX756029</t>
  </si>
  <si>
    <t>Jetty Park</t>
  </si>
  <si>
    <t>TX735664</t>
  </si>
  <si>
    <t>Lookout Point</t>
  </si>
  <si>
    <t>TX725889</t>
  </si>
  <si>
    <t>Oyster Lake Road</t>
  </si>
  <si>
    <t>TX784742</t>
  </si>
  <si>
    <t>Palacios Pavilion</t>
  </si>
  <si>
    <t>TX455545</t>
  </si>
  <si>
    <t>Sargent Beach</t>
  </si>
  <si>
    <t>TX399730</t>
  </si>
  <si>
    <t>South Bay Boat Ramp</t>
  </si>
  <si>
    <t>NUECES</t>
  </si>
  <si>
    <t>TX259473</t>
  </si>
  <si>
    <t>Cole Park</t>
  </si>
  <si>
    <t>TX546628</t>
  </si>
  <si>
    <t>Corpus Christi Beach - Main</t>
  </si>
  <si>
    <t>TX813767</t>
  </si>
  <si>
    <t>Corpus Christi Beach - North</t>
  </si>
  <si>
    <t>TX583637</t>
  </si>
  <si>
    <t>Corpus Christi Beach - South</t>
  </si>
  <si>
    <t>TX305317</t>
  </si>
  <si>
    <t>Corpus Christi Marina</t>
  </si>
  <si>
    <t>TX776602</t>
  </si>
  <si>
    <t>Doddridge Park</t>
  </si>
  <si>
    <t>TX199413</t>
  </si>
  <si>
    <t>Emerald Beach</t>
  </si>
  <si>
    <t>TX620424</t>
  </si>
  <si>
    <t>Hans &amp; Pat Sutter Wildlife Refuge</t>
  </si>
  <si>
    <t>TX164920</t>
  </si>
  <si>
    <t>JFK Causeway - NE</t>
  </si>
  <si>
    <t>TX737770</t>
  </si>
  <si>
    <t>JFK Causeway - NW</t>
  </si>
  <si>
    <t>TX768934</t>
  </si>
  <si>
    <t>JFK Causeway - SE</t>
  </si>
  <si>
    <t>TX442541</t>
  </si>
  <si>
    <t>JFK Causeway - SW</t>
  </si>
  <si>
    <t>TX607336</t>
  </si>
  <si>
    <t>JP Luby Park</t>
  </si>
  <si>
    <t>TX937228</t>
  </si>
  <si>
    <t>Laguna Shores</t>
  </si>
  <si>
    <t>TX538780</t>
  </si>
  <si>
    <t>Lighthouse Lake</t>
  </si>
  <si>
    <t>TX536781</t>
  </si>
  <si>
    <t>McGee Beach</t>
  </si>
  <si>
    <t>TX396020</t>
  </si>
  <si>
    <t>Mustang Island</t>
  </si>
  <si>
    <t>TX551380</t>
  </si>
  <si>
    <t>Mustang Island State Park</t>
  </si>
  <si>
    <t>TX809922</t>
  </si>
  <si>
    <t>Mustang Island State Park - Backside</t>
  </si>
  <si>
    <t>TX469227</t>
  </si>
  <si>
    <t>Ocean Drive - West</t>
  </si>
  <si>
    <t>TX914461</t>
  </si>
  <si>
    <t>Ocean Drive - East</t>
  </si>
  <si>
    <t>TX227625</t>
  </si>
  <si>
    <t>Packery Channel Park</t>
  </si>
  <si>
    <t>TX314643</t>
  </si>
  <si>
    <t>Padre Bali Park</t>
  </si>
  <si>
    <t>TX591620</t>
  </si>
  <si>
    <t>Palmetto Park</t>
  </si>
  <si>
    <t>TX623424</t>
  </si>
  <si>
    <t>Philip Dimitt Municipal Fishing Pier</t>
  </si>
  <si>
    <t>TX682648</t>
  </si>
  <si>
    <t>Poenisch Park</t>
  </si>
  <si>
    <t>TX754286</t>
  </si>
  <si>
    <t>Port Aransas - Jetty</t>
  </si>
  <si>
    <t>TX315916</t>
  </si>
  <si>
    <t>Port Aransas - South</t>
  </si>
  <si>
    <t>TX722300</t>
  </si>
  <si>
    <t>Port Aransas Park</t>
  </si>
  <si>
    <t>TX140048</t>
  </si>
  <si>
    <t>Port Street</t>
  </si>
  <si>
    <t>TX582343</t>
  </si>
  <si>
    <t>Redhead Pond WMA</t>
  </si>
  <si>
    <t>TX532268</t>
  </si>
  <si>
    <t>Roberts Point Park</t>
  </si>
  <si>
    <t>TX821303</t>
  </si>
  <si>
    <t>Ropes Park</t>
  </si>
  <si>
    <t>TX210547</t>
  </si>
  <si>
    <t>SH 361 ROW - NE</t>
  </si>
  <si>
    <t>TX281981</t>
  </si>
  <si>
    <t>SH 361 ROW - NW</t>
  </si>
  <si>
    <t>TX242555</t>
  </si>
  <si>
    <t>SH 361 ROW - SE</t>
  </si>
  <si>
    <t>TX584571</t>
  </si>
  <si>
    <t>SH 361 ROW - SW</t>
  </si>
  <si>
    <t>TX323349</t>
  </si>
  <si>
    <t>SPI Drive - NE</t>
  </si>
  <si>
    <t>TX498983</t>
  </si>
  <si>
    <t>SPI Drive - NW</t>
  </si>
  <si>
    <t>TX676141</t>
  </si>
  <si>
    <t>SPI Drive - SE</t>
  </si>
  <si>
    <t>TX354572</t>
  </si>
  <si>
    <t>SPI Drive - SW</t>
  </si>
  <si>
    <t>TX352803</t>
  </si>
  <si>
    <t>Swantner Park</t>
  </si>
  <si>
    <t>TX149569</t>
  </si>
  <si>
    <t>University Beach</t>
  </si>
  <si>
    <t>REFUGIO</t>
  </si>
  <si>
    <t>TX115573</t>
  </si>
  <si>
    <t>TPWD Boat Ramp - Refugio</t>
  </si>
  <si>
    <t>SAN PATRICIO</t>
  </si>
  <si>
    <t>TX290244</t>
  </si>
  <si>
    <t>Highway 1069 ROW</t>
  </si>
  <si>
    <t>TX924619</t>
  </si>
  <si>
    <t>Indian Point Park</t>
  </si>
  <si>
    <t>TX109581</t>
  </si>
  <si>
    <t>Nueces Bay Causeway #1</t>
  </si>
  <si>
    <t>TX151041</t>
  </si>
  <si>
    <t>Nueces Bay Causeway #2</t>
  </si>
  <si>
    <t>TX139394</t>
  </si>
  <si>
    <t>Nueces Bay Causeway #3</t>
  </si>
  <si>
    <t>TX629532</t>
  </si>
  <si>
    <t>Nueces Bay Causeway #4</t>
  </si>
  <si>
    <t>WILLACY</t>
  </si>
  <si>
    <t>TX927310</t>
  </si>
  <si>
    <t>Fred Stone Park</t>
  </si>
  <si>
    <t>TX383276</t>
  </si>
  <si>
    <t>Mansfield Cut/County Line</t>
  </si>
  <si>
    <t>TX717846</t>
  </si>
  <si>
    <t>Placement Area #8</t>
  </si>
  <si>
    <t>Beach length (FT)</t>
  </si>
  <si>
    <t>Feet</t>
  </si>
  <si>
    <t>Total length of monitored beaches (FT)</t>
  </si>
  <si>
    <t>Beach Length (FT)</t>
  </si>
  <si>
    <t>DAYS</t>
  </si>
  <si>
    <t>RUNOFF</t>
  </si>
  <si>
    <t>RUNOFF:</t>
  </si>
  <si>
    <t>Action start date</t>
  </si>
  <si>
    <t>Action end date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</si>
</sst>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[$-409]m/d/yy\ h:mm\ AM/PM;@"/>
  </numFmts>
  <fonts count="2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1" fontId="5" fillId="0" borderId="0" xfId="0" quotePrefix="1" applyNumberFormat="1" applyFont="1" applyFill="1" applyAlignment="1">
      <alignment horizontal="center"/>
    </xf>
    <xf numFmtId="0" fontId="4" fillId="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center"/>
    </xf>
    <xf numFmtId="164" fontId="5" fillId="0" borderId="0" xfId="0" quotePrefix="1" applyNumberFormat="1" applyFont="1" applyFill="1" applyAlignment="1">
      <alignment horizontal="center"/>
    </xf>
    <xf numFmtId="3" fontId="12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/>
    <xf numFmtId="3" fontId="12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164" fontId="17" fillId="0" borderId="0" xfId="0" quotePrefix="1" applyNumberFormat="1" applyFont="1" applyAlignment="1">
      <alignment horizontal="center" vertical="center"/>
    </xf>
    <xf numFmtId="164" fontId="17" fillId="0" borderId="1" xfId="0" quotePrefix="1" applyNumberFormat="1" applyFont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0" fillId="0" borderId="4" xfId="0" applyFill="1" applyBorder="1"/>
    <xf numFmtId="0" fontId="5" fillId="0" borderId="4" xfId="0" applyFont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 vertical="center"/>
    </xf>
    <xf numFmtId="3" fontId="5" fillId="0" borderId="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1" fontId="5" fillId="0" borderId="1" xfId="0" quotePrefix="1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31"/>
  <sheetViews>
    <sheetView tabSelected="1" workbookViewId="0">
      <selection activeCell="X21" sqref="X21"/>
    </sheetView>
  </sheetViews>
  <sheetFormatPr defaultRowHeight="12.75"/>
  <cols>
    <col min="1" max="1" width="11.5703125" style="5" customWidth="1"/>
    <col min="2" max="2" width="0.5703125" style="5" customWidth="1"/>
    <col min="3" max="8" width="8.28515625" style="5" customWidth="1"/>
    <col min="9" max="9" width="0.5703125" style="5" customWidth="1"/>
    <col min="10" max="12" width="8.28515625" style="5" customWidth="1"/>
    <col min="13" max="13" width="0.5703125" style="5" customWidth="1"/>
    <col min="14" max="19" width="8.28515625" style="5" customWidth="1"/>
    <col min="20" max="20" width="0.5703125" style="5" customWidth="1"/>
    <col min="21" max="16384" width="9.140625" style="5"/>
  </cols>
  <sheetData>
    <row r="1" spans="1:23">
      <c r="A1" s="11"/>
      <c r="B1" s="11"/>
      <c r="C1" s="183" t="s">
        <v>43</v>
      </c>
      <c r="D1" s="185"/>
      <c r="E1" s="185"/>
      <c r="F1" s="184"/>
      <c r="G1" s="184"/>
      <c r="H1" s="60"/>
      <c r="I1" s="77"/>
      <c r="J1" s="183" t="s">
        <v>46</v>
      </c>
      <c r="K1" s="183"/>
      <c r="L1" s="183"/>
      <c r="M1" s="60"/>
      <c r="N1" s="183" t="s">
        <v>51</v>
      </c>
      <c r="O1" s="184"/>
      <c r="P1" s="184"/>
      <c r="Q1" s="184"/>
      <c r="R1" s="184"/>
      <c r="S1" s="184"/>
      <c r="T1" s="60"/>
      <c r="U1" s="183" t="s">
        <v>50</v>
      </c>
      <c r="V1" s="184"/>
      <c r="W1" s="184"/>
    </row>
    <row r="2" spans="1:23" ht="88.5" customHeight="1">
      <c r="A2" s="4" t="s">
        <v>16</v>
      </c>
      <c r="B2" s="4"/>
      <c r="C2" s="3" t="s">
        <v>48</v>
      </c>
      <c r="D2" s="3" t="s">
        <v>53</v>
      </c>
      <c r="E2" s="3" t="s">
        <v>54</v>
      </c>
      <c r="F2" s="3" t="s">
        <v>532</v>
      </c>
      <c r="G2" s="3" t="s">
        <v>49</v>
      </c>
      <c r="H2" s="3" t="s">
        <v>63</v>
      </c>
      <c r="I2" s="3"/>
      <c r="J2" s="3" t="s">
        <v>0</v>
      </c>
      <c r="K2" s="3" t="s">
        <v>1</v>
      </c>
      <c r="L2" s="3" t="s">
        <v>2</v>
      </c>
      <c r="M2" s="3"/>
      <c r="N2" s="14" t="s">
        <v>52</v>
      </c>
      <c r="O2" s="3" t="s">
        <v>4</v>
      </c>
      <c r="P2" s="3" t="s">
        <v>5</v>
      </c>
      <c r="Q2" s="3" t="s">
        <v>6</v>
      </c>
      <c r="R2" s="3" t="s">
        <v>7</v>
      </c>
      <c r="S2" s="3" t="s">
        <v>8</v>
      </c>
      <c r="T2" s="3"/>
      <c r="U2" s="14" t="s">
        <v>9</v>
      </c>
      <c r="V2" s="15" t="s">
        <v>10</v>
      </c>
      <c r="W2" s="3" t="s">
        <v>19</v>
      </c>
    </row>
    <row r="3" spans="1:23">
      <c r="A3" s="73" t="s">
        <v>179</v>
      </c>
      <c r="B3" s="16"/>
      <c r="C3" s="33">
        <f>Monitoring!$B$11</f>
        <v>9</v>
      </c>
      <c r="D3" s="30">
        <f>Monitoring!$F$11</f>
        <v>1</v>
      </c>
      <c r="E3" s="50">
        <f>D3/C3</f>
        <v>0.1111111111111111</v>
      </c>
      <c r="F3" s="81">
        <f>Monitoring!$J$11</f>
        <v>4671</v>
      </c>
      <c r="G3" s="13">
        <f>'Tier 1 Stats'!B3</f>
        <v>1</v>
      </c>
      <c r="H3" s="50">
        <f>'Tier 1 Stats'!F3</f>
        <v>1</v>
      </c>
      <c r="I3" s="13"/>
      <c r="J3" s="49">
        <f>'2010 Actions'!$B$10</f>
        <v>1</v>
      </c>
      <c r="K3" s="49">
        <f>D3-J3</f>
        <v>0</v>
      </c>
      <c r="L3" s="50">
        <f>J3/D3</f>
        <v>1</v>
      </c>
      <c r="M3" s="13"/>
      <c r="N3" s="60">
        <f>'Action Durations'!D4</f>
        <v>8</v>
      </c>
      <c r="O3" s="49">
        <f>'Action Durations'!G4</f>
        <v>7</v>
      </c>
      <c r="P3" s="49">
        <f>'Action Durations'!H4</f>
        <v>0</v>
      </c>
      <c r="Q3" s="49">
        <f>'Action Durations'!I4</f>
        <v>1</v>
      </c>
      <c r="R3" s="49">
        <f>'Action Durations'!J4</f>
        <v>0</v>
      </c>
      <c r="S3" s="49">
        <f>'Action Durations'!K4</f>
        <v>0</v>
      </c>
      <c r="T3" s="13"/>
      <c r="U3" s="51">
        <f>'Beach Days'!E4</f>
        <v>365</v>
      </c>
      <c r="V3" s="51">
        <f>'Beach Days'!H4</f>
        <v>10</v>
      </c>
      <c r="W3" s="40">
        <f>V3/U3</f>
        <v>2.7397260273972601E-2</v>
      </c>
    </row>
    <row r="4" spans="1:23">
      <c r="A4" s="73" t="s">
        <v>198</v>
      </c>
      <c r="B4" s="16"/>
      <c r="C4" s="56">
        <f>Monitoring!$B$23</f>
        <v>10</v>
      </c>
      <c r="D4" s="30">
        <f>Monitoring!$F$23</f>
        <v>4</v>
      </c>
      <c r="E4" s="50">
        <f>D4/C4</f>
        <v>0.4</v>
      </c>
      <c r="F4" s="81">
        <f>Monitoring!$J$23</f>
        <v>99405</v>
      </c>
      <c r="G4" s="13">
        <f>'Tier 1 Stats'!B9</f>
        <v>4</v>
      </c>
      <c r="H4" s="50">
        <f>'Tier 1 Stats'!F9</f>
        <v>1</v>
      </c>
      <c r="I4" s="13"/>
      <c r="J4" s="49">
        <f>'2010 Actions'!$B$25</f>
        <v>4</v>
      </c>
      <c r="K4" s="49">
        <f>D4-J4</f>
        <v>0</v>
      </c>
      <c r="L4" s="50">
        <f>J4/D4</f>
        <v>1</v>
      </c>
      <c r="M4" s="13"/>
      <c r="N4" s="142">
        <f>'Action Durations'!D10</f>
        <v>13</v>
      </c>
      <c r="O4" s="49">
        <f>'Action Durations'!G10</f>
        <v>11</v>
      </c>
      <c r="P4" s="49">
        <f>'Action Durations'!H10</f>
        <v>0</v>
      </c>
      <c r="Q4" s="49">
        <f>'Action Durations'!I10</f>
        <v>2</v>
      </c>
      <c r="R4" s="49">
        <f>'Action Durations'!J10</f>
        <v>0</v>
      </c>
      <c r="S4" s="49">
        <f>'Action Durations'!K10</f>
        <v>0</v>
      </c>
      <c r="T4" s="13"/>
      <c r="U4" s="51">
        <f>'Beach Days'!E10</f>
        <v>1460</v>
      </c>
      <c r="V4" s="51">
        <f>'Beach Days'!H10</f>
        <v>15</v>
      </c>
      <c r="W4" s="40">
        <f>V4/U4</f>
        <v>1.0273972602739725E-2</v>
      </c>
    </row>
    <row r="5" spans="1:23">
      <c r="A5" s="73" t="s">
        <v>219</v>
      </c>
      <c r="B5" s="16"/>
      <c r="C5" s="56">
        <f>Monitoring!$B$43</f>
        <v>18</v>
      </c>
      <c r="D5" s="30">
        <f>Monitoring!$F$43</f>
        <v>0</v>
      </c>
      <c r="E5" s="50">
        <f>D5/C5</f>
        <v>0</v>
      </c>
      <c r="F5" s="81">
        <f>Monitoring!$J$43</f>
        <v>0</v>
      </c>
      <c r="G5" s="13">
        <v>0</v>
      </c>
      <c r="H5" s="149" t="s">
        <v>47</v>
      </c>
      <c r="I5" s="13"/>
      <c r="J5" s="149" t="s">
        <v>47</v>
      </c>
      <c r="K5" s="149" t="s">
        <v>47</v>
      </c>
      <c r="L5" s="149" t="s">
        <v>47</v>
      </c>
      <c r="M5" s="13"/>
      <c r="N5" s="149" t="s">
        <v>47</v>
      </c>
      <c r="O5" s="149" t="s">
        <v>47</v>
      </c>
      <c r="P5" s="149" t="s">
        <v>47</v>
      </c>
      <c r="Q5" s="149" t="s">
        <v>47</v>
      </c>
      <c r="R5" s="149" t="s">
        <v>47</v>
      </c>
      <c r="S5" s="149" t="s">
        <v>47</v>
      </c>
      <c r="T5" s="13"/>
      <c r="U5" s="149" t="s">
        <v>47</v>
      </c>
      <c r="V5" s="149" t="s">
        <v>47</v>
      </c>
      <c r="W5" s="149" t="s">
        <v>47</v>
      </c>
    </row>
    <row r="6" spans="1:23">
      <c r="A6" s="73" t="s">
        <v>256</v>
      </c>
      <c r="B6" s="16"/>
      <c r="C6" s="56">
        <f>Monitoring!$B$57</f>
        <v>12</v>
      </c>
      <c r="D6" s="30">
        <f>Monitoring!$F$57</f>
        <v>9</v>
      </c>
      <c r="E6" s="50">
        <f>D6/C6</f>
        <v>0.75</v>
      </c>
      <c r="F6" s="81">
        <f>Monitoring!$J$57</f>
        <v>71368</v>
      </c>
      <c r="G6" s="13">
        <f>'Tier 1 Stats'!B20</f>
        <v>9</v>
      </c>
      <c r="H6" s="50">
        <f>'Tier 1 Stats'!F20</f>
        <v>1</v>
      </c>
      <c r="I6" s="13"/>
      <c r="J6" s="49">
        <f>'2010 Actions'!$B$43</f>
        <v>8</v>
      </c>
      <c r="K6" s="49">
        <f>D6-J6</f>
        <v>1</v>
      </c>
      <c r="L6" s="149" t="s">
        <v>47</v>
      </c>
      <c r="M6" s="13"/>
      <c r="N6" s="175">
        <f>'Action Durations'!D20</f>
        <v>16</v>
      </c>
      <c r="O6" s="49">
        <f>'Action Durations'!G20</f>
        <v>6</v>
      </c>
      <c r="P6" s="49">
        <f>'Action Durations'!H20</f>
        <v>1</v>
      </c>
      <c r="Q6" s="49">
        <f>'Action Durations'!I20</f>
        <v>4</v>
      </c>
      <c r="R6" s="49">
        <f>'Action Durations'!J20</f>
        <v>5</v>
      </c>
      <c r="S6" s="49">
        <f>'Action Durations'!K20</f>
        <v>0</v>
      </c>
      <c r="T6" s="13"/>
      <c r="U6" s="51">
        <f>'Beach Days'!E21</f>
        <v>3285</v>
      </c>
      <c r="V6" s="51">
        <f>'Beach Days'!H21</f>
        <v>77</v>
      </c>
      <c r="W6" s="40">
        <f>V6/U6</f>
        <v>2.3439878234398782E-2</v>
      </c>
    </row>
    <row r="7" spans="1:23">
      <c r="A7" s="73" t="s">
        <v>281</v>
      </c>
      <c r="B7" s="16"/>
      <c r="C7" s="56">
        <f>Monitoring!$B$61</f>
        <v>2</v>
      </c>
      <c r="D7" s="30">
        <f>Monitoring!$F$61</f>
        <v>0</v>
      </c>
      <c r="E7" s="50">
        <f t="shared" ref="E7:E16" si="0">D7/C7</f>
        <v>0</v>
      </c>
      <c r="F7" s="81">
        <f>Monitoring!$J$61</f>
        <v>0</v>
      </c>
      <c r="G7" s="13">
        <v>0</v>
      </c>
      <c r="H7" s="149" t="s">
        <v>47</v>
      </c>
      <c r="I7" s="13"/>
      <c r="J7" s="149" t="s">
        <v>47</v>
      </c>
      <c r="K7" s="149" t="s">
        <v>47</v>
      </c>
      <c r="L7" s="149" t="s">
        <v>47</v>
      </c>
      <c r="M7" s="13"/>
      <c r="N7" s="149" t="s">
        <v>47</v>
      </c>
      <c r="O7" s="149" t="s">
        <v>47</v>
      </c>
      <c r="P7" s="149" t="s">
        <v>47</v>
      </c>
      <c r="Q7" s="149" t="s">
        <v>47</v>
      </c>
      <c r="R7" s="149" t="s">
        <v>47</v>
      </c>
      <c r="S7" s="149" t="s">
        <v>47</v>
      </c>
      <c r="T7" s="13"/>
      <c r="U7" s="149" t="s">
        <v>47</v>
      </c>
      <c r="V7" s="149" t="s">
        <v>47</v>
      </c>
      <c r="W7" s="149" t="s">
        <v>47</v>
      </c>
    </row>
    <row r="8" spans="1:23">
      <c r="A8" s="73" t="s">
        <v>286</v>
      </c>
      <c r="B8" s="16"/>
      <c r="C8" s="56">
        <f>Monitoring!$B$99</f>
        <v>36</v>
      </c>
      <c r="D8" s="30">
        <f>Monitoring!$F$99</f>
        <v>23</v>
      </c>
      <c r="E8" s="50">
        <f t="shared" si="0"/>
        <v>0.63888888888888884</v>
      </c>
      <c r="F8" s="81">
        <f>Monitoring!$J$99</f>
        <v>262523</v>
      </c>
      <c r="G8" s="13">
        <f>'Tier 1 Stats'!B45</f>
        <v>23</v>
      </c>
      <c r="H8" s="50">
        <f>'Tier 1 Stats'!F45</f>
        <v>1</v>
      </c>
      <c r="I8" s="13"/>
      <c r="J8" s="49">
        <f>'2010 Actions'!$B$81</f>
        <v>18</v>
      </c>
      <c r="K8" s="49">
        <f t="shared" ref="K8:K15" si="1">D8-J8</f>
        <v>5</v>
      </c>
      <c r="L8" s="50">
        <f t="shared" ref="L8:L15" si="2">J8/D8</f>
        <v>0.78260869565217395</v>
      </c>
      <c r="M8" s="13"/>
      <c r="N8" s="143">
        <f>'Action Durations'!D40</f>
        <v>36</v>
      </c>
      <c r="O8" s="49">
        <f>'Action Durations'!G40</f>
        <v>34</v>
      </c>
      <c r="P8" s="49">
        <f>'Action Durations'!H40</f>
        <v>1</v>
      </c>
      <c r="Q8" s="49">
        <f>'Action Durations'!I40</f>
        <v>1</v>
      </c>
      <c r="R8" s="49">
        <f>'Action Durations'!J40</f>
        <v>0</v>
      </c>
      <c r="S8" s="49">
        <f>'Action Durations'!K40</f>
        <v>0</v>
      </c>
      <c r="T8" s="13"/>
      <c r="U8" s="51">
        <f>'Beach Days'!E46</f>
        <v>8135</v>
      </c>
      <c r="V8" s="51">
        <f>'Beach Days'!H46</f>
        <v>40</v>
      </c>
      <c r="W8" s="40">
        <f t="shared" ref="W8:W15" si="3">V8/U8</f>
        <v>4.9170251997541483E-3</v>
      </c>
    </row>
    <row r="9" spans="1:23">
      <c r="A9" s="73" t="s">
        <v>359</v>
      </c>
      <c r="B9" s="16"/>
      <c r="C9" s="56">
        <f>Monitoring!$B$109</f>
        <v>8</v>
      </c>
      <c r="D9" s="30">
        <f>Monitoring!$F$109</f>
        <v>0</v>
      </c>
      <c r="E9" s="50">
        <f t="shared" si="0"/>
        <v>0</v>
      </c>
      <c r="F9" s="81">
        <f>Monitoring!$J$109</f>
        <v>0</v>
      </c>
      <c r="G9" s="13">
        <v>0</v>
      </c>
      <c r="H9" s="149" t="s">
        <v>47</v>
      </c>
      <c r="I9" s="13"/>
      <c r="J9" s="149" t="s">
        <v>47</v>
      </c>
      <c r="K9" s="149" t="s">
        <v>47</v>
      </c>
      <c r="L9" s="149" t="s">
        <v>47</v>
      </c>
      <c r="M9" s="13"/>
      <c r="N9" s="149" t="s">
        <v>47</v>
      </c>
      <c r="O9" s="149" t="s">
        <v>47</v>
      </c>
      <c r="P9" s="149" t="s">
        <v>47</v>
      </c>
      <c r="Q9" s="149" t="s">
        <v>47</v>
      </c>
      <c r="R9" s="149" t="s">
        <v>47</v>
      </c>
      <c r="S9" s="149" t="s">
        <v>47</v>
      </c>
      <c r="T9" s="13"/>
      <c r="U9" s="149" t="s">
        <v>47</v>
      </c>
      <c r="V9" s="149" t="s">
        <v>47</v>
      </c>
      <c r="W9" s="149" t="s">
        <v>47</v>
      </c>
    </row>
    <row r="10" spans="1:23">
      <c r="A10" s="73" t="s">
        <v>176</v>
      </c>
      <c r="B10" s="16"/>
      <c r="C10" s="56">
        <f>Monitoring!$B$113</f>
        <v>2</v>
      </c>
      <c r="D10" s="30">
        <f>Monitoring!$F$113</f>
        <v>2</v>
      </c>
      <c r="E10" s="50">
        <f t="shared" si="0"/>
        <v>1</v>
      </c>
      <c r="F10" s="81">
        <f>Monitoring!$J$113</f>
        <v>127366</v>
      </c>
      <c r="G10" s="13">
        <f>'Tier 1 Stats'!B49</f>
        <v>2</v>
      </c>
      <c r="H10" s="50">
        <f>'Tier 1 Stats'!F49</f>
        <v>1</v>
      </c>
      <c r="I10" s="13"/>
      <c r="J10" s="49">
        <f>'2010 Actions'!$B$85</f>
        <v>2</v>
      </c>
      <c r="K10" s="49">
        <f t="shared" si="1"/>
        <v>0</v>
      </c>
      <c r="L10" s="50">
        <f t="shared" si="2"/>
        <v>1</v>
      </c>
      <c r="M10" s="13"/>
      <c r="N10" s="143">
        <f>'Action Durations'!D44</f>
        <v>2</v>
      </c>
      <c r="O10" s="49">
        <f>'Action Durations'!G44</f>
        <v>2</v>
      </c>
      <c r="P10" s="49">
        <f>'Action Durations'!H44</f>
        <v>0</v>
      </c>
      <c r="Q10" s="49">
        <f>'Action Durations'!I44</f>
        <v>0</v>
      </c>
      <c r="R10" s="49">
        <f>'Action Durations'!J44</f>
        <v>0</v>
      </c>
      <c r="S10" s="49">
        <f>'Action Durations'!K44</f>
        <v>0</v>
      </c>
      <c r="T10" s="13"/>
      <c r="U10" s="51">
        <f>'Beach Days'!E50</f>
        <v>730</v>
      </c>
      <c r="V10" s="51">
        <f>'Beach Days'!H50</f>
        <v>2</v>
      </c>
      <c r="W10" s="40">
        <f t="shared" si="3"/>
        <v>2.7397260273972603E-3</v>
      </c>
    </row>
    <row r="11" spans="1:23">
      <c r="A11" s="73" t="s">
        <v>380</v>
      </c>
      <c r="B11" s="16"/>
      <c r="C11" s="56">
        <f>Monitoring!$B$122</f>
        <v>7</v>
      </c>
      <c r="D11" s="30">
        <f>Monitoring!$F$122</f>
        <v>4</v>
      </c>
      <c r="E11" s="50">
        <f t="shared" si="0"/>
        <v>0.5714285714285714</v>
      </c>
      <c r="F11" s="81">
        <f>Monitoring!$J$122</f>
        <v>4030</v>
      </c>
      <c r="G11" s="13">
        <v>0</v>
      </c>
      <c r="H11" s="149" t="s">
        <v>47</v>
      </c>
      <c r="I11" s="13"/>
      <c r="J11" s="49">
        <f>'2010 Actions'!$B$99</f>
        <v>4</v>
      </c>
      <c r="K11" s="49">
        <f t="shared" si="1"/>
        <v>0</v>
      </c>
      <c r="L11" s="50">
        <f t="shared" si="2"/>
        <v>1</v>
      </c>
      <c r="M11" s="13"/>
      <c r="N11" s="143">
        <f>'Action Durations'!D50</f>
        <v>12</v>
      </c>
      <c r="O11" s="49">
        <f>'Action Durations'!G50</f>
        <v>10</v>
      </c>
      <c r="P11" s="49">
        <f>'Action Durations'!H50</f>
        <v>1</v>
      </c>
      <c r="Q11" s="49">
        <f>'Action Durations'!I50</f>
        <v>0</v>
      </c>
      <c r="R11" s="49">
        <f>'Action Durations'!J50</f>
        <v>1</v>
      </c>
      <c r="S11" s="49">
        <f>'Action Durations'!K50</f>
        <v>0</v>
      </c>
      <c r="T11" s="13"/>
      <c r="U11" s="51">
        <f>'Beach Days'!E56</f>
        <v>1460</v>
      </c>
      <c r="V11" s="51">
        <f>'Beach Days'!H56</f>
        <v>17</v>
      </c>
      <c r="W11" s="40">
        <f t="shared" si="3"/>
        <v>1.1643835616438357E-2</v>
      </c>
    </row>
    <row r="12" spans="1:23">
      <c r="A12" s="73" t="s">
        <v>395</v>
      </c>
      <c r="B12" s="16"/>
      <c r="C12" s="56">
        <f>Monitoring!$B$136</f>
        <v>12</v>
      </c>
      <c r="D12" s="30">
        <f>Monitoring!$F$136</f>
        <v>3</v>
      </c>
      <c r="E12" s="50">
        <f t="shared" si="0"/>
        <v>0.25</v>
      </c>
      <c r="F12" s="81">
        <f>Monitoring!$J$136</f>
        <v>68961</v>
      </c>
      <c r="G12" s="13">
        <f>'Tier 1 Stats'!B54</f>
        <v>3</v>
      </c>
      <c r="H12" s="50">
        <f>'Tier 1 Stats'!F54</f>
        <v>1</v>
      </c>
      <c r="I12" s="13"/>
      <c r="J12" s="49">
        <f>'2010 Actions'!$B$128</f>
        <v>3</v>
      </c>
      <c r="K12" s="49">
        <f t="shared" si="1"/>
        <v>0</v>
      </c>
      <c r="L12" s="50">
        <f t="shared" si="2"/>
        <v>1</v>
      </c>
      <c r="M12" s="13"/>
      <c r="N12" s="143">
        <f>'Action Durations'!D55</f>
        <v>27</v>
      </c>
      <c r="O12" s="49">
        <f>'Action Durations'!G55</f>
        <v>17</v>
      </c>
      <c r="P12" s="49">
        <f>'Action Durations'!H55</f>
        <v>6</v>
      </c>
      <c r="Q12" s="49">
        <f>'Action Durations'!I55</f>
        <v>4</v>
      </c>
      <c r="R12" s="49">
        <f>'Action Durations'!J55</f>
        <v>0</v>
      </c>
      <c r="S12" s="49">
        <f>'Action Durations'!K55</f>
        <v>0</v>
      </c>
      <c r="T12" s="13"/>
      <c r="U12" s="51">
        <f>'Beach Days'!E61</f>
        <v>1095</v>
      </c>
      <c r="V12" s="51">
        <f>'Beach Days'!H61</f>
        <v>45</v>
      </c>
      <c r="W12" s="40">
        <f t="shared" si="3"/>
        <v>4.1095890410958902E-2</v>
      </c>
    </row>
    <row r="13" spans="1:23">
      <c r="A13" s="73" t="s">
        <v>420</v>
      </c>
      <c r="B13" s="16"/>
      <c r="C13" s="56">
        <f>Monitoring!$B$181</f>
        <v>43</v>
      </c>
      <c r="D13" s="30">
        <f>Monitoring!$F$181</f>
        <v>18</v>
      </c>
      <c r="E13" s="50">
        <f t="shared" si="0"/>
        <v>0.41860465116279072</v>
      </c>
      <c r="F13" s="81">
        <f>Monitoring!$J$181</f>
        <v>156743</v>
      </c>
      <c r="G13" s="13">
        <f>'Tier 1 Stats'!B74</f>
        <v>18</v>
      </c>
      <c r="H13" s="50">
        <f>'Tier 1 Stats'!F74</f>
        <v>1</v>
      </c>
      <c r="I13" s="13"/>
      <c r="J13" s="49">
        <f>'2010 Actions'!$B$220</f>
        <v>15</v>
      </c>
      <c r="K13" s="49">
        <f t="shared" si="1"/>
        <v>3</v>
      </c>
      <c r="L13" s="149" t="s">
        <v>47</v>
      </c>
      <c r="M13" s="13"/>
      <c r="N13" s="175">
        <f>'Action Durations'!D72</f>
        <v>90</v>
      </c>
      <c r="O13" s="49">
        <f>'Action Durations'!G72</f>
        <v>61</v>
      </c>
      <c r="P13" s="49">
        <f>'Action Durations'!H72</f>
        <v>22</v>
      </c>
      <c r="Q13" s="49">
        <f>'Action Durations'!I72</f>
        <v>4</v>
      </c>
      <c r="R13" s="49">
        <f>'Action Durations'!J72</f>
        <v>3</v>
      </c>
      <c r="S13" s="49">
        <f>'Action Durations'!K72</f>
        <v>0</v>
      </c>
      <c r="T13" s="13"/>
      <c r="U13" s="51">
        <f>'Beach Days'!E81</f>
        <v>6570</v>
      </c>
      <c r="V13" s="51">
        <f>'Beach Days'!H81</f>
        <v>143</v>
      </c>
      <c r="W13" s="40">
        <f t="shared" ref="W13" si="4">V13/U13</f>
        <v>2.1765601217656014E-2</v>
      </c>
    </row>
    <row r="14" spans="1:23">
      <c r="A14" s="73" t="s">
        <v>507</v>
      </c>
      <c r="B14" s="16"/>
      <c r="C14" s="56">
        <f>Monitoring!$B$184</f>
        <v>1</v>
      </c>
      <c r="D14" s="30">
        <f>Monitoring!$F$184</f>
        <v>0</v>
      </c>
      <c r="E14" s="50">
        <f t="shared" si="0"/>
        <v>0</v>
      </c>
      <c r="F14" s="81">
        <f>Monitoring!$J$184</f>
        <v>0</v>
      </c>
      <c r="G14" s="13">
        <v>0</v>
      </c>
      <c r="H14" s="149" t="s">
        <v>47</v>
      </c>
      <c r="I14" s="13"/>
      <c r="J14" s="149" t="s">
        <v>47</v>
      </c>
      <c r="K14" s="149" t="s">
        <v>47</v>
      </c>
      <c r="L14" s="149" t="s">
        <v>47</v>
      </c>
      <c r="M14" s="13"/>
      <c r="N14" s="149" t="s">
        <v>47</v>
      </c>
      <c r="O14" s="149" t="s">
        <v>47</v>
      </c>
      <c r="P14" s="149" t="s">
        <v>47</v>
      </c>
      <c r="Q14" s="149" t="s">
        <v>47</v>
      </c>
      <c r="R14" s="149" t="s">
        <v>47</v>
      </c>
      <c r="S14" s="149" t="s">
        <v>47</v>
      </c>
      <c r="T14" s="13"/>
      <c r="U14" s="149" t="s">
        <v>47</v>
      </c>
      <c r="V14" s="149" t="s">
        <v>47</v>
      </c>
      <c r="W14" s="149" t="s">
        <v>47</v>
      </c>
    </row>
    <row r="15" spans="1:23">
      <c r="A15" s="73" t="s">
        <v>510</v>
      </c>
      <c r="B15" s="16"/>
      <c r="C15" s="56">
        <f>Monitoring!$B$192</f>
        <v>6</v>
      </c>
      <c r="D15" s="30">
        <f>Monitoring!$F$192</f>
        <v>1</v>
      </c>
      <c r="E15" s="50">
        <f t="shared" si="0"/>
        <v>0.16666666666666666</v>
      </c>
      <c r="F15" s="81">
        <f>Monitoring!$J$192</f>
        <v>778</v>
      </c>
      <c r="G15" s="13">
        <v>0</v>
      </c>
      <c r="H15" s="152" t="s">
        <v>47</v>
      </c>
      <c r="I15" s="13"/>
      <c r="J15" s="49">
        <f>'2010 Actions'!B225</f>
        <v>1</v>
      </c>
      <c r="K15" s="49">
        <f t="shared" si="1"/>
        <v>0</v>
      </c>
      <c r="L15" s="50">
        <f t="shared" si="2"/>
        <v>1</v>
      </c>
      <c r="M15" s="13"/>
      <c r="N15" s="175">
        <f>'Action Durations'!D75</f>
        <v>3</v>
      </c>
      <c r="O15" s="49">
        <f>'Action Durations'!G75</f>
        <v>1</v>
      </c>
      <c r="P15" s="49">
        <f>'Action Durations'!H75</f>
        <v>2</v>
      </c>
      <c r="Q15" s="49">
        <f>'Action Durations'!I75</f>
        <v>0</v>
      </c>
      <c r="R15" s="49">
        <f>'Action Durations'!J75</f>
        <v>0</v>
      </c>
      <c r="S15" s="49">
        <f>'Action Durations'!K75</f>
        <v>0</v>
      </c>
      <c r="T15" s="13"/>
      <c r="U15" s="51">
        <f>'Beach Days'!E84</f>
        <v>365</v>
      </c>
      <c r="V15" s="51">
        <f>'Beach Days'!H84</f>
        <v>5</v>
      </c>
      <c r="W15" s="40">
        <f t="shared" si="3"/>
        <v>1.3698630136986301E-2</v>
      </c>
    </row>
    <row r="16" spans="1:23">
      <c r="A16" s="73" t="s">
        <v>523</v>
      </c>
      <c r="B16" s="16"/>
      <c r="C16" s="176">
        <f>Monitoring!$B$197</f>
        <v>3</v>
      </c>
      <c r="D16" s="31">
        <f>Monitoring!$F$197</f>
        <v>0</v>
      </c>
      <c r="E16" s="42">
        <f t="shared" si="0"/>
        <v>0</v>
      </c>
      <c r="F16" s="177">
        <f>Monitoring!$J$197</f>
        <v>0</v>
      </c>
      <c r="G16" s="67">
        <v>0</v>
      </c>
      <c r="H16" s="178" t="s">
        <v>47</v>
      </c>
      <c r="I16" s="67"/>
      <c r="J16" s="178" t="s">
        <v>47</v>
      </c>
      <c r="K16" s="178" t="s">
        <v>47</v>
      </c>
      <c r="L16" s="178" t="s">
        <v>47</v>
      </c>
      <c r="M16" s="67"/>
      <c r="N16" s="178" t="s">
        <v>47</v>
      </c>
      <c r="O16" s="178" t="s">
        <v>47</v>
      </c>
      <c r="P16" s="178" t="s">
        <v>47</v>
      </c>
      <c r="Q16" s="178" t="s">
        <v>47</v>
      </c>
      <c r="R16" s="178" t="s">
        <v>47</v>
      </c>
      <c r="S16" s="178" t="s">
        <v>47</v>
      </c>
      <c r="T16" s="67"/>
      <c r="U16" s="178" t="s">
        <v>47</v>
      </c>
      <c r="V16" s="178" t="s">
        <v>47</v>
      </c>
      <c r="W16" s="178" t="s">
        <v>47</v>
      </c>
    </row>
    <row r="17" spans="1:23">
      <c r="C17" s="12">
        <f>SUM(C3:C16)</f>
        <v>169</v>
      </c>
      <c r="D17" s="12">
        <f>SUM(D3:D16)</f>
        <v>65</v>
      </c>
      <c r="E17" s="18">
        <f>D17/C17</f>
        <v>0.38461538461538464</v>
      </c>
      <c r="F17" s="10">
        <f>SUM(F3:F16)</f>
        <v>795845</v>
      </c>
      <c r="G17" s="10">
        <f>SUM(G3:G16)</f>
        <v>60</v>
      </c>
      <c r="H17" s="18">
        <f>'Tier 1 Stats'!E81</f>
        <v>1</v>
      </c>
      <c r="I17" s="12"/>
      <c r="J17" s="12">
        <f>SUM(J3:J16)</f>
        <v>56</v>
      </c>
      <c r="K17" s="17">
        <f>D17-J17</f>
        <v>9</v>
      </c>
      <c r="L17" s="18">
        <f>J17/D17</f>
        <v>0.86153846153846159</v>
      </c>
      <c r="M17" s="12"/>
      <c r="N17" s="12">
        <f t="shared" ref="N17:S17" si="5">SUM(N3:N16)</f>
        <v>207</v>
      </c>
      <c r="O17" s="12">
        <f t="shared" si="5"/>
        <v>149</v>
      </c>
      <c r="P17" s="12">
        <f t="shared" si="5"/>
        <v>33</v>
      </c>
      <c r="Q17" s="12">
        <f t="shared" si="5"/>
        <v>16</v>
      </c>
      <c r="R17" s="12">
        <f t="shared" si="5"/>
        <v>9</v>
      </c>
      <c r="S17" s="12">
        <f t="shared" si="5"/>
        <v>0</v>
      </c>
      <c r="T17" s="12"/>
      <c r="U17" s="10">
        <f>SUM(U3:U16)</f>
        <v>23465</v>
      </c>
      <c r="V17" s="10">
        <f>SUM(V3:V16)</f>
        <v>354</v>
      </c>
      <c r="W17" s="53">
        <f>V17/U17</f>
        <v>1.5086298742808438E-2</v>
      </c>
    </row>
    <row r="18" spans="1:23">
      <c r="C18" s="12"/>
      <c r="D18" s="12"/>
      <c r="E18" s="18"/>
      <c r="F18" s="10"/>
      <c r="G18" s="10"/>
      <c r="H18" s="86"/>
      <c r="I18" s="12"/>
      <c r="J18" s="12"/>
      <c r="K18" s="17"/>
      <c r="L18" s="18"/>
      <c r="M18" s="12"/>
      <c r="N18" s="12"/>
      <c r="O18" s="12"/>
      <c r="P18" s="12"/>
      <c r="Q18" s="12"/>
      <c r="R18" s="12"/>
      <c r="S18" s="12"/>
      <c r="T18" s="12"/>
      <c r="U18" s="10"/>
      <c r="V18" s="10"/>
      <c r="W18" s="53"/>
    </row>
    <row r="19" spans="1:23">
      <c r="V19" s="19"/>
    </row>
    <row r="20" spans="1:23">
      <c r="A20" s="84" t="s">
        <v>58</v>
      </c>
      <c r="V20" s="19"/>
    </row>
    <row r="21" spans="1:23">
      <c r="C21" s="92" t="s">
        <v>55</v>
      </c>
      <c r="D21" s="83" t="s">
        <v>67</v>
      </c>
    </row>
    <row r="22" spans="1:23">
      <c r="C22" s="92"/>
      <c r="D22" s="83" t="s">
        <v>68</v>
      </c>
    </row>
    <row r="23" spans="1:23">
      <c r="C23" s="92" t="s">
        <v>59</v>
      </c>
      <c r="D23" s="82" t="s">
        <v>66</v>
      </c>
    </row>
    <row r="24" spans="1:23">
      <c r="C24" s="92" t="s">
        <v>56</v>
      </c>
      <c r="D24" s="83" t="s">
        <v>69</v>
      </c>
    </row>
    <row r="25" spans="1:23">
      <c r="C25" s="92"/>
      <c r="D25" s="83" t="s">
        <v>70</v>
      </c>
    </row>
    <row r="26" spans="1:23">
      <c r="C26" s="92" t="s">
        <v>57</v>
      </c>
      <c r="D26" s="82" t="s">
        <v>71</v>
      </c>
    </row>
    <row r="27" spans="1:23">
      <c r="C27" s="92"/>
      <c r="D27" s="82" t="s">
        <v>72</v>
      </c>
    </row>
    <row r="28" spans="1:23">
      <c r="C28" s="92" t="s">
        <v>61</v>
      </c>
      <c r="D28" s="82" t="s">
        <v>73</v>
      </c>
    </row>
    <row r="29" spans="1:23">
      <c r="C29" s="93"/>
      <c r="D29" s="82" t="s">
        <v>74</v>
      </c>
    </row>
    <row r="30" spans="1:23">
      <c r="C30" s="92" t="s">
        <v>60</v>
      </c>
      <c r="D30" s="82" t="s">
        <v>64</v>
      </c>
    </row>
    <row r="31" spans="1:23">
      <c r="C31" s="92" t="s">
        <v>62</v>
      </c>
      <c r="D31" s="82" t="s">
        <v>65</v>
      </c>
    </row>
  </sheetData>
  <mergeCells count="4">
    <mergeCell ref="J1:L1"/>
    <mergeCell ref="N1:S1"/>
    <mergeCell ref="U1:W1"/>
    <mergeCell ref="C1:G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2010 Swimming Season
Texas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202"/>
  <sheetViews>
    <sheetView zoomScaleNormal="100" workbookViewId="0">
      <selection activeCell="M206" sqref="M206"/>
    </sheetView>
  </sheetViews>
  <sheetFormatPr defaultRowHeight="12.75"/>
  <cols>
    <col min="1" max="1" width="12.5703125" style="28" customWidth="1"/>
    <col min="2" max="2" width="7.7109375" style="28" customWidth="1"/>
    <col min="3" max="3" width="33" style="28" customWidth="1"/>
    <col min="4" max="4" width="12.5703125" style="28" customWidth="1"/>
    <col min="5" max="5" width="8.28515625" style="55" customWidth="1"/>
    <col min="6" max="6" width="9.140625" style="24"/>
    <col min="7" max="10" width="9.7109375" style="28" customWidth="1"/>
    <col min="12" max="16384" width="9.140625" style="24"/>
  </cols>
  <sheetData>
    <row r="1" spans="1:10" ht="33.75" customHeight="1">
      <c r="A1" s="25" t="s">
        <v>16</v>
      </c>
      <c r="B1" s="25" t="s">
        <v>17</v>
      </c>
      <c r="C1" s="25" t="s">
        <v>89</v>
      </c>
      <c r="D1" s="25" t="s">
        <v>90</v>
      </c>
      <c r="E1" s="3" t="s">
        <v>91</v>
      </c>
      <c r="F1" s="80" t="s">
        <v>530</v>
      </c>
      <c r="G1" s="25" t="s">
        <v>92</v>
      </c>
      <c r="H1" s="25" t="s">
        <v>93</v>
      </c>
      <c r="I1" s="25" t="s">
        <v>94</v>
      </c>
      <c r="J1" s="25" t="s">
        <v>95</v>
      </c>
    </row>
    <row r="2" spans="1:10" ht="12.75" customHeight="1">
      <c r="A2" s="73" t="s">
        <v>179</v>
      </c>
      <c r="B2" s="73" t="s">
        <v>180</v>
      </c>
      <c r="C2" s="73" t="s">
        <v>181</v>
      </c>
      <c r="D2" s="73" t="s">
        <v>34</v>
      </c>
      <c r="E2" s="73">
        <v>3</v>
      </c>
      <c r="F2" s="153">
        <v>564</v>
      </c>
      <c r="G2" s="73">
        <v>28.152978000000001</v>
      </c>
      <c r="H2" s="73">
        <v>-96.973641000000001</v>
      </c>
      <c r="I2" s="73">
        <v>28.151458999999999</v>
      </c>
      <c r="J2" s="73">
        <v>-96.973527000000004</v>
      </c>
    </row>
    <row r="3" spans="1:10" ht="12.75" customHeight="1">
      <c r="A3" s="73" t="s">
        <v>179</v>
      </c>
      <c r="B3" s="73" t="s">
        <v>182</v>
      </c>
      <c r="C3" s="73" t="s">
        <v>183</v>
      </c>
      <c r="D3" s="73" t="s">
        <v>34</v>
      </c>
      <c r="E3" s="73">
        <v>3</v>
      </c>
      <c r="F3" s="153">
        <v>1616</v>
      </c>
      <c r="G3" s="73">
        <v>28.071462</v>
      </c>
      <c r="H3" s="73">
        <v>-97.220134999999999</v>
      </c>
      <c r="I3" s="73">
        <v>28.072724999999998</v>
      </c>
      <c r="J3" s="73">
        <v>-97.217545999999999</v>
      </c>
    </row>
    <row r="4" spans="1:10" ht="12.75" customHeight="1">
      <c r="A4" s="73" t="s">
        <v>179</v>
      </c>
      <c r="B4" s="73" t="s">
        <v>184</v>
      </c>
      <c r="C4" s="73" t="s">
        <v>185</v>
      </c>
      <c r="D4" s="73" t="s">
        <v>34</v>
      </c>
      <c r="E4" s="73">
        <v>3</v>
      </c>
      <c r="F4" s="153">
        <v>771</v>
      </c>
      <c r="G4" s="73">
        <v>28.112155000000001</v>
      </c>
      <c r="H4" s="73">
        <v>-97.027924999999996</v>
      </c>
      <c r="I4" s="73">
        <v>28.113033000000001</v>
      </c>
      <c r="J4" s="73">
        <v>-97.025954999999996</v>
      </c>
    </row>
    <row r="5" spans="1:10" ht="12.75" customHeight="1">
      <c r="A5" s="73" t="s">
        <v>179</v>
      </c>
      <c r="B5" s="73" t="s">
        <v>186</v>
      </c>
      <c r="C5" s="73" t="s">
        <v>187</v>
      </c>
      <c r="D5" s="73" t="s">
        <v>34</v>
      </c>
      <c r="E5" s="73">
        <v>3</v>
      </c>
      <c r="F5" s="153">
        <v>1832</v>
      </c>
      <c r="G5" s="73">
        <v>28.136330999999998</v>
      </c>
      <c r="H5" s="73">
        <v>-97.009505000000004</v>
      </c>
      <c r="I5" s="73">
        <v>28.135173000000002</v>
      </c>
      <c r="J5" s="73">
        <v>-97.006896999999995</v>
      </c>
    </row>
    <row r="6" spans="1:10" ht="12.75" customHeight="1">
      <c r="A6" s="73" t="s">
        <v>179</v>
      </c>
      <c r="B6" s="73" t="s">
        <v>188</v>
      </c>
      <c r="C6" s="73" t="s">
        <v>189</v>
      </c>
      <c r="D6" s="73" t="s">
        <v>34</v>
      </c>
      <c r="E6" s="73">
        <v>3</v>
      </c>
      <c r="F6" s="153">
        <v>5441</v>
      </c>
      <c r="G6" s="73">
        <v>28.113403000000002</v>
      </c>
      <c r="H6" s="73">
        <v>-97.024662000000006</v>
      </c>
      <c r="I6" s="73">
        <v>28.102679999999999</v>
      </c>
      <c r="J6" s="73">
        <v>-97.024184000000005</v>
      </c>
    </row>
    <row r="7" spans="1:10" ht="12.75" customHeight="1">
      <c r="A7" s="73" t="s">
        <v>179</v>
      </c>
      <c r="B7" s="73" t="s">
        <v>190</v>
      </c>
      <c r="C7" s="73" t="s">
        <v>191</v>
      </c>
      <c r="D7" s="73" t="s">
        <v>34</v>
      </c>
      <c r="E7" s="73">
        <v>2</v>
      </c>
      <c r="F7" s="153">
        <v>8443</v>
      </c>
      <c r="G7" s="73">
        <v>28.128170000000001</v>
      </c>
      <c r="H7" s="73">
        <v>-96.985669999999999</v>
      </c>
      <c r="I7" s="73">
        <v>28.128696000000001</v>
      </c>
      <c r="J7" s="73">
        <v>-96.995553000000001</v>
      </c>
    </row>
    <row r="8" spans="1:10" ht="12.75" customHeight="1">
      <c r="A8" s="73" t="s">
        <v>179</v>
      </c>
      <c r="B8" s="73" t="s">
        <v>192</v>
      </c>
      <c r="C8" s="73" t="s">
        <v>193</v>
      </c>
      <c r="D8" s="73" t="s">
        <v>34</v>
      </c>
      <c r="E8" s="73">
        <v>3</v>
      </c>
      <c r="F8" s="153">
        <v>310</v>
      </c>
      <c r="G8" s="73">
        <v>27.997001000000001</v>
      </c>
      <c r="H8" s="73">
        <v>-97.169400999999993</v>
      </c>
      <c r="I8" s="73">
        <v>27.996303000000001</v>
      </c>
      <c r="J8" s="73">
        <v>-97.168850000000006</v>
      </c>
    </row>
    <row r="9" spans="1:10" ht="12.75" customHeight="1">
      <c r="A9" s="73" t="s">
        <v>179</v>
      </c>
      <c r="B9" s="73" t="s">
        <v>194</v>
      </c>
      <c r="C9" s="73" t="s">
        <v>195</v>
      </c>
      <c r="D9" s="73" t="s">
        <v>34</v>
      </c>
      <c r="E9" s="73">
        <v>3</v>
      </c>
      <c r="F9" s="153">
        <v>376</v>
      </c>
      <c r="G9" s="73">
        <v>27.995322999999999</v>
      </c>
      <c r="H9" s="73">
        <v>-97.168120999999999</v>
      </c>
      <c r="I9" s="73">
        <v>27.994333000000001</v>
      </c>
      <c r="J9" s="73">
        <v>-97.167789999999997</v>
      </c>
    </row>
    <row r="10" spans="1:10" ht="12.75" customHeight="1">
      <c r="A10" s="74" t="s">
        <v>179</v>
      </c>
      <c r="B10" s="74" t="s">
        <v>196</v>
      </c>
      <c r="C10" s="74" t="s">
        <v>197</v>
      </c>
      <c r="D10" s="74" t="s">
        <v>34</v>
      </c>
      <c r="E10" s="74">
        <v>1</v>
      </c>
      <c r="F10" s="155">
        <v>4671</v>
      </c>
      <c r="G10" s="74">
        <v>28.025665</v>
      </c>
      <c r="H10" s="74">
        <v>-97.045657000000006</v>
      </c>
      <c r="I10" s="74">
        <v>28.030768999999999</v>
      </c>
      <c r="J10" s="74">
        <v>-97.033090999999999</v>
      </c>
    </row>
    <row r="11" spans="1:10" ht="12.75" customHeight="1">
      <c r="A11" s="33"/>
      <c r="B11" s="34">
        <f>COUNTA(B2:B10)</f>
        <v>9</v>
      </c>
      <c r="C11" s="33"/>
      <c r="D11" s="33"/>
      <c r="E11" s="79"/>
      <c r="F11" s="54">
        <f>SUM(F2:F10)</f>
        <v>24024</v>
      </c>
      <c r="G11" s="33"/>
      <c r="H11" s="33"/>
      <c r="I11" s="33"/>
      <c r="J11" s="33"/>
    </row>
    <row r="12" spans="1:10" ht="12.75" customHeight="1">
      <c r="A12" s="33"/>
      <c r="B12" s="33"/>
      <c r="C12" s="33"/>
      <c r="D12" s="33"/>
      <c r="E12" s="56"/>
      <c r="F12" s="154"/>
      <c r="G12" s="33"/>
      <c r="H12" s="33"/>
      <c r="I12" s="33"/>
      <c r="J12" s="33"/>
    </row>
    <row r="13" spans="1:10" ht="12.75" customHeight="1">
      <c r="A13" s="73" t="s">
        <v>198</v>
      </c>
      <c r="B13" s="73" t="s">
        <v>199</v>
      </c>
      <c r="C13" s="73" t="s">
        <v>200</v>
      </c>
      <c r="D13" s="73" t="s">
        <v>34</v>
      </c>
      <c r="E13" s="73">
        <v>1</v>
      </c>
      <c r="F13" s="153">
        <v>20050</v>
      </c>
      <c r="G13" s="73">
        <v>28.925775999999999</v>
      </c>
      <c r="H13" s="73">
        <v>-95.314333000000005</v>
      </c>
      <c r="I13" s="73">
        <v>28.890471999999999</v>
      </c>
      <c r="J13" s="73">
        <v>-95.362300000000005</v>
      </c>
    </row>
    <row r="14" spans="1:10" ht="12.75" customHeight="1">
      <c r="A14" s="73" t="s">
        <v>198</v>
      </c>
      <c r="B14" s="73" t="s">
        <v>201</v>
      </c>
      <c r="C14" s="73" t="s">
        <v>202</v>
      </c>
      <c r="D14" s="73" t="s">
        <v>34</v>
      </c>
      <c r="E14" s="73">
        <v>2</v>
      </c>
      <c r="F14" s="153">
        <v>875</v>
      </c>
      <c r="G14" s="73">
        <v>29.007774000000001</v>
      </c>
      <c r="H14" s="73">
        <v>-95.224231000000003</v>
      </c>
      <c r="I14" s="73">
        <v>29.006625</v>
      </c>
      <c r="J14" s="73">
        <v>-95.225660000000005</v>
      </c>
    </row>
    <row r="15" spans="1:10" ht="12.75" customHeight="1">
      <c r="A15" s="73" t="s">
        <v>198</v>
      </c>
      <c r="B15" s="73" t="s">
        <v>203</v>
      </c>
      <c r="C15" s="73" t="s">
        <v>204</v>
      </c>
      <c r="D15" s="73" t="s">
        <v>34</v>
      </c>
      <c r="E15" s="73">
        <v>1</v>
      </c>
      <c r="F15" s="153">
        <v>52975</v>
      </c>
      <c r="G15" s="73">
        <v>29.070034</v>
      </c>
      <c r="H15" s="73">
        <v>-95.124992000000006</v>
      </c>
      <c r="I15" s="73">
        <v>28.977737000000001</v>
      </c>
      <c r="J15" s="73">
        <v>-95.252865999999997</v>
      </c>
    </row>
    <row r="16" spans="1:10" ht="12.75" customHeight="1">
      <c r="A16" s="73" t="s">
        <v>198</v>
      </c>
      <c r="B16" s="73" t="s">
        <v>205</v>
      </c>
      <c r="C16" s="73" t="s">
        <v>206</v>
      </c>
      <c r="D16" s="73" t="s">
        <v>34</v>
      </c>
      <c r="E16" s="73">
        <v>2</v>
      </c>
      <c r="F16" s="153">
        <v>7795</v>
      </c>
      <c r="G16" s="73">
        <v>28.890485000000002</v>
      </c>
      <c r="H16" s="73">
        <v>-95.362288000000007</v>
      </c>
      <c r="I16" s="73">
        <v>28.877580999999999</v>
      </c>
      <c r="J16" s="73">
        <v>-95.378583000000006</v>
      </c>
    </row>
    <row r="17" spans="1:10" ht="12.75" customHeight="1">
      <c r="A17" s="73" t="s">
        <v>198</v>
      </c>
      <c r="B17" s="73" t="s">
        <v>207</v>
      </c>
      <c r="C17" s="73" t="s">
        <v>208</v>
      </c>
      <c r="D17" s="73" t="s">
        <v>34</v>
      </c>
      <c r="E17" s="73">
        <v>1</v>
      </c>
      <c r="F17" s="153">
        <v>6251</v>
      </c>
      <c r="G17" s="73">
        <v>28.934404000000001</v>
      </c>
      <c r="H17" s="73">
        <v>-95.297599000000005</v>
      </c>
      <c r="I17" s="73">
        <v>28.925737999999999</v>
      </c>
      <c r="J17" s="73">
        <v>-95.314374999999998</v>
      </c>
    </row>
    <row r="18" spans="1:10" ht="12.75" customHeight="1">
      <c r="A18" s="73" t="s">
        <v>198</v>
      </c>
      <c r="B18" s="73" t="s">
        <v>209</v>
      </c>
      <c r="C18" s="73" t="s">
        <v>210</v>
      </c>
      <c r="D18" s="73" t="s">
        <v>34</v>
      </c>
      <c r="E18" s="73">
        <v>2</v>
      </c>
      <c r="F18" s="153">
        <v>4326</v>
      </c>
      <c r="G18" s="73">
        <v>29.080190000000002</v>
      </c>
      <c r="H18" s="73">
        <v>-95.130593000000005</v>
      </c>
      <c r="I18" s="73">
        <v>29.075590999999999</v>
      </c>
      <c r="J18" s="73">
        <v>-95.123144999999994</v>
      </c>
    </row>
    <row r="19" spans="1:10" ht="12.75" customHeight="1">
      <c r="A19" s="73" t="s">
        <v>198</v>
      </c>
      <c r="B19" s="73" t="s">
        <v>211</v>
      </c>
      <c r="C19" s="73" t="s">
        <v>212</v>
      </c>
      <c r="D19" s="73" t="s">
        <v>34</v>
      </c>
      <c r="E19" s="73">
        <v>3</v>
      </c>
      <c r="F19" s="153">
        <v>568</v>
      </c>
      <c r="G19" s="73">
        <v>29.048179999999999</v>
      </c>
      <c r="H19" s="73">
        <v>-95.165514999999999</v>
      </c>
      <c r="I19" s="73">
        <v>29.046966999999999</v>
      </c>
      <c r="J19" s="73">
        <v>-95.164400000000001</v>
      </c>
    </row>
    <row r="20" spans="1:10" ht="12.75" customHeight="1">
      <c r="A20" s="73" t="s">
        <v>198</v>
      </c>
      <c r="B20" s="73" t="s">
        <v>213</v>
      </c>
      <c r="C20" s="73" t="s">
        <v>214</v>
      </c>
      <c r="D20" s="73" t="s">
        <v>34</v>
      </c>
      <c r="E20" s="73">
        <v>2</v>
      </c>
      <c r="F20" s="153">
        <v>16753</v>
      </c>
      <c r="G20" s="73">
        <v>28.84769</v>
      </c>
      <c r="H20" s="73">
        <v>-95.461533000000003</v>
      </c>
      <c r="I20" s="73">
        <v>28.825620000000001</v>
      </c>
      <c r="J20" s="73">
        <v>-95.506842000000006</v>
      </c>
    </row>
    <row r="21" spans="1:10" ht="12.75" customHeight="1">
      <c r="A21" s="73" t="s">
        <v>198</v>
      </c>
      <c r="B21" s="73" t="s">
        <v>215</v>
      </c>
      <c r="C21" s="73" t="s">
        <v>216</v>
      </c>
      <c r="D21" s="73" t="s">
        <v>34</v>
      </c>
      <c r="E21" s="73">
        <v>1</v>
      </c>
      <c r="F21" s="153">
        <v>20129</v>
      </c>
      <c r="G21" s="73">
        <v>28.977743</v>
      </c>
      <c r="H21" s="73">
        <v>-95.252852000000004</v>
      </c>
      <c r="I21" s="73">
        <v>28.937124000000001</v>
      </c>
      <c r="J21" s="73">
        <v>-95.295213000000004</v>
      </c>
    </row>
    <row r="22" spans="1:10" ht="12.75" customHeight="1">
      <c r="A22" s="74" t="s">
        <v>198</v>
      </c>
      <c r="B22" s="74" t="s">
        <v>217</v>
      </c>
      <c r="C22" s="74" t="s">
        <v>218</v>
      </c>
      <c r="D22" s="74" t="s">
        <v>34</v>
      </c>
      <c r="E22" s="74">
        <v>3</v>
      </c>
      <c r="F22" s="155">
        <v>1195</v>
      </c>
      <c r="G22" s="74">
        <v>28.978629000000002</v>
      </c>
      <c r="H22" s="74">
        <v>-95.269925000000001</v>
      </c>
      <c r="I22" s="74">
        <v>28.978666</v>
      </c>
      <c r="J22" s="74">
        <v>-95.273567</v>
      </c>
    </row>
    <row r="23" spans="1:10" ht="12.75" customHeight="1">
      <c r="A23" s="33"/>
      <c r="B23" s="34">
        <f>COUNTA(B13:B22)</f>
        <v>10</v>
      </c>
      <c r="C23" s="33"/>
      <c r="D23" s="47"/>
      <c r="E23" s="79"/>
      <c r="F23" s="54">
        <f>SUM(F13:F22)</f>
        <v>130917</v>
      </c>
      <c r="G23" s="47"/>
      <c r="H23" s="47"/>
      <c r="I23" s="47"/>
      <c r="J23" s="47"/>
    </row>
    <row r="24" spans="1:10" ht="12.75" customHeight="1">
      <c r="A24" s="33"/>
      <c r="B24" s="34"/>
      <c r="C24" s="33"/>
      <c r="D24" s="47"/>
      <c r="E24" s="57"/>
      <c r="F24" s="154"/>
      <c r="G24" s="47"/>
      <c r="H24" s="47"/>
      <c r="I24" s="47"/>
      <c r="J24" s="47"/>
    </row>
    <row r="25" spans="1:10" ht="12.75" customHeight="1">
      <c r="A25" s="73" t="s">
        <v>219</v>
      </c>
      <c r="B25" s="73" t="s">
        <v>220</v>
      </c>
      <c r="C25" s="73" t="s">
        <v>221</v>
      </c>
      <c r="D25" s="73" t="s">
        <v>34</v>
      </c>
      <c r="E25" s="73">
        <v>3</v>
      </c>
      <c r="F25" s="153">
        <v>441</v>
      </c>
      <c r="G25" s="73">
        <v>28.683585000000001</v>
      </c>
      <c r="H25" s="73">
        <v>-96.652467000000001</v>
      </c>
      <c r="I25" s="73">
        <v>28.682860000000002</v>
      </c>
      <c r="J25" s="73">
        <v>-96.651516999999998</v>
      </c>
    </row>
    <row r="26" spans="1:10" ht="12.75" customHeight="1">
      <c r="A26" s="73" t="s">
        <v>219</v>
      </c>
      <c r="B26" s="73" t="s">
        <v>222</v>
      </c>
      <c r="C26" s="73" t="s">
        <v>223</v>
      </c>
      <c r="D26" s="73" t="s">
        <v>34</v>
      </c>
      <c r="E26" s="73">
        <v>2</v>
      </c>
      <c r="F26" s="153">
        <v>3264</v>
      </c>
      <c r="G26" s="73">
        <v>28.408915</v>
      </c>
      <c r="H26" s="73">
        <v>-96.723484999999997</v>
      </c>
      <c r="I26" s="73">
        <v>28.407968</v>
      </c>
      <c r="J26" s="73">
        <v>-96.713391000000001</v>
      </c>
    </row>
    <row r="27" spans="1:10" ht="12.75" customHeight="1">
      <c r="A27" s="73" t="s">
        <v>219</v>
      </c>
      <c r="B27" s="73" t="s">
        <v>224</v>
      </c>
      <c r="C27" s="73" t="s">
        <v>225</v>
      </c>
      <c r="D27" s="73" t="s">
        <v>34</v>
      </c>
      <c r="E27" s="73">
        <v>3</v>
      </c>
      <c r="F27" s="153">
        <v>1403</v>
      </c>
      <c r="G27" s="73">
        <v>28.462667</v>
      </c>
      <c r="H27" s="73">
        <v>-96.415210999999999</v>
      </c>
      <c r="I27" s="73">
        <v>28.459848999999998</v>
      </c>
      <c r="J27" s="73">
        <v>-96.412233000000001</v>
      </c>
    </row>
    <row r="28" spans="1:10" ht="12.75" customHeight="1">
      <c r="A28" s="73" t="s">
        <v>219</v>
      </c>
      <c r="B28" s="73" t="s">
        <v>226</v>
      </c>
      <c r="C28" s="73" t="s">
        <v>227</v>
      </c>
      <c r="D28" s="73" t="s">
        <v>34</v>
      </c>
      <c r="E28" s="73">
        <v>2</v>
      </c>
      <c r="F28" s="153">
        <v>10153</v>
      </c>
      <c r="G28" s="73">
        <v>28.546316000000001</v>
      </c>
      <c r="H28" s="73">
        <v>-96.519966999999994</v>
      </c>
      <c r="I28" s="73">
        <v>28.52345</v>
      </c>
      <c r="J28" s="73">
        <v>-96.503345999999993</v>
      </c>
    </row>
    <row r="29" spans="1:10" ht="12.75" customHeight="1">
      <c r="A29" s="73" t="s">
        <v>219</v>
      </c>
      <c r="B29" s="73" t="s">
        <v>228</v>
      </c>
      <c r="C29" s="73" t="s">
        <v>229</v>
      </c>
      <c r="D29" s="73" t="s">
        <v>34</v>
      </c>
      <c r="E29" s="73">
        <v>2</v>
      </c>
      <c r="F29" s="153">
        <v>2368</v>
      </c>
      <c r="G29" s="73">
        <v>28.455247</v>
      </c>
      <c r="H29" s="73">
        <v>-96.406829999999999</v>
      </c>
      <c r="I29" s="73">
        <v>28.449774999999999</v>
      </c>
      <c r="J29" s="73">
        <v>-96.403238000000002</v>
      </c>
    </row>
    <row r="30" spans="1:10" ht="12.75" customHeight="1">
      <c r="A30" s="73" t="s">
        <v>219</v>
      </c>
      <c r="B30" s="73" t="s">
        <v>230</v>
      </c>
      <c r="C30" s="73" t="s">
        <v>231</v>
      </c>
      <c r="D30" s="73" t="s">
        <v>34</v>
      </c>
      <c r="E30" s="73">
        <v>2</v>
      </c>
      <c r="F30" s="153">
        <v>622</v>
      </c>
      <c r="G30" s="73">
        <v>28.639565000000001</v>
      </c>
      <c r="H30" s="73">
        <v>-96.610276999999996</v>
      </c>
      <c r="I30" s="73">
        <v>28.638172999999998</v>
      </c>
      <c r="J30" s="73">
        <v>-96.611344000000003</v>
      </c>
    </row>
    <row r="31" spans="1:10" ht="12.75" customHeight="1">
      <c r="A31" s="73" t="s">
        <v>219</v>
      </c>
      <c r="B31" s="73" t="s">
        <v>232</v>
      </c>
      <c r="C31" s="73" t="s">
        <v>233</v>
      </c>
      <c r="D31" s="73" t="s">
        <v>34</v>
      </c>
      <c r="E31" s="73">
        <v>2</v>
      </c>
      <c r="F31" s="153">
        <v>7036</v>
      </c>
      <c r="G31" s="73">
        <v>28.561278000000001</v>
      </c>
      <c r="H31" s="73">
        <v>-96.540009999999995</v>
      </c>
      <c r="I31" s="73">
        <v>28.552676000000002</v>
      </c>
      <c r="J31" s="73">
        <v>-96.522373999999999</v>
      </c>
    </row>
    <row r="32" spans="1:10" ht="12.75" customHeight="1">
      <c r="A32" s="73" t="s">
        <v>219</v>
      </c>
      <c r="B32" s="73" t="s">
        <v>234</v>
      </c>
      <c r="C32" s="73" t="s">
        <v>235</v>
      </c>
      <c r="D32" s="73" t="s">
        <v>34</v>
      </c>
      <c r="E32" s="73">
        <v>3</v>
      </c>
      <c r="F32" s="153">
        <v>9180</v>
      </c>
      <c r="G32" s="73">
        <v>28.381532</v>
      </c>
      <c r="H32" s="73">
        <v>-96.399367999999996</v>
      </c>
      <c r="I32" s="73">
        <v>28.359511999999999</v>
      </c>
      <c r="J32" s="73">
        <v>-96.402833000000001</v>
      </c>
    </row>
    <row r="33" spans="1:10" ht="12.75" customHeight="1">
      <c r="A33" s="73" t="s">
        <v>219</v>
      </c>
      <c r="B33" s="73" t="s">
        <v>236</v>
      </c>
      <c r="C33" s="73" t="s">
        <v>237</v>
      </c>
      <c r="D33" s="73" t="s">
        <v>34</v>
      </c>
      <c r="E33" s="73">
        <v>3</v>
      </c>
      <c r="F33" s="153">
        <v>3795</v>
      </c>
      <c r="G33" s="73">
        <v>28.362801000000001</v>
      </c>
      <c r="H33" s="73">
        <v>-96.407573999999997</v>
      </c>
      <c r="I33" s="73">
        <v>28.358882999999999</v>
      </c>
      <c r="J33" s="73">
        <v>-96.417828</v>
      </c>
    </row>
    <row r="34" spans="1:10" ht="12.75" customHeight="1">
      <c r="A34" s="73" t="s">
        <v>219</v>
      </c>
      <c r="B34" s="73" t="s">
        <v>238</v>
      </c>
      <c r="C34" s="73" t="s">
        <v>239</v>
      </c>
      <c r="D34" s="73" t="s">
        <v>34</v>
      </c>
      <c r="E34" s="73">
        <v>3</v>
      </c>
      <c r="F34" s="153">
        <v>10703</v>
      </c>
      <c r="G34" s="73">
        <v>28.346270000000001</v>
      </c>
      <c r="H34" s="73">
        <v>-96.435523000000003</v>
      </c>
      <c r="I34" s="73">
        <v>28.332186</v>
      </c>
      <c r="J34" s="73">
        <v>-96.464265999999995</v>
      </c>
    </row>
    <row r="35" spans="1:10" ht="12.75" customHeight="1">
      <c r="A35" s="73" t="s">
        <v>219</v>
      </c>
      <c r="B35" s="73" t="s">
        <v>240</v>
      </c>
      <c r="C35" s="73" t="s">
        <v>241</v>
      </c>
      <c r="D35" s="73" t="s">
        <v>34</v>
      </c>
      <c r="E35" s="73">
        <v>3</v>
      </c>
      <c r="F35" s="153">
        <v>14619</v>
      </c>
      <c r="G35" s="73">
        <v>28.321866</v>
      </c>
      <c r="H35" s="73">
        <v>-96.482757000000007</v>
      </c>
      <c r="I35" s="73">
        <v>28.303014000000001</v>
      </c>
      <c r="J35" s="73">
        <v>-96.517966999999999</v>
      </c>
    </row>
    <row r="36" spans="1:10" ht="12.75" customHeight="1">
      <c r="A36" s="73" t="s">
        <v>219</v>
      </c>
      <c r="B36" s="73" t="s">
        <v>242</v>
      </c>
      <c r="C36" s="73" t="s">
        <v>243</v>
      </c>
      <c r="D36" s="73" t="s">
        <v>34</v>
      </c>
      <c r="E36" s="73">
        <v>2</v>
      </c>
      <c r="F36" s="153">
        <v>189814</v>
      </c>
      <c r="G36" s="73">
        <v>28.381882000000001</v>
      </c>
      <c r="H36" s="73">
        <v>-96.389122</v>
      </c>
      <c r="I36" s="73">
        <v>28.067515</v>
      </c>
      <c r="J36" s="73">
        <v>-96.845799999999997</v>
      </c>
    </row>
    <row r="37" spans="1:10" ht="12.75" customHeight="1">
      <c r="A37" s="73" t="s">
        <v>219</v>
      </c>
      <c r="B37" s="73" t="s">
        <v>244</v>
      </c>
      <c r="C37" s="73" t="s">
        <v>245</v>
      </c>
      <c r="D37" s="73" t="s">
        <v>34</v>
      </c>
      <c r="E37" s="73">
        <v>3</v>
      </c>
      <c r="F37" s="153">
        <v>1544</v>
      </c>
      <c r="G37" s="73">
        <v>28.636384</v>
      </c>
      <c r="H37" s="73">
        <v>-96.458983000000003</v>
      </c>
      <c r="I37" s="73">
        <v>28.636371</v>
      </c>
      <c r="J37" s="73">
        <v>-96.455455000000001</v>
      </c>
    </row>
    <row r="38" spans="1:10" ht="12.75" customHeight="1">
      <c r="A38" s="73" t="s">
        <v>219</v>
      </c>
      <c r="B38" s="73" t="s">
        <v>246</v>
      </c>
      <c r="C38" s="73" t="s">
        <v>247</v>
      </c>
      <c r="D38" s="73" t="s">
        <v>34</v>
      </c>
      <c r="E38" s="73">
        <v>3</v>
      </c>
      <c r="F38" s="153">
        <v>1185</v>
      </c>
      <c r="G38" s="73">
        <v>28.681151</v>
      </c>
      <c r="H38" s="73">
        <v>-96.563248999999999</v>
      </c>
      <c r="I38" s="73">
        <v>28.679698999999999</v>
      </c>
      <c r="J38" s="73">
        <v>-96.564466999999993</v>
      </c>
    </row>
    <row r="39" spans="1:10" ht="12.75" customHeight="1">
      <c r="A39" s="73" t="s">
        <v>219</v>
      </c>
      <c r="B39" s="73" t="s">
        <v>248</v>
      </c>
      <c r="C39" s="73" t="s">
        <v>249</v>
      </c>
      <c r="D39" s="73" t="s">
        <v>34</v>
      </c>
      <c r="E39" s="73">
        <v>2</v>
      </c>
      <c r="F39" s="153">
        <v>2059</v>
      </c>
      <c r="G39" s="73">
        <v>28.666996000000001</v>
      </c>
      <c r="H39" s="73">
        <v>-96.407114000000007</v>
      </c>
      <c r="I39" s="73">
        <v>28.663613000000002</v>
      </c>
      <c r="J39" s="73">
        <v>-96.408668000000006</v>
      </c>
    </row>
    <row r="40" spans="1:10" ht="12.75" customHeight="1">
      <c r="A40" s="73" t="s">
        <v>219</v>
      </c>
      <c r="B40" s="73" t="s">
        <v>250</v>
      </c>
      <c r="C40" s="73" t="s">
        <v>251</v>
      </c>
      <c r="D40" s="73" t="s">
        <v>34</v>
      </c>
      <c r="E40" s="73">
        <v>2</v>
      </c>
      <c r="F40" s="153">
        <v>852</v>
      </c>
      <c r="G40" s="73">
        <v>28.694056</v>
      </c>
      <c r="H40" s="73">
        <v>-96.662621000000001</v>
      </c>
      <c r="I40" s="73">
        <v>28.692616000000001</v>
      </c>
      <c r="J40" s="73">
        <v>-96.662187000000003</v>
      </c>
    </row>
    <row r="41" spans="1:10" ht="12.75" customHeight="1">
      <c r="A41" s="73" t="s">
        <v>219</v>
      </c>
      <c r="B41" s="73" t="s">
        <v>252</v>
      </c>
      <c r="C41" s="73" t="s">
        <v>253</v>
      </c>
      <c r="D41" s="73" t="s">
        <v>34</v>
      </c>
      <c r="E41" s="73">
        <v>3</v>
      </c>
      <c r="F41" s="153">
        <v>10260</v>
      </c>
      <c r="G41" s="73">
        <v>28.669101999999999</v>
      </c>
      <c r="H41" s="73">
        <v>-96.571267000000006</v>
      </c>
      <c r="I41" s="73">
        <v>28.666643000000001</v>
      </c>
      <c r="J41" s="73">
        <v>-96.573932999999997</v>
      </c>
    </row>
    <row r="42" spans="1:10" ht="12.75" customHeight="1">
      <c r="A42" s="74" t="s">
        <v>219</v>
      </c>
      <c r="B42" s="74" t="s">
        <v>254</v>
      </c>
      <c r="C42" s="74" t="s">
        <v>255</v>
      </c>
      <c r="D42" s="74" t="s">
        <v>34</v>
      </c>
      <c r="E42" s="74">
        <v>3</v>
      </c>
      <c r="F42" s="155">
        <v>1677</v>
      </c>
      <c r="G42" s="74">
        <v>28.390411</v>
      </c>
      <c r="H42" s="74">
        <v>-96.708152999999996</v>
      </c>
      <c r="I42" s="74">
        <v>28.388724</v>
      </c>
      <c r="J42" s="74">
        <v>-96.708591999999996</v>
      </c>
    </row>
    <row r="43" spans="1:10" ht="12.75" customHeight="1">
      <c r="A43" s="33"/>
      <c r="B43" s="34">
        <f>COUNTA(B25:B42)</f>
        <v>18</v>
      </c>
      <c r="C43" s="33"/>
      <c r="D43" s="33"/>
      <c r="E43" s="79"/>
      <c r="F43" s="54">
        <f>SUM(F25:F42)</f>
        <v>270975</v>
      </c>
      <c r="G43" s="33"/>
      <c r="H43" s="33"/>
      <c r="I43" s="33"/>
      <c r="J43" s="33"/>
    </row>
    <row r="44" spans="1:10" ht="12.75" customHeight="1">
      <c r="A44" s="33"/>
      <c r="B44" s="34"/>
      <c r="C44" s="33"/>
      <c r="D44" s="33"/>
      <c r="E44" s="79"/>
      <c r="F44" s="54"/>
      <c r="G44" s="33"/>
      <c r="H44" s="33"/>
      <c r="I44" s="33"/>
      <c r="J44" s="33"/>
    </row>
    <row r="45" spans="1:10" ht="12.75" customHeight="1">
      <c r="A45" s="73" t="s">
        <v>256</v>
      </c>
      <c r="B45" s="73" t="s">
        <v>257</v>
      </c>
      <c r="C45" s="73" t="s">
        <v>258</v>
      </c>
      <c r="D45" s="73" t="s">
        <v>34</v>
      </c>
      <c r="E45" s="73">
        <v>1</v>
      </c>
      <c r="F45" s="153">
        <v>4160</v>
      </c>
      <c r="G45" s="73">
        <v>26.156599</v>
      </c>
      <c r="H45" s="73">
        <v>-97.170885999999996</v>
      </c>
      <c r="I45" s="73">
        <v>26.145216000000001</v>
      </c>
      <c r="J45" s="73">
        <v>-97.169571000000005</v>
      </c>
    </row>
    <row r="46" spans="1:10" ht="12.75" customHeight="1">
      <c r="A46" s="73" t="s">
        <v>256</v>
      </c>
      <c r="B46" s="73" t="s">
        <v>259</v>
      </c>
      <c r="C46" s="73" t="s">
        <v>260</v>
      </c>
      <c r="D46" s="73" t="s">
        <v>34</v>
      </c>
      <c r="E46" s="73">
        <v>1</v>
      </c>
      <c r="F46" s="153">
        <v>2918</v>
      </c>
      <c r="G46" s="73">
        <v>26.164566000000001</v>
      </c>
      <c r="H46" s="73">
        <v>-97.171960999999996</v>
      </c>
      <c r="I46" s="73">
        <v>26.156599</v>
      </c>
      <c r="J46" s="73">
        <v>-97.170885999999996</v>
      </c>
    </row>
    <row r="47" spans="1:10" ht="12.75" customHeight="1">
      <c r="A47" s="73" t="s">
        <v>256</v>
      </c>
      <c r="B47" s="73" t="s">
        <v>261</v>
      </c>
      <c r="C47" s="73" t="s">
        <v>262</v>
      </c>
      <c r="D47" s="73" t="s">
        <v>34</v>
      </c>
      <c r="E47" s="73">
        <v>1</v>
      </c>
      <c r="F47" s="153">
        <v>16169</v>
      </c>
      <c r="G47" s="73">
        <v>26.231954999999999</v>
      </c>
      <c r="H47" s="73">
        <v>-97.181252999999998</v>
      </c>
      <c r="I47" s="73">
        <v>26.187840000000001</v>
      </c>
      <c r="J47" s="73">
        <v>-97.175030000000007</v>
      </c>
    </row>
    <row r="48" spans="1:10" ht="12.75" customHeight="1">
      <c r="A48" s="73" t="s">
        <v>256</v>
      </c>
      <c r="B48" s="73" t="s">
        <v>263</v>
      </c>
      <c r="C48" s="73" t="s">
        <v>264</v>
      </c>
      <c r="D48" s="73" t="s">
        <v>34</v>
      </c>
      <c r="E48" s="73">
        <v>1</v>
      </c>
      <c r="F48" s="153">
        <v>2772</v>
      </c>
      <c r="G48" s="73">
        <v>26.145219999999998</v>
      </c>
      <c r="H48" s="73">
        <v>-97.169573999999997</v>
      </c>
      <c r="I48" s="73">
        <v>26.137715</v>
      </c>
      <c r="J48" s="73">
        <v>-97.168070999999998</v>
      </c>
    </row>
    <row r="49" spans="1:10" ht="12.75" customHeight="1">
      <c r="A49" s="73" t="s">
        <v>256</v>
      </c>
      <c r="B49" s="73" t="s">
        <v>265</v>
      </c>
      <c r="C49" s="73" t="s">
        <v>266</v>
      </c>
      <c r="D49" s="73" t="s">
        <v>34</v>
      </c>
      <c r="E49" s="73">
        <v>1</v>
      </c>
      <c r="F49" s="153">
        <v>8522</v>
      </c>
      <c r="G49" s="73">
        <v>26.187843999999998</v>
      </c>
      <c r="H49" s="73">
        <v>-97.175030000000007</v>
      </c>
      <c r="I49" s="73">
        <v>26.164562</v>
      </c>
      <c r="J49" s="73">
        <v>-97.171965999999998</v>
      </c>
    </row>
    <row r="50" spans="1:10" ht="12.75" customHeight="1">
      <c r="A50" s="73" t="s">
        <v>256</v>
      </c>
      <c r="B50" s="73" t="s">
        <v>267</v>
      </c>
      <c r="C50" s="73" t="s">
        <v>268</v>
      </c>
      <c r="D50" s="73" t="s">
        <v>34</v>
      </c>
      <c r="E50" s="73">
        <v>1</v>
      </c>
      <c r="F50" s="153">
        <v>8209</v>
      </c>
      <c r="G50" s="73">
        <v>26.011177</v>
      </c>
      <c r="H50" s="73">
        <v>-97.151527000000002</v>
      </c>
      <c r="I50" s="73">
        <v>25.988674</v>
      </c>
      <c r="J50" s="73">
        <v>-97.149398000000005</v>
      </c>
    </row>
    <row r="51" spans="1:10" ht="12.75" customHeight="1">
      <c r="A51" s="73" t="s">
        <v>256</v>
      </c>
      <c r="B51" s="73" t="s">
        <v>269</v>
      </c>
      <c r="C51" s="73" t="s">
        <v>270</v>
      </c>
      <c r="D51" s="73" t="s">
        <v>34</v>
      </c>
      <c r="E51" s="73">
        <v>1</v>
      </c>
      <c r="F51" s="153">
        <v>4937</v>
      </c>
      <c r="G51" s="73">
        <v>26.080425000000002</v>
      </c>
      <c r="H51" s="73">
        <v>-97.158472000000003</v>
      </c>
      <c r="I51" s="73">
        <v>26.067519000000001</v>
      </c>
      <c r="J51" s="73">
        <v>-97.153897999999998</v>
      </c>
    </row>
    <row r="52" spans="1:10" ht="12.75" customHeight="1">
      <c r="A52" s="73" t="s">
        <v>256</v>
      </c>
      <c r="B52" s="73" t="s">
        <v>271</v>
      </c>
      <c r="C52" s="73" t="s">
        <v>272</v>
      </c>
      <c r="D52" s="73" t="s">
        <v>34</v>
      </c>
      <c r="E52" s="73">
        <v>3</v>
      </c>
      <c r="F52" s="153">
        <v>52239</v>
      </c>
      <c r="G52" s="73">
        <v>26.367591000000001</v>
      </c>
      <c r="H52" s="73">
        <v>-97.215214000000003</v>
      </c>
      <c r="I52" s="73">
        <v>26.247798</v>
      </c>
      <c r="J52" s="73">
        <v>-97.194303000000005</v>
      </c>
    </row>
    <row r="53" spans="1:10" ht="12.75" customHeight="1">
      <c r="A53" s="73" t="s">
        <v>256</v>
      </c>
      <c r="B53" s="73" t="s">
        <v>273</v>
      </c>
      <c r="C53" s="73" t="s">
        <v>274</v>
      </c>
      <c r="D53" s="73" t="s">
        <v>34</v>
      </c>
      <c r="E53" s="73">
        <v>2</v>
      </c>
      <c r="F53" s="153">
        <v>5545</v>
      </c>
      <c r="G53" s="73">
        <v>26.169287000000001</v>
      </c>
      <c r="H53" s="73">
        <v>-97.180732000000006</v>
      </c>
      <c r="I53" s="73">
        <v>26.155560999999999</v>
      </c>
      <c r="J53" s="73">
        <v>-97.181083000000001</v>
      </c>
    </row>
    <row r="54" spans="1:10" ht="12.75" customHeight="1">
      <c r="A54" s="73" t="s">
        <v>256</v>
      </c>
      <c r="B54" s="73" t="s">
        <v>275</v>
      </c>
      <c r="C54" s="73" t="s">
        <v>276</v>
      </c>
      <c r="D54" s="73" t="s">
        <v>34</v>
      </c>
      <c r="E54" s="73">
        <v>1</v>
      </c>
      <c r="F54" s="153">
        <v>2607</v>
      </c>
      <c r="G54" s="73">
        <v>26.146764999999998</v>
      </c>
      <c r="H54" s="73">
        <v>-97.179097999999996</v>
      </c>
      <c r="I54" s="73">
        <v>26.140419999999999</v>
      </c>
      <c r="J54" s="73">
        <v>-97.17698</v>
      </c>
    </row>
    <row r="55" spans="1:10" ht="12.75" customHeight="1">
      <c r="A55" s="73" t="s">
        <v>256</v>
      </c>
      <c r="B55" s="73" t="s">
        <v>277</v>
      </c>
      <c r="C55" s="73" t="s">
        <v>278</v>
      </c>
      <c r="D55" s="73" t="s">
        <v>34</v>
      </c>
      <c r="E55" s="73">
        <v>2</v>
      </c>
      <c r="F55" s="153">
        <v>66666</v>
      </c>
      <c r="G55" s="73">
        <v>26.410989000000001</v>
      </c>
      <c r="H55" s="73">
        <v>-97.224992999999998</v>
      </c>
      <c r="I55" s="73">
        <v>26.231952</v>
      </c>
      <c r="J55" s="73">
        <v>-97.181250000000006</v>
      </c>
    </row>
    <row r="56" spans="1:10" ht="12.75" customHeight="1">
      <c r="A56" s="74" t="s">
        <v>256</v>
      </c>
      <c r="B56" s="74" t="s">
        <v>279</v>
      </c>
      <c r="C56" s="74" t="s">
        <v>280</v>
      </c>
      <c r="D56" s="74" t="s">
        <v>34</v>
      </c>
      <c r="E56" s="74">
        <v>1</v>
      </c>
      <c r="F56" s="155">
        <v>21074</v>
      </c>
      <c r="G56" s="74">
        <v>26.137718</v>
      </c>
      <c r="H56" s="74">
        <v>-97.168070999999998</v>
      </c>
      <c r="I56" s="74">
        <v>26.080418999999999</v>
      </c>
      <c r="J56" s="74">
        <v>-97.158478000000002</v>
      </c>
    </row>
    <row r="57" spans="1:10" ht="12.75" customHeight="1">
      <c r="A57" s="33"/>
      <c r="B57" s="34">
        <f>COUNTA(B45:B56)</f>
        <v>12</v>
      </c>
      <c r="C57" s="33"/>
      <c r="D57" s="33"/>
      <c r="E57" s="79"/>
      <c r="F57" s="54">
        <f>SUM(F45:F56)</f>
        <v>195818</v>
      </c>
      <c r="G57" s="33"/>
      <c r="H57" s="33"/>
      <c r="I57" s="33"/>
      <c r="J57" s="33"/>
    </row>
    <row r="58" spans="1:10" ht="12.75" customHeight="1">
      <c r="A58" s="33"/>
      <c r="B58" s="34"/>
      <c r="C58" s="33"/>
      <c r="D58" s="33"/>
      <c r="E58" s="79"/>
      <c r="F58" s="54"/>
      <c r="G58" s="33"/>
      <c r="H58" s="33"/>
      <c r="I58" s="33"/>
      <c r="J58" s="33"/>
    </row>
    <row r="59" spans="1:10" ht="12.75" customHeight="1">
      <c r="A59" s="73" t="s">
        <v>281</v>
      </c>
      <c r="B59" s="73" t="s">
        <v>282</v>
      </c>
      <c r="C59" s="73" t="s">
        <v>283</v>
      </c>
      <c r="D59" s="73" t="s">
        <v>34</v>
      </c>
      <c r="E59" s="73">
        <v>2</v>
      </c>
      <c r="F59" s="153">
        <v>5724</v>
      </c>
      <c r="G59" s="73">
        <v>29.561506999999999</v>
      </c>
      <c r="H59" s="73">
        <v>-94.353943000000001</v>
      </c>
      <c r="I59" s="73">
        <v>29.555610000000001</v>
      </c>
      <c r="J59" s="73">
        <v>-94.370594999999994</v>
      </c>
    </row>
    <row r="60" spans="1:10" ht="12.75" customHeight="1">
      <c r="A60" s="74" t="s">
        <v>281</v>
      </c>
      <c r="B60" s="74" t="s">
        <v>284</v>
      </c>
      <c r="C60" s="74" t="s">
        <v>285</v>
      </c>
      <c r="D60" s="74" t="s">
        <v>34</v>
      </c>
      <c r="E60" s="74">
        <v>2</v>
      </c>
      <c r="F60" s="155">
        <v>821</v>
      </c>
      <c r="G60" s="74">
        <v>29.745937999999999</v>
      </c>
      <c r="H60" s="74">
        <v>-94.826933999999994</v>
      </c>
      <c r="I60" s="74">
        <v>29.744319999999998</v>
      </c>
      <c r="J60" s="74">
        <v>-94.828661999999994</v>
      </c>
    </row>
    <row r="61" spans="1:10" ht="12.75" customHeight="1">
      <c r="A61" s="33"/>
      <c r="B61" s="34">
        <f>COUNTA(B59:B60)</f>
        <v>2</v>
      </c>
      <c r="C61" s="33"/>
      <c r="D61" s="33"/>
      <c r="E61" s="79"/>
      <c r="F61" s="54">
        <f>SUM(F59:F60)</f>
        <v>6545</v>
      </c>
      <c r="G61" s="33"/>
      <c r="H61" s="33"/>
      <c r="I61" s="33"/>
      <c r="J61" s="33"/>
    </row>
    <row r="62" spans="1:10" ht="12.75" customHeight="1">
      <c r="A62" s="33"/>
      <c r="B62" s="34"/>
      <c r="C62" s="33"/>
      <c r="D62" s="33"/>
      <c r="E62" s="79"/>
      <c r="F62" s="54"/>
      <c r="G62" s="33"/>
      <c r="H62" s="33"/>
      <c r="I62" s="33"/>
      <c r="J62" s="33"/>
    </row>
    <row r="63" spans="1:10" ht="12.75" customHeight="1">
      <c r="A63" s="73" t="s">
        <v>286</v>
      </c>
      <c r="B63" s="73" t="s">
        <v>287</v>
      </c>
      <c r="C63" s="73" t="s">
        <v>288</v>
      </c>
      <c r="D63" s="73" t="s">
        <v>34</v>
      </c>
      <c r="E63" s="73">
        <v>1</v>
      </c>
      <c r="F63" s="153">
        <v>7372</v>
      </c>
      <c r="G63" s="73">
        <v>29.298145999999999</v>
      </c>
      <c r="H63" s="73">
        <v>-94.777564999999996</v>
      </c>
      <c r="I63" s="73">
        <v>29.284662999999998</v>
      </c>
      <c r="J63" s="73">
        <v>-94.794775999999999</v>
      </c>
    </row>
    <row r="64" spans="1:10" ht="12.75" customHeight="1">
      <c r="A64" s="73" t="s">
        <v>286</v>
      </c>
      <c r="B64" s="73" t="s">
        <v>289</v>
      </c>
      <c r="C64" s="73" t="s">
        <v>290</v>
      </c>
      <c r="D64" s="73" t="s">
        <v>34</v>
      </c>
      <c r="E64" s="73">
        <v>1</v>
      </c>
      <c r="F64" s="153">
        <v>8186</v>
      </c>
      <c r="G64" s="73">
        <v>29.284668</v>
      </c>
      <c r="H64" s="73">
        <v>-94.794770999999997</v>
      </c>
      <c r="I64" s="73">
        <v>29.271917999999999</v>
      </c>
      <c r="J64" s="73">
        <v>-94.815865000000002</v>
      </c>
    </row>
    <row r="65" spans="1:10" ht="12.75" customHeight="1">
      <c r="A65" s="73" t="s">
        <v>286</v>
      </c>
      <c r="B65" s="73" t="s">
        <v>291</v>
      </c>
      <c r="C65" s="73" t="s">
        <v>292</v>
      </c>
      <c r="D65" s="73" t="s">
        <v>34</v>
      </c>
      <c r="E65" s="73">
        <v>1</v>
      </c>
      <c r="F65" s="153">
        <v>5408</v>
      </c>
      <c r="G65" s="73">
        <v>29.271923000000001</v>
      </c>
      <c r="H65" s="73">
        <v>-94.815860000000001</v>
      </c>
      <c r="I65" s="73">
        <v>29.264091000000001</v>
      </c>
      <c r="J65" s="73">
        <v>-94.830243999999993</v>
      </c>
    </row>
    <row r="66" spans="1:10" ht="12.75" customHeight="1">
      <c r="A66" s="73" t="s">
        <v>286</v>
      </c>
      <c r="B66" s="73" t="s">
        <v>293</v>
      </c>
      <c r="C66" s="73" t="s">
        <v>294</v>
      </c>
      <c r="D66" s="73" t="s">
        <v>34</v>
      </c>
      <c r="E66" s="73">
        <v>1</v>
      </c>
      <c r="F66" s="153">
        <v>8637</v>
      </c>
      <c r="G66" s="73">
        <v>29.337451999999999</v>
      </c>
      <c r="H66" s="73">
        <v>-94.733011000000005</v>
      </c>
      <c r="I66" s="73">
        <v>29.324251</v>
      </c>
      <c r="J66" s="73">
        <v>-94.739129000000005</v>
      </c>
    </row>
    <row r="67" spans="1:10" ht="12.75" customHeight="1">
      <c r="A67" s="73" t="s">
        <v>286</v>
      </c>
      <c r="B67" s="73" t="s">
        <v>295</v>
      </c>
      <c r="C67" s="73" t="s">
        <v>296</v>
      </c>
      <c r="D67" s="73" t="s">
        <v>34</v>
      </c>
      <c r="E67" s="73">
        <v>2</v>
      </c>
      <c r="F67" s="153">
        <v>7720</v>
      </c>
      <c r="G67" s="73">
        <v>29.503046999999999</v>
      </c>
      <c r="H67" s="73">
        <v>-94.510476999999995</v>
      </c>
      <c r="I67" s="73">
        <v>29.494188000000001</v>
      </c>
      <c r="J67" s="73">
        <v>-94.532478999999995</v>
      </c>
    </row>
    <row r="68" spans="1:10" ht="12.75" customHeight="1">
      <c r="A68" s="73" t="s">
        <v>286</v>
      </c>
      <c r="B68" s="73" t="s">
        <v>297</v>
      </c>
      <c r="C68" s="73" t="s">
        <v>298</v>
      </c>
      <c r="D68" s="73" t="s">
        <v>34</v>
      </c>
      <c r="E68" s="73">
        <v>2</v>
      </c>
      <c r="F68" s="153">
        <v>11504</v>
      </c>
      <c r="G68" s="73">
        <v>29.494188000000001</v>
      </c>
      <c r="H68" s="73">
        <v>-94.532478999999995</v>
      </c>
      <c r="I68" s="73">
        <v>29.480985</v>
      </c>
      <c r="J68" s="73">
        <v>-94.565258</v>
      </c>
    </row>
    <row r="69" spans="1:10" ht="12.75" customHeight="1">
      <c r="A69" s="73" t="s">
        <v>286</v>
      </c>
      <c r="B69" s="73" t="s">
        <v>299</v>
      </c>
      <c r="C69" s="73" t="s">
        <v>300</v>
      </c>
      <c r="D69" s="73" t="s">
        <v>34</v>
      </c>
      <c r="E69" s="73">
        <v>1</v>
      </c>
      <c r="F69" s="153">
        <v>8158</v>
      </c>
      <c r="G69" s="73">
        <v>29.464994999999998</v>
      </c>
      <c r="H69" s="73">
        <v>-94.602678999999995</v>
      </c>
      <c r="I69" s="73">
        <v>29.454705000000001</v>
      </c>
      <c r="J69" s="73">
        <v>-94.625401999999994</v>
      </c>
    </row>
    <row r="70" spans="1:10" ht="12.75" customHeight="1">
      <c r="A70" s="73" t="s">
        <v>286</v>
      </c>
      <c r="B70" s="73" t="s">
        <v>301</v>
      </c>
      <c r="C70" s="73" t="s">
        <v>302</v>
      </c>
      <c r="D70" s="73" t="s">
        <v>34</v>
      </c>
      <c r="E70" s="73">
        <v>1</v>
      </c>
      <c r="F70" s="153">
        <v>6647</v>
      </c>
      <c r="G70" s="73">
        <v>29.242084999999999</v>
      </c>
      <c r="H70" s="73">
        <v>-94.868972999999997</v>
      </c>
      <c r="I70" s="73">
        <v>29.232451000000001</v>
      </c>
      <c r="J70" s="73">
        <v>-94.886527999999998</v>
      </c>
    </row>
    <row r="71" spans="1:10" ht="12.75" customHeight="1">
      <c r="A71" s="73" t="s">
        <v>286</v>
      </c>
      <c r="B71" s="73" t="s">
        <v>303</v>
      </c>
      <c r="C71" s="73" t="s">
        <v>304</v>
      </c>
      <c r="D71" s="73" t="s">
        <v>34</v>
      </c>
      <c r="E71" s="73">
        <v>2</v>
      </c>
      <c r="F71" s="153">
        <v>10387</v>
      </c>
      <c r="G71" s="73">
        <v>29.324251</v>
      </c>
      <c r="H71" s="73">
        <v>-94.739124000000004</v>
      </c>
      <c r="I71" s="73">
        <v>29.307164</v>
      </c>
      <c r="J71" s="73">
        <v>-94.765163999999999</v>
      </c>
    </row>
    <row r="72" spans="1:10" ht="12.75" customHeight="1">
      <c r="A72" s="73" t="s">
        <v>286</v>
      </c>
      <c r="B72" s="73" t="s">
        <v>305</v>
      </c>
      <c r="C72" s="73" t="s">
        <v>306</v>
      </c>
      <c r="D72" s="73" t="s">
        <v>34</v>
      </c>
      <c r="E72" s="73">
        <v>3</v>
      </c>
      <c r="F72" s="153">
        <v>1518</v>
      </c>
      <c r="G72" s="73">
        <v>29.369475000000001</v>
      </c>
      <c r="H72" s="73">
        <v>-94.750953999999993</v>
      </c>
      <c r="I72" s="73">
        <v>29.367046999999999</v>
      </c>
      <c r="J72" s="73">
        <v>-94.754748000000006</v>
      </c>
    </row>
    <row r="73" spans="1:10" ht="12.75" customHeight="1">
      <c r="A73" s="73" t="s">
        <v>286</v>
      </c>
      <c r="B73" s="73" t="s">
        <v>307</v>
      </c>
      <c r="C73" s="73" t="s">
        <v>308</v>
      </c>
      <c r="D73" s="73" t="s">
        <v>34</v>
      </c>
      <c r="E73" s="73">
        <v>2</v>
      </c>
      <c r="F73" s="153">
        <v>4340</v>
      </c>
      <c r="G73" s="73">
        <v>29.232441999999999</v>
      </c>
      <c r="H73" s="73">
        <v>-94.886529999999993</v>
      </c>
      <c r="I73" s="73">
        <v>29.225587999999998</v>
      </c>
      <c r="J73" s="73">
        <v>-94.897639999999996</v>
      </c>
    </row>
    <row r="74" spans="1:10" ht="12.75" customHeight="1">
      <c r="A74" s="73" t="s">
        <v>286</v>
      </c>
      <c r="B74" s="73" t="s">
        <v>309</v>
      </c>
      <c r="C74" s="73" t="s">
        <v>310</v>
      </c>
      <c r="D74" s="73" t="s">
        <v>34</v>
      </c>
      <c r="E74" s="73">
        <v>1</v>
      </c>
      <c r="F74" s="153">
        <v>7981</v>
      </c>
      <c r="G74" s="73">
        <v>29.195292999999999</v>
      </c>
      <c r="H74" s="73">
        <v>-94.948764999999995</v>
      </c>
      <c r="I74" s="73">
        <v>29.182981999999999</v>
      </c>
      <c r="J74" s="73">
        <v>-94.969425999999999</v>
      </c>
    </row>
    <row r="75" spans="1:10" ht="12.75" customHeight="1">
      <c r="A75" s="73" t="s">
        <v>286</v>
      </c>
      <c r="B75" s="73" t="s">
        <v>311</v>
      </c>
      <c r="C75" s="73" t="s">
        <v>312</v>
      </c>
      <c r="D75" s="73" t="s">
        <v>34</v>
      </c>
      <c r="E75" s="73">
        <v>1</v>
      </c>
      <c r="F75" s="153">
        <v>36321</v>
      </c>
      <c r="G75" s="73">
        <v>29.206506000000001</v>
      </c>
      <c r="H75" s="73">
        <v>-94.950650999999993</v>
      </c>
      <c r="I75" s="73">
        <v>29.193209</v>
      </c>
      <c r="J75" s="73">
        <v>-94.977587999999997</v>
      </c>
    </row>
    <row r="76" spans="1:10" ht="12.75" customHeight="1">
      <c r="A76" s="73" t="s">
        <v>286</v>
      </c>
      <c r="B76" s="73" t="s">
        <v>313</v>
      </c>
      <c r="C76" s="73" t="s">
        <v>314</v>
      </c>
      <c r="D76" s="73" t="s">
        <v>34</v>
      </c>
      <c r="E76" s="73">
        <v>2</v>
      </c>
      <c r="F76" s="153">
        <v>13902</v>
      </c>
      <c r="G76" s="73">
        <v>29.532236000000001</v>
      </c>
      <c r="H76" s="73">
        <v>-94.432993999999994</v>
      </c>
      <c r="I76" s="73">
        <v>29.517306999999999</v>
      </c>
      <c r="J76" s="73">
        <v>-94.473127000000005</v>
      </c>
    </row>
    <row r="77" spans="1:10" ht="12.75" customHeight="1">
      <c r="A77" s="73" t="s">
        <v>286</v>
      </c>
      <c r="B77" s="73" t="s">
        <v>315</v>
      </c>
      <c r="C77" s="73" t="s">
        <v>316</v>
      </c>
      <c r="D77" s="73" t="s">
        <v>34</v>
      </c>
      <c r="E77" s="73">
        <v>2</v>
      </c>
      <c r="F77" s="153">
        <v>4898</v>
      </c>
      <c r="G77" s="73">
        <v>29.517306999999999</v>
      </c>
      <c r="H77" s="73">
        <v>-94.473127000000005</v>
      </c>
      <c r="I77" s="73">
        <v>29.511803</v>
      </c>
      <c r="J77" s="73">
        <v>-94.487145999999996</v>
      </c>
    </row>
    <row r="78" spans="1:10" ht="12.75" customHeight="1">
      <c r="A78" s="73" t="s">
        <v>286</v>
      </c>
      <c r="B78" s="73" t="s">
        <v>317</v>
      </c>
      <c r="C78" s="73" t="s">
        <v>318</v>
      </c>
      <c r="D78" s="73" t="s">
        <v>34</v>
      </c>
      <c r="E78" s="73">
        <v>1</v>
      </c>
      <c r="F78" s="153">
        <v>5479</v>
      </c>
      <c r="G78" s="73">
        <v>29.454708</v>
      </c>
      <c r="H78" s="73">
        <v>-94.625401999999994</v>
      </c>
      <c r="I78" s="73">
        <v>29.447545999999999</v>
      </c>
      <c r="J78" s="73">
        <v>-94.640508999999994</v>
      </c>
    </row>
    <row r="79" spans="1:10" ht="12.75" customHeight="1">
      <c r="A79" s="73" t="s">
        <v>286</v>
      </c>
      <c r="B79" s="73" t="s">
        <v>319</v>
      </c>
      <c r="C79" s="73" t="s">
        <v>320</v>
      </c>
      <c r="D79" s="73" t="s">
        <v>34</v>
      </c>
      <c r="E79" s="73">
        <v>3</v>
      </c>
      <c r="F79" s="153">
        <v>1168</v>
      </c>
      <c r="G79" s="73">
        <v>29.389655000000001</v>
      </c>
      <c r="H79" s="73">
        <v>-94.885452999999998</v>
      </c>
      <c r="I79" s="73">
        <v>29.386908999999999</v>
      </c>
      <c r="J79" s="73">
        <v>-94.886636999999993</v>
      </c>
    </row>
    <row r="80" spans="1:10" ht="12.75" customHeight="1">
      <c r="A80" s="73" t="s">
        <v>286</v>
      </c>
      <c r="B80" s="73" t="s">
        <v>321</v>
      </c>
      <c r="C80" s="73" t="s">
        <v>322</v>
      </c>
      <c r="D80" s="73" t="s">
        <v>34</v>
      </c>
      <c r="E80" s="73">
        <v>3</v>
      </c>
      <c r="F80" s="153">
        <v>11508</v>
      </c>
      <c r="G80" s="73">
        <v>29.555610000000001</v>
      </c>
      <c r="H80" s="73">
        <v>-94.370592000000002</v>
      </c>
      <c r="I80" s="73">
        <v>29.543203999999999</v>
      </c>
      <c r="J80" s="73">
        <v>-94.403805000000006</v>
      </c>
    </row>
    <row r="81" spans="1:10" ht="12.75" customHeight="1">
      <c r="A81" s="73" t="s">
        <v>286</v>
      </c>
      <c r="B81" s="73" t="s">
        <v>323</v>
      </c>
      <c r="C81" s="73" t="s">
        <v>324</v>
      </c>
      <c r="D81" s="73" t="s">
        <v>34</v>
      </c>
      <c r="E81" s="73">
        <v>3</v>
      </c>
      <c r="F81" s="153">
        <v>10128</v>
      </c>
      <c r="G81" s="73">
        <v>29.543206000000001</v>
      </c>
      <c r="H81" s="73">
        <v>-94.403799000000006</v>
      </c>
      <c r="I81" s="73">
        <v>29.532229999999998</v>
      </c>
      <c r="J81" s="73">
        <v>-94.432998999999995</v>
      </c>
    </row>
    <row r="82" spans="1:10" ht="12.75" customHeight="1">
      <c r="A82" s="73" t="s">
        <v>286</v>
      </c>
      <c r="B82" s="73" t="s">
        <v>325</v>
      </c>
      <c r="C82" s="73" t="s">
        <v>326</v>
      </c>
      <c r="D82" s="73" t="s">
        <v>34</v>
      </c>
      <c r="E82" s="73">
        <v>2</v>
      </c>
      <c r="F82" s="153">
        <v>5950</v>
      </c>
      <c r="G82" s="73">
        <v>29.447543</v>
      </c>
      <c r="H82" s="73">
        <v>-94.640508999999994</v>
      </c>
      <c r="I82" s="73">
        <v>29.439181000000001</v>
      </c>
      <c r="J82" s="73">
        <v>-94.656535000000005</v>
      </c>
    </row>
    <row r="83" spans="1:10" ht="12.75" customHeight="1">
      <c r="A83" s="73" t="s">
        <v>286</v>
      </c>
      <c r="B83" s="73" t="s">
        <v>327</v>
      </c>
      <c r="C83" s="73" t="s">
        <v>328</v>
      </c>
      <c r="D83" s="73" t="s">
        <v>34</v>
      </c>
      <c r="E83" s="73">
        <v>1</v>
      </c>
      <c r="F83" s="153">
        <v>12069</v>
      </c>
      <c r="G83" s="73">
        <v>29.176497999999999</v>
      </c>
      <c r="H83" s="73">
        <v>-94.980492999999996</v>
      </c>
      <c r="I83" s="73">
        <v>29.157641999999999</v>
      </c>
      <c r="J83" s="73">
        <v>-95.011543000000003</v>
      </c>
    </row>
    <row r="84" spans="1:10" ht="12.75" customHeight="1">
      <c r="A84" s="73" t="s">
        <v>286</v>
      </c>
      <c r="B84" s="73" t="s">
        <v>329</v>
      </c>
      <c r="C84" s="73" t="s">
        <v>330</v>
      </c>
      <c r="D84" s="73" t="s">
        <v>34</v>
      </c>
      <c r="E84" s="73">
        <v>1</v>
      </c>
      <c r="F84" s="153">
        <v>4253</v>
      </c>
      <c r="G84" s="73">
        <v>29.182981999999999</v>
      </c>
      <c r="H84" s="73">
        <v>-94.969425999999999</v>
      </c>
      <c r="I84" s="73">
        <v>29.176497999999999</v>
      </c>
      <c r="J84" s="73">
        <v>-94.980492999999996</v>
      </c>
    </row>
    <row r="85" spans="1:10" ht="12.75" customHeight="1">
      <c r="A85" s="73" t="s">
        <v>286</v>
      </c>
      <c r="B85" s="73" t="s">
        <v>331</v>
      </c>
      <c r="C85" s="73" t="s">
        <v>332</v>
      </c>
      <c r="D85" s="73" t="s">
        <v>34</v>
      </c>
      <c r="E85" s="73">
        <v>1</v>
      </c>
      <c r="F85" s="153">
        <v>5954</v>
      </c>
      <c r="G85" s="73">
        <v>29.439181000000001</v>
      </c>
      <c r="H85" s="73">
        <v>-94.656531999999999</v>
      </c>
      <c r="I85" s="73">
        <v>29.430347000000001</v>
      </c>
      <c r="J85" s="73">
        <v>-94.672240000000002</v>
      </c>
    </row>
    <row r="86" spans="1:10" ht="12.75" customHeight="1">
      <c r="A86" s="73" t="s">
        <v>286</v>
      </c>
      <c r="B86" s="73" t="s">
        <v>333</v>
      </c>
      <c r="C86" s="73" t="s">
        <v>334</v>
      </c>
      <c r="D86" s="73" t="s">
        <v>34</v>
      </c>
      <c r="E86" s="73">
        <v>1</v>
      </c>
      <c r="F86" s="153">
        <v>10419</v>
      </c>
      <c r="G86" s="73">
        <v>29.211276000000002</v>
      </c>
      <c r="H86" s="73">
        <v>-94.921726000000007</v>
      </c>
      <c r="I86" s="73">
        <v>29.19529</v>
      </c>
      <c r="J86" s="73">
        <v>-94.948764999999995</v>
      </c>
    </row>
    <row r="87" spans="1:10" ht="12.75" customHeight="1">
      <c r="A87" s="73" t="s">
        <v>286</v>
      </c>
      <c r="B87" s="73" t="s">
        <v>335</v>
      </c>
      <c r="C87" s="73" t="s">
        <v>336</v>
      </c>
      <c r="D87" s="73" t="s">
        <v>34</v>
      </c>
      <c r="E87" s="73">
        <v>1</v>
      </c>
      <c r="F87" s="153">
        <v>12512</v>
      </c>
      <c r="G87" s="73">
        <v>29.396868999999999</v>
      </c>
      <c r="H87" s="73">
        <v>-94.713311000000004</v>
      </c>
      <c r="I87" s="73">
        <v>29.367899999999999</v>
      </c>
      <c r="J87" s="73">
        <v>-94.732730000000004</v>
      </c>
    </row>
    <row r="88" spans="1:10" ht="12.75" customHeight="1">
      <c r="A88" s="73" t="s">
        <v>286</v>
      </c>
      <c r="B88" s="73" t="s">
        <v>337</v>
      </c>
      <c r="C88" s="73" t="s">
        <v>338</v>
      </c>
      <c r="D88" s="73" t="s">
        <v>34</v>
      </c>
      <c r="E88" s="73">
        <v>1</v>
      </c>
      <c r="F88" s="153">
        <v>4228</v>
      </c>
      <c r="G88" s="73">
        <v>29.511797000000001</v>
      </c>
      <c r="H88" s="73">
        <v>-94.487154000000004</v>
      </c>
      <c r="I88" s="73">
        <v>29.506899000000001</v>
      </c>
      <c r="J88" s="73">
        <v>-94.499179999999996</v>
      </c>
    </row>
    <row r="89" spans="1:10" ht="12.75" customHeight="1">
      <c r="A89" s="73" t="s">
        <v>286</v>
      </c>
      <c r="B89" s="73" t="s">
        <v>339</v>
      </c>
      <c r="C89" s="73" t="s">
        <v>340</v>
      </c>
      <c r="D89" s="73" t="s">
        <v>34</v>
      </c>
      <c r="E89" s="73">
        <v>1</v>
      </c>
      <c r="F89" s="153">
        <v>3543</v>
      </c>
      <c r="G89" s="73">
        <v>29.506768000000001</v>
      </c>
      <c r="H89" s="73">
        <v>-94.500215999999995</v>
      </c>
      <c r="I89" s="73">
        <v>29.503046999999999</v>
      </c>
      <c r="J89" s="73">
        <v>-94.510480000000001</v>
      </c>
    </row>
    <row r="90" spans="1:10" ht="12.75" customHeight="1">
      <c r="A90" s="73" t="s">
        <v>286</v>
      </c>
      <c r="B90" s="73" t="s">
        <v>341</v>
      </c>
      <c r="C90" s="73" t="s">
        <v>342</v>
      </c>
      <c r="D90" s="73" t="s">
        <v>34</v>
      </c>
      <c r="E90" s="73">
        <v>1</v>
      </c>
      <c r="F90" s="153">
        <v>24230</v>
      </c>
      <c r="G90" s="73">
        <v>29.125976999999999</v>
      </c>
      <c r="H90" s="73">
        <v>-95.062028999999995</v>
      </c>
      <c r="I90" s="73">
        <v>29.085637999999999</v>
      </c>
      <c r="J90" s="73">
        <v>-95.117245999999994</v>
      </c>
    </row>
    <row r="91" spans="1:10" ht="12.75" customHeight="1">
      <c r="A91" s="73" t="s">
        <v>286</v>
      </c>
      <c r="B91" s="73" t="s">
        <v>343</v>
      </c>
      <c r="C91" s="73" t="s">
        <v>344</v>
      </c>
      <c r="D91" s="73" t="s">
        <v>34</v>
      </c>
      <c r="E91" s="73">
        <v>1</v>
      </c>
      <c r="F91" s="153">
        <v>19837</v>
      </c>
      <c r="G91" s="73">
        <v>29.157640000000001</v>
      </c>
      <c r="H91" s="73">
        <v>-95.011543000000003</v>
      </c>
      <c r="I91" s="73">
        <v>29.125975</v>
      </c>
      <c r="J91" s="73">
        <v>-95.062028999999995</v>
      </c>
    </row>
    <row r="92" spans="1:10" ht="12.75" customHeight="1">
      <c r="A92" s="73" t="s">
        <v>286</v>
      </c>
      <c r="B92" s="73" t="s">
        <v>345</v>
      </c>
      <c r="C92" s="73" t="s">
        <v>346</v>
      </c>
      <c r="D92" s="73" t="s">
        <v>34</v>
      </c>
      <c r="E92" s="73">
        <v>1</v>
      </c>
      <c r="F92" s="153">
        <v>13277</v>
      </c>
      <c r="G92" s="73">
        <v>29.480982999999998</v>
      </c>
      <c r="H92" s="73">
        <v>-94.565261000000007</v>
      </c>
      <c r="I92" s="73">
        <v>29.464991999999999</v>
      </c>
      <c r="J92" s="73">
        <v>-94.602677</v>
      </c>
    </row>
    <row r="93" spans="1:10" ht="12.75" customHeight="1">
      <c r="A93" s="73" t="s">
        <v>286</v>
      </c>
      <c r="B93" s="73" t="s">
        <v>347</v>
      </c>
      <c r="C93" s="73" t="s">
        <v>348</v>
      </c>
      <c r="D93" s="73" t="s">
        <v>34</v>
      </c>
      <c r="E93" s="73">
        <v>3</v>
      </c>
      <c r="F93" s="153">
        <v>7554</v>
      </c>
      <c r="G93" s="73">
        <v>29.445647000000001</v>
      </c>
      <c r="H93" s="73">
        <v>-94.916605000000004</v>
      </c>
      <c r="I93" s="73">
        <v>29.435381</v>
      </c>
      <c r="J93" s="73">
        <v>-94.896201000000005</v>
      </c>
    </row>
    <row r="94" spans="1:10" ht="12.75" customHeight="1">
      <c r="A94" s="73" t="s">
        <v>286</v>
      </c>
      <c r="B94" s="73" t="s">
        <v>349</v>
      </c>
      <c r="C94" s="73" t="s">
        <v>350</v>
      </c>
      <c r="D94" s="73" t="s">
        <v>34</v>
      </c>
      <c r="E94" s="73">
        <v>3</v>
      </c>
      <c r="F94" s="153">
        <v>11259</v>
      </c>
      <c r="G94" s="73">
        <v>29.421600000000002</v>
      </c>
      <c r="H94" s="73">
        <v>-94.888720000000006</v>
      </c>
      <c r="I94" s="73">
        <v>29.391283000000001</v>
      </c>
      <c r="J94" s="73">
        <v>-94.886855999999995</v>
      </c>
    </row>
    <row r="95" spans="1:10" ht="12.75" customHeight="1">
      <c r="A95" s="73" t="s">
        <v>286</v>
      </c>
      <c r="B95" s="73" t="s">
        <v>351</v>
      </c>
      <c r="C95" s="73" t="s">
        <v>352</v>
      </c>
      <c r="D95" s="73" t="s">
        <v>34</v>
      </c>
      <c r="E95" s="73">
        <v>1</v>
      </c>
      <c r="F95" s="153">
        <v>9297</v>
      </c>
      <c r="G95" s="73">
        <v>29.22559</v>
      </c>
      <c r="H95" s="73">
        <v>-94.897638999999998</v>
      </c>
      <c r="I95" s="73">
        <v>29.211276000000002</v>
      </c>
      <c r="J95" s="73">
        <v>-94.921726000000007</v>
      </c>
    </row>
    <row r="96" spans="1:10" ht="12.75" customHeight="1">
      <c r="A96" s="73" t="s">
        <v>286</v>
      </c>
      <c r="B96" s="73" t="s">
        <v>353</v>
      </c>
      <c r="C96" s="73" t="s">
        <v>354</v>
      </c>
      <c r="D96" s="73" t="s">
        <v>34</v>
      </c>
      <c r="E96" s="73">
        <v>1</v>
      </c>
      <c r="F96" s="153">
        <v>5164</v>
      </c>
      <c r="G96" s="73">
        <v>29.307157</v>
      </c>
      <c r="H96" s="73">
        <v>-94.765163000000001</v>
      </c>
      <c r="I96" s="73">
        <v>29.298141000000001</v>
      </c>
      <c r="J96" s="73">
        <v>-94.777570999999995</v>
      </c>
    </row>
    <row r="97" spans="1:10" ht="12.75" customHeight="1">
      <c r="A97" s="73" t="s">
        <v>286</v>
      </c>
      <c r="B97" s="73" t="s">
        <v>355</v>
      </c>
      <c r="C97" s="73" t="s">
        <v>356</v>
      </c>
      <c r="D97" s="73" t="s">
        <v>34</v>
      </c>
      <c r="E97" s="73">
        <v>1</v>
      </c>
      <c r="F97" s="153">
        <v>25557</v>
      </c>
      <c r="G97" s="73">
        <v>29.389612</v>
      </c>
      <c r="H97" s="73">
        <v>-94.883576000000005</v>
      </c>
      <c r="I97" s="73">
        <v>29.365534</v>
      </c>
      <c r="J97" s="73">
        <v>-94.810022000000004</v>
      </c>
    </row>
    <row r="98" spans="1:10" ht="12.75" customHeight="1">
      <c r="A98" s="74" t="s">
        <v>286</v>
      </c>
      <c r="B98" s="74" t="s">
        <v>357</v>
      </c>
      <c r="C98" s="74" t="s">
        <v>358</v>
      </c>
      <c r="D98" s="74" t="s">
        <v>34</v>
      </c>
      <c r="E98" s="74">
        <v>1</v>
      </c>
      <c r="F98" s="155">
        <v>17994</v>
      </c>
      <c r="G98" s="74">
        <v>29.430353</v>
      </c>
      <c r="H98" s="74">
        <v>-94.672240000000002</v>
      </c>
      <c r="I98" s="74">
        <v>29.396865999999999</v>
      </c>
      <c r="J98" s="74">
        <v>-94.713312999999999</v>
      </c>
    </row>
    <row r="99" spans="1:10" ht="12.75" customHeight="1">
      <c r="A99" s="33"/>
      <c r="B99" s="34">
        <f>COUNTA(B63:B98)</f>
        <v>36</v>
      </c>
      <c r="C99" s="33"/>
      <c r="D99" s="33"/>
      <c r="E99" s="79"/>
      <c r="F99" s="54">
        <f>SUM(F63:F98)</f>
        <v>364359</v>
      </c>
      <c r="G99" s="33"/>
      <c r="H99" s="33"/>
      <c r="I99" s="33"/>
      <c r="J99" s="33"/>
    </row>
    <row r="100" spans="1:10" ht="12.75" customHeight="1">
      <c r="A100" s="33"/>
      <c r="B100" s="34"/>
      <c r="C100" s="33"/>
      <c r="D100" s="33"/>
      <c r="E100" s="79"/>
      <c r="F100" s="54"/>
      <c r="G100" s="33"/>
      <c r="H100" s="33"/>
      <c r="I100" s="33"/>
      <c r="J100" s="33"/>
    </row>
    <row r="101" spans="1:10" ht="12.75" customHeight="1">
      <c r="A101" s="73" t="s">
        <v>359</v>
      </c>
      <c r="B101" s="73" t="s">
        <v>360</v>
      </c>
      <c r="C101" s="73" t="s">
        <v>361</v>
      </c>
      <c r="D101" s="73" t="s">
        <v>34</v>
      </c>
      <c r="E101" s="73">
        <v>3</v>
      </c>
      <c r="F101" s="153">
        <v>531</v>
      </c>
      <c r="G101" s="73">
        <v>29.713069999999998</v>
      </c>
      <c r="H101" s="73">
        <v>-94.993227000000005</v>
      </c>
      <c r="I101" s="73">
        <v>29.713487000000001</v>
      </c>
      <c r="J101" s="73">
        <v>-94.991985</v>
      </c>
    </row>
    <row r="102" spans="1:10" ht="12.75" customHeight="1">
      <c r="A102" s="73" t="s">
        <v>359</v>
      </c>
      <c r="B102" s="73" t="s">
        <v>362</v>
      </c>
      <c r="C102" s="73" t="s">
        <v>363</v>
      </c>
      <c r="D102" s="73" t="s">
        <v>34</v>
      </c>
      <c r="E102" s="73">
        <v>2</v>
      </c>
      <c r="F102" s="153">
        <v>1293</v>
      </c>
      <c r="G102" s="73">
        <v>29.563645000000001</v>
      </c>
      <c r="H102" s="73">
        <v>-95.069306999999995</v>
      </c>
      <c r="I102" s="73">
        <v>29.564485000000001</v>
      </c>
      <c r="J102" s="73">
        <v>-95.065421000000001</v>
      </c>
    </row>
    <row r="103" spans="1:10" ht="12.75" customHeight="1">
      <c r="A103" s="73" t="s">
        <v>359</v>
      </c>
      <c r="B103" s="73" t="s">
        <v>364</v>
      </c>
      <c r="C103" s="73" t="s">
        <v>365</v>
      </c>
      <c r="D103" s="73" t="s">
        <v>34</v>
      </c>
      <c r="E103" s="73">
        <v>3</v>
      </c>
      <c r="F103" s="153">
        <v>4933</v>
      </c>
      <c r="G103" s="73">
        <v>29.703482000000001</v>
      </c>
      <c r="H103" s="73">
        <v>-94.973592999999994</v>
      </c>
      <c r="I103" s="73">
        <v>29.699968999999999</v>
      </c>
      <c r="J103" s="73">
        <v>-94.960365999999993</v>
      </c>
    </row>
    <row r="104" spans="1:10" ht="12.75" customHeight="1">
      <c r="A104" s="73" t="s">
        <v>359</v>
      </c>
      <c r="B104" s="73" t="s">
        <v>366</v>
      </c>
      <c r="C104" s="73" t="s">
        <v>367</v>
      </c>
      <c r="D104" s="73" t="s">
        <v>34</v>
      </c>
      <c r="E104" s="73">
        <v>3</v>
      </c>
      <c r="F104" s="153">
        <v>1007</v>
      </c>
      <c r="G104" s="73">
        <v>29.792455</v>
      </c>
      <c r="H104" s="73">
        <v>-95.059441000000007</v>
      </c>
      <c r="I104" s="73">
        <v>29.790932000000002</v>
      </c>
      <c r="J104" s="73">
        <v>-95.061747999999994</v>
      </c>
    </row>
    <row r="105" spans="1:10" ht="12.75" customHeight="1">
      <c r="A105" s="73" t="s">
        <v>359</v>
      </c>
      <c r="B105" s="73" t="s">
        <v>368</v>
      </c>
      <c r="C105" s="73" t="s">
        <v>369</v>
      </c>
      <c r="D105" s="73" t="s">
        <v>34</v>
      </c>
      <c r="E105" s="73">
        <v>3</v>
      </c>
      <c r="F105" s="153">
        <v>3170</v>
      </c>
      <c r="G105" s="73">
        <v>29.624002000000001</v>
      </c>
      <c r="H105" s="73">
        <v>-95.008861999999993</v>
      </c>
      <c r="I105" s="73">
        <v>29.618682</v>
      </c>
      <c r="J105" s="73">
        <v>-95.001395000000002</v>
      </c>
    </row>
    <row r="106" spans="1:10" ht="12.75" customHeight="1">
      <c r="A106" s="73" t="s">
        <v>359</v>
      </c>
      <c r="B106" s="73" t="s">
        <v>370</v>
      </c>
      <c r="C106" s="73" t="s">
        <v>371</v>
      </c>
      <c r="D106" s="73" t="s">
        <v>34</v>
      </c>
      <c r="E106" s="73">
        <v>3</v>
      </c>
      <c r="F106" s="153">
        <v>1366</v>
      </c>
      <c r="G106" s="73">
        <v>29.592765</v>
      </c>
      <c r="H106" s="73">
        <v>-94.991292000000001</v>
      </c>
      <c r="I106" s="73">
        <v>29.590316000000001</v>
      </c>
      <c r="J106" s="73">
        <v>-94.994</v>
      </c>
    </row>
    <row r="107" spans="1:10" ht="12.75" customHeight="1">
      <c r="A107" s="73" t="s">
        <v>359</v>
      </c>
      <c r="B107" s="73" t="s">
        <v>372</v>
      </c>
      <c r="C107" s="73" t="s">
        <v>373</v>
      </c>
      <c r="D107" s="73" t="s">
        <v>34</v>
      </c>
      <c r="E107" s="73">
        <v>3</v>
      </c>
      <c r="F107" s="153">
        <v>350</v>
      </c>
      <c r="G107" s="73">
        <v>29.782288000000001</v>
      </c>
      <c r="H107" s="73">
        <v>-95.100696999999997</v>
      </c>
      <c r="I107" s="73">
        <v>29.781395</v>
      </c>
      <c r="J107" s="73">
        <v>-95.100954000000002</v>
      </c>
    </row>
    <row r="108" spans="1:10" ht="12.75" customHeight="1">
      <c r="A108" s="74" t="s">
        <v>359</v>
      </c>
      <c r="B108" s="74" t="s">
        <v>374</v>
      </c>
      <c r="C108" s="74" t="s">
        <v>375</v>
      </c>
      <c r="D108" s="74" t="s">
        <v>34</v>
      </c>
      <c r="E108" s="74">
        <v>2</v>
      </c>
      <c r="F108" s="155">
        <v>2396</v>
      </c>
      <c r="G108" s="74">
        <v>29.655984</v>
      </c>
      <c r="H108" s="74">
        <v>-95.007546000000005</v>
      </c>
      <c r="I108" s="74">
        <v>29.65014</v>
      </c>
      <c r="J108" s="74">
        <v>-95.010870999999995</v>
      </c>
    </row>
    <row r="109" spans="1:10" ht="12.75" customHeight="1">
      <c r="A109" s="33"/>
      <c r="B109" s="34">
        <f>COUNTA(B101:B108)</f>
        <v>8</v>
      </c>
      <c r="C109" s="33"/>
      <c r="D109" s="33"/>
      <c r="E109" s="79"/>
      <c r="F109" s="54">
        <f>SUM(F101:F108)</f>
        <v>15046</v>
      </c>
      <c r="G109" s="33"/>
      <c r="H109" s="33"/>
      <c r="I109" s="33"/>
      <c r="J109" s="33"/>
    </row>
    <row r="110" spans="1:10" ht="12.75" customHeight="1">
      <c r="A110" s="33"/>
      <c r="B110" s="34"/>
      <c r="C110" s="33"/>
      <c r="D110" s="33"/>
      <c r="E110" s="79"/>
      <c r="F110" s="54"/>
      <c r="G110" s="33"/>
      <c r="H110" s="33"/>
      <c r="I110" s="33"/>
      <c r="J110" s="33"/>
    </row>
    <row r="111" spans="1:10" ht="12.75" customHeight="1">
      <c r="A111" s="73" t="s">
        <v>176</v>
      </c>
      <c r="B111" s="73" t="s">
        <v>376</v>
      </c>
      <c r="C111" s="73" t="s">
        <v>377</v>
      </c>
      <c r="D111" s="73" t="s">
        <v>34</v>
      </c>
      <c r="E111" s="73">
        <v>1</v>
      </c>
      <c r="F111" s="153">
        <v>98544</v>
      </c>
      <c r="G111" s="73">
        <v>29.667674000000002</v>
      </c>
      <c r="H111" s="73">
        <v>-94.069517000000005</v>
      </c>
      <c r="I111" s="73">
        <v>29.561506999999999</v>
      </c>
      <c r="J111" s="73">
        <v>-94.353949</v>
      </c>
    </row>
    <row r="112" spans="1:10" ht="12.75" customHeight="1">
      <c r="A112" s="74" t="s">
        <v>176</v>
      </c>
      <c r="B112" s="74" t="s">
        <v>378</v>
      </c>
      <c r="C112" s="74" t="s">
        <v>379</v>
      </c>
      <c r="D112" s="74" t="s">
        <v>34</v>
      </c>
      <c r="E112" s="74">
        <v>1</v>
      </c>
      <c r="F112" s="155">
        <v>28822</v>
      </c>
      <c r="G112" s="74">
        <v>29.682368</v>
      </c>
      <c r="H112" s="74">
        <v>-93.980797999999993</v>
      </c>
      <c r="I112" s="74">
        <v>29.667670999999999</v>
      </c>
      <c r="J112" s="74">
        <v>-94.069523000000004</v>
      </c>
    </row>
    <row r="113" spans="1:10" ht="12.75" customHeight="1">
      <c r="A113" s="33"/>
      <c r="B113" s="34">
        <f>COUNTA(B111:B112)</f>
        <v>2</v>
      </c>
      <c r="C113" s="33"/>
      <c r="D113" s="33"/>
      <c r="E113" s="79"/>
      <c r="F113" s="54">
        <f>SUM(F111:F112)</f>
        <v>127366</v>
      </c>
      <c r="G113" s="33"/>
      <c r="H113" s="33"/>
      <c r="I113" s="33"/>
      <c r="J113" s="33"/>
    </row>
    <row r="114" spans="1:10" ht="12.75" customHeight="1">
      <c r="A114" s="33"/>
      <c r="B114" s="34"/>
      <c r="C114" s="33"/>
      <c r="D114" s="33"/>
      <c r="E114" s="79"/>
      <c r="F114" s="54"/>
      <c r="G114" s="33"/>
      <c r="H114" s="33"/>
      <c r="I114" s="33"/>
      <c r="J114" s="33"/>
    </row>
    <row r="115" spans="1:10" ht="12.75" customHeight="1">
      <c r="A115" s="73" t="s">
        <v>380</v>
      </c>
      <c r="B115" s="73" t="s">
        <v>381</v>
      </c>
      <c r="C115" s="73" t="s">
        <v>382</v>
      </c>
      <c r="D115" s="73" t="s">
        <v>34</v>
      </c>
      <c r="E115" s="73">
        <v>3</v>
      </c>
      <c r="F115" s="153">
        <v>2055</v>
      </c>
      <c r="G115" s="73">
        <v>27.361281999999999</v>
      </c>
      <c r="H115" s="73">
        <v>-97.700990000000004</v>
      </c>
      <c r="I115" s="73">
        <v>27.357126000000001</v>
      </c>
      <c r="J115" s="73">
        <v>-97.696956999999998</v>
      </c>
    </row>
    <row r="116" spans="1:10" ht="12.75" customHeight="1">
      <c r="A116" s="73" t="s">
        <v>380</v>
      </c>
      <c r="B116" s="73" t="s">
        <v>383</v>
      </c>
      <c r="C116" s="73" t="s">
        <v>384</v>
      </c>
      <c r="D116" s="73" t="s">
        <v>34</v>
      </c>
      <c r="E116" s="73">
        <v>3</v>
      </c>
      <c r="F116" s="153">
        <v>112</v>
      </c>
      <c r="G116" s="73">
        <v>27.282858000000001</v>
      </c>
      <c r="H116" s="73">
        <v>-97.685911000000004</v>
      </c>
      <c r="I116" s="73">
        <v>27.282972999999998</v>
      </c>
      <c r="J116" s="73">
        <v>-97.685592999999997</v>
      </c>
    </row>
    <row r="117" spans="1:10" ht="12.75" customHeight="1">
      <c r="A117" s="73" t="s">
        <v>380</v>
      </c>
      <c r="B117" s="73" t="s">
        <v>385</v>
      </c>
      <c r="C117" s="73" t="s">
        <v>386</v>
      </c>
      <c r="D117" s="73" t="s">
        <v>34</v>
      </c>
      <c r="E117" s="73">
        <v>2</v>
      </c>
      <c r="F117" s="153">
        <v>1439</v>
      </c>
      <c r="G117" s="73">
        <v>27.324193999999999</v>
      </c>
      <c r="H117" s="73">
        <v>-97.684050999999997</v>
      </c>
      <c r="I117" s="73">
        <v>27.320329999999998</v>
      </c>
      <c r="J117" s="73">
        <v>-97.684168999999997</v>
      </c>
    </row>
    <row r="118" spans="1:10" ht="12.75" customHeight="1">
      <c r="A118" s="73" t="s">
        <v>380</v>
      </c>
      <c r="B118" s="73" t="s">
        <v>387</v>
      </c>
      <c r="C118" s="73" t="s">
        <v>388</v>
      </c>
      <c r="D118" s="73" t="s">
        <v>34</v>
      </c>
      <c r="E118" s="73">
        <v>2</v>
      </c>
      <c r="F118" s="153">
        <v>480</v>
      </c>
      <c r="G118" s="73">
        <v>27.320041</v>
      </c>
      <c r="H118" s="73">
        <v>-97.684038000000001</v>
      </c>
      <c r="I118" s="73">
        <v>27.319517000000001</v>
      </c>
      <c r="J118" s="73">
        <v>-97.682756999999995</v>
      </c>
    </row>
    <row r="119" spans="1:10" ht="12.75" customHeight="1">
      <c r="A119" s="73" t="s">
        <v>380</v>
      </c>
      <c r="B119" s="73" t="s">
        <v>389</v>
      </c>
      <c r="C119" s="73" t="s">
        <v>390</v>
      </c>
      <c r="D119" s="73" t="s">
        <v>34</v>
      </c>
      <c r="E119" s="73">
        <v>2</v>
      </c>
      <c r="F119" s="153">
        <v>1537</v>
      </c>
      <c r="G119" s="73">
        <v>27.319395</v>
      </c>
      <c r="H119" s="73">
        <v>-97.681629000000001</v>
      </c>
      <c r="I119" s="73">
        <v>27.317336000000001</v>
      </c>
      <c r="J119" s="73">
        <v>-97.677642000000006</v>
      </c>
    </row>
    <row r="120" spans="1:10" ht="12.75" customHeight="1">
      <c r="A120" s="73" t="s">
        <v>380</v>
      </c>
      <c r="B120" s="73" t="s">
        <v>391</v>
      </c>
      <c r="C120" s="73" t="s">
        <v>392</v>
      </c>
      <c r="D120" s="73" t="s">
        <v>34</v>
      </c>
      <c r="E120" s="73">
        <v>2</v>
      </c>
      <c r="F120" s="153">
        <v>33715</v>
      </c>
      <c r="G120" s="73">
        <v>27.576319000000002</v>
      </c>
      <c r="H120" s="73">
        <v>-97.222607999999994</v>
      </c>
      <c r="I120" s="73">
        <v>27.492125999999999</v>
      </c>
      <c r="J120" s="73">
        <v>-97.266222999999997</v>
      </c>
    </row>
    <row r="121" spans="1:10" ht="12.75" customHeight="1">
      <c r="A121" s="74" t="s">
        <v>380</v>
      </c>
      <c r="B121" s="74" t="s">
        <v>393</v>
      </c>
      <c r="C121" s="74" t="s">
        <v>394</v>
      </c>
      <c r="D121" s="74" t="s">
        <v>34</v>
      </c>
      <c r="E121" s="74">
        <v>3</v>
      </c>
      <c r="F121" s="155">
        <v>574</v>
      </c>
      <c r="G121" s="74">
        <v>27.286290000000001</v>
      </c>
      <c r="H121" s="74">
        <v>-97.664742000000004</v>
      </c>
      <c r="I121" s="74">
        <v>27.286629000000001</v>
      </c>
      <c r="J121" s="74">
        <v>-97.66319</v>
      </c>
    </row>
    <row r="122" spans="1:10" ht="12.75" customHeight="1">
      <c r="A122" s="33"/>
      <c r="B122" s="34">
        <f>COUNTA(B115:B121)</f>
        <v>7</v>
      </c>
      <c r="C122" s="33"/>
      <c r="D122" s="33"/>
      <c r="E122" s="79"/>
      <c r="F122" s="54">
        <f>SUM(F115:F121)</f>
        <v>39912</v>
      </c>
      <c r="G122" s="33"/>
      <c r="H122" s="33"/>
      <c r="I122" s="33"/>
      <c r="J122" s="33"/>
    </row>
    <row r="123" spans="1:10" ht="12.75" customHeight="1">
      <c r="A123" s="33"/>
      <c r="B123" s="34"/>
      <c r="C123" s="33"/>
      <c r="D123" s="33"/>
      <c r="E123" s="79"/>
      <c r="F123" s="54"/>
      <c r="G123" s="33"/>
      <c r="H123" s="33"/>
      <c r="I123" s="33"/>
      <c r="J123" s="33"/>
    </row>
    <row r="124" spans="1:10" ht="12.75" customHeight="1">
      <c r="A124" s="73" t="s">
        <v>395</v>
      </c>
      <c r="B124" s="73" t="s">
        <v>396</v>
      </c>
      <c r="C124" s="73" t="s">
        <v>397</v>
      </c>
      <c r="D124" s="73" t="s">
        <v>34</v>
      </c>
      <c r="E124" s="73">
        <v>3</v>
      </c>
      <c r="F124" s="153">
        <v>2491</v>
      </c>
      <c r="G124" s="73">
        <v>28.704543999999999</v>
      </c>
      <c r="H124" s="73">
        <v>-96.209073000000004</v>
      </c>
      <c r="I124" s="73">
        <v>28.697870000000002</v>
      </c>
      <c r="J124" s="73">
        <v>-96.207836999999998</v>
      </c>
    </row>
    <row r="125" spans="1:10" ht="12.75" customHeight="1">
      <c r="A125" s="73" t="s">
        <v>395</v>
      </c>
      <c r="B125" s="73" t="s">
        <v>398</v>
      </c>
      <c r="C125" s="73" t="s">
        <v>399</v>
      </c>
      <c r="D125" s="73" t="s">
        <v>34</v>
      </c>
      <c r="E125" s="73">
        <v>2</v>
      </c>
      <c r="F125" s="153">
        <v>103225</v>
      </c>
      <c r="G125" s="73">
        <v>28.748619999999999</v>
      </c>
      <c r="H125" s="73">
        <v>-95.658788000000001</v>
      </c>
      <c r="I125" s="73">
        <v>28.611861999999999</v>
      </c>
      <c r="J125" s="73">
        <v>-95.939188999999999</v>
      </c>
    </row>
    <row r="126" spans="1:10" ht="12.75" customHeight="1">
      <c r="A126" s="73" t="s">
        <v>395</v>
      </c>
      <c r="B126" s="73" t="s">
        <v>400</v>
      </c>
      <c r="C126" s="73" t="s">
        <v>401</v>
      </c>
      <c r="D126" s="73" t="s">
        <v>34</v>
      </c>
      <c r="E126" s="73">
        <v>2</v>
      </c>
      <c r="F126" s="153">
        <v>4774</v>
      </c>
      <c r="G126" s="73">
        <v>28.825620000000001</v>
      </c>
      <c r="H126" s="73">
        <v>-95.506842000000006</v>
      </c>
      <c r="I126" s="73">
        <v>28.818808000000001</v>
      </c>
      <c r="J126" s="73">
        <v>-95.519568000000007</v>
      </c>
    </row>
    <row r="127" spans="1:10" ht="12.75" customHeight="1">
      <c r="A127" s="73" t="s">
        <v>395</v>
      </c>
      <c r="B127" s="73" t="s">
        <v>402</v>
      </c>
      <c r="C127" s="73" t="s">
        <v>403</v>
      </c>
      <c r="D127" s="73" t="s">
        <v>34</v>
      </c>
      <c r="E127" s="73">
        <v>3</v>
      </c>
      <c r="F127" s="153">
        <v>1408</v>
      </c>
      <c r="G127" s="73">
        <v>28.720775</v>
      </c>
      <c r="H127" s="73">
        <v>-96.185343000000003</v>
      </c>
      <c r="I127" s="73">
        <v>28.722769</v>
      </c>
      <c r="J127" s="73">
        <v>-96.188633999999993</v>
      </c>
    </row>
    <row r="128" spans="1:10" ht="12.75" customHeight="1">
      <c r="A128" s="73" t="s">
        <v>395</v>
      </c>
      <c r="B128" s="73" t="s">
        <v>404</v>
      </c>
      <c r="C128" s="73" t="s">
        <v>405</v>
      </c>
      <c r="D128" s="73" t="s">
        <v>34</v>
      </c>
      <c r="E128" s="73">
        <v>3</v>
      </c>
      <c r="F128" s="153">
        <v>1606</v>
      </c>
      <c r="G128" s="73">
        <v>28.725261</v>
      </c>
      <c r="H128" s="73">
        <v>-96.204483999999994</v>
      </c>
      <c r="I128" s="73">
        <v>28.721188000000001</v>
      </c>
      <c r="J128" s="73">
        <v>-96.203425999999993</v>
      </c>
    </row>
    <row r="129" spans="1:10" ht="12.75" customHeight="1">
      <c r="A129" s="73" t="s">
        <v>395</v>
      </c>
      <c r="B129" s="73" t="s">
        <v>406</v>
      </c>
      <c r="C129" s="73" t="s">
        <v>407</v>
      </c>
      <c r="D129" s="73" t="s">
        <v>34</v>
      </c>
      <c r="E129" s="73">
        <v>3</v>
      </c>
      <c r="F129" s="153">
        <v>817</v>
      </c>
      <c r="G129" s="73">
        <v>28.687387999999999</v>
      </c>
      <c r="H129" s="73">
        <v>-96.274471000000005</v>
      </c>
      <c r="I129" s="73">
        <v>28.687086999999998</v>
      </c>
      <c r="J129" s="73">
        <v>-96.276955000000001</v>
      </c>
    </row>
    <row r="130" spans="1:10" ht="12.75" customHeight="1">
      <c r="A130" s="73" t="s">
        <v>395</v>
      </c>
      <c r="B130" s="73" t="s">
        <v>408</v>
      </c>
      <c r="C130" s="73" t="s">
        <v>409</v>
      </c>
      <c r="D130" s="73" t="s">
        <v>34</v>
      </c>
      <c r="E130" s="73">
        <v>1</v>
      </c>
      <c r="F130" s="153">
        <v>14654</v>
      </c>
      <c r="G130" s="73">
        <v>28.611861999999999</v>
      </c>
      <c r="H130" s="73">
        <v>-95.939188999999999</v>
      </c>
      <c r="I130" s="73">
        <v>28.598071999999998</v>
      </c>
      <c r="J130" s="73">
        <v>-95.979750999999993</v>
      </c>
    </row>
    <row r="131" spans="1:10" ht="12.75" customHeight="1">
      <c r="A131" s="73" t="s">
        <v>395</v>
      </c>
      <c r="B131" s="73" t="s">
        <v>410</v>
      </c>
      <c r="C131" s="73" t="s">
        <v>411</v>
      </c>
      <c r="D131" s="73" t="s">
        <v>34</v>
      </c>
      <c r="E131" s="73">
        <v>3</v>
      </c>
      <c r="F131" s="153">
        <v>3405</v>
      </c>
      <c r="G131" s="73">
        <v>28.692640999999998</v>
      </c>
      <c r="H131" s="73">
        <v>-96.239709000000005</v>
      </c>
      <c r="I131" s="73">
        <v>28.688161999999998</v>
      </c>
      <c r="J131" s="73">
        <v>-96.248321000000004</v>
      </c>
    </row>
    <row r="132" spans="1:10" ht="12.75" customHeight="1">
      <c r="A132" s="73" t="s">
        <v>395</v>
      </c>
      <c r="B132" s="73" t="s">
        <v>412</v>
      </c>
      <c r="C132" s="73" t="s">
        <v>413</v>
      </c>
      <c r="D132" s="73" t="s">
        <v>34</v>
      </c>
      <c r="E132" s="73">
        <v>3</v>
      </c>
      <c r="F132" s="153">
        <v>1862</v>
      </c>
      <c r="G132" s="73">
        <v>28.611312999999999</v>
      </c>
      <c r="H132" s="73">
        <v>-96.215298000000004</v>
      </c>
      <c r="I132" s="73">
        <v>28.615399</v>
      </c>
      <c r="J132" s="73">
        <v>-96.212629000000007</v>
      </c>
    </row>
    <row r="133" spans="1:10" ht="12.75" customHeight="1">
      <c r="A133" s="73" t="s">
        <v>395</v>
      </c>
      <c r="B133" s="73" t="s">
        <v>414</v>
      </c>
      <c r="C133" s="73" t="s">
        <v>415</v>
      </c>
      <c r="D133" s="73" t="s">
        <v>34</v>
      </c>
      <c r="E133" s="73">
        <v>1</v>
      </c>
      <c r="F133" s="153">
        <v>4052</v>
      </c>
      <c r="G133" s="73">
        <v>28.697914000000001</v>
      </c>
      <c r="H133" s="73">
        <v>-96.207802000000001</v>
      </c>
      <c r="I133" s="73">
        <v>28.69838</v>
      </c>
      <c r="J133" s="73">
        <v>-96.218298000000004</v>
      </c>
    </row>
    <row r="134" spans="1:10" ht="12.75" customHeight="1">
      <c r="A134" s="73" t="s">
        <v>395</v>
      </c>
      <c r="B134" s="73" t="s">
        <v>416</v>
      </c>
      <c r="C134" s="73" t="s">
        <v>417</v>
      </c>
      <c r="D134" s="73" t="s">
        <v>34</v>
      </c>
      <c r="E134" s="73">
        <v>1</v>
      </c>
      <c r="F134" s="153">
        <v>50255</v>
      </c>
      <c r="G134" s="73">
        <v>28.818816999999999</v>
      </c>
      <c r="H134" s="73">
        <v>-95.519557000000006</v>
      </c>
      <c r="I134" s="73">
        <v>28.750188000000001</v>
      </c>
      <c r="J134" s="73">
        <v>-95.655451999999997</v>
      </c>
    </row>
    <row r="135" spans="1:10" ht="12.75" customHeight="1">
      <c r="A135" s="74" t="s">
        <v>395</v>
      </c>
      <c r="B135" s="74" t="s">
        <v>418</v>
      </c>
      <c r="C135" s="74" t="s">
        <v>419</v>
      </c>
      <c r="D135" s="74" t="s">
        <v>34</v>
      </c>
      <c r="E135" s="74">
        <v>3</v>
      </c>
      <c r="F135" s="155">
        <v>575</v>
      </c>
      <c r="G135" s="74">
        <v>28.696826000000001</v>
      </c>
      <c r="H135" s="74">
        <v>-96.221570999999997</v>
      </c>
      <c r="I135" s="74">
        <v>28.696646999999999</v>
      </c>
      <c r="J135" s="74">
        <v>-96.219830000000002</v>
      </c>
    </row>
    <row r="136" spans="1:10" ht="12.75" customHeight="1">
      <c r="A136" s="33"/>
      <c r="B136" s="34">
        <f>COUNTA(B124:B135)</f>
        <v>12</v>
      </c>
      <c r="C136" s="33"/>
      <c r="D136" s="33"/>
      <c r="E136" s="79"/>
      <c r="F136" s="54">
        <f>SUM(F124:F135)</f>
        <v>189124</v>
      </c>
      <c r="G136" s="33"/>
      <c r="H136" s="33"/>
      <c r="I136" s="33"/>
      <c r="J136" s="33"/>
    </row>
    <row r="137" spans="1:10" ht="12.75" customHeight="1">
      <c r="A137" s="33"/>
      <c r="B137" s="34"/>
      <c r="C137" s="33"/>
      <c r="D137" s="33"/>
      <c r="E137" s="79"/>
      <c r="F137" s="54"/>
      <c r="G137" s="33"/>
      <c r="H137" s="33"/>
      <c r="I137" s="33"/>
      <c r="J137" s="33"/>
    </row>
    <row r="138" spans="1:10" ht="12.75" customHeight="1">
      <c r="A138" s="73" t="s">
        <v>420</v>
      </c>
      <c r="B138" s="73" t="s">
        <v>421</v>
      </c>
      <c r="C138" s="73" t="s">
        <v>422</v>
      </c>
      <c r="D138" s="73" t="s">
        <v>34</v>
      </c>
      <c r="E138" s="73">
        <v>1</v>
      </c>
      <c r="F138" s="153">
        <v>5897</v>
      </c>
      <c r="G138" s="73">
        <v>27.776782000000001</v>
      </c>
      <c r="H138" s="73">
        <v>-97.391344000000004</v>
      </c>
      <c r="I138" s="73">
        <v>27.764862999999998</v>
      </c>
      <c r="J138" s="73">
        <v>-97.381641999999999</v>
      </c>
    </row>
    <row r="139" spans="1:10" ht="12.75" customHeight="1">
      <c r="A139" s="73" t="s">
        <v>420</v>
      </c>
      <c r="B139" s="73" t="s">
        <v>423</v>
      </c>
      <c r="C139" s="73" t="s">
        <v>424</v>
      </c>
      <c r="D139" s="73" t="s">
        <v>34</v>
      </c>
      <c r="E139" s="73">
        <v>1</v>
      </c>
      <c r="F139" s="153">
        <v>7395</v>
      </c>
      <c r="G139" s="73">
        <v>27.832426000000002</v>
      </c>
      <c r="H139" s="73">
        <v>-97.378468999999996</v>
      </c>
      <c r="I139" s="73">
        <v>27.815166000000001</v>
      </c>
      <c r="J139" s="73">
        <v>-97.389809999999997</v>
      </c>
    </row>
    <row r="140" spans="1:10" ht="12.75" customHeight="1">
      <c r="A140" s="73" t="s">
        <v>420</v>
      </c>
      <c r="B140" s="73" t="s">
        <v>425</v>
      </c>
      <c r="C140" s="73" t="s">
        <v>426</v>
      </c>
      <c r="D140" s="73" t="s">
        <v>34</v>
      </c>
      <c r="E140" s="73">
        <v>2</v>
      </c>
      <c r="F140" s="153">
        <v>1719</v>
      </c>
      <c r="G140" s="73">
        <v>27.836722000000002</v>
      </c>
      <c r="H140" s="73">
        <v>-97.380038999999996</v>
      </c>
      <c r="I140" s="73">
        <v>27.832971000000001</v>
      </c>
      <c r="J140" s="73">
        <v>-97.379365000000007</v>
      </c>
    </row>
    <row r="141" spans="1:10" ht="12.75" customHeight="1">
      <c r="A141" s="73" t="s">
        <v>420</v>
      </c>
      <c r="B141" s="73" t="s">
        <v>427</v>
      </c>
      <c r="C141" s="73" t="s">
        <v>428</v>
      </c>
      <c r="D141" s="73" t="s">
        <v>34</v>
      </c>
      <c r="E141" s="73">
        <v>2</v>
      </c>
      <c r="F141" s="153">
        <v>1131</v>
      </c>
      <c r="G141" s="73">
        <v>27.813265000000001</v>
      </c>
      <c r="H141" s="73">
        <v>-97.394552000000004</v>
      </c>
      <c r="I141" s="73">
        <v>27.813797999999998</v>
      </c>
      <c r="J141" s="73">
        <v>-97.391463000000002</v>
      </c>
    </row>
    <row r="142" spans="1:10" ht="12.75" customHeight="1">
      <c r="A142" s="73" t="s">
        <v>420</v>
      </c>
      <c r="B142" s="73" t="s">
        <v>429</v>
      </c>
      <c r="C142" s="73" t="s">
        <v>430</v>
      </c>
      <c r="D142" s="73" t="s">
        <v>34</v>
      </c>
      <c r="E142" s="73">
        <v>1</v>
      </c>
      <c r="F142" s="153">
        <v>5039</v>
      </c>
      <c r="G142" s="73">
        <v>27.799219999999998</v>
      </c>
      <c r="H142" s="73">
        <v>-97.390870000000007</v>
      </c>
      <c r="I142" s="73">
        <v>27.789680000000001</v>
      </c>
      <c r="J142" s="73">
        <v>-97.392449999999997</v>
      </c>
    </row>
    <row r="143" spans="1:10" ht="12.75" customHeight="1">
      <c r="A143" s="73" t="s">
        <v>420</v>
      </c>
      <c r="B143" s="73" t="s">
        <v>431</v>
      </c>
      <c r="C143" s="73" t="s">
        <v>432</v>
      </c>
      <c r="D143" s="73" t="s">
        <v>34</v>
      </c>
      <c r="E143" s="73">
        <v>3</v>
      </c>
      <c r="F143" s="153">
        <v>2696</v>
      </c>
      <c r="G143" s="73">
        <v>27.750122000000001</v>
      </c>
      <c r="H143" s="73">
        <v>-97.375375000000005</v>
      </c>
      <c r="I143" s="73">
        <v>27.744053000000001</v>
      </c>
      <c r="J143" s="73">
        <v>-97.371036000000004</v>
      </c>
    </row>
    <row r="144" spans="1:10" ht="12.75" customHeight="1">
      <c r="A144" s="73" t="s">
        <v>420</v>
      </c>
      <c r="B144" s="73" t="s">
        <v>433</v>
      </c>
      <c r="C144" s="73" t="s">
        <v>434</v>
      </c>
      <c r="D144" s="73" t="s">
        <v>34</v>
      </c>
      <c r="E144" s="73">
        <v>1</v>
      </c>
      <c r="F144" s="153">
        <v>300</v>
      </c>
      <c r="G144" s="73">
        <v>27.782056000000001</v>
      </c>
      <c r="H144" s="73">
        <v>-97.393325000000004</v>
      </c>
      <c r="I144" s="73">
        <v>27.780616999999999</v>
      </c>
      <c r="J144" s="73">
        <v>-97.393044000000003</v>
      </c>
    </row>
    <row r="145" spans="1:10" ht="12.75" customHeight="1">
      <c r="A145" s="73" t="s">
        <v>420</v>
      </c>
      <c r="B145" s="73" t="s">
        <v>435</v>
      </c>
      <c r="C145" s="73" t="s">
        <v>436</v>
      </c>
      <c r="D145" s="73" t="s">
        <v>34</v>
      </c>
      <c r="E145" s="73">
        <v>3</v>
      </c>
      <c r="F145" s="153">
        <v>2317</v>
      </c>
      <c r="G145" s="73">
        <v>27.7088</v>
      </c>
      <c r="H145" s="73">
        <v>-97.335791999999998</v>
      </c>
      <c r="I145" s="73">
        <v>27.703697999999999</v>
      </c>
      <c r="J145" s="73">
        <v>-97.334052999999997</v>
      </c>
    </row>
    <row r="146" spans="1:10" ht="12.75" customHeight="1">
      <c r="A146" s="73" t="s">
        <v>420</v>
      </c>
      <c r="B146" s="73" t="s">
        <v>437</v>
      </c>
      <c r="C146" s="73" t="s">
        <v>438</v>
      </c>
      <c r="D146" s="73" t="s">
        <v>34</v>
      </c>
      <c r="E146" s="73">
        <v>2</v>
      </c>
      <c r="F146" s="153">
        <v>8584</v>
      </c>
      <c r="G146" s="73">
        <v>27.655123</v>
      </c>
      <c r="H146" s="73">
        <v>-97.256528000000003</v>
      </c>
      <c r="I146" s="73">
        <v>27.636119999999998</v>
      </c>
      <c r="J146" s="73">
        <v>-97.241589000000005</v>
      </c>
    </row>
    <row r="147" spans="1:10" ht="12.75" customHeight="1">
      <c r="A147" s="73" t="s">
        <v>420</v>
      </c>
      <c r="B147" s="73" t="s">
        <v>439</v>
      </c>
      <c r="C147" s="73" t="s">
        <v>440</v>
      </c>
      <c r="D147" s="73" t="s">
        <v>34</v>
      </c>
      <c r="E147" s="73">
        <v>2</v>
      </c>
      <c r="F147" s="153">
        <v>3514</v>
      </c>
      <c r="G147" s="73">
        <v>27.662801999999999</v>
      </c>
      <c r="H147" s="73">
        <v>-97.270222000000004</v>
      </c>
      <c r="I147" s="73">
        <v>27.658244</v>
      </c>
      <c r="J147" s="73">
        <v>-97.261561999999998</v>
      </c>
    </row>
    <row r="148" spans="1:10" ht="12.75" customHeight="1">
      <c r="A148" s="73" t="s">
        <v>420</v>
      </c>
      <c r="B148" s="73" t="s">
        <v>441</v>
      </c>
      <c r="C148" s="73" t="s">
        <v>442</v>
      </c>
      <c r="D148" s="73" t="s">
        <v>34</v>
      </c>
      <c r="E148" s="73">
        <v>2</v>
      </c>
      <c r="F148" s="153">
        <v>8903</v>
      </c>
      <c r="G148" s="73">
        <v>27.654513000000001</v>
      </c>
      <c r="H148" s="73">
        <v>-97.257017000000005</v>
      </c>
      <c r="I148" s="73">
        <v>27.63494</v>
      </c>
      <c r="J148" s="73">
        <v>-97.241467999999998</v>
      </c>
    </row>
    <row r="149" spans="1:10" ht="12.75" customHeight="1">
      <c r="A149" s="73" t="s">
        <v>420</v>
      </c>
      <c r="B149" s="73" t="s">
        <v>443</v>
      </c>
      <c r="C149" s="73" t="s">
        <v>444</v>
      </c>
      <c r="D149" s="73" t="s">
        <v>34</v>
      </c>
      <c r="E149" s="73">
        <v>1</v>
      </c>
      <c r="F149" s="153">
        <v>4415</v>
      </c>
      <c r="G149" s="73">
        <v>27.663174999999999</v>
      </c>
      <c r="H149" s="73">
        <v>-97.274063999999996</v>
      </c>
      <c r="I149" s="73">
        <v>27.657724000000002</v>
      </c>
      <c r="J149" s="73">
        <v>-97.26258</v>
      </c>
    </row>
    <row r="150" spans="1:10" ht="12.75" customHeight="1">
      <c r="A150" s="73" t="s">
        <v>420</v>
      </c>
      <c r="B150" s="73" t="s">
        <v>445</v>
      </c>
      <c r="C150" s="73" t="s">
        <v>446</v>
      </c>
      <c r="D150" s="73" t="s">
        <v>34</v>
      </c>
      <c r="E150" s="73">
        <v>1</v>
      </c>
      <c r="F150" s="153">
        <v>11149</v>
      </c>
      <c r="G150" s="73">
        <v>27.639412</v>
      </c>
      <c r="H150" s="73">
        <v>-97.189083999999994</v>
      </c>
      <c r="I150" s="73">
        <v>27.611784</v>
      </c>
      <c r="J150" s="73">
        <v>-97.204014000000001</v>
      </c>
    </row>
    <row r="151" spans="1:10" ht="12.75" customHeight="1">
      <c r="A151" s="73" t="s">
        <v>420</v>
      </c>
      <c r="B151" s="73" t="s">
        <v>447</v>
      </c>
      <c r="C151" s="73" t="s">
        <v>448</v>
      </c>
      <c r="D151" s="73" t="s">
        <v>34</v>
      </c>
      <c r="E151" s="73">
        <v>1</v>
      </c>
      <c r="F151" s="153">
        <v>9095</v>
      </c>
      <c r="G151" s="73">
        <v>27.658488999999999</v>
      </c>
      <c r="H151" s="73">
        <v>-97.275783000000004</v>
      </c>
      <c r="I151" s="73">
        <v>27.645551000000001</v>
      </c>
      <c r="J151" s="73">
        <v>-97.282321999999994</v>
      </c>
    </row>
    <row r="152" spans="1:10" ht="12.75" customHeight="1">
      <c r="A152" s="73" t="s">
        <v>420</v>
      </c>
      <c r="B152" s="73" t="s">
        <v>449</v>
      </c>
      <c r="C152" s="73" t="s">
        <v>450</v>
      </c>
      <c r="D152" s="73" t="s">
        <v>34</v>
      </c>
      <c r="E152" s="73">
        <v>1</v>
      </c>
      <c r="F152" s="153">
        <v>3314</v>
      </c>
      <c r="G152" s="73">
        <v>27.860833</v>
      </c>
      <c r="H152" s="73">
        <v>-97.082778000000005</v>
      </c>
      <c r="I152" s="73">
        <v>27.860213999999999</v>
      </c>
      <c r="J152" s="73">
        <v>-97.082614000000007</v>
      </c>
    </row>
    <row r="153" spans="1:10" ht="12.75" customHeight="1">
      <c r="A153" s="73" t="s">
        <v>420</v>
      </c>
      <c r="B153" s="73" t="s">
        <v>451</v>
      </c>
      <c r="C153" s="73" t="s">
        <v>452</v>
      </c>
      <c r="D153" s="73" t="s">
        <v>34</v>
      </c>
      <c r="E153" s="73">
        <v>1</v>
      </c>
      <c r="F153" s="153">
        <v>1580</v>
      </c>
      <c r="G153" s="73">
        <v>27.786947000000001</v>
      </c>
      <c r="H153" s="73">
        <v>-97.393035999999995</v>
      </c>
      <c r="I153" s="73">
        <v>27.782708</v>
      </c>
      <c r="J153" s="73">
        <v>-97.394115999999997</v>
      </c>
    </row>
    <row r="154" spans="1:10" ht="12.75" customHeight="1">
      <c r="A154" s="73" t="s">
        <v>420</v>
      </c>
      <c r="B154" s="73" t="s">
        <v>453</v>
      </c>
      <c r="C154" s="73" t="s">
        <v>454</v>
      </c>
      <c r="D154" s="73" t="s">
        <v>34</v>
      </c>
      <c r="E154" s="73">
        <v>1</v>
      </c>
      <c r="F154" s="153">
        <v>38340</v>
      </c>
      <c r="G154" s="73">
        <v>27.786466000000001</v>
      </c>
      <c r="H154" s="73">
        <v>-97.089684000000005</v>
      </c>
      <c r="I154" s="73">
        <v>27.697734000000001</v>
      </c>
      <c r="J154" s="73">
        <v>-97.153608000000006</v>
      </c>
    </row>
    <row r="155" spans="1:10" ht="12.75" customHeight="1">
      <c r="A155" s="73" t="s">
        <v>420</v>
      </c>
      <c r="B155" s="73" t="s">
        <v>455</v>
      </c>
      <c r="C155" s="73" t="s">
        <v>456</v>
      </c>
      <c r="D155" s="73" t="s">
        <v>34</v>
      </c>
      <c r="E155" s="73">
        <v>1</v>
      </c>
      <c r="F155" s="153">
        <v>24195</v>
      </c>
      <c r="G155" s="73">
        <v>27.697742999999999</v>
      </c>
      <c r="H155" s="73">
        <v>-97.153602000000006</v>
      </c>
      <c r="I155" s="73">
        <v>27.639403000000001</v>
      </c>
      <c r="J155" s="73">
        <v>-97.189093999999997</v>
      </c>
    </row>
    <row r="156" spans="1:10" ht="12.75" customHeight="1">
      <c r="A156" s="73" t="s">
        <v>420</v>
      </c>
      <c r="B156" s="73" t="s">
        <v>457</v>
      </c>
      <c r="C156" s="73" t="s">
        <v>458</v>
      </c>
      <c r="D156" s="73" t="s">
        <v>34</v>
      </c>
      <c r="E156" s="73">
        <v>3</v>
      </c>
      <c r="F156" s="153">
        <v>30912</v>
      </c>
      <c r="G156" s="73">
        <v>27.710789999999999</v>
      </c>
      <c r="H156" s="73">
        <v>-97.175512999999995</v>
      </c>
      <c r="I156" s="73">
        <v>27.644058999999999</v>
      </c>
      <c r="J156" s="73">
        <v>-97.198978999999994</v>
      </c>
    </row>
    <row r="157" spans="1:10" ht="12.75" customHeight="1">
      <c r="A157" s="73" t="s">
        <v>420</v>
      </c>
      <c r="B157" s="73" t="s">
        <v>459</v>
      </c>
      <c r="C157" s="73" t="s">
        <v>460</v>
      </c>
      <c r="D157" s="73" t="s">
        <v>34</v>
      </c>
      <c r="E157" s="73">
        <v>3</v>
      </c>
      <c r="F157" s="153">
        <v>2689</v>
      </c>
      <c r="G157" s="73">
        <v>27.718397</v>
      </c>
      <c r="H157" s="73">
        <v>-97.330916000000002</v>
      </c>
      <c r="I157" s="73">
        <v>27.715674</v>
      </c>
      <c r="J157" s="73">
        <v>-97.323209000000006</v>
      </c>
    </row>
    <row r="158" spans="1:10" ht="12.75" customHeight="1">
      <c r="A158" s="73" t="s">
        <v>420</v>
      </c>
      <c r="B158" s="73" t="s">
        <v>461</v>
      </c>
      <c r="C158" s="73" t="s">
        <v>462</v>
      </c>
      <c r="D158" s="73" t="s">
        <v>34</v>
      </c>
      <c r="E158" s="73">
        <v>3</v>
      </c>
      <c r="F158" s="153">
        <v>9717</v>
      </c>
      <c r="G158" s="73">
        <v>27.714262999999999</v>
      </c>
      <c r="H158" s="73">
        <v>-97.319501000000002</v>
      </c>
      <c r="I158" s="73">
        <v>27.705722000000002</v>
      </c>
      <c r="J158" s="73">
        <v>-97.291528</v>
      </c>
    </row>
    <row r="159" spans="1:10" ht="12.75" customHeight="1">
      <c r="A159" s="73" t="s">
        <v>420</v>
      </c>
      <c r="B159" s="73" t="s">
        <v>463</v>
      </c>
      <c r="C159" s="73" t="s">
        <v>464</v>
      </c>
      <c r="D159" s="73" t="s">
        <v>34</v>
      </c>
      <c r="E159" s="73">
        <v>1</v>
      </c>
      <c r="F159" s="153">
        <v>7307</v>
      </c>
      <c r="G159" s="73">
        <v>27.630410000000001</v>
      </c>
      <c r="H159" s="73">
        <v>-97.225139999999996</v>
      </c>
      <c r="I159" s="73">
        <v>27.630410000000001</v>
      </c>
      <c r="J159" s="73">
        <v>-97.225139999999996</v>
      </c>
    </row>
    <row r="160" spans="1:10" ht="12.75" customHeight="1">
      <c r="A160" s="73" t="s">
        <v>420</v>
      </c>
      <c r="B160" s="73" t="s">
        <v>465</v>
      </c>
      <c r="C160" s="73" t="s">
        <v>466</v>
      </c>
      <c r="D160" s="73" t="s">
        <v>34</v>
      </c>
      <c r="E160" s="73">
        <v>1</v>
      </c>
      <c r="F160" s="153">
        <v>14238</v>
      </c>
      <c r="G160" s="73">
        <v>27.611784</v>
      </c>
      <c r="H160" s="73">
        <v>-97.204006000000007</v>
      </c>
      <c r="I160" s="73">
        <v>27.576317</v>
      </c>
      <c r="J160" s="73">
        <v>-97.222617</v>
      </c>
    </row>
    <row r="161" spans="1:10" ht="12.75" customHeight="1">
      <c r="A161" s="73" t="s">
        <v>420</v>
      </c>
      <c r="B161" s="73" t="s">
        <v>467</v>
      </c>
      <c r="C161" s="73" t="s">
        <v>468</v>
      </c>
      <c r="D161" s="73" t="s">
        <v>34</v>
      </c>
      <c r="E161" s="73">
        <v>3</v>
      </c>
      <c r="F161" s="153">
        <v>524</v>
      </c>
      <c r="G161" s="73">
        <v>27.726019000000001</v>
      </c>
      <c r="H161" s="73">
        <v>-97.346492999999995</v>
      </c>
      <c r="I161" s="73">
        <v>27.725263999999999</v>
      </c>
      <c r="J161" s="73">
        <v>-97.345113999999995</v>
      </c>
    </row>
    <row r="162" spans="1:10" ht="12.75" customHeight="1">
      <c r="A162" s="73" t="s">
        <v>420</v>
      </c>
      <c r="B162" s="73" t="s">
        <v>469</v>
      </c>
      <c r="C162" s="73" t="s">
        <v>470</v>
      </c>
      <c r="D162" s="73" t="s">
        <v>34</v>
      </c>
      <c r="E162" s="73">
        <v>3</v>
      </c>
      <c r="F162" s="153">
        <v>1207</v>
      </c>
      <c r="G162" s="73">
        <v>27.670888000000001</v>
      </c>
      <c r="H162" s="73">
        <v>-97.270065000000002</v>
      </c>
      <c r="I162" s="73">
        <v>27.668054000000001</v>
      </c>
      <c r="J162" s="73">
        <v>-97.271550000000005</v>
      </c>
    </row>
    <row r="163" spans="1:10" ht="12.75" customHeight="1">
      <c r="A163" s="73" t="s">
        <v>420</v>
      </c>
      <c r="B163" s="73" t="s">
        <v>471</v>
      </c>
      <c r="C163" s="73" t="s">
        <v>472</v>
      </c>
      <c r="D163" s="73" t="s">
        <v>34</v>
      </c>
      <c r="E163" s="73">
        <v>1</v>
      </c>
      <c r="F163" s="153">
        <v>308</v>
      </c>
      <c r="G163" s="73">
        <v>27.724453</v>
      </c>
      <c r="H163" s="73">
        <v>-97.343703000000005</v>
      </c>
      <c r="I163" s="73">
        <v>27.723859999999998</v>
      </c>
      <c r="J163" s="73">
        <v>-97.343065999999993</v>
      </c>
    </row>
    <row r="164" spans="1:10" ht="12.75" customHeight="1">
      <c r="A164" s="73" t="s">
        <v>420</v>
      </c>
      <c r="B164" s="73" t="s">
        <v>473</v>
      </c>
      <c r="C164" s="73" t="s">
        <v>474</v>
      </c>
      <c r="D164" s="73" t="s">
        <v>34</v>
      </c>
      <c r="E164" s="73">
        <v>2</v>
      </c>
      <c r="F164" s="153">
        <v>793</v>
      </c>
      <c r="G164" s="73">
        <v>27.834591</v>
      </c>
      <c r="H164" s="73">
        <v>-97.044844999999995</v>
      </c>
      <c r="I164" s="73">
        <v>27.833224000000001</v>
      </c>
      <c r="J164" s="73">
        <v>-97.046711999999999</v>
      </c>
    </row>
    <row r="165" spans="1:10" ht="12.75" customHeight="1">
      <c r="A165" s="73" t="s">
        <v>420</v>
      </c>
      <c r="B165" s="73" t="s">
        <v>475</v>
      </c>
      <c r="C165" s="73" t="s">
        <v>476</v>
      </c>
      <c r="D165" s="73" t="s">
        <v>34</v>
      </c>
      <c r="E165" s="73">
        <v>1</v>
      </c>
      <c r="F165" s="153">
        <v>18434</v>
      </c>
      <c r="G165" s="73">
        <v>27.826319999999999</v>
      </c>
      <c r="H165" s="73">
        <v>-97.054518000000002</v>
      </c>
      <c r="I165" s="73">
        <v>27.786451</v>
      </c>
      <c r="J165" s="73">
        <v>-97.089701000000005</v>
      </c>
    </row>
    <row r="166" spans="1:10" ht="12.75" customHeight="1">
      <c r="A166" s="73" t="s">
        <v>420</v>
      </c>
      <c r="B166" s="73" t="s">
        <v>477</v>
      </c>
      <c r="C166" s="73" t="s">
        <v>478</v>
      </c>
      <c r="D166" s="73" t="s">
        <v>34</v>
      </c>
      <c r="E166" s="73">
        <v>1</v>
      </c>
      <c r="F166" s="153">
        <v>3566</v>
      </c>
      <c r="G166" s="73">
        <v>27.833224000000001</v>
      </c>
      <c r="H166" s="73">
        <v>-97.046711999999999</v>
      </c>
      <c r="I166" s="73">
        <v>27.826318000000001</v>
      </c>
      <c r="J166" s="73">
        <v>-97.054517000000004</v>
      </c>
    </row>
    <row r="167" spans="1:10" ht="12.75" customHeight="1">
      <c r="A167" s="73" t="s">
        <v>420</v>
      </c>
      <c r="B167" s="73" t="s">
        <v>479</v>
      </c>
      <c r="C167" s="73" t="s">
        <v>480</v>
      </c>
      <c r="D167" s="73" t="s">
        <v>34</v>
      </c>
      <c r="E167" s="73">
        <v>3</v>
      </c>
      <c r="F167" s="153">
        <v>1722</v>
      </c>
      <c r="G167" s="73">
        <v>27.837230000000002</v>
      </c>
      <c r="H167" s="73">
        <v>-97.080031000000005</v>
      </c>
      <c r="I167" s="73">
        <v>27.838097000000001</v>
      </c>
      <c r="J167" s="73">
        <v>-97.075856000000002</v>
      </c>
    </row>
    <row r="168" spans="1:10" ht="12.75" customHeight="1">
      <c r="A168" s="73" t="s">
        <v>420</v>
      </c>
      <c r="B168" s="73" t="s">
        <v>481</v>
      </c>
      <c r="C168" s="73" t="s">
        <v>482</v>
      </c>
      <c r="D168" s="73" t="s">
        <v>34</v>
      </c>
      <c r="E168" s="73">
        <v>3</v>
      </c>
      <c r="F168" s="153">
        <v>894</v>
      </c>
      <c r="G168" s="73">
        <v>27.639171000000001</v>
      </c>
      <c r="H168" s="73">
        <v>-97.285467999999995</v>
      </c>
      <c r="I168" s="73">
        <v>27.637291999999999</v>
      </c>
      <c r="J168" s="73">
        <v>-97.286362999999994</v>
      </c>
    </row>
    <row r="169" spans="1:10" ht="12.75" customHeight="1">
      <c r="A169" s="73" t="s">
        <v>420</v>
      </c>
      <c r="B169" s="73" t="s">
        <v>483</v>
      </c>
      <c r="C169" s="73" t="s">
        <v>484</v>
      </c>
      <c r="D169" s="73" t="s">
        <v>34</v>
      </c>
      <c r="E169" s="73">
        <v>3</v>
      </c>
      <c r="F169" s="153">
        <v>2113</v>
      </c>
      <c r="G169" s="73">
        <v>27.839950999999999</v>
      </c>
      <c r="H169" s="73">
        <v>-97.067935000000006</v>
      </c>
      <c r="I169" s="73">
        <v>27.841049000000002</v>
      </c>
      <c r="J169" s="73">
        <v>-97.062528999999998</v>
      </c>
    </row>
    <row r="170" spans="1:10" ht="12.75" customHeight="1">
      <c r="A170" s="73" t="s">
        <v>420</v>
      </c>
      <c r="B170" s="73" t="s">
        <v>485</v>
      </c>
      <c r="C170" s="73" t="s">
        <v>486</v>
      </c>
      <c r="D170" s="73" t="s">
        <v>34</v>
      </c>
      <c r="E170" s="73">
        <v>1</v>
      </c>
      <c r="F170" s="153">
        <v>987</v>
      </c>
      <c r="G170" s="73">
        <v>27.755136</v>
      </c>
      <c r="H170" s="73">
        <v>-97.376284999999996</v>
      </c>
      <c r="I170" s="73">
        <v>27.752485</v>
      </c>
      <c r="J170" s="73">
        <v>-97.375793999999999</v>
      </c>
    </row>
    <row r="171" spans="1:10" ht="12.75" customHeight="1">
      <c r="A171" s="73" t="s">
        <v>420</v>
      </c>
      <c r="B171" s="73" t="s">
        <v>487</v>
      </c>
      <c r="C171" s="73" t="s">
        <v>488</v>
      </c>
      <c r="D171" s="73" t="s">
        <v>34</v>
      </c>
      <c r="E171" s="73">
        <v>3</v>
      </c>
      <c r="F171" s="153">
        <v>9114</v>
      </c>
      <c r="G171" s="73">
        <v>27.882017999999999</v>
      </c>
      <c r="H171" s="73">
        <v>-97.101168999999999</v>
      </c>
      <c r="I171" s="73">
        <v>27.864512000000001</v>
      </c>
      <c r="J171" s="73">
        <v>-97.083091999999994</v>
      </c>
    </row>
    <row r="172" spans="1:10" ht="12.75" customHeight="1">
      <c r="A172" s="73" t="s">
        <v>420</v>
      </c>
      <c r="B172" s="73" t="s">
        <v>489</v>
      </c>
      <c r="C172" s="73" t="s">
        <v>490</v>
      </c>
      <c r="D172" s="73" t="s">
        <v>34</v>
      </c>
      <c r="E172" s="73">
        <v>3</v>
      </c>
      <c r="F172" s="153">
        <v>6555</v>
      </c>
      <c r="G172" s="73">
        <v>27.89593</v>
      </c>
      <c r="H172" s="73">
        <v>-97.131028999999998</v>
      </c>
      <c r="I172" s="73">
        <v>27.891297999999999</v>
      </c>
      <c r="J172" s="73">
        <v>-97.111440000000002</v>
      </c>
    </row>
    <row r="173" spans="1:10" ht="12.75" customHeight="1">
      <c r="A173" s="73" t="s">
        <v>420</v>
      </c>
      <c r="B173" s="73" t="s">
        <v>491</v>
      </c>
      <c r="C173" s="73" t="s">
        <v>492</v>
      </c>
      <c r="D173" s="73" t="s">
        <v>34</v>
      </c>
      <c r="E173" s="73">
        <v>3</v>
      </c>
      <c r="F173" s="153">
        <v>9059</v>
      </c>
      <c r="G173" s="73">
        <v>27.881774</v>
      </c>
      <c r="H173" s="73">
        <v>-97.101978000000003</v>
      </c>
      <c r="I173" s="73">
        <v>27.864370000000001</v>
      </c>
      <c r="J173" s="73">
        <v>-97.083292</v>
      </c>
    </row>
    <row r="174" spans="1:10" ht="12.75" customHeight="1">
      <c r="A174" s="73" t="s">
        <v>420</v>
      </c>
      <c r="B174" s="73" t="s">
        <v>493</v>
      </c>
      <c r="C174" s="73" t="s">
        <v>494</v>
      </c>
      <c r="D174" s="73" t="s">
        <v>34</v>
      </c>
      <c r="E174" s="73">
        <v>3</v>
      </c>
      <c r="F174" s="153">
        <v>5186</v>
      </c>
      <c r="G174" s="73">
        <v>27.894763000000001</v>
      </c>
      <c r="H174" s="73">
        <v>-97.132476999999994</v>
      </c>
      <c r="I174" s="73">
        <v>27.891002</v>
      </c>
      <c r="J174" s="73">
        <v>-97.118329000000003</v>
      </c>
    </row>
    <row r="175" spans="1:10" ht="12.75" customHeight="1">
      <c r="A175" s="73" t="s">
        <v>420</v>
      </c>
      <c r="B175" s="73" t="s">
        <v>495</v>
      </c>
      <c r="C175" s="73" t="s">
        <v>496</v>
      </c>
      <c r="D175" s="73" t="s">
        <v>34</v>
      </c>
      <c r="E175" s="73">
        <v>3</v>
      </c>
      <c r="F175" s="153">
        <v>1913</v>
      </c>
      <c r="G175" s="73">
        <v>27.678995</v>
      </c>
      <c r="H175" s="73">
        <v>-97.309849</v>
      </c>
      <c r="I175" s="73">
        <v>27.678014999999998</v>
      </c>
      <c r="J175" s="73">
        <v>-97.307164</v>
      </c>
    </row>
    <row r="176" spans="1:10" ht="12.75" customHeight="1">
      <c r="A176" s="73" t="s">
        <v>420</v>
      </c>
      <c r="B176" s="73" t="s">
        <v>497</v>
      </c>
      <c r="C176" s="73" t="s">
        <v>498</v>
      </c>
      <c r="D176" s="73" t="s">
        <v>34</v>
      </c>
      <c r="E176" s="73">
        <v>3</v>
      </c>
      <c r="F176" s="153">
        <v>1279</v>
      </c>
      <c r="G176" s="73">
        <v>27.682908000000001</v>
      </c>
      <c r="H176" s="73">
        <v>-97.316964999999996</v>
      </c>
      <c r="I176" s="73">
        <v>27.681165</v>
      </c>
      <c r="J176" s="73">
        <v>-97.313641000000004</v>
      </c>
    </row>
    <row r="177" spans="1:10" ht="12.75" customHeight="1">
      <c r="A177" s="73" t="s">
        <v>420</v>
      </c>
      <c r="B177" s="73" t="s">
        <v>499</v>
      </c>
      <c r="C177" s="73" t="s">
        <v>500</v>
      </c>
      <c r="D177" s="73" t="s">
        <v>34</v>
      </c>
      <c r="E177" s="73">
        <v>3</v>
      </c>
      <c r="F177" s="153">
        <v>1209</v>
      </c>
      <c r="G177" s="73">
        <v>27.678681999999998</v>
      </c>
      <c r="H177" s="73">
        <v>-97.310032000000007</v>
      </c>
      <c r="I177" s="73">
        <v>27.676894000000001</v>
      </c>
      <c r="J177" s="73">
        <v>-97.307017999999999</v>
      </c>
    </row>
    <row r="178" spans="1:10" ht="12.75" customHeight="1">
      <c r="A178" s="73" t="s">
        <v>420</v>
      </c>
      <c r="B178" s="73" t="s">
        <v>501</v>
      </c>
      <c r="C178" s="73" t="s">
        <v>502</v>
      </c>
      <c r="D178" s="73" t="s">
        <v>34</v>
      </c>
      <c r="E178" s="73">
        <v>3</v>
      </c>
      <c r="F178" s="153">
        <v>1574</v>
      </c>
      <c r="G178" s="73">
        <v>27.681239000000001</v>
      </c>
      <c r="H178" s="73">
        <v>-97.318252999999999</v>
      </c>
      <c r="I178" s="73">
        <v>27.680624999999999</v>
      </c>
      <c r="J178" s="73">
        <v>-97.313945000000004</v>
      </c>
    </row>
    <row r="179" spans="1:10" ht="12.75" customHeight="1">
      <c r="A179" s="73" t="s">
        <v>420</v>
      </c>
      <c r="B179" s="73" t="s">
        <v>503</v>
      </c>
      <c r="C179" s="73" t="s">
        <v>504</v>
      </c>
      <c r="D179" s="73" t="s">
        <v>34</v>
      </c>
      <c r="E179" s="73">
        <v>3</v>
      </c>
      <c r="F179" s="153">
        <v>2098</v>
      </c>
      <c r="G179" s="73">
        <v>27.729531000000001</v>
      </c>
      <c r="H179" s="73">
        <v>-97.352303000000006</v>
      </c>
      <c r="I179" s="73">
        <v>27.726438999999999</v>
      </c>
      <c r="J179" s="73">
        <v>-97.347144</v>
      </c>
    </row>
    <row r="180" spans="1:10" ht="12.75" customHeight="1">
      <c r="A180" s="74" t="s">
        <v>420</v>
      </c>
      <c r="B180" s="74" t="s">
        <v>505</v>
      </c>
      <c r="C180" s="74" t="s">
        <v>506</v>
      </c>
      <c r="D180" s="74" t="s">
        <v>34</v>
      </c>
      <c r="E180" s="74">
        <v>1</v>
      </c>
      <c r="F180" s="155">
        <v>1184</v>
      </c>
      <c r="G180" s="74">
        <v>27.716086000000001</v>
      </c>
      <c r="H180" s="74">
        <v>-97.322760000000002</v>
      </c>
      <c r="I180" s="74">
        <v>27.714877000000001</v>
      </c>
      <c r="J180" s="74">
        <v>-97.319502999999997</v>
      </c>
    </row>
    <row r="181" spans="1:10" ht="12.75" customHeight="1">
      <c r="A181" s="33"/>
      <c r="B181" s="34">
        <f>COUNTA(B138:B180)</f>
        <v>43</v>
      </c>
      <c r="C181" s="33"/>
      <c r="D181" s="33"/>
      <c r="E181" s="79"/>
      <c r="F181" s="54">
        <f>SUM(F138:F180)</f>
        <v>274165</v>
      </c>
      <c r="G181" s="33"/>
      <c r="H181" s="33"/>
      <c r="I181" s="33"/>
      <c r="J181" s="33"/>
    </row>
    <row r="182" spans="1:10" ht="12.75" customHeight="1">
      <c r="A182" s="33"/>
      <c r="B182" s="34"/>
      <c r="C182" s="33"/>
      <c r="D182" s="33"/>
      <c r="E182" s="79"/>
      <c r="F182" s="54"/>
      <c r="G182" s="33"/>
      <c r="H182" s="33"/>
      <c r="I182" s="33"/>
      <c r="J182" s="33"/>
    </row>
    <row r="183" spans="1:10" ht="12.75" customHeight="1">
      <c r="A183" s="74" t="s">
        <v>507</v>
      </c>
      <c r="B183" s="74" t="s">
        <v>508</v>
      </c>
      <c r="C183" s="74" t="s">
        <v>509</v>
      </c>
      <c r="D183" s="74" t="s">
        <v>34</v>
      </c>
      <c r="E183" s="74">
        <v>3</v>
      </c>
      <c r="F183" s="155">
        <v>1241</v>
      </c>
      <c r="G183" s="74">
        <v>28.080560999999999</v>
      </c>
      <c r="H183" s="74">
        <v>-97.220680999999999</v>
      </c>
      <c r="I183" s="74">
        <v>28.077714</v>
      </c>
      <c r="J183" s="74">
        <v>-97.221247000000005</v>
      </c>
    </row>
    <row r="184" spans="1:10" ht="12.75" customHeight="1">
      <c r="A184" s="33"/>
      <c r="B184" s="34">
        <f>COUNTA(B183:B183)</f>
        <v>1</v>
      </c>
      <c r="C184" s="33"/>
      <c r="D184" s="33"/>
      <c r="E184" s="79"/>
      <c r="F184" s="54">
        <f>SUM(F183:F183)</f>
        <v>1241</v>
      </c>
      <c r="G184" s="33"/>
      <c r="H184" s="33"/>
      <c r="I184" s="33"/>
      <c r="J184" s="33"/>
    </row>
    <row r="185" spans="1:10" ht="12.75" customHeight="1">
      <c r="A185" s="33"/>
      <c r="B185" s="34"/>
      <c r="C185" s="33"/>
      <c r="D185" s="33"/>
      <c r="E185" s="79"/>
      <c r="F185" s="54"/>
      <c r="G185" s="33"/>
      <c r="H185" s="33"/>
      <c r="I185" s="33"/>
      <c r="J185" s="33"/>
    </row>
    <row r="186" spans="1:10" ht="12.75" customHeight="1">
      <c r="A186" s="73" t="s">
        <v>510</v>
      </c>
      <c r="B186" s="73" t="s">
        <v>511</v>
      </c>
      <c r="C186" s="73" t="s">
        <v>512</v>
      </c>
      <c r="D186" s="73" t="s">
        <v>34</v>
      </c>
      <c r="E186" s="73">
        <v>3</v>
      </c>
      <c r="F186" s="153">
        <v>611</v>
      </c>
      <c r="G186" s="73">
        <v>27.821663999999998</v>
      </c>
      <c r="H186" s="73">
        <v>-97.197378999999998</v>
      </c>
      <c r="I186" s="73">
        <v>27.822127999999999</v>
      </c>
      <c r="J186" s="73">
        <v>-97.195708999999994</v>
      </c>
    </row>
    <row r="187" spans="1:10" ht="12.75" customHeight="1">
      <c r="A187" s="73" t="s">
        <v>510</v>
      </c>
      <c r="B187" s="73" t="s">
        <v>513</v>
      </c>
      <c r="C187" s="73" t="s">
        <v>514</v>
      </c>
      <c r="D187" s="73" t="s">
        <v>34</v>
      </c>
      <c r="E187" s="73">
        <v>3</v>
      </c>
      <c r="F187" s="153">
        <v>1625</v>
      </c>
      <c r="G187" s="73">
        <v>27.851942000000001</v>
      </c>
      <c r="H187" s="73">
        <v>-97.356013000000004</v>
      </c>
      <c r="I187" s="73">
        <v>27.851858</v>
      </c>
      <c r="J187" s="73">
        <v>-97.353466999999995</v>
      </c>
    </row>
    <row r="188" spans="1:10" ht="12.75" customHeight="1">
      <c r="A188" s="73" t="s">
        <v>510</v>
      </c>
      <c r="B188" s="73" t="s">
        <v>515</v>
      </c>
      <c r="C188" s="73" t="s">
        <v>516</v>
      </c>
      <c r="D188" s="73" t="s">
        <v>34</v>
      </c>
      <c r="E188" s="73">
        <v>3</v>
      </c>
      <c r="F188" s="153">
        <v>1675</v>
      </c>
      <c r="G188" s="73">
        <v>27.873532000000001</v>
      </c>
      <c r="H188" s="73">
        <v>-97.330776</v>
      </c>
      <c r="I188" s="73">
        <v>27.870408000000001</v>
      </c>
      <c r="J188" s="73">
        <v>-97.334351999999996</v>
      </c>
    </row>
    <row r="189" spans="1:10" ht="12.75" customHeight="1">
      <c r="A189" s="73" t="s">
        <v>510</v>
      </c>
      <c r="B189" s="73" t="s">
        <v>517</v>
      </c>
      <c r="C189" s="73" t="s">
        <v>518</v>
      </c>
      <c r="D189" s="73" t="s">
        <v>34</v>
      </c>
      <c r="E189" s="73">
        <v>3</v>
      </c>
      <c r="F189" s="153">
        <v>8322</v>
      </c>
      <c r="G189" s="73">
        <v>27.867777</v>
      </c>
      <c r="H189" s="73">
        <v>-97.338312999999999</v>
      </c>
      <c r="I189" s="73">
        <v>27.855447000000002</v>
      </c>
      <c r="J189" s="73">
        <v>-97.356142000000006</v>
      </c>
    </row>
    <row r="190" spans="1:10" ht="12.75" customHeight="1">
      <c r="A190" s="73" t="s">
        <v>510</v>
      </c>
      <c r="B190" s="73" t="s">
        <v>519</v>
      </c>
      <c r="C190" s="73" t="s">
        <v>520</v>
      </c>
      <c r="D190" s="73" t="s">
        <v>34</v>
      </c>
      <c r="E190" s="73">
        <v>3</v>
      </c>
      <c r="F190" s="153">
        <v>778</v>
      </c>
      <c r="G190" s="73">
        <v>27.853314999999998</v>
      </c>
      <c r="H190" s="73">
        <v>-97.358422000000004</v>
      </c>
      <c r="I190" s="73">
        <v>27.851832000000002</v>
      </c>
      <c r="J190" s="73">
        <v>-97.359853000000001</v>
      </c>
    </row>
    <row r="191" spans="1:10" ht="12.75" customHeight="1">
      <c r="A191" s="74" t="s">
        <v>510</v>
      </c>
      <c r="B191" s="74" t="s">
        <v>521</v>
      </c>
      <c r="C191" s="74" t="s">
        <v>522</v>
      </c>
      <c r="D191" s="74" t="s">
        <v>34</v>
      </c>
      <c r="E191" s="74">
        <v>3</v>
      </c>
      <c r="F191" s="155">
        <v>1147</v>
      </c>
      <c r="G191" s="74">
        <v>27.851168000000001</v>
      </c>
      <c r="H191" s="74">
        <v>-97.360090999999997</v>
      </c>
      <c r="I191" s="74">
        <v>27.852245</v>
      </c>
      <c r="J191" s="74">
        <v>-97.356829000000005</v>
      </c>
    </row>
    <row r="192" spans="1:10" ht="12.75" customHeight="1">
      <c r="A192" s="33"/>
      <c r="B192" s="34">
        <f>COUNTA(B186:B191)</f>
        <v>6</v>
      </c>
      <c r="C192" s="33"/>
      <c r="D192" s="33"/>
      <c r="E192" s="79"/>
      <c r="F192" s="54">
        <f>SUM(F186:F191)</f>
        <v>14158</v>
      </c>
      <c r="G192" s="33"/>
      <c r="H192" s="33"/>
      <c r="I192" s="33"/>
      <c r="J192" s="33"/>
    </row>
    <row r="193" spans="1:10" ht="12.75" customHeight="1">
      <c r="A193" s="33"/>
      <c r="B193" s="34"/>
      <c r="C193" s="33"/>
      <c r="D193" s="33"/>
      <c r="E193" s="79"/>
      <c r="F193" s="54"/>
      <c r="G193" s="33"/>
      <c r="H193" s="33"/>
      <c r="I193" s="33"/>
      <c r="J193" s="33"/>
    </row>
    <row r="194" spans="1:10" ht="12.75" customHeight="1">
      <c r="A194" s="73" t="s">
        <v>523</v>
      </c>
      <c r="B194" s="73" t="s">
        <v>524</v>
      </c>
      <c r="C194" s="73" t="s">
        <v>525</v>
      </c>
      <c r="D194" s="73" t="s">
        <v>34</v>
      </c>
      <c r="E194" s="73">
        <v>3</v>
      </c>
      <c r="F194" s="153">
        <v>644</v>
      </c>
      <c r="G194" s="73">
        <v>26.569808999999999</v>
      </c>
      <c r="H194" s="73">
        <v>-97.428871000000001</v>
      </c>
      <c r="I194" s="73">
        <v>26.568052000000002</v>
      </c>
      <c r="J194" s="73">
        <v>-97.428639000000004</v>
      </c>
    </row>
    <row r="195" spans="1:10" ht="12.75" customHeight="1">
      <c r="A195" s="73" t="s">
        <v>523</v>
      </c>
      <c r="B195" s="73" t="s">
        <v>526</v>
      </c>
      <c r="C195" s="73" t="s">
        <v>527</v>
      </c>
      <c r="D195" s="73" t="s">
        <v>34</v>
      </c>
      <c r="E195" s="73">
        <v>2</v>
      </c>
      <c r="F195" s="153">
        <v>57024</v>
      </c>
      <c r="G195" s="73">
        <v>26.562215999999999</v>
      </c>
      <c r="H195" s="73">
        <v>-97.270048000000003</v>
      </c>
      <c r="I195" s="73">
        <v>26.410982000000001</v>
      </c>
      <c r="J195" s="73">
        <v>-97.224988999999994</v>
      </c>
    </row>
    <row r="196" spans="1:10" ht="12.75" customHeight="1">
      <c r="A196" s="74" t="s">
        <v>523</v>
      </c>
      <c r="B196" s="74" t="s">
        <v>528</v>
      </c>
      <c r="C196" s="74" t="s">
        <v>529</v>
      </c>
      <c r="D196" s="74" t="s">
        <v>34</v>
      </c>
      <c r="E196" s="74">
        <v>3</v>
      </c>
      <c r="F196" s="155">
        <v>5986</v>
      </c>
      <c r="G196" s="74">
        <v>26.555399000000001</v>
      </c>
      <c r="H196" s="74">
        <v>-97.423732000000001</v>
      </c>
      <c r="I196" s="74">
        <v>26.546136000000001</v>
      </c>
      <c r="J196" s="74">
        <v>-97.417719000000005</v>
      </c>
    </row>
    <row r="197" spans="1:10" ht="12.75" customHeight="1">
      <c r="A197" s="33"/>
      <c r="B197" s="34">
        <f>COUNTA(B194:B196)</f>
        <v>3</v>
      </c>
      <c r="C197" s="33"/>
      <c r="D197" s="33"/>
      <c r="E197" s="79"/>
      <c r="F197" s="54">
        <f>SUM(F194:F196)</f>
        <v>63654</v>
      </c>
      <c r="G197" s="33"/>
      <c r="H197" s="33"/>
      <c r="I197" s="33"/>
      <c r="J197" s="33"/>
    </row>
    <row r="198" spans="1:10" ht="12.75" customHeight="1">
      <c r="A198" s="33"/>
      <c r="B198" s="34"/>
      <c r="C198" s="33"/>
      <c r="D198" s="33"/>
      <c r="E198" s="79"/>
      <c r="F198" s="54"/>
      <c r="G198" s="33"/>
      <c r="H198" s="33"/>
      <c r="I198" s="33"/>
      <c r="J198" s="33"/>
    </row>
    <row r="199" spans="1:10" ht="12.75" customHeight="1">
      <c r="A199" s="33"/>
      <c r="B199" s="34"/>
      <c r="C199" s="33"/>
      <c r="D199" s="33"/>
      <c r="E199" s="79"/>
      <c r="F199" s="54"/>
      <c r="G199" s="33"/>
      <c r="H199" s="33"/>
      <c r="I199" s="33"/>
      <c r="J199" s="33"/>
    </row>
    <row r="200" spans="1:10" ht="12.75" customHeight="1">
      <c r="A200" s="33"/>
      <c r="C200" s="108" t="s">
        <v>119</v>
      </c>
      <c r="D200" s="109"/>
      <c r="E200" s="110"/>
      <c r="G200" s="33"/>
      <c r="H200" s="33"/>
      <c r="I200" s="33"/>
      <c r="J200" s="33"/>
    </row>
    <row r="201" spans="1:10" s="2" customFormat="1" ht="12.75" customHeight="1">
      <c r="C201" s="104" t="s">
        <v>117</v>
      </c>
      <c r="D201" s="105">
        <f>SUM(B11+B23+B43+B57+B61+B99+B109+B113+B122+B136+B181+B184+B192+B197)</f>
        <v>169</v>
      </c>
      <c r="E201" s="110"/>
      <c r="G201" s="55"/>
      <c r="H201" s="55"/>
      <c r="I201" s="55"/>
      <c r="J201" s="55"/>
    </row>
    <row r="202" spans="1:10" ht="12.75" customHeight="1">
      <c r="A202" s="48"/>
      <c r="B202" s="48"/>
      <c r="C202" s="104" t="s">
        <v>118</v>
      </c>
      <c r="D202" s="106">
        <f>SUM(F11+F23+F43+F57+F61+F99+F109+F113+F122+F136+F181+F184+F192+F197)</f>
        <v>1717304</v>
      </c>
      <c r="E202" s="107" t="s">
        <v>531</v>
      </c>
      <c r="F202" s="94"/>
      <c r="G202" s="47"/>
      <c r="H202" s="47"/>
      <c r="I202" s="47"/>
      <c r="J202" s="47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Texas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205"/>
  <sheetViews>
    <sheetView zoomScaleNormal="100" workbookViewId="0"/>
  </sheetViews>
  <sheetFormatPr defaultRowHeight="12.75"/>
  <cols>
    <col min="1" max="1" width="11.5703125" style="5" customWidth="1"/>
    <col min="2" max="2" width="7.7109375" style="5" customWidth="1"/>
    <col min="3" max="3" width="41" style="5" customWidth="1"/>
    <col min="4" max="6" width="9.28515625" style="5" customWidth="1"/>
    <col min="7" max="7" width="11" style="5" customWidth="1"/>
    <col min="8" max="8" width="9.28515625" style="5" customWidth="1"/>
    <col min="9" max="9" width="11" style="5" customWidth="1"/>
    <col min="10" max="10" width="9.140625" style="24"/>
    <col min="11" max="16384" width="9.140625" style="5"/>
  </cols>
  <sheetData>
    <row r="1" spans="1:10" s="2" customFormat="1" ht="40.5" customHeight="1">
      <c r="A1" s="25" t="s">
        <v>16</v>
      </c>
      <c r="B1" s="25" t="s">
        <v>17</v>
      </c>
      <c r="C1" s="25" t="s">
        <v>82</v>
      </c>
      <c r="D1" s="3" t="s">
        <v>83</v>
      </c>
      <c r="E1" s="3" t="s">
        <v>84</v>
      </c>
      <c r="F1" s="3" t="s">
        <v>85</v>
      </c>
      <c r="G1" s="3" t="s">
        <v>86</v>
      </c>
      <c r="H1" s="3" t="s">
        <v>87</v>
      </c>
      <c r="I1" s="3" t="s">
        <v>88</v>
      </c>
      <c r="J1" s="80" t="s">
        <v>530</v>
      </c>
    </row>
    <row r="2" spans="1:10" ht="12.75" customHeight="1">
      <c r="A2" s="73" t="s">
        <v>179</v>
      </c>
      <c r="B2" s="141" t="s">
        <v>180</v>
      </c>
      <c r="C2" s="141" t="s">
        <v>181</v>
      </c>
      <c r="D2" s="73">
        <v>365</v>
      </c>
      <c r="E2" s="73" t="s">
        <v>534</v>
      </c>
      <c r="F2" s="141">
        <v>0</v>
      </c>
      <c r="G2" s="73" t="s">
        <v>35</v>
      </c>
      <c r="H2" s="73">
        <v>0</v>
      </c>
      <c r="I2" s="73" t="s">
        <v>35</v>
      </c>
      <c r="J2" s="153"/>
    </row>
    <row r="3" spans="1:10" ht="12.75" customHeight="1">
      <c r="A3" s="73" t="s">
        <v>179</v>
      </c>
      <c r="B3" s="141" t="s">
        <v>182</v>
      </c>
      <c r="C3" s="141" t="s">
        <v>183</v>
      </c>
      <c r="D3" s="73">
        <v>365</v>
      </c>
      <c r="E3" s="73" t="s">
        <v>534</v>
      </c>
      <c r="F3" s="141">
        <v>0</v>
      </c>
      <c r="G3" s="73" t="s">
        <v>35</v>
      </c>
      <c r="H3" s="73">
        <v>0</v>
      </c>
      <c r="I3" s="73" t="s">
        <v>35</v>
      </c>
      <c r="J3" s="153"/>
    </row>
    <row r="4" spans="1:10" ht="12.75" customHeight="1">
      <c r="A4" s="73" t="s">
        <v>179</v>
      </c>
      <c r="B4" s="141" t="s">
        <v>184</v>
      </c>
      <c r="C4" s="141" t="s">
        <v>185</v>
      </c>
      <c r="D4" s="73">
        <v>365</v>
      </c>
      <c r="E4" s="73" t="s">
        <v>534</v>
      </c>
      <c r="F4" s="141">
        <v>0</v>
      </c>
      <c r="G4" s="73" t="s">
        <v>35</v>
      </c>
      <c r="H4" s="73">
        <v>0</v>
      </c>
      <c r="I4" s="73" t="s">
        <v>35</v>
      </c>
      <c r="J4" s="153"/>
    </row>
    <row r="5" spans="1:10" ht="12.75" customHeight="1">
      <c r="A5" s="73" t="s">
        <v>179</v>
      </c>
      <c r="B5" s="141" t="s">
        <v>186</v>
      </c>
      <c r="C5" s="141" t="s">
        <v>187</v>
      </c>
      <c r="D5" s="73">
        <v>365</v>
      </c>
      <c r="E5" s="73" t="s">
        <v>534</v>
      </c>
      <c r="F5" s="141">
        <v>0</v>
      </c>
      <c r="G5" s="73" t="s">
        <v>35</v>
      </c>
      <c r="H5" s="73">
        <v>0</v>
      </c>
      <c r="I5" s="73" t="s">
        <v>35</v>
      </c>
      <c r="J5" s="153"/>
    </row>
    <row r="6" spans="1:10" ht="12.75" customHeight="1">
      <c r="A6" s="73" t="s">
        <v>179</v>
      </c>
      <c r="B6" s="141" t="s">
        <v>188</v>
      </c>
      <c r="C6" s="141" t="s">
        <v>189</v>
      </c>
      <c r="D6" s="73">
        <v>365</v>
      </c>
      <c r="E6" s="73" t="s">
        <v>534</v>
      </c>
      <c r="F6" s="141">
        <v>0</v>
      </c>
      <c r="G6" s="73" t="s">
        <v>35</v>
      </c>
      <c r="H6" s="73">
        <v>0</v>
      </c>
      <c r="I6" s="73" t="s">
        <v>35</v>
      </c>
      <c r="J6" s="153"/>
    </row>
    <row r="7" spans="1:10" ht="12.75" customHeight="1">
      <c r="A7" s="73" t="s">
        <v>179</v>
      </c>
      <c r="B7" s="141" t="s">
        <v>190</v>
      </c>
      <c r="C7" s="141" t="s">
        <v>191</v>
      </c>
      <c r="D7" s="73">
        <v>365</v>
      </c>
      <c r="E7" s="73" t="s">
        <v>534</v>
      </c>
      <c r="F7" s="141">
        <v>0</v>
      </c>
      <c r="G7" s="73" t="s">
        <v>35</v>
      </c>
      <c r="H7" s="73">
        <v>0</v>
      </c>
      <c r="I7" s="73" t="s">
        <v>35</v>
      </c>
      <c r="J7" s="153"/>
    </row>
    <row r="8" spans="1:10" ht="12.75" customHeight="1">
      <c r="A8" s="73" t="s">
        <v>179</v>
      </c>
      <c r="B8" s="141" t="s">
        <v>192</v>
      </c>
      <c r="C8" s="141" t="s">
        <v>193</v>
      </c>
      <c r="D8" s="73">
        <v>365</v>
      </c>
      <c r="E8" s="73" t="s">
        <v>534</v>
      </c>
      <c r="F8" s="141">
        <v>0</v>
      </c>
      <c r="G8" s="73" t="s">
        <v>35</v>
      </c>
      <c r="H8" s="73">
        <v>0</v>
      </c>
      <c r="I8" s="73" t="s">
        <v>35</v>
      </c>
      <c r="J8" s="153"/>
    </row>
    <row r="9" spans="1:10" ht="12.75" customHeight="1">
      <c r="A9" s="73" t="s">
        <v>179</v>
      </c>
      <c r="B9" s="141" t="s">
        <v>194</v>
      </c>
      <c r="C9" s="141" t="s">
        <v>195</v>
      </c>
      <c r="D9" s="73">
        <v>365</v>
      </c>
      <c r="E9" s="73" t="s">
        <v>534</v>
      </c>
      <c r="F9" s="141">
        <v>0</v>
      </c>
      <c r="G9" s="73" t="s">
        <v>35</v>
      </c>
      <c r="H9" s="73">
        <v>0</v>
      </c>
      <c r="I9" s="73" t="s">
        <v>35</v>
      </c>
      <c r="J9" s="153"/>
    </row>
    <row r="10" spans="1:10" ht="12.75" customHeight="1">
      <c r="A10" s="74" t="s">
        <v>179</v>
      </c>
      <c r="B10" s="74" t="s">
        <v>196</v>
      </c>
      <c r="C10" s="74" t="s">
        <v>197</v>
      </c>
      <c r="D10" s="74">
        <v>365</v>
      </c>
      <c r="E10" s="74" t="s">
        <v>534</v>
      </c>
      <c r="F10" s="74">
        <v>4</v>
      </c>
      <c r="G10" s="74" t="s">
        <v>35</v>
      </c>
      <c r="H10" s="74">
        <v>2</v>
      </c>
      <c r="I10" s="74" t="s">
        <v>35</v>
      </c>
      <c r="J10" s="155">
        <v>4671</v>
      </c>
    </row>
    <row r="11" spans="1:10" ht="12.75" customHeight="1">
      <c r="A11" s="32"/>
      <c r="B11" s="62">
        <f>COUNTA(B2:B10)</f>
        <v>9</v>
      </c>
      <c r="C11" s="20"/>
      <c r="D11" s="20"/>
      <c r="E11" s="20"/>
      <c r="F11" s="29">
        <f>COUNTIF(F2:F10, "&gt;0")</f>
        <v>1</v>
      </c>
      <c r="G11" s="20"/>
      <c r="H11" s="29"/>
      <c r="I11" s="32"/>
      <c r="J11" s="54">
        <f>SUM(J2:J10)</f>
        <v>4671</v>
      </c>
    </row>
    <row r="12" spans="1:10" ht="9" customHeight="1">
      <c r="A12" s="32"/>
      <c r="B12" s="56"/>
      <c r="C12" s="32"/>
      <c r="D12" s="32"/>
      <c r="E12" s="32"/>
      <c r="F12" s="32"/>
      <c r="G12" s="32"/>
      <c r="H12" s="32"/>
      <c r="I12" s="32"/>
      <c r="J12" s="154"/>
    </row>
    <row r="13" spans="1:10" ht="12.75" customHeight="1">
      <c r="A13" s="73" t="s">
        <v>198</v>
      </c>
      <c r="B13" s="73" t="s">
        <v>199</v>
      </c>
      <c r="C13" s="73" t="s">
        <v>200</v>
      </c>
      <c r="D13" s="73">
        <v>365</v>
      </c>
      <c r="E13" s="73" t="s">
        <v>534</v>
      </c>
      <c r="F13" s="73">
        <v>4</v>
      </c>
      <c r="G13" s="73" t="s">
        <v>35</v>
      </c>
      <c r="H13" s="73">
        <v>2</v>
      </c>
      <c r="I13" s="73" t="s">
        <v>35</v>
      </c>
      <c r="J13" s="153">
        <v>20050</v>
      </c>
    </row>
    <row r="14" spans="1:10" ht="12.75" customHeight="1">
      <c r="A14" s="73" t="s">
        <v>198</v>
      </c>
      <c r="B14" s="141" t="s">
        <v>201</v>
      </c>
      <c r="C14" s="141" t="s">
        <v>202</v>
      </c>
      <c r="D14" s="73">
        <v>365</v>
      </c>
      <c r="E14" s="73" t="s">
        <v>534</v>
      </c>
      <c r="F14" s="141">
        <v>0</v>
      </c>
      <c r="G14" s="73" t="s">
        <v>35</v>
      </c>
      <c r="H14" s="73">
        <v>0</v>
      </c>
      <c r="I14" s="73" t="s">
        <v>35</v>
      </c>
      <c r="J14" s="153"/>
    </row>
    <row r="15" spans="1:10" ht="12.75" customHeight="1">
      <c r="A15" s="73" t="s">
        <v>198</v>
      </c>
      <c r="B15" s="73" t="s">
        <v>203</v>
      </c>
      <c r="C15" s="73" t="s">
        <v>204</v>
      </c>
      <c r="D15" s="73">
        <v>365</v>
      </c>
      <c r="E15" s="73" t="s">
        <v>534</v>
      </c>
      <c r="F15" s="73">
        <v>4</v>
      </c>
      <c r="G15" s="73" t="s">
        <v>35</v>
      </c>
      <c r="H15" s="73">
        <v>2</v>
      </c>
      <c r="I15" s="73" t="s">
        <v>35</v>
      </c>
      <c r="J15" s="153">
        <v>52975</v>
      </c>
    </row>
    <row r="16" spans="1:10" ht="12.75" customHeight="1">
      <c r="A16" s="73" t="s">
        <v>198</v>
      </c>
      <c r="B16" s="141" t="s">
        <v>205</v>
      </c>
      <c r="C16" s="141" t="s">
        <v>206</v>
      </c>
      <c r="D16" s="73">
        <v>365</v>
      </c>
      <c r="E16" s="73" t="s">
        <v>534</v>
      </c>
      <c r="F16" s="141">
        <v>0</v>
      </c>
      <c r="G16" s="73" t="s">
        <v>35</v>
      </c>
      <c r="H16" s="73">
        <v>0</v>
      </c>
      <c r="I16" s="73" t="s">
        <v>35</v>
      </c>
      <c r="J16" s="153"/>
    </row>
    <row r="17" spans="1:10" ht="12.75" customHeight="1">
      <c r="A17" s="73" t="s">
        <v>198</v>
      </c>
      <c r="B17" s="73" t="s">
        <v>207</v>
      </c>
      <c r="C17" s="73" t="s">
        <v>208</v>
      </c>
      <c r="D17" s="73">
        <v>365</v>
      </c>
      <c r="E17" s="73" t="s">
        <v>534</v>
      </c>
      <c r="F17" s="73">
        <v>4</v>
      </c>
      <c r="G17" s="73" t="s">
        <v>35</v>
      </c>
      <c r="H17" s="73">
        <v>2</v>
      </c>
      <c r="I17" s="73" t="s">
        <v>35</v>
      </c>
      <c r="J17" s="153">
        <v>6251</v>
      </c>
    </row>
    <row r="18" spans="1:10" ht="12.75" customHeight="1">
      <c r="A18" s="73" t="s">
        <v>198</v>
      </c>
      <c r="B18" s="141" t="s">
        <v>209</v>
      </c>
      <c r="C18" s="141" t="s">
        <v>210</v>
      </c>
      <c r="D18" s="73">
        <v>365</v>
      </c>
      <c r="E18" s="73" t="s">
        <v>534</v>
      </c>
      <c r="F18" s="141">
        <v>0</v>
      </c>
      <c r="G18" s="73" t="s">
        <v>35</v>
      </c>
      <c r="H18" s="73">
        <v>0</v>
      </c>
      <c r="I18" s="73" t="s">
        <v>35</v>
      </c>
      <c r="J18" s="153"/>
    </row>
    <row r="19" spans="1:10" ht="12.75" customHeight="1">
      <c r="A19" s="73" t="s">
        <v>198</v>
      </c>
      <c r="B19" s="141" t="s">
        <v>211</v>
      </c>
      <c r="C19" s="141" t="s">
        <v>212</v>
      </c>
      <c r="D19" s="73">
        <v>365</v>
      </c>
      <c r="E19" s="73" t="s">
        <v>534</v>
      </c>
      <c r="F19" s="141">
        <v>0</v>
      </c>
      <c r="G19" s="73" t="s">
        <v>35</v>
      </c>
      <c r="H19" s="73">
        <v>0</v>
      </c>
      <c r="I19" s="73" t="s">
        <v>35</v>
      </c>
      <c r="J19" s="153"/>
    </row>
    <row r="20" spans="1:10" ht="12.75" customHeight="1">
      <c r="A20" s="73" t="s">
        <v>198</v>
      </c>
      <c r="B20" s="141" t="s">
        <v>213</v>
      </c>
      <c r="C20" s="141" t="s">
        <v>214</v>
      </c>
      <c r="D20" s="73">
        <v>365</v>
      </c>
      <c r="E20" s="73" t="s">
        <v>534</v>
      </c>
      <c r="F20" s="141">
        <v>0</v>
      </c>
      <c r="G20" s="73" t="s">
        <v>35</v>
      </c>
      <c r="H20" s="73">
        <v>0</v>
      </c>
      <c r="I20" s="73" t="s">
        <v>35</v>
      </c>
      <c r="J20" s="153"/>
    </row>
    <row r="21" spans="1:10" ht="12.75" customHeight="1">
      <c r="A21" s="73" t="s">
        <v>198</v>
      </c>
      <c r="B21" s="73" t="s">
        <v>215</v>
      </c>
      <c r="C21" s="73" t="s">
        <v>216</v>
      </c>
      <c r="D21" s="73">
        <v>365</v>
      </c>
      <c r="E21" s="73" t="s">
        <v>534</v>
      </c>
      <c r="F21" s="73">
        <v>4</v>
      </c>
      <c r="G21" s="73" t="s">
        <v>35</v>
      </c>
      <c r="H21" s="73">
        <v>2</v>
      </c>
      <c r="I21" s="73" t="s">
        <v>35</v>
      </c>
      <c r="J21" s="153">
        <v>20129</v>
      </c>
    </row>
    <row r="22" spans="1:10" ht="12.75" customHeight="1">
      <c r="A22" s="74" t="s">
        <v>198</v>
      </c>
      <c r="B22" s="158" t="s">
        <v>217</v>
      </c>
      <c r="C22" s="158" t="s">
        <v>218</v>
      </c>
      <c r="D22" s="74">
        <v>365</v>
      </c>
      <c r="E22" s="74" t="s">
        <v>534</v>
      </c>
      <c r="F22" s="158">
        <v>0</v>
      </c>
      <c r="G22" s="74" t="s">
        <v>35</v>
      </c>
      <c r="H22" s="74">
        <v>0</v>
      </c>
      <c r="I22" s="74" t="s">
        <v>35</v>
      </c>
      <c r="J22" s="155"/>
    </row>
    <row r="23" spans="1:10" ht="12.75" customHeight="1">
      <c r="A23" s="30"/>
      <c r="B23" s="29">
        <f>COUNTA(F13:F22)</f>
        <v>10</v>
      </c>
      <c r="C23" s="29"/>
      <c r="D23" s="30"/>
      <c r="E23" s="30"/>
      <c r="F23" s="29">
        <f>COUNTIF(F13:F22, "&gt;0")</f>
        <v>4</v>
      </c>
      <c r="G23" s="30"/>
      <c r="H23" s="29"/>
      <c r="I23" s="30"/>
      <c r="J23" s="54">
        <f>SUM(J13:J22)</f>
        <v>99405</v>
      </c>
    </row>
    <row r="24" spans="1:10" ht="9" customHeight="1">
      <c r="A24" s="32"/>
      <c r="B24" s="62"/>
      <c r="C24" s="32"/>
      <c r="D24" s="32"/>
      <c r="E24" s="32"/>
      <c r="F24" s="32"/>
      <c r="G24" s="32"/>
      <c r="H24" s="32"/>
      <c r="I24" s="32"/>
      <c r="J24" s="154"/>
    </row>
    <row r="25" spans="1:10" ht="12.75" customHeight="1">
      <c r="A25" s="73" t="s">
        <v>219</v>
      </c>
      <c r="B25" s="141" t="s">
        <v>220</v>
      </c>
      <c r="C25" s="141" t="s">
        <v>221</v>
      </c>
      <c r="D25" s="73">
        <v>365</v>
      </c>
      <c r="E25" s="73" t="s">
        <v>534</v>
      </c>
      <c r="F25" s="141">
        <v>0</v>
      </c>
      <c r="G25" s="73" t="s">
        <v>35</v>
      </c>
      <c r="H25" s="73">
        <v>0</v>
      </c>
      <c r="I25" s="73" t="s">
        <v>35</v>
      </c>
      <c r="J25" s="153"/>
    </row>
    <row r="26" spans="1:10" ht="12.75" customHeight="1">
      <c r="A26" s="73" t="s">
        <v>219</v>
      </c>
      <c r="B26" s="141" t="s">
        <v>222</v>
      </c>
      <c r="C26" s="141" t="s">
        <v>223</v>
      </c>
      <c r="D26" s="73">
        <v>365</v>
      </c>
      <c r="E26" s="73" t="s">
        <v>534</v>
      </c>
      <c r="F26" s="141">
        <v>0</v>
      </c>
      <c r="G26" s="73" t="s">
        <v>35</v>
      </c>
      <c r="H26" s="73">
        <v>0</v>
      </c>
      <c r="I26" s="73" t="s">
        <v>35</v>
      </c>
      <c r="J26" s="153"/>
    </row>
    <row r="27" spans="1:10" ht="12.75" customHeight="1">
      <c r="A27" s="73" t="s">
        <v>219</v>
      </c>
      <c r="B27" s="141" t="s">
        <v>224</v>
      </c>
      <c r="C27" s="141" t="s">
        <v>225</v>
      </c>
      <c r="D27" s="73">
        <v>365</v>
      </c>
      <c r="E27" s="73" t="s">
        <v>534</v>
      </c>
      <c r="F27" s="141">
        <v>0</v>
      </c>
      <c r="G27" s="73" t="s">
        <v>35</v>
      </c>
      <c r="H27" s="73">
        <v>0</v>
      </c>
      <c r="I27" s="73" t="s">
        <v>35</v>
      </c>
      <c r="J27" s="153"/>
    </row>
    <row r="28" spans="1:10" ht="12.75" customHeight="1">
      <c r="A28" s="73" t="s">
        <v>219</v>
      </c>
      <c r="B28" s="141" t="s">
        <v>226</v>
      </c>
      <c r="C28" s="141" t="s">
        <v>227</v>
      </c>
      <c r="D28" s="73">
        <v>365</v>
      </c>
      <c r="E28" s="73" t="s">
        <v>534</v>
      </c>
      <c r="F28" s="141">
        <v>0</v>
      </c>
      <c r="G28" s="73" t="s">
        <v>35</v>
      </c>
      <c r="H28" s="73">
        <v>0</v>
      </c>
      <c r="I28" s="73" t="s">
        <v>35</v>
      </c>
      <c r="J28" s="153"/>
    </row>
    <row r="29" spans="1:10" ht="12.75" customHeight="1">
      <c r="A29" s="73" t="s">
        <v>219</v>
      </c>
      <c r="B29" s="141" t="s">
        <v>228</v>
      </c>
      <c r="C29" s="141" t="s">
        <v>229</v>
      </c>
      <c r="D29" s="73">
        <v>365</v>
      </c>
      <c r="E29" s="73" t="s">
        <v>534</v>
      </c>
      <c r="F29" s="141">
        <v>0</v>
      </c>
      <c r="G29" s="73" t="s">
        <v>35</v>
      </c>
      <c r="H29" s="73">
        <v>0</v>
      </c>
      <c r="I29" s="73" t="s">
        <v>35</v>
      </c>
      <c r="J29" s="153"/>
    </row>
    <row r="30" spans="1:10" ht="12.75" customHeight="1">
      <c r="A30" s="73" t="s">
        <v>219</v>
      </c>
      <c r="B30" s="141" t="s">
        <v>230</v>
      </c>
      <c r="C30" s="141" t="s">
        <v>231</v>
      </c>
      <c r="D30" s="73">
        <v>365</v>
      </c>
      <c r="E30" s="73" t="s">
        <v>534</v>
      </c>
      <c r="F30" s="141">
        <v>0</v>
      </c>
      <c r="G30" s="73" t="s">
        <v>35</v>
      </c>
      <c r="H30" s="73">
        <v>0</v>
      </c>
      <c r="I30" s="73" t="s">
        <v>35</v>
      </c>
      <c r="J30" s="153"/>
    </row>
    <row r="31" spans="1:10" ht="12.75" customHeight="1">
      <c r="A31" s="73" t="s">
        <v>219</v>
      </c>
      <c r="B31" s="141" t="s">
        <v>232</v>
      </c>
      <c r="C31" s="141" t="s">
        <v>233</v>
      </c>
      <c r="D31" s="73">
        <v>365</v>
      </c>
      <c r="E31" s="73" t="s">
        <v>534</v>
      </c>
      <c r="F31" s="141">
        <v>0</v>
      </c>
      <c r="G31" s="73" t="s">
        <v>35</v>
      </c>
      <c r="H31" s="73">
        <v>0</v>
      </c>
      <c r="I31" s="73" t="s">
        <v>35</v>
      </c>
      <c r="J31" s="153"/>
    </row>
    <row r="32" spans="1:10" ht="12.75" customHeight="1">
      <c r="A32" s="73" t="s">
        <v>219</v>
      </c>
      <c r="B32" s="141" t="s">
        <v>234</v>
      </c>
      <c r="C32" s="141" t="s">
        <v>235</v>
      </c>
      <c r="D32" s="73">
        <v>365</v>
      </c>
      <c r="E32" s="73" t="s">
        <v>534</v>
      </c>
      <c r="F32" s="141">
        <v>0</v>
      </c>
      <c r="G32" s="73" t="s">
        <v>35</v>
      </c>
      <c r="H32" s="73">
        <v>0</v>
      </c>
      <c r="I32" s="73" t="s">
        <v>35</v>
      </c>
      <c r="J32" s="153"/>
    </row>
    <row r="33" spans="1:10" ht="12.75" customHeight="1">
      <c r="A33" s="73" t="s">
        <v>219</v>
      </c>
      <c r="B33" s="141" t="s">
        <v>236</v>
      </c>
      <c r="C33" s="141" t="s">
        <v>237</v>
      </c>
      <c r="D33" s="73">
        <v>365</v>
      </c>
      <c r="E33" s="73" t="s">
        <v>534</v>
      </c>
      <c r="F33" s="141">
        <v>0</v>
      </c>
      <c r="G33" s="73" t="s">
        <v>35</v>
      </c>
      <c r="H33" s="73">
        <v>0</v>
      </c>
      <c r="I33" s="73" t="s">
        <v>35</v>
      </c>
      <c r="J33" s="153"/>
    </row>
    <row r="34" spans="1:10" ht="12.75" customHeight="1">
      <c r="A34" s="73" t="s">
        <v>219</v>
      </c>
      <c r="B34" s="141" t="s">
        <v>238</v>
      </c>
      <c r="C34" s="141" t="s">
        <v>239</v>
      </c>
      <c r="D34" s="73">
        <v>365</v>
      </c>
      <c r="E34" s="73" t="s">
        <v>534</v>
      </c>
      <c r="F34" s="141">
        <v>0</v>
      </c>
      <c r="G34" s="73" t="s">
        <v>35</v>
      </c>
      <c r="H34" s="73">
        <v>0</v>
      </c>
      <c r="I34" s="73" t="s">
        <v>35</v>
      </c>
      <c r="J34" s="153"/>
    </row>
    <row r="35" spans="1:10" ht="12.75" customHeight="1">
      <c r="A35" s="73" t="s">
        <v>219</v>
      </c>
      <c r="B35" s="141" t="s">
        <v>240</v>
      </c>
      <c r="C35" s="141" t="s">
        <v>241</v>
      </c>
      <c r="D35" s="73">
        <v>365</v>
      </c>
      <c r="E35" s="73" t="s">
        <v>534</v>
      </c>
      <c r="F35" s="141">
        <v>0</v>
      </c>
      <c r="G35" s="73" t="s">
        <v>35</v>
      </c>
      <c r="H35" s="73">
        <v>0</v>
      </c>
      <c r="I35" s="73" t="s">
        <v>35</v>
      </c>
      <c r="J35" s="153"/>
    </row>
    <row r="36" spans="1:10" ht="12.75" customHeight="1">
      <c r="A36" s="73" t="s">
        <v>219</v>
      </c>
      <c r="B36" s="141" t="s">
        <v>242</v>
      </c>
      <c r="C36" s="141" t="s">
        <v>243</v>
      </c>
      <c r="D36" s="73">
        <v>365</v>
      </c>
      <c r="E36" s="73" t="s">
        <v>534</v>
      </c>
      <c r="F36" s="141">
        <v>0</v>
      </c>
      <c r="G36" s="73" t="s">
        <v>35</v>
      </c>
      <c r="H36" s="73">
        <v>0</v>
      </c>
      <c r="I36" s="73" t="s">
        <v>35</v>
      </c>
      <c r="J36" s="153"/>
    </row>
    <row r="37" spans="1:10" ht="12.75" customHeight="1">
      <c r="A37" s="73" t="s">
        <v>219</v>
      </c>
      <c r="B37" s="141" t="s">
        <v>244</v>
      </c>
      <c r="C37" s="141" t="s">
        <v>245</v>
      </c>
      <c r="D37" s="73">
        <v>365</v>
      </c>
      <c r="E37" s="73" t="s">
        <v>534</v>
      </c>
      <c r="F37" s="141">
        <v>0</v>
      </c>
      <c r="G37" s="73" t="s">
        <v>35</v>
      </c>
      <c r="H37" s="73">
        <v>0</v>
      </c>
      <c r="I37" s="73" t="s">
        <v>35</v>
      </c>
      <c r="J37" s="153"/>
    </row>
    <row r="38" spans="1:10" ht="12.75" customHeight="1">
      <c r="A38" s="73" t="s">
        <v>219</v>
      </c>
      <c r="B38" s="141" t="s">
        <v>246</v>
      </c>
      <c r="C38" s="141" t="s">
        <v>247</v>
      </c>
      <c r="D38" s="73">
        <v>365</v>
      </c>
      <c r="E38" s="73" t="s">
        <v>534</v>
      </c>
      <c r="F38" s="141">
        <v>0</v>
      </c>
      <c r="G38" s="73" t="s">
        <v>35</v>
      </c>
      <c r="H38" s="73">
        <v>0</v>
      </c>
      <c r="I38" s="73" t="s">
        <v>35</v>
      </c>
      <c r="J38" s="153"/>
    </row>
    <row r="39" spans="1:10" ht="12.75" customHeight="1">
      <c r="A39" s="73" t="s">
        <v>219</v>
      </c>
      <c r="B39" s="141" t="s">
        <v>248</v>
      </c>
      <c r="C39" s="141" t="s">
        <v>249</v>
      </c>
      <c r="D39" s="73">
        <v>365</v>
      </c>
      <c r="E39" s="73" t="s">
        <v>534</v>
      </c>
      <c r="F39" s="141">
        <v>0</v>
      </c>
      <c r="G39" s="73" t="s">
        <v>35</v>
      </c>
      <c r="H39" s="73">
        <v>0</v>
      </c>
      <c r="I39" s="73" t="s">
        <v>35</v>
      </c>
      <c r="J39" s="153"/>
    </row>
    <row r="40" spans="1:10" ht="12.75" customHeight="1">
      <c r="A40" s="73" t="s">
        <v>219</v>
      </c>
      <c r="B40" s="141" t="s">
        <v>250</v>
      </c>
      <c r="C40" s="141" t="s">
        <v>251</v>
      </c>
      <c r="D40" s="73">
        <v>365</v>
      </c>
      <c r="E40" s="73" t="s">
        <v>534</v>
      </c>
      <c r="F40" s="141">
        <v>0</v>
      </c>
      <c r="G40" s="73" t="s">
        <v>35</v>
      </c>
      <c r="H40" s="73">
        <v>0</v>
      </c>
      <c r="I40" s="73" t="s">
        <v>35</v>
      </c>
      <c r="J40" s="153"/>
    </row>
    <row r="41" spans="1:10" ht="12.75" customHeight="1">
      <c r="A41" s="73" t="s">
        <v>219</v>
      </c>
      <c r="B41" s="141" t="s">
        <v>252</v>
      </c>
      <c r="C41" s="141" t="s">
        <v>253</v>
      </c>
      <c r="D41" s="73">
        <v>365</v>
      </c>
      <c r="E41" s="73" t="s">
        <v>534</v>
      </c>
      <c r="F41" s="141">
        <v>0</v>
      </c>
      <c r="G41" s="73" t="s">
        <v>35</v>
      </c>
      <c r="H41" s="73">
        <v>0</v>
      </c>
      <c r="I41" s="73" t="s">
        <v>35</v>
      </c>
      <c r="J41" s="153"/>
    </row>
    <row r="42" spans="1:10" ht="12.75" customHeight="1">
      <c r="A42" s="74" t="s">
        <v>219</v>
      </c>
      <c r="B42" s="158" t="s">
        <v>254</v>
      </c>
      <c r="C42" s="158" t="s">
        <v>255</v>
      </c>
      <c r="D42" s="74">
        <v>365</v>
      </c>
      <c r="E42" s="74" t="s">
        <v>534</v>
      </c>
      <c r="F42" s="158">
        <v>0</v>
      </c>
      <c r="G42" s="74" t="s">
        <v>35</v>
      </c>
      <c r="H42" s="74">
        <v>0</v>
      </c>
      <c r="I42" s="74" t="s">
        <v>35</v>
      </c>
      <c r="J42" s="155"/>
    </row>
    <row r="43" spans="1:10">
      <c r="A43" s="30"/>
      <c r="B43" s="29">
        <f>COUNTA(B25:B42)</f>
        <v>18</v>
      </c>
      <c r="C43" s="29"/>
      <c r="D43" s="30"/>
      <c r="E43" s="30"/>
      <c r="F43" s="29">
        <f>COUNTIF(F25:F42, "&gt;0")</f>
        <v>0</v>
      </c>
      <c r="G43" s="30"/>
      <c r="H43" s="29"/>
      <c r="I43" s="30"/>
      <c r="J43" s="54">
        <f>SUM(J25:J42)</f>
        <v>0</v>
      </c>
    </row>
    <row r="44" spans="1:10" ht="8.25" customHeight="1">
      <c r="A44" s="30"/>
      <c r="B44" s="29"/>
      <c r="C44" s="29"/>
      <c r="D44" s="30"/>
      <c r="E44" s="30"/>
      <c r="F44" s="29"/>
      <c r="G44" s="30"/>
      <c r="H44" s="29"/>
      <c r="I44" s="30"/>
      <c r="J44" s="54"/>
    </row>
    <row r="45" spans="1:10" ht="12.75" customHeight="1">
      <c r="A45" s="73" t="s">
        <v>256</v>
      </c>
      <c r="B45" s="73" t="s">
        <v>257</v>
      </c>
      <c r="C45" s="73" t="s">
        <v>258</v>
      </c>
      <c r="D45" s="73">
        <v>365</v>
      </c>
      <c r="E45" s="73" t="s">
        <v>534</v>
      </c>
      <c r="F45" s="73">
        <v>4</v>
      </c>
      <c r="G45" s="73" t="s">
        <v>35</v>
      </c>
      <c r="H45" s="73">
        <v>2</v>
      </c>
      <c r="I45" s="73" t="s">
        <v>35</v>
      </c>
      <c r="J45" s="153">
        <v>4160</v>
      </c>
    </row>
    <row r="46" spans="1:10" ht="12.75" customHeight="1">
      <c r="A46" s="73" t="s">
        <v>256</v>
      </c>
      <c r="B46" s="73" t="s">
        <v>259</v>
      </c>
      <c r="C46" s="73" t="s">
        <v>260</v>
      </c>
      <c r="D46" s="73">
        <v>365</v>
      </c>
      <c r="E46" s="73" t="s">
        <v>534</v>
      </c>
      <c r="F46" s="73">
        <v>4</v>
      </c>
      <c r="G46" s="73" t="s">
        <v>35</v>
      </c>
      <c r="H46" s="73">
        <v>2</v>
      </c>
      <c r="I46" s="73" t="s">
        <v>35</v>
      </c>
      <c r="J46" s="153">
        <v>2918</v>
      </c>
    </row>
    <row r="47" spans="1:10" ht="12.75" customHeight="1">
      <c r="A47" s="73" t="s">
        <v>256</v>
      </c>
      <c r="B47" s="73" t="s">
        <v>261</v>
      </c>
      <c r="C47" s="73" t="s">
        <v>262</v>
      </c>
      <c r="D47" s="73">
        <v>365</v>
      </c>
      <c r="E47" s="73" t="s">
        <v>534</v>
      </c>
      <c r="F47" s="73">
        <v>4</v>
      </c>
      <c r="G47" s="73" t="s">
        <v>35</v>
      </c>
      <c r="H47" s="73">
        <v>2</v>
      </c>
      <c r="I47" s="73" t="s">
        <v>35</v>
      </c>
      <c r="J47" s="153">
        <v>16169</v>
      </c>
    </row>
    <row r="48" spans="1:10" ht="12.75" customHeight="1">
      <c r="A48" s="73" t="s">
        <v>256</v>
      </c>
      <c r="B48" s="73" t="s">
        <v>263</v>
      </c>
      <c r="C48" s="73" t="s">
        <v>264</v>
      </c>
      <c r="D48" s="73">
        <v>365</v>
      </c>
      <c r="E48" s="73" t="s">
        <v>534</v>
      </c>
      <c r="F48" s="73">
        <v>4</v>
      </c>
      <c r="G48" s="73" t="s">
        <v>35</v>
      </c>
      <c r="H48" s="73">
        <v>2</v>
      </c>
      <c r="I48" s="73" t="s">
        <v>35</v>
      </c>
      <c r="J48" s="153">
        <v>2772</v>
      </c>
    </row>
    <row r="49" spans="1:10" ht="12.75" customHeight="1">
      <c r="A49" s="73" t="s">
        <v>256</v>
      </c>
      <c r="B49" s="73" t="s">
        <v>265</v>
      </c>
      <c r="C49" s="73" t="s">
        <v>266</v>
      </c>
      <c r="D49" s="73">
        <v>365</v>
      </c>
      <c r="E49" s="73" t="s">
        <v>534</v>
      </c>
      <c r="F49" s="73">
        <v>4</v>
      </c>
      <c r="G49" s="73" t="s">
        <v>35</v>
      </c>
      <c r="H49" s="73">
        <v>2</v>
      </c>
      <c r="I49" s="73" t="s">
        <v>35</v>
      </c>
      <c r="J49" s="153">
        <v>8522</v>
      </c>
    </row>
    <row r="50" spans="1:10" ht="12.75" customHeight="1">
      <c r="A50" s="73" t="s">
        <v>256</v>
      </c>
      <c r="B50" s="73" t="s">
        <v>267</v>
      </c>
      <c r="C50" s="73" t="s">
        <v>268</v>
      </c>
      <c r="D50" s="73">
        <v>365</v>
      </c>
      <c r="E50" s="73" t="s">
        <v>534</v>
      </c>
      <c r="F50" s="73">
        <v>4</v>
      </c>
      <c r="G50" s="73" t="s">
        <v>35</v>
      </c>
      <c r="H50" s="73">
        <v>2</v>
      </c>
      <c r="I50" s="73" t="s">
        <v>35</v>
      </c>
      <c r="J50" s="153">
        <v>8209</v>
      </c>
    </row>
    <row r="51" spans="1:10" ht="12.75" customHeight="1">
      <c r="A51" s="73" t="s">
        <v>256</v>
      </c>
      <c r="B51" s="73" t="s">
        <v>269</v>
      </c>
      <c r="C51" s="73" t="s">
        <v>270</v>
      </c>
      <c r="D51" s="73">
        <v>365</v>
      </c>
      <c r="E51" s="73" t="s">
        <v>534</v>
      </c>
      <c r="F51" s="73">
        <v>4</v>
      </c>
      <c r="G51" s="73" t="s">
        <v>35</v>
      </c>
      <c r="H51" s="73">
        <v>2</v>
      </c>
      <c r="I51" s="73" t="s">
        <v>35</v>
      </c>
      <c r="J51" s="153">
        <v>4937</v>
      </c>
    </row>
    <row r="52" spans="1:10" ht="12.75" customHeight="1">
      <c r="A52" s="73" t="s">
        <v>256</v>
      </c>
      <c r="B52" s="141" t="s">
        <v>271</v>
      </c>
      <c r="C52" s="141" t="s">
        <v>272</v>
      </c>
      <c r="D52" s="73">
        <v>365</v>
      </c>
      <c r="E52" s="73" t="s">
        <v>534</v>
      </c>
      <c r="F52" s="141">
        <v>0</v>
      </c>
      <c r="G52" s="73" t="s">
        <v>35</v>
      </c>
      <c r="H52" s="73">
        <v>0</v>
      </c>
      <c r="I52" s="73" t="s">
        <v>35</v>
      </c>
      <c r="J52" s="153"/>
    </row>
    <row r="53" spans="1:10" ht="12.75" customHeight="1">
      <c r="A53" s="73" t="s">
        <v>256</v>
      </c>
      <c r="B53" s="141" t="s">
        <v>273</v>
      </c>
      <c r="C53" s="141" t="s">
        <v>274</v>
      </c>
      <c r="D53" s="73">
        <v>365</v>
      </c>
      <c r="E53" s="73" t="s">
        <v>534</v>
      </c>
      <c r="F53" s="141">
        <v>0</v>
      </c>
      <c r="G53" s="73" t="s">
        <v>35</v>
      </c>
      <c r="H53" s="73">
        <v>0</v>
      </c>
      <c r="I53" s="73" t="s">
        <v>35</v>
      </c>
      <c r="J53" s="153"/>
    </row>
    <row r="54" spans="1:10" ht="12.75" customHeight="1">
      <c r="A54" s="73" t="s">
        <v>256</v>
      </c>
      <c r="B54" s="73" t="s">
        <v>275</v>
      </c>
      <c r="C54" s="73" t="s">
        <v>276</v>
      </c>
      <c r="D54" s="73">
        <v>365</v>
      </c>
      <c r="E54" s="73" t="s">
        <v>534</v>
      </c>
      <c r="F54" s="73">
        <v>4</v>
      </c>
      <c r="G54" s="73" t="s">
        <v>35</v>
      </c>
      <c r="H54" s="73">
        <v>2</v>
      </c>
      <c r="I54" s="73" t="s">
        <v>35</v>
      </c>
      <c r="J54" s="153">
        <v>2607</v>
      </c>
    </row>
    <row r="55" spans="1:10" ht="12.75" customHeight="1">
      <c r="A55" s="73" t="s">
        <v>256</v>
      </c>
      <c r="B55" s="141" t="s">
        <v>277</v>
      </c>
      <c r="C55" s="141" t="s">
        <v>278</v>
      </c>
      <c r="D55" s="73">
        <v>365</v>
      </c>
      <c r="E55" s="73" t="s">
        <v>534</v>
      </c>
      <c r="F55" s="141">
        <v>0</v>
      </c>
      <c r="G55" s="73" t="s">
        <v>35</v>
      </c>
      <c r="H55" s="73">
        <v>0</v>
      </c>
      <c r="I55" s="73" t="s">
        <v>35</v>
      </c>
      <c r="J55" s="153"/>
    </row>
    <row r="56" spans="1:10" ht="12.75" customHeight="1">
      <c r="A56" s="74" t="s">
        <v>256</v>
      </c>
      <c r="B56" s="74" t="s">
        <v>279</v>
      </c>
      <c r="C56" s="74" t="s">
        <v>280</v>
      </c>
      <c r="D56" s="74">
        <v>365</v>
      </c>
      <c r="E56" s="74" t="s">
        <v>534</v>
      </c>
      <c r="F56" s="74">
        <v>4</v>
      </c>
      <c r="G56" s="74" t="s">
        <v>35</v>
      </c>
      <c r="H56" s="74">
        <v>2</v>
      </c>
      <c r="I56" s="74" t="s">
        <v>35</v>
      </c>
      <c r="J56" s="155">
        <v>21074</v>
      </c>
    </row>
    <row r="57" spans="1:10">
      <c r="A57" s="30"/>
      <c r="B57" s="29">
        <f>COUNTA(B45:B56)</f>
        <v>12</v>
      </c>
      <c r="C57" s="29"/>
      <c r="D57" s="30"/>
      <c r="E57" s="30"/>
      <c r="F57" s="29">
        <f>COUNTIF(F45:F56, "&gt;0")</f>
        <v>9</v>
      </c>
      <c r="G57" s="30"/>
      <c r="H57" s="29"/>
      <c r="I57" s="30"/>
      <c r="J57" s="54">
        <f>SUM(J45:J56)</f>
        <v>71368</v>
      </c>
    </row>
    <row r="58" spans="1:10" ht="9" customHeight="1">
      <c r="A58" s="30"/>
      <c r="B58" s="29"/>
      <c r="C58" s="29"/>
      <c r="D58" s="30"/>
      <c r="E58" s="30"/>
      <c r="F58" s="29"/>
      <c r="G58" s="30"/>
      <c r="H58" s="29"/>
      <c r="I58" s="30"/>
      <c r="J58" s="54"/>
    </row>
    <row r="59" spans="1:10" ht="12.75" customHeight="1">
      <c r="A59" s="73" t="s">
        <v>281</v>
      </c>
      <c r="B59" s="141" t="s">
        <v>282</v>
      </c>
      <c r="C59" s="141" t="s">
        <v>283</v>
      </c>
      <c r="D59" s="73">
        <v>365</v>
      </c>
      <c r="E59" s="73" t="s">
        <v>534</v>
      </c>
      <c r="F59" s="141">
        <v>0</v>
      </c>
      <c r="G59" s="73" t="s">
        <v>35</v>
      </c>
      <c r="H59" s="73">
        <v>0</v>
      </c>
      <c r="I59" s="73" t="s">
        <v>35</v>
      </c>
      <c r="J59" s="153"/>
    </row>
    <row r="60" spans="1:10" ht="12.75" customHeight="1">
      <c r="A60" s="74" t="s">
        <v>281</v>
      </c>
      <c r="B60" s="158" t="s">
        <v>284</v>
      </c>
      <c r="C60" s="158" t="s">
        <v>285</v>
      </c>
      <c r="D60" s="74">
        <v>365</v>
      </c>
      <c r="E60" s="74" t="s">
        <v>534</v>
      </c>
      <c r="F60" s="158">
        <v>0</v>
      </c>
      <c r="G60" s="74" t="s">
        <v>35</v>
      </c>
      <c r="H60" s="74">
        <v>0</v>
      </c>
      <c r="I60" s="74" t="s">
        <v>35</v>
      </c>
      <c r="J60" s="155"/>
    </row>
    <row r="61" spans="1:10">
      <c r="A61" s="30"/>
      <c r="B61" s="29">
        <f>COUNTA(B59:B60)</f>
        <v>2</v>
      </c>
      <c r="C61" s="29"/>
      <c r="D61" s="30"/>
      <c r="E61" s="30"/>
      <c r="F61" s="29">
        <f>COUNTIF(F59:F60, "&gt;0")</f>
        <v>0</v>
      </c>
      <c r="G61" s="30"/>
      <c r="H61" s="29"/>
      <c r="I61" s="30"/>
      <c r="J61" s="54">
        <f>SUM(J59:J60)</f>
        <v>0</v>
      </c>
    </row>
    <row r="62" spans="1:10" ht="9" customHeight="1">
      <c r="A62" s="30"/>
      <c r="B62" s="29"/>
      <c r="C62" s="29"/>
      <c r="D62" s="30"/>
      <c r="E62" s="30"/>
      <c r="F62" s="29"/>
      <c r="G62" s="30"/>
      <c r="H62" s="29"/>
      <c r="I62" s="30"/>
      <c r="J62" s="54"/>
    </row>
    <row r="63" spans="1:10" ht="12.75" customHeight="1">
      <c r="A63" s="73" t="s">
        <v>286</v>
      </c>
      <c r="B63" s="73" t="s">
        <v>287</v>
      </c>
      <c r="C63" s="73" t="s">
        <v>288</v>
      </c>
      <c r="D63" s="73">
        <v>365</v>
      </c>
      <c r="E63" s="73" t="s">
        <v>534</v>
      </c>
      <c r="F63" s="73">
        <v>4</v>
      </c>
      <c r="G63" s="73" t="s">
        <v>35</v>
      </c>
      <c r="H63" s="73">
        <v>2</v>
      </c>
      <c r="I63" s="73" t="s">
        <v>35</v>
      </c>
      <c r="J63" s="153">
        <v>7372</v>
      </c>
    </row>
    <row r="64" spans="1:10" ht="12.75" customHeight="1">
      <c r="A64" s="73" t="s">
        <v>286</v>
      </c>
      <c r="B64" s="73" t="s">
        <v>289</v>
      </c>
      <c r="C64" s="73" t="s">
        <v>290</v>
      </c>
      <c r="D64" s="73">
        <v>365</v>
      </c>
      <c r="E64" s="73" t="s">
        <v>534</v>
      </c>
      <c r="F64" s="73">
        <v>4</v>
      </c>
      <c r="G64" s="73" t="s">
        <v>35</v>
      </c>
      <c r="H64" s="73">
        <v>2</v>
      </c>
      <c r="I64" s="73" t="s">
        <v>35</v>
      </c>
      <c r="J64" s="153">
        <v>8186</v>
      </c>
    </row>
    <row r="65" spans="1:10" ht="12.75" customHeight="1">
      <c r="A65" s="73" t="s">
        <v>286</v>
      </c>
      <c r="B65" s="73" t="s">
        <v>291</v>
      </c>
      <c r="C65" s="73" t="s">
        <v>292</v>
      </c>
      <c r="D65" s="73">
        <v>365</v>
      </c>
      <c r="E65" s="73" t="s">
        <v>534</v>
      </c>
      <c r="F65" s="73">
        <v>4</v>
      </c>
      <c r="G65" s="73" t="s">
        <v>35</v>
      </c>
      <c r="H65" s="73">
        <v>2</v>
      </c>
      <c r="I65" s="73" t="s">
        <v>35</v>
      </c>
      <c r="J65" s="153">
        <v>5408</v>
      </c>
    </row>
    <row r="66" spans="1:10" ht="12.75" customHeight="1">
      <c r="A66" s="73" t="s">
        <v>286</v>
      </c>
      <c r="B66" s="73" t="s">
        <v>293</v>
      </c>
      <c r="C66" s="73" t="s">
        <v>294</v>
      </c>
      <c r="D66" s="73">
        <v>365</v>
      </c>
      <c r="E66" s="73" t="s">
        <v>534</v>
      </c>
      <c r="F66" s="73">
        <v>4</v>
      </c>
      <c r="G66" s="73" t="s">
        <v>35</v>
      </c>
      <c r="H66" s="73">
        <v>2</v>
      </c>
      <c r="I66" s="73" t="s">
        <v>35</v>
      </c>
      <c r="J66" s="153">
        <v>8637</v>
      </c>
    </row>
    <row r="67" spans="1:10" ht="12.75" customHeight="1">
      <c r="A67" s="73" t="s">
        <v>286</v>
      </c>
      <c r="B67" s="141" t="s">
        <v>295</v>
      </c>
      <c r="C67" s="141" t="s">
        <v>296</v>
      </c>
      <c r="D67" s="73">
        <v>365</v>
      </c>
      <c r="E67" s="73" t="s">
        <v>534</v>
      </c>
      <c r="F67" s="141">
        <v>0</v>
      </c>
      <c r="G67" s="73" t="s">
        <v>35</v>
      </c>
      <c r="H67" s="73">
        <v>0</v>
      </c>
      <c r="I67" s="73" t="s">
        <v>35</v>
      </c>
      <c r="J67" s="153"/>
    </row>
    <row r="68" spans="1:10" ht="12.75" customHeight="1">
      <c r="A68" s="73" t="s">
        <v>286</v>
      </c>
      <c r="B68" s="141" t="s">
        <v>297</v>
      </c>
      <c r="C68" s="141" t="s">
        <v>298</v>
      </c>
      <c r="D68" s="73">
        <v>365</v>
      </c>
      <c r="E68" s="73" t="s">
        <v>534</v>
      </c>
      <c r="F68" s="141">
        <v>0</v>
      </c>
      <c r="G68" s="73" t="s">
        <v>35</v>
      </c>
      <c r="H68" s="73">
        <v>0</v>
      </c>
      <c r="I68" s="73" t="s">
        <v>35</v>
      </c>
      <c r="J68" s="153"/>
    </row>
    <row r="69" spans="1:10" ht="12.75" customHeight="1">
      <c r="A69" s="73" t="s">
        <v>286</v>
      </c>
      <c r="B69" s="73" t="s">
        <v>299</v>
      </c>
      <c r="C69" s="73" t="s">
        <v>300</v>
      </c>
      <c r="D69" s="73">
        <v>365</v>
      </c>
      <c r="E69" s="73" t="s">
        <v>534</v>
      </c>
      <c r="F69" s="73">
        <v>4</v>
      </c>
      <c r="G69" s="73" t="s">
        <v>35</v>
      </c>
      <c r="H69" s="73">
        <v>2</v>
      </c>
      <c r="I69" s="73" t="s">
        <v>35</v>
      </c>
      <c r="J69" s="153">
        <v>8158</v>
      </c>
    </row>
    <row r="70" spans="1:10" ht="12.75" customHeight="1">
      <c r="A70" s="73" t="s">
        <v>286</v>
      </c>
      <c r="B70" s="73" t="s">
        <v>301</v>
      </c>
      <c r="C70" s="73" t="s">
        <v>302</v>
      </c>
      <c r="D70" s="73">
        <v>365</v>
      </c>
      <c r="E70" s="73" t="s">
        <v>534</v>
      </c>
      <c r="F70" s="73">
        <v>4</v>
      </c>
      <c r="G70" s="73" t="s">
        <v>35</v>
      </c>
      <c r="H70" s="73">
        <v>2</v>
      </c>
      <c r="I70" s="73" t="s">
        <v>35</v>
      </c>
      <c r="J70" s="153">
        <v>6647</v>
      </c>
    </row>
    <row r="71" spans="1:10" ht="12.75" customHeight="1">
      <c r="A71" s="73" t="s">
        <v>286</v>
      </c>
      <c r="B71" s="141" t="s">
        <v>303</v>
      </c>
      <c r="C71" s="141" t="s">
        <v>304</v>
      </c>
      <c r="D71" s="73">
        <v>365</v>
      </c>
      <c r="E71" s="73" t="s">
        <v>534</v>
      </c>
      <c r="F71" s="141">
        <v>0</v>
      </c>
      <c r="G71" s="73" t="s">
        <v>35</v>
      </c>
      <c r="H71" s="73">
        <v>0</v>
      </c>
      <c r="I71" s="73" t="s">
        <v>35</v>
      </c>
      <c r="J71" s="153"/>
    </row>
    <row r="72" spans="1:10" ht="12.75" customHeight="1">
      <c r="A72" s="73" t="s">
        <v>286</v>
      </c>
      <c r="B72" s="141" t="s">
        <v>305</v>
      </c>
      <c r="C72" s="141" t="s">
        <v>306</v>
      </c>
      <c r="D72" s="73">
        <v>365</v>
      </c>
      <c r="E72" s="73" t="s">
        <v>534</v>
      </c>
      <c r="F72" s="141">
        <v>0</v>
      </c>
      <c r="G72" s="73" t="s">
        <v>35</v>
      </c>
      <c r="H72" s="73">
        <v>0</v>
      </c>
      <c r="I72" s="73" t="s">
        <v>35</v>
      </c>
      <c r="J72" s="153"/>
    </row>
    <row r="73" spans="1:10" ht="12.75" customHeight="1">
      <c r="A73" s="73" t="s">
        <v>286</v>
      </c>
      <c r="B73" s="141" t="s">
        <v>307</v>
      </c>
      <c r="C73" s="141" t="s">
        <v>308</v>
      </c>
      <c r="D73" s="73">
        <v>365</v>
      </c>
      <c r="E73" s="73" t="s">
        <v>534</v>
      </c>
      <c r="F73" s="141">
        <v>0</v>
      </c>
      <c r="G73" s="73" t="s">
        <v>35</v>
      </c>
      <c r="H73" s="73">
        <v>0</v>
      </c>
      <c r="I73" s="73" t="s">
        <v>35</v>
      </c>
      <c r="J73" s="153"/>
    </row>
    <row r="74" spans="1:10" ht="12.75" customHeight="1">
      <c r="A74" s="73" t="s">
        <v>286</v>
      </c>
      <c r="B74" s="73" t="s">
        <v>309</v>
      </c>
      <c r="C74" s="73" t="s">
        <v>310</v>
      </c>
      <c r="D74" s="73">
        <v>365</v>
      </c>
      <c r="E74" s="73" t="s">
        <v>534</v>
      </c>
      <c r="F74" s="73">
        <v>4</v>
      </c>
      <c r="G74" s="73" t="s">
        <v>35</v>
      </c>
      <c r="H74" s="73">
        <v>2</v>
      </c>
      <c r="I74" s="73" t="s">
        <v>35</v>
      </c>
      <c r="J74" s="153">
        <v>7981</v>
      </c>
    </row>
    <row r="75" spans="1:10" ht="12.75" customHeight="1">
      <c r="A75" s="73" t="s">
        <v>286</v>
      </c>
      <c r="B75" s="73" t="s">
        <v>311</v>
      </c>
      <c r="C75" s="73" t="s">
        <v>312</v>
      </c>
      <c r="D75" s="73">
        <v>365</v>
      </c>
      <c r="E75" s="73" t="s">
        <v>534</v>
      </c>
      <c r="F75" s="73">
        <v>4</v>
      </c>
      <c r="G75" s="73" t="s">
        <v>35</v>
      </c>
      <c r="H75" s="73">
        <v>2</v>
      </c>
      <c r="I75" s="73" t="s">
        <v>35</v>
      </c>
      <c r="J75" s="153">
        <v>36321</v>
      </c>
    </row>
    <row r="76" spans="1:10" ht="12.75" customHeight="1">
      <c r="A76" s="73" t="s">
        <v>286</v>
      </c>
      <c r="B76" s="141" t="s">
        <v>313</v>
      </c>
      <c r="C76" s="141" t="s">
        <v>314</v>
      </c>
      <c r="D76" s="73">
        <v>365</v>
      </c>
      <c r="E76" s="73" t="s">
        <v>534</v>
      </c>
      <c r="F76" s="141">
        <v>0</v>
      </c>
      <c r="G76" s="73" t="s">
        <v>35</v>
      </c>
      <c r="H76" s="73">
        <v>0</v>
      </c>
      <c r="I76" s="73" t="s">
        <v>35</v>
      </c>
      <c r="J76" s="153"/>
    </row>
    <row r="77" spans="1:10" ht="12.75" customHeight="1">
      <c r="A77" s="73" t="s">
        <v>286</v>
      </c>
      <c r="B77" s="141" t="s">
        <v>315</v>
      </c>
      <c r="C77" s="141" t="s">
        <v>316</v>
      </c>
      <c r="D77" s="73">
        <v>365</v>
      </c>
      <c r="E77" s="73" t="s">
        <v>534</v>
      </c>
      <c r="F77" s="141">
        <v>0</v>
      </c>
      <c r="G77" s="73" t="s">
        <v>35</v>
      </c>
      <c r="H77" s="73">
        <v>0</v>
      </c>
      <c r="I77" s="73" t="s">
        <v>35</v>
      </c>
      <c r="J77" s="153"/>
    </row>
    <row r="78" spans="1:10" ht="12.75" customHeight="1">
      <c r="A78" s="73" t="s">
        <v>286</v>
      </c>
      <c r="B78" s="73" t="s">
        <v>317</v>
      </c>
      <c r="C78" s="73" t="s">
        <v>318</v>
      </c>
      <c r="D78" s="73">
        <v>365</v>
      </c>
      <c r="E78" s="73" t="s">
        <v>534</v>
      </c>
      <c r="F78" s="73">
        <v>4</v>
      </c>
      <c r="G78" s="73" t="s">
        <v>35</v>
      </c>
      <c r="H78" s="73">
        <v>2</v>
      </c>
      <c r="I78" s="73" t="s">
        <v>35</v>
      </c>
      <c r="J78" s="153">
        <v>5479</v>
      </c>
    </row>
    <row r="79" spans="1:10" ht="12.75" customHeight="1">
      <c r="A79" s="73" t="s">
        <v>286</v>
      </c>
      <c r="B79" s="141" t="s">
        <v>319</v>
      </c>
      <c r="C79" s="141" t="s">
        <v>320</v>
      </c>
      <c r="D79" s="73">
        <v>365</v>
      </c>
      <c r="E79" s="73" t="s">
        <v>534</v>
      </c>
      <c r="F79" s="141">
        <v>0</v>
      </c>
      <c r="G79" s="73" t="s">
        <v>35</v>
      </c>
      <c r="H79" s="73">
        <v>0</v>
      </c>
      <c r="I79" s="73" t="s">
        <v>35</v>
      </c>
      <c r="J79" s="153"/>
    </row>
    <row r="80" spans="1:10" ht="12.75" customHeight="1">
      <c r="A80" s="73" t="s">
        <v>286</v>
      </c>
      <c r="B80" s="141" t="s">
        <v>321</v>
      </c>
      <c r="C80" s="141" t="s">
        <v>322</v>
      </c>
      <c r="D80" s="73">
        <v>365</v>
      </c>
      <c r="E80" s="73" t="s">
        <v>534</v>
      </c>
      <c r="F80" s="141">
        <v>0</v>
      </c>
      <c r="G80" s="73" t="s">
        <v>35</v>
      </c>
      <c r="H80" s="73">
        <v>0</v>
      </c>
      <c r="I80" s="73" t="s">
        <v>35</v>
      </c>
      <c r="J80" s="153"/>
    </row>
    <row r="81" spans="1:10" ht="12.75" customHeight="1">
      <c r="A81" s="73" t="s">
        <v>286</v>
      </c>
      <c r="B81" s="141" t="s">
        <v>323</v>
      </c>
      <c r="C81" s="141" t="s">
        <v>324</v>
      </c>
      <c r="D81" s="73">
        <v>365</v>
      </c>
      <c r="E81" s="73" t="s">
        <v>534</v>
      </c>
      <c r="F81" s="141">
        <v>0</v>
      </c>
      <c r="G81" s="73" t="s">
        <v>35</v>
      </c>
      <c r="H81" s="73">
        <v>0</v>
      </c>
      <c r="I81" s="73" t="s">
        <v>35</v>
      </c>
      <c r="J81" s="153"/>
    </row>
    <row r="82" spans="1:10" ht="12.75" customHeight="1">
      <c r="A82" s="73" t="s">
        <v>286</v>
      </c>
      <c r="B82" s="141" t="s">
        <v>325</v>
      </c>
      <c r="C82" s="141" t="s">
        <v>326</v>
      </c>
      <c r="D82" s="73">
        <v>365</v>
      </c>
      <c r="E82" s="73" t="s">
        <v>534</v>
      </c>
      <c r="F82" s="141">
        <v>0</v>
      </c>
      <c r="G82" s="73" t="s">
        <v>35</v>
      </c>
      <c r="H82" s="73">
        <v>0</v>
      </c>
      <c r="I82" s="73" t="s">
        <v>35</v>
      </c>
      <c r="J82" s="153"/>
    </row>
    <row r="83" spans="1:10" ht="12.75" customHeight="1">
      <c r="A83" s="73" t="s">
        <v>286</v>
      </c>
      <c r="B83" s="73" t="s">
        <v>327</v>
      </c>
      <c r="C83" s="73" t="s">
        <v>328</v>
      </c>
      <c r="D83" s="73">
        <v>365</v>
      </c>
      <c r="E83" s="73" t="s">
        <v>534</v>
      </c>
      <c r="F83" s="73">
        <v>4</v>
      </c>
      <c r="G83" s="73" t="s">
        <v>35</v>
      </c>
      <c r="H83" s="73">
        <v>2</v>
      </c>
      <c r="I83" s="73" t="s">
        <v>35</v>
      </c>
      <c r="J83" s="153">
        <v>12069</v>
      </c>
    </row>
    <row r="84" spans="1:10" ht="12.75" customHeight="1">
      <c r="A84" s="73" t="s">
        <v>286</v>
      </c>
      <c r="B84" s="73" t="s">
        <v>329</v>
      </c>
      <c r="C84" s="73" t="s">
        <v>330</v>
      </c>
      <c r="D84" s="73">
        <v>365</v>
      </c>
      <c r="E84" s="73" t="s">
        <v>534</v>
      </c>
      <c r="F84" s="73">
        <v>4</v>
      </c>
      <c r="G84" s="73" t="s">
        <v>35</v>
      </c>
      <c r="H84" s="73">
        <v>2</v>
      </c>
      <c r="I84" s="73" t="s">
        <v>35</v>
      </c>
      <c r="J84" s="153">
        <v>4253</v>
      </c>
    </row>
    <row r="85" spans="1:10" ht="12.75" customHeight="1">
      <c r="A85" s="73" t="s">
        <v>286</v>
      </c>
      <c r="B85" s="73" t="s">
        <v>331</v>
      </c>
      <c r="C85" s="73" t="s">
        <v>332</v>
      </c>
      <c r="D85" s="73">
        <v>365</v>
      </c>
      <c r="E85" s="73" t="s">
        <v>534</v>
      </c>
      <c r="F85" s="73">
        <v>4</v>
      </c>
      <c r="G85" s="73" t="s">
        <v>35</v>
      </c>
      <c r="H85" s="73">
        <v>2</v>
      </c>
      <c r="I85" s="73" t="s">
        <v>35</v>
      </c>
      <c r="J85" s="153">
        <v>5954</v>
      </c>
    </row>
    <row r="86" spans="1:10" ht="12.75" customHeight="1">
      <c r="A86" s="73" t="s">
        <v>286</v>
      </c>
      <c r="B86" s="73" t="s">
        <v>333</v>
      </c>
      <c r="C86" s="73" t="s">
        <v>334</v>
      </c>
      <c r="D86" s="73">
        <v>365</v>
      </c>
      <c r="E86" s="73" t="s">
        <v>534</v>
      </c>
      <c r="F86" s="73">
        <v>4</v>
      </c>
      <c r="G86" s="73" t="s">
        <v>35</v>
      </c>
      <c r="H86" s="73">
        <v>2</v>
      </c>
      <c r="I86" s="73" t="s">
        <v>35</v>
      </c>
      <c r="J86" s="153">
        <v>10419</v>
      </c>
    </row>
    <row r="87" spans="1:10" ht="12.75" customHeight="1">
      <c r="A87" s="73" t="s">
        <v>286</v>
      </c>
      <c r="B87" s="73" t="s">
        <v>335</v>
      </c>
      <c r="C87" s="73" t="s">
        <v>336</v>
      </c>
      <c r="D87" s="73">
        <v>365</v>
      </c>
      <c r="E87" s="73" t="s">
        <v>534</v>
      </c>
      <c r="F87" s="73">
        <v>4</v>
      </c>
      <c r="G87" s="73" t="s">
        <v>35</v>
      </c>
      <c r="H87" s="73">
        <v>2</v>
      </c>
      <c r="I87" s="73" t="s">
        <v>35</v>
      </c>
      <c r="J87" s="153">
        <v>12512</v>
      </c>
    </row>
    <row r="88" spans="1:10" ht="12.75" customHeight="1">
      <c r="A88" s="73" t="s">
        <v>286</v>
      </c>
      <c r="B88" s="73" t="s">
        <v>337</v>
      </c>
      <c r="C88" s="73" t="s">
        <v>338</v>
      </c>
      <c r="D88" s="73">
        <v>365</v>
      </c>
      <c r="E88" s="73" t="s">
        <v>534</v>
      </c>
      <c r="F88" s="73">
        <v>4</v>
      </c>
      <c r="G88" s="73" t="s">
        <v>35</v>
      </c>
      <c r="H88" s="73">
        <v>2</v>
      </c>
      <c r="I88" s="73" t="s">
        <v>35</v>
      </c>
      <c r="J88" s="153">
        <v>4228</v>
      </c>
    </row>
    <row r="89" spans="1:10" ht="12.75" customHeight="1">
      <c r="A89" s="73" t="s">
        <v>286</v>
      </c>
      <c r="B89" s="73" t="s">
        <v>339</v>
      </c>
      <c r="C89" s="73" t="s">
        <v>340</v>
      </c>
      <c r="D89" s="73">
        <v>365</v>
      </c>
      <c r="E89" s="73" t="s">
        <v>534</v>
      </c>
      <c r="F89" s="73">
        <v>4</v>
      </c>
      <c r="G89" s="73" t="s">
        <v>35</v>
      </c>
      <c r="H89" s="73">
        <v>2</v>
      </c>
      <c r="I89" s="73" t="s">
        <v>35</v>
      </c>
      <c r="J89" s="153">
        <v>3543</v>
      </c>
    </row>
    <row r="90" spans="1:10" ht="12.75" customHeight="1">
      <c r="A90" s="73" t="s">
        <v>286</v>
      </c>
      <c r="B90" s="73" t="s">
        <v>341</v>
      </c>
      <c r="C90" s="73" t="s">
        <v>342</v>
      </c>
      <c r="D90" s="73">
        <v>365</v>
      </c>
      <c r="E90" s="73" t="s">
        <v>534</v>
      </c>
      <c r="F90" s="73">
        <v>4</v>
      </c>
      <c r="G90" s="73" t="s">
        <v>35</v>
      </c>
      <c r="H90" s="73">
        <v>2</v>
      </c>
      <c r="I90" s="73" t="s">
        <v>35</v>
      </c>
      <c r="J90" s="153">
        <v>24230</v>
      </c>
    </row>
    <row r="91" spans="1:10" ht="12.75" customHeight="1">
      <c r="A91" s="73" t="s">
        <v>286</v>
      </c>
      <c r="B91" s="73" t="s">
        <v>343</v>
      </c>
      <c r="C91" s="73" t="s">
        <v>344</v>
      </c>
      <c r="D91" s="73">
        <v>365</v>
      </c>
      <c r="E91" s="73" t="s">
        <v>534</v>
      </c>
      <c r="F91" s="73">
        <v>4</v>
      </c>
      <c r="G91" s="73" t="s">
        <v>35</v>
      </c>
      <c r="H91" s="73">
        <v>2</v>
      </c>
      <c r="I91" s="73" t="s">
        <v>35</v>
      </c>
      <c r="J91" s="153">
        <v>19837</v>
      </c>
    </row>
    <row r="92" spans="1:10" ht="12.75" customHeight="1">
      <c r="A92" s="73" t="s">
        <v>286</v>
      </c>
      <c r="B92" s="73" t="s">
        <v>345</v>
      </c>
      <c r="C92" s="73" t="s">
        <v>346</v>
      </c>
      <c r="D92" s="73">
        <v>365</v>
      </c>
      <c r="E92" s="73" t="s">
        <v>534</v>
      </c>
      <c r="F92" s="73">
        <v>4</v>
      </c>
      <c r="G92" s="73" t="s">
        <v>35</v>
      </c>
      <c r="H92" s="73">
        <v>2</v>
      </c>
      <c r="I92" s="73" t="s">
        <v>35</v>
      </c>
      <c r="J92" s="153">
        <v>13277</v>
      </c>
    </row>
    <row r="93" spans="1:10" ht="12.75" customHeight="1">
      <c r="A93" s="73" t="s">
        <v>286</v>
      </c>
      <c r="B93" s="141" t="s">
        <v>347</v>
      </c>
      <c r="C93" s="141" t="s">
        <v>348</v>
      </c>
      <c r="D93" s="73">
        <v>365</v>
      </c>
      <c r="E93" s="73" t="s">
        <v>534</v>
      </c>
      <c r="F93" s="141">
        <v>0</v>
      </c>
      <c r="G93" s="73" t="s">
        <v>35</v>
      </c>
      <c r="H93" s="73">
        <v>0</v>
      </c>
      <c r="I93" s="73" t="s">
        <v>35</v>
      </c>
      <c r="J93" s="153"/>
    </row>
    <row r="94" spans="1:10" ht="12.75" customHeight="1">
      <c r="A94" s="73" t="s">
        <v>286</v>
      </c>
      <c r="B94" s="141" t="s">
        <v>349</v>
      </c>
      <c r="C94" s="141" t="s">
        <v>350</v>
      </c>
      <c r="D94" s="73">
        <v>365</v>
      </c>
      <c r="E94" s="73" t="s">
        <v>534</v>
      </c>
      <c r="F94" s="141">
        <v>0</v>
      </c>
      <c r="G94" s="73" t="s">
        <v>35</v>
      </c>
      <c r="H94" s="73">
        <v>0</v>
      </c>
      <c r="I94" s="73" t="s">
        <v>35</v>
      </c>
      <c r="J94" s="153"/>
    </row>
    <row r="95" spans="1:10" ht="12.75" customHeight="1">
      <c r="A95" s="73" t="s">
        <v>286</v>
      </c>
      <c r="B95" s="73" t="s">
        <v>351</v>
      </c>
      <c r="C95" s="73" t="s">
        <v>352</v>
      </c>
      <c r="D95" s="73">
        <v>365</v>
      </c>
      <c r="E95" s="73" t="s">
        <v>534</v>
      </c>
      <c r="F95" s="73">
        <v>4</v>
      </c>
      <c r="G95" s="73" t="s">
        <v>35</v>
      </c>
      <c r="H95" s="73">
        <v>2</v>
      </c>
      <c r="I95" s="73" t="s">
        <v>35</v>
      </c>
      <c r="J95" s="153">
        <v>9297</v>
      </c>
    </row>
    <row r="96" spans="1:10" ht="12.75" customHeight="1">
      <c r="A96" s="73" t="s">
        <v>286</v>
      </c>
      <c r="B96" s="73" t="s">
        <v>353</v>
      </c>
      <c r="C96" s="73" t="s">
        <v>354</v>
      </c>
      <c r="D96" s="73">
        <v>365</v>
      </c>
      <c r="E96" s="73" t="s">
        <v>534</v>
      </c>
      <c r="F96" s="73">
        <v>4</v>
      </c>
      <c r="G96" s="73" t="s">
        <v>35</v>
      </c>
      <c r="H96" s="73">
        <v>2</v>
      </c>
      <c r="I96" s="73" t="s">
        <v>35</v>
      </c>
      <c r="J96" s="153">
        <v>5164</v>
      </c>
    </row>
    <row r="97" spans="1:10" ht="12.75" customHeight="1">
      <c r="A97" s="73" t="s">
        <v>286</v>
      </c>
      <c r="B97" s="73" t="s">
        <v>355</v>
      </c>
      <c r="C97" s="73" t="s">
        <v>356</v>
      </c>
      <c r="D97" s="73">
        <v>365</v>
      </c>
      <c r="E97" s="73" t="s">
        <v>534</v>
      </c>
      <c r="F97" s="73">
        <v>4</v>
      </c>
      <c r="G97" s="73" t="s">
        <v>35</v>
      </c>
      <c r="H97" s="73">
        <v>2</v>
      </c>
      <c r="I97" s="73" t="s">
        <v>35</v>
      </c>
      <c r="J97" s="153">
        <v>25557</v>
      </c>
    </row>
    <row r="98" spans="1:10" ht="12.75" customHeight="1">
      <c r="A98" s="74" t="s">
        <v>286</v>
      </c>
      <c r="B98" s="74" t="s">
        <v>357</v>
      </c>
      <c r="C98" s="74" t="s">
        <v>358</v>
      </c>
      <c r="D98" s="74">
        <v>365</v>
      </c>
      <c r="E98" s="74" t="s">
        <v>534</v>
      </c>
      <c r="F98" s="74">
        <v>4</v>
      </c>
      <c r="G98" s="74" t="s">
        <v>35</v>
      </c>
      <c r="H98" s="74">
        <v>2</v>
      </c>
      <c r="I98" s="74" t="s">
        <v>35</v>
      </c>
      <c r="J98" s="155">
        <v>17994</v>
      </c>
    </row>
    <row r="99" spans="1:10">
      <c r="A99" s="30"/>
      <c r="B99" s="29">
        <f>COUNTA(B63:B98)</f>
        <v>36</v>
      </c>
      <c r="C99" s="29"/>
      <c r="D99" s="30"/>
      <c r="E99" s="30"/>
      <c r="F99" s="29">
        <f>COUNTIF(F63:F98, "&gt;0")</f>
        <v>23</v>
      </c>
      <c r="G99" s="30"/>
      <c r="H99" s="29"/>
      <c r="I99" s="30"/>
      <c r="J99" s="54">
        <f>SUM(J63:J98)</f>
        <v>262523</v>
      </c>
    </row>
    <row r="100" spans="1:10" ht="9" customHeight="1">
      <c r="A100" s="30"/>
      <c r="B100" s="29"/>
      <c r="C100" s="29"/>
      <c r="D100" s="30"/>
      <c r="E100" s="30"/>
      <c r="F100" s="29"/>
      <c r="G100" s="30"/>
      <c r="H100" s="29"/>
      <c r="I100" s="30"/>
      <c r="J100" s="54"/>
    </row>
    <row r="101" spans="1:10" ht="12.75" customHeight="1">
      <c r="A101" s="73" t="s">
        <v>359</v>
      </c>
      <c r="B101" s="141" t="s">
        <v>360</v>
      </c>
      <c r="C101" s="141" t="s">
        <v>361</v>
      </c>
      <c r="D101" s="73">
        <v>365</v>
      </c>
      <c r="E101" s="73" t="s">
        <v>534</v>
      </c>
      <c r="F101" s="141">
        <v>0</v>
      </c>
      <c r="G101" s="73" t="s">
        <v>35</v>
      </c>
      <c r="H101" s="73">
        <v>0</v>
      </c>
      <c r="I101" s="73" t="s">
        <v>35</v>
      </c>
      <c r="J101" s="153"/>
    </row>
    <row r="102" spans="1:10" ht="12.75" customHeight="1">
      <c r="A102" s="73" t="s">
        <v>359</v>
      </c>
      <c r="B102" s="141" t="s">
        <v>362</v>
      </c>
      <c r="C102" s="141" t="s">
        <v>363</v>
      </c>
      <c r="D102" s="73">
        <v>365</v>
      </c>
      <c r="E102" s="73" t="s">
        <v>534</v>
      </c>
      <c r="F102" s="141">
        <v>0</v>
      </c>
      <c r="G102" s="73" t="s">
        <v>35</v>
      </c>
      <c r="H102" s="73">
        <v>0</v>
      </c>
      <c r="I102" s="73" t="s">
        <v>35</v>
      </c>
      <c r="J102" s="153"/>
    </row>
    <row r="103" spans="1:10" ht="12.75" customHeight="1">
      <c r="A103" s="73" t="s">
        <v>359</v>
      </c>
      <c r="B103" s="141" t="s">
        <v>364</v>
      </c>
      <c r="C103" s="141" t="s">
        <v>365</v>
      </c>
      <c r="D103" s="73">
        <v>365</v>
      </c>
      <c r="E103" s="73" t="s">
        <v>534</v>
      </c>
      <c r="F103" s="141">
        <v>0</v>
      </c>
      <c r="G103" s="73" t="s">
        <v>35</v>
      </c>
      <c r="H103" s="73">
        <v>0</v>
      </c>
      <c r="I103" s="73" t="s">
        <v>35</v>
      </c>
      <c r="J103" s="153"/>
    </row>
    <row r="104" spans="1:10" ht="12.75" customHeight="1">
      <c r="A104" s="73" t="s">
        <v>359</v>
      </c>
      <c r="B104" s="141" t="s">
        <v>366</v>
      </c>
      <c r="C104" s="141" t="s">
        <v>367</v>
      </c>
      <c r="D104" s="73">
        <v>365</v>
      </c>
      <c r="E104" s="73" t="s">
        <v>534</v>
      </c>
      <c r="F104" s="141">
        <v>0</v>
      </c>
      <c r="G104" s="73" t="s">
        <v>35</v>
      </c>
      <c r="H104" s="73">
        <v>0</v>
      </c>
      <c r="I104" s="73" t="s">
        <v>35</v>
      </c>
      <c r="J104" s="153"/>
    </row>
    <row r="105" spans="1:10" ht="12.75" customHeight="1">
      <c r="A105" s="73" t="s">
        <v>359</v>
      </c>
      <c r="B105" s="141" t="s">
        <v>368</v>
      </c>
      <c r="C105" s="141" t="s">
        <v>369</v>
      </c>
      <c r="D105" s="73">
        <v>365</v>
      </c>
      <c r="E105" s="73" t="s">
        <v>534</v>
      </c>
      <c r="F105" s="141">
        <v>0</v>
      </c>
      <c r="G105" s="73" t="s">
        <v>35</v>
      </c>
      <c r="H105" s="73">
        <v>0</v>
      </c>
      <c r="I105" s="73" t="s">
        <v>35</v>
      </c>
      <c r="J105" s="153"/>
    </row>
    <row r="106" spans="1:10" ht="12.75" customHeight="1">
      <c r="A106" s="73" t="s">
        <v>359</v>
      </c>
      <c r="B106" s="141" t="s">
        <v>370</v>
      </c>
      <c r="C106" s="141" t="s">
        <v>371</v>
      </c>
      <c r="D106" s="73">
        <v>365</v>
      </c>
      <c r="E106" s="73" t="s">
        <v>534</v>
      </c>
      <c r="F106" s="141">
        <v>0</v>
      </c>
      <c r="G106" s="73" t="s">
        <v>35</v>
      </c>
      <c r="H106" s="73">
        <v>0</v>
      </c>
      <c r="I106" s="73" t="s">
        <v>35</v>
      </c>
      <c r="J106" s="153"/>
    </row>
    <row r="107" spans="1:10" ht="12.75" customHeight="1">
      <c r="A107" s="73" t="s">
        <v>359</v>
      </c>
      <c r="B107" s="141" t="s">
        <v>372</v>
      </c>
      <c r="C107" s="141" t="s">
        <v>373</v>
      </c>
      <c r="D107" s="73">
        <v>365</v>
      </c>
      <c r="E107" s="73" t="s">
        <v>534</v>
      </c>
      <c r="F107" s="141">
        <v>0</v>
      </c>
      <c r="G107" s="73" t="s">
        <v>35</v>
      </c>
      <c r="H107" s="73">
        <v>0</v>
      </c>
      <c r="I107" s="73" t="s">
        <v>35</v>
      </c>
      <c r="J107" s="153"/>
    </row>
    <row r="108" spans="1:10" ht="12.75" customHeight="1">
      <c r="A108" s="74" t="s">
        <v>359</v>
      </c>
      <c r="B108" s="158" t="s">
        <v>374</v>
      </c>
      <c r="C108" s="158" t="s">
        <v>375</v>
      </c>
      <c r="D108" s="74">
        <v>365</v>
      </c>
      <c r="E108" s="74" t="s">
        <v>534</v>
      </c>
      <c r="F108" s="158">
        <v>0</v>
      </c>
      <c r="G108" s="74" t="s">
        <v>35</v>
      </c>
      <c r="H108" s="74">
        <v>0</v>
      </c>
      <c r="I108" s="74" t="s">
        <v>35</v>
      </c>
      <c r="J108" s="155"/>
    </row>
    <row r="109" spans="1:10">
      <c r="A109" s="30"/>
      <c r="B109" s="29">
        <f>COUNTA(B101:B108)</f>
        <v>8</v>
      </c>
      <c r="C109" s="29"/>
      <c r="D109" s="30"/>
      <c r="E109" s="30"/>
      <c r="F109" s="29">
        <f>COUNTIF(F101:F108, "&gt;0")</f>
        <v>0</v>
      </c>
      <c r="G109" s="30"/>
      <c r="H109" s="29"/>
      <c r="I109" s="30"/>
      <c r="J109" s="54">
        <f>SUM(J101:J108)</f>
        <v>0</v>
      </c>
    </row>
    <row r="110" spans="1:10" ht="9" customHeight="1">
      <c r="A110" s="30"/>
      <c r="B110" s="29"/>
      <c r="C110" s="29"/>
      <c r="D110" s="30"/>
      <c r="E110" s="30"/>
      <c r="F110" s="29"/>
      <c r="G110" s="30"/>
      <c r="H110" s="29"/>
      <c r="I110" s="30"/>
      <c r="J110" s="54"/>
    </row>
    <row r="111" spans="1:10" ht="12.75" customHeight="1">
      <c r="A111" s="73" t="s">
        <v>176</v>
      </c>
      <c r="B111" s="73" t="s">
        <v>376</v>
      </c>
      <c r="C111" s="73" t="s">
        <v>377</v>
      </c>
      <c r="D111" s="73">
        <v>365</v>
      </c>
      <c r="E111" s="73" t="s">
        <v>534</v>
      </c>
      <c r="F111" s="73">
        <v>4</v>
      </c>
      <c r="G111" s="73" t="s">
        <v>35</v>
      </c>
      <c r="H111" s="73">
        <v>2</v>
      </c>
      <c r="I111" s="73" t="s">
        <v>35</v>
      </c>
      <c r="J111" s="153">
        <v>98544</v>
      </c>
    </row>
    <row r="112" spans="1:10" ht="12.75" customHeight="1">
      <c r="A112" s="74" t="s">
        <v>176</v>
      </c>
      <c r="B112" s="74" t="s">
        <v>378</v>
      </c>
      <c r="C112" s="74" t="s">
        <v>379</v>
      </c>
      <c r="D112" s="74">
        <v>365</v>
      </c>
      <c r="E112" s="74" t="s">
        <v>534</v>
      </c>
      <c r="F112" s="74">
        <v>4</v>
      </c>
      <c r="G112" s="74" t="s">
        <v>35</v>
      </c>
      <c r="H112" s="74">
        <v>2</v>
      </c>
      <c r="I112" s="74" t="s">
        <v>35</v>
      </c>
      <c r="J112" s="155">
        <v>28822</v>
      </c>
    </row>
    <row r="113" spans="1:10">
      <c r="A113" s="30"/>
      <c r="B113" s="29">
        <f>COUNTA(B111:B112)</f>
        <v>2</v>
      </c>
      <c r="C113" s="29"/>
      <c r="D113" s="30"/>
      <c r="E113" s="30"/>
      <c r="F113" s="29">
        <f>COUNTIF(F111:F112, "&gt;0")</f>
        <v>2</v>
      </c>
      <c r="G113" s="30"/>
      <c r="H113" s="29"/>
      <c r="I113" s="30"/>
      <c r="J113" s="54">
        <f>SUM(J111:J112)</f>
        <v>127366</v>
      </c>
    </row>
    <row r="114" spans="1:10" ht="9" customHeight="1">
      <c r="A114" s="30"/>
      <c r="B114" s="29"/>
      <c r="C114" s="29"/>
      <c r="D114" s="30"/>
      <c r="E114" s="30"/>
      <c r="F114" s="29"/>
      <c r="G114" s="30"/>
      <c r="H114" s="29"/>
      <c r="I114" s="30"/>
      <c r="J114" s="54"/>
    </row>
    <row r="115" spans="1:10" ht="12.75" customHeight="1">
      <c r="A115" s="73" t="s">
        <v>380</v>
      </c>
      <c r="B115" s="141" t="s">
        <v>381</v>
      </c>
      <c r="C115" s="141" t="s">
        <v>382</v>
      </c>
      <c r="D115" s="73">
        <v>365</v>
      </c>
      <c r="E115" s="73" t="s">
        <v>534</v>
      </c>
      <c r="F115" s="141">
        <v>0</v>
      </c>
      <c r="G115" s="73" t="s">
        <v>35</v>
      </c>
      <c r="H115" s="73">
        <v>0</v>
      </c>
      <c r="I115" s="73" t="s">
        <v>35</v>
      </c>
      <c r="J115" s="153"/>
    </row>
    <row r="116" spans="1:10" ht="12.75" customHeight="1">
      <c r="A116" s="73" t="s">
        <v>380</v>
      </c>
      <c r="B116" s="141" t="s">
        <v>383</v>
      </c>
      <c r="C116" s="141" t="s">
        <v>384</v>
      </c>
      <c r="D116" s="73">
        <v>365</v>
      </c>
      <c r="E116" s="73" t="s">
        <v>534</v>
      </c>
      <c r="F116" s="141">
        <v>0</v>
      </c>
      <c r="G116" s="73" t="s">
        <v>35</v>
      </c>
      <c r="H116" s="73">
        <v>0</v>
      </c>
      <c r="I116" s="73" t="s">
        <v>35</v>
      </c>
      <c r="J116" s="153"/>
    </row>
    <row r="117" spans="1:10" ht="12.75" customHeight="1">
      <c r="A117" s="73" t="s">
        <v>380</v>
      </c>
      <c r="B117" s="73" t="s">
        <v>385</v>
      </c>
      <c r="C117" s="73" t="s">
        <v>386</v>
      </c>
      <c r="D117" s="73">
        <v>365</v>
      </c>
      <c r="E117" s="73" t="s">
        <v>534</v>
      </c>
      <c r="F117" s="73">
        <v>4</v>
      </c>
      <c r="G117" s="73" t="s">
        <v>35</v>
      </c>
      <c r="H117" s="73">
        <v>2</v>
      </c>
      <c r="I117" s="73" t="s">
        <v>35</v>
      </c>
      <c r="J117" s="153">
        <v>1439</v>
      </c>
    </row>
    <row r="118" spans="1:10" ht="12.75" customHeight="1">
      <c r="A118" s="73" t="s">
        <v>380</v>
      </c>
      <c r="B118" s="73" t="s">
        <v>387</v>
      </c>
      <c r="C118" s="73" t="s">
        <v>388</v>
      </c>
      <c r="D118" s="73">
        <v>365</v>
      </c>
      <c r="E118" s="73" t="s">
        <v>534</v>
      </c>
      <c r="F118" s="73">
        <v>4</v>
      </c>
      <c r="G118" s="73" t="s">
        <v>35</v>
      </c>
      <c r="H118" s="73">
        <v>2</v>
      </c>
      <c r="I118" s="73" t="s">
        <v>35</v>
      </c>
      <c r="J118" s="153">
        <v>480</v>
      </c>
    </row>
    <row r="119" spans="1:10" ht="12.75" customHeight="1">
      <c r="A119" s="73" t="s">
        <v>380</v>
      </c>
      <c r="B119" s="73" t="s">
        <v>389</v>
      </c>
      <c r="C119" s="73" t="s">
        <v>390</v>
      </c>
      <c r="D119" s="73">
        <v>365</v>
      </c>
      <c r="E119" s="73" t="s">
        <v>534</v>
      </c>
      <c r="F119" s="73">
        <v>4</v>
      </c>
      <c r="G119" s="73" t="s">
        <v>35</v>
      </c>
      <c r="H119" s="73">
        <v>2</v>
      </c>
      <c r="I119" s="73" t="s">
        <v>35</v>
      </c>
      <c r="J119" s="153">
        <v>1537</v>
      </c>
    </row>
    <row r="120" spans="1:10" ht="12.75" customHeight="1">
      <c r="A120" s="73" t="s">
        <v>380</v>
      </c>
      <c r="B120" s="141" t="s">
        <v>391</v>
      </c>
      <c r="C120" s="141" t="s">
        <v>392</v>
      </c>
      <c r="D120" s="73">
        <v>365</v>
      </c>
      <c r="E120" s="73" t="s">
        <v>534</v>
      </c>
      <c r="F120" s="141">
        <v>0</v>
      </c>
      <c r="G120" s="73" t="s">
        <v>35</v>
      </c>
      <c r="H120" s="73">
        <v>0</v>
      </c>
      <c r="I120" s="73" t="s">
        <v>35</v>
      </c>
      <c r="J120" s="153"/>
    </row>
    <row r="121" spans="1:10" ht="12.75" customHeight="1">
      <c r="A121" s="74" t="s">
        <v>380</v>
      </c>
      <c r="B121" s="74" t="s">
        <v>393</v>
      </c>
      <c r="C121" s="74" t="s">
        <v>394</v>
      </c>
      <c r="D121" s="74">
        <v>365</v>
      </c>
      <c r="E121" s="74" t="s">
        <v>534</v>
      </c>
      <c r="F121" s="74">
        <v>4</v>
      </c>
      <c r="G121" s="74" t="s">
        <v>35</v>
      </c>
      <c r="H121" s="74">
        <v>2</v>
      </c>
      <c r="I121" s="74" t="s">
        <v>35</v>
      </c>
      <c r="J121" s="155">
        <v>574</v>
      </c>
    </row>
    <row r="122" spans="1:10">
      <c r="A122" s="30"/>
      <c r="B122" s="29">
        <f>COUNTA(B115:B121)</f>
        <v>7</v>
      </c>
      <c r="C122" s="29"/>
      <c r="D122" s="30"/>
      <c r="E122" s="30"/>
      <c r="F122" s="29">
        <f>COUNTIF(F115:F121, "&gt;0")</f>
        <v>4</v>
      </c>
      <c r="G122" s="30"/>
      <c r="H122" s="29"/>
      <c r="I122" s="30"/>
      <c r="J122" s="54">
        <f>SUM(J115:J121)</f>
        <v>4030</v>
      </c>
    </row>
    <row r="123" spans="1:10" ht="9" customHeight="1">
      <c r="A123" s="30"/>
      <c r="B123" s="29"/>
      <c r="C123" s="29"/>
      <c r="D123" s="30"/>
      <c r="E123" s="30"/>
      <c r="F123" s="29"/>
      <c r="G123" s="30"/>
      <c r="H123" s="29"/>
      <c r="I123" s="30"/>
      <c r="J123" s="54"/>
    </row>
    <row r="124" spans="1:10" ht="12.75" customHeight="1">
      <c r="A124" s="73" t="s">
        <v>395</v>
      </c>
      <c r="B124" s="141" t="s">
        <v>396</v>
      </c>
      <c r="C124" s="141" t="s">
        <v>397</v>
      </c>
      <c r="D124" s="73">
        <v>365</v>
      </c>
      <c r="E124" s="73" t="s">
        <v>534</v>
      </c>
      <c r="F124" s="141">
        <v>0</v>
      </c>
      <c r="G124" s="73" t="s">
        <v>35</v>
      </c>
      <c r="H124" s="73">
        <v>0</v>
      </c>
      <c r="I124" s="73" t="s">
        <v>35</v>
      </c>
      <c r="J124" s="153"/>
    </row>
    <row r="125" spans="1:10" ht="12.75" customHeight="1">
      <c r="A125" s="73" t="s">
        <v>395</v>
      </c>
      <c r="B125" s="141" t="s">
        <v>398</v>
      </c>
      <c r="C125" s="141" t="s">
        <v>399</v>
      </c>
      <c r="D125" s="73">
        <v>365</v>
      </c>
      <c r="E125" s="73" t="s">
        <v>534</v>
      </c>
      <c r="F125" s="141">
        <v>0</v>
      </c>
      <c r="G125" s="73" t="s">
        <v>35</v>
      </c>
      <c r="H125" s="73">
        <v>0</v>
      </c>
      <c r="I125" s="73" t="s">
        <v>35</v>
      </c>
      <c r="J125" s="153"/>
    </row>
    <row r="126" spans="1:10" ht="12.75" customHeight="1">
      <c r="A126" s="73" t="s">
        <v>395</v>
      </c>
      <c r="B126" s="141" t="s">
        <v>400</v>
      </c>
      <c r="C126" s="141" t="s">
        <v>401</v>
      </c>
      <c r="D126" s="73">
        <v>365</v>
      </c>
      <c r="E126" s="73" t="s">
        <v>534</v>
      </c>
      <c r="F126" s="141">
        <v>0</v>
      </c>
      <c r="G126" s="73" t="s">
        <v>35</v>
      </c>
      <c r="H126" s="73">
        <v>0</v>
      </c>
      <c r="I126" s="73" t="s">
        <v>35</v>
      </c>
      <c r="J126" s="153"/>
    </row>
    <row r="127" spans="1:10" ht="12.75" customHeight="1">
      <c r="A127" s="73" t="s">
        <v>395</v>
      </c>
      <c r="B127" s="141" t="s">
        <v>402</v>
      </c>
      <c r="C127" s="141" t="s">
        <v>403</v>
      </c>
      <c r="D127" s="73">
        <v>365</v>
      </c>
      <c r="E127" s="73" t="s">
        <v>534</v>
      </c>
      <c r="F127" s="141">
        <v>0</v>
      </c>
      <c r="G127" s="73" t="s">
        <v>35</v>
      </c>
      <c r="H127" s="73">
        <v>0</v>
      </c>
      <c r="I127" s="73" t="s">
        <v>35</v>
      </c>
      <c r="J127" s="153"/>
    </row>
    <row r="128" spans="1:10" ht="12.75" customHeight="1">
      <c r="A128" s="73" t="s">
        <v>395</v>
      </c>
      <c r="B128" s="141" t="s">
        <v>404</v>
      </c>
      <c r="C128" s="141" t="s">
        <v>405</v>
      </c>
      <c r="D128" s="73">
        <v>365</v>
      </c>
      <c r="E128" s="73" t="s">
        <v>534</v>
      </c>
      <c r="F128" s="141">
        <v>0</v>
      </c>
      <c r="G128" s="73" t="s">
        <v>35</v>
      </c>
      <c r="H128" s="73">
        <v>0</v>
      </c>
      <c r="I128" s="73" t="s">
        <v>35</v>
      </c>
      <c r="J128" s="153"/>
    </row>
    <row r="129" spans="1:10" ht="12.75" customHeight="1">
      <c r="A129" s="73" t="s">
        <v>395</v>
      </c>
      <c r="B129" s="141" t="s">
        <v>406</v>
      </c>
      <c r="C129" s="141" t="s">
        <v>407</v>
      </c>
      <c r="D129" s="73">
        <v>365</v>
      </c>
      <c r="E129" s="73" t="s">
        <v>534</v>
      </c>
      <c r="F129" s="141">
        <v>0</v>
      </c>
      <c r="G129" s="73" t="s">
        <v>35</v>
      </c>
      <c r="H129" s="73">
        <v>0</v>
      </c>
      <c r="I129" s="73" t="s">
        <v>35</v>
      </c>
      <c r="J129" s="153"/>
    </row>
    <row r="130" spans="1:10" ht="12.75" customHeight="1">
      <c r="A130" s="73" t="s">
        <v>395</v>
      </c>
      <c r="B130" s="73" t="s">
        <v>408</v>
      </c>
      <c r="C130" s="73" t="s">
        <v>409</v>
      </c>
      <c r="D130" s="73">
        <v>365</v>
      </c>
      <c r="E130" s="73" t="s">
        <v>534</v>
      </c>
      <c r="F130" s="73">
        <v>4</v>
      </c>
      <c r="G130" s="73" t="s">
        <v>35</v>
      </c>
      <c r="H130" s="73">
        <v>2</v>
      </c>
      <c r="I130" s="73" t="s">
        <v>35</v>
      </c>
      <c r="J130" s="153">
        <v>14654</v>
      </c>
    </row>
    <row r="131" spans="1:10" ht="12.75" customHeight="1">
      <c r="A131" s="73" t="s">
        <v>395</v>
      </c>
      <c r="B131" s="141" t="s">
        <v>410</v>
      </c>
      <c r="C131" s="141" t="s">
        <v>411</v>
      </c>
      <c r="D131" s="73">
        <v>365</v>
      </c>
      <c r="E131" s="73" t="s">
        <v>534</v>
      </c>
      <c r="F131" s="141">
        <v>0</v>
      </c>
      <c r="G131" s="73" t="s">
        <v>35</v>
      </c>
      <c r="H131" s="73">
        <v>0</v>
      </c>
      <c r="I131" s="73" t="s">
        <v>35</v>
      </c>
      <c r="J131" s="153"/>
    </row>
    <row r="132" spans="1:10" ht="12.75" customHeight="1">
      <c r="A132" s="73" t="s">
        <v>395</v>
      </c>
      <c r="B132" s="141" t="s">
        <v>412</v>
      </c>
      <c r="C132" s="141" t="s">
        <v>413</v>
      </c>
      <c r="D132" s="73">
        <v>365</v>
      </c>
      <c r="E132" s="73" t="s">
        <v>534</v>
      </c>
      <c r="F132" s="141">
        <v>0</v>
      </c>
      <c r="G132" s="73" t="s">
        <v>35</v>
      </c>
      <c r="H132" s="73">
        <v>0</v>
      </c>
      <c r="I132" s="73" t="s">
        <v>35</v>
      </c>
      <c r="J132" s="153"/>
    </row>
    <row r="133" spans="1:10" ht="12.75" customHeight="1">
      <c r="A133" s="73" t="s">
        <v>395</v>
      </c>
      <c r="B133" s="73" t="s">
        <v>414</v>
      </c>
      <c r="C133" s="73" t="s">
        <v>415</v>
      </c>
      <c r="D133" s="73">
        <v>365</v>
      </c>
      <c r="E133" s="73" t="s">
        <v>534</v>
      </c>
      <c r="F133" s="73">
        <v>4</v>
      </c>
      <c r="G133" s="73" t="s">
        <v>35</v>
      </c>
      <c r="H133" s="73">
        <v>2</v>
      </c>
      <c r="I133" s="73" t="s">
        <v>35</v>
      </c>
      <c r="J133" s="153">
        <v>4052</v>
      </c>
    </row>
    <row r="134" spans="1:10" ht="12.75" customHeight="1">
      <c r="A134" s="73" t="s">
        <v>395</v>
      </c>
      <c r="B134" s="73" t="s">
        <v>416</v>
      </c>
      <c r="C134" s="73" t="s">
        <v>417</v>
      </c>
      <c r="D134" s="73">
        <v>365</v>
      </c>
      <c r="E134" s="73" t="s">
        <v>534</v>
      </c>
      <c r="F134" s="73">
        <v>4</v>
      </c>
      <c r="G134" s="73" t="s">
        <v>35</v>
      </c>
      <c r="H134" s="73">
        <v>2</v>
      </c>
      <c r="I134" s="73" t="s">
        <v>35</v>
      </c>
      <c r="J134" s="153">
        <v>50255</v>
      </c>
    </row>
    <row r="135" spans="1:10" ht="12.75" customHeight="1">
      <c r="A135" s="74" t="s">
        <v>395</v>
      </c>
      <c r="B135" s="158" t="s">
        <v>418</v>
      </c>
      <c r="C135" s="158" t="s">
        <v>419</v>
      </c>
      <c r="D135" s="74">
        <v>365</v>
      </c>
      <c r="E135" s="74" t="s">
        <v>534</v>
      </c>
      <c r="F135" s="158">
        <v>0</v>
      </c>
      <c r="G135" s="74" t="s">
        <v>35</v>
      </c>
      <c r="H135" s="74">
        <v>0</v>
      </c>
      <c r="I135" s="74" t="s">
        <v>35</v>
      </c>
      <c r="J135" s="155"/>
    </row>
    <row r="136" spans="1:10">
      <c r="A136" s="30"/>
      <c r="B136" s="29">
        <f>COUNTA(B124:B135)</f>
        <v>12</v>
      </c>
      <c r="C136" s="29"/>
      <c r="D136" s="30"/>
      <c r="E136" s="30"/>
      <c r="F136" s="29">
        <f>COUNTIF(F124:F135, "&gt;0")</f>
        <v>3</v>
      </c>
      <c r="G136" s="30"/>
      <c r="H136" s="29"/>
      <c r="I136" s="30"/>
      <c r="J136" s="54">
        <f>SUM(J124:J135)</f>
        <v>68961</v>
      </c>
    </row>
    <row r="137" spans="1:10" ht="9" customHeight="1">
      <c r="A137" s="30"/>
      <c r="B137" s="29"/>
      <c r="C137" s="29"/>
      <c r="D137" s="30"/>
      <c r="E137" s="30"/>
      <c r="F137" s="29"/>
      <c r="G137" s="30"/>
      <c r="H137" s="29"/>
      <c r="I137" s="30"/>
      <c r="J137" s="54"/>
    </row>
    <row r="138" spans="1:10" ht="12.75" customHeight="1">
      <c r="A138" s="73" t="s">
        <v>420</v>
      </c>
      <c r="B138" s="73" t="s">
        <v>421</v>
      </c>
      <c r="C138" s="73" t="s">
        <v>422</v>
      </c>
      <c r="D138" s="73">
        <v>365</v>
      </c>
      <c r="E138" s="73" t="s">
        <v>534</v>
      </c>
      <c r="F138" s="73">
        <v>4</v>
      </c>
      <c r="G138" s="73" t="s">
        <v>35</v>
      </c>
      <c r="H138" s="73">
        <v>2</v>
      </c>
      <c r="I138" s="73" t="s">
        <v>35</v>
      </c>
      <c r="J138" s="153">
        <v>5897</v>
      </c>
    </row>
    <row r="139" spans="1:10" ht="12.75" customHeight="1">
      <c r="A139" s="73" t="s">
        <v>420</v>
      </c>
      <c r="B139" s="73" t="s">
        <v>423</v>
      </c>
      <c r="C139" s="73" t="s">
        <v>424</v>
      </c>
      <c r="D139" s="73">
        <v>365</v>
      </c>
      <c r="E139" s="73" t="s">
        <v>534</v>
      </c>
      <c r="F139" s="73">
        <v>4</v>
      </c>
      <c r="G139" s="73" t="s">
        <v>35</v>
      </c>
      <c r="H139" s="73">
        <v>2</v>
      </c>
      <c r="I139" s="73" t="s">
        <v>35</v>
      </c>
      <c r="J139" s="153">
        <v>7395</v>
      </c>
    </row>
    <row r="140" spans="1:10" ht="12.75" customHeight="1">
      <c r="A140" s="73" t="s">
        <v>420</v>
      </c>
      <c r="B140" s="141" t="s">
        <v>425</v>
      </c>
      <c r="C140" s="141" t="s">
        <v>426</v>
      </c>
      <c r="D140" s="73">
        <v>365</v>
      </c>
      <c r="E140" s="73" t="s">
        <v>534</v>
      </c>
      <c r="F140" s="141">
        <v>0</v>
      </c>
      <c r="G140" s="73" t="s">
        <v>35</v>
      </c>
      <c r="H140" s="73">
        <v>0</v>
      </c>
      <c r="I140" s="73" t="s">
        <v>35</v>
      </c>
      <c r="J140" s="153"/>
    </row>
    <row r="141" spans="1:10" ht="12.75" customHeight="1">
      <c r="A141" s="73" t="s">
        <v>420</v>
      </c>
      <c r="B141" s="141" t="s">
        <v>427</v>
      </c>
      <c r="C141" s="141" t="s">
        <v>428</v>
      </c>
      <c r="D141" s="73">
        <v>365</v>
      </c>
      <c r="E141" s="73" t="s">
        <v>534</v>
      </c>
      <c r="F141" s="141">
        <v>0</v>
      </c>
      <c r="G141" s="73" t="s">
        <v>35</v>
      </c>
      <c r="H141" s="73">
        <v>0</v>
      </c>
      <c r="I141" s="73" t="s">
        <v>35</v>
      </c>
      <c r="J141" s="153"/>
    </row>
    <row r="142" spans="1:10" ht="12.75" customHeight="1">
      <c r="A142" s="73" t="s">
        <v>420</v>
      </c>
      <c r="B142" s="73" t="s">
        <v>429</v>
      </c>
      <c r="C142" s="73" t="s">
        <v>430</v>
      </c>
      <c r="D142" s="73">
        <v>365</v>
      </c>
      <c r="E142" s="73" t="s">
        <v>534</v>
      </c>
      <c r="F142" s="73">
        <v>4</v>
      </c>
      <c r="G142" s="73" t="s">
        <v>35</v>
      </c>
      <c r="H142" s="73">
        <v>2</v>
      </c>
      <c r="I142" s="73" t="s">
        <v>35</v>
      </c>
      <c r="J142" s="153">
        <v>5039</v>
      </c>
    </row>
    <row r="143" spans="1:10" ht="12.75" customHeight="1">
      <c r="A143" s="73" t="s">
        <v>420</v>
      </c>
      <c r="B143" s="141" t="s">
        <v>431</v>
      </c>
      <c r="C143" s="141" t="s">
        <v>432</v>
      </c>
      <c r="D143" s="73">
        <v>365</v>
      </c>
      <c r="E143" s="73" t="s">
        <v>534</v>
      </c>
      <c r="F143" s="141">
        <v>0</v>
      </c>
      <c r="G143" s="73" t="s">
        <v>35</v>
      </c>
      <c r="H143" s="73">
        <v>0</v>
      </c>
      <c r="I143" s="73" t="s">
        <v>35</v>
      </c>
      <c r="J143" s="153"/>
    </row>
    <row r="144" spans="1:10" ht="12.75" customHeight="1">
      <c r="A144" s="73" t="s">
        <v>420</v>
      </c>
      <c r="B144" s="73" t="s">
        <v>433</v>
      </c>
      <c r="C144" s="73" t="s">
        <v>434</v>
      </c>
      <c r="D144" s="73">
        <v>365</v>
      </c>
      <c r="E144" s="73" t="s">
        <v>534</v>
      </c>
      <c r="F144" s="73">
        <v>4</v>
      </c>
      <c r="G144" s="73" t="s">
        <v>35</v>
      </c>
      <c r="H144" s="73">
        <v>2</v>
      </c>
      <c r="I144" s="73" t="s">
        <v>35</v>
      </c>
      <c r="J144" s="153">
        <v>300</v>
      </c>
    </row>
    <row r="145" spans="1:10" ht="12.75" customHeight="1">
      <c r="A145" s="73" t="s">
        <v>420</v>
      </c>
      <c r="B145" s="141" t="s">
        <v>435</v>
      </c>
      <c r="C145" s="141" t="s">
        <v>436</v>
      </c>
      <c r="D145" s="73">
        <v>365</v>
      </c>
      <c r="E145" s="73" t="s">
        <v>534</v>
      </c>
      <c r="F145" s="141">
        <v>0</v>
      </c>
      <c r="G145" s="73" t="s">
        <v>35</v>
      </c>
      <c r="H145" s="73">
        <v>0</v>
      </c>
      <c r="I145" s="73" t="s">
        <v>35</v>
      </c>
      <c r="J145" s="153"/>
    </row>
    <row r="146" spans="1:10" ht="12.75" customHeight="1">
      <c r="A146" s="73" t="s">
        <v>420</v>
      </c>
      <c r="B146" s="141" t="s">
        <v>437</v>
      </c>
      <c r="C146" s="141" t="s">
        <v>438</v>
      </c>
      <c r="D146" s="73">
        <v>365</v>
      </c>
      <c r="E146" s="73" t="s">
        <v>534</v>
      </c>
      <c r="F146" s="141">
        <v>0</v>
      </c>
      <c r="G146" s="73" t="s">
        <v>35</v>
      </c>
      <c r="H146" s="73">
        <v>0</v>
      </c>
      <c r="I146" s="73" t="s">
        <v>35</v>
      </c>
      <c r="J146" s="153"/>
    </row>
    <row r="147" spans="1:10" ht="12.75" customHeight="1">
      <c r="A147" s="73" t="s">
        <v>420</v>
      </c>
      <c r="B147" s="141" t="s">
        <v>439</v>
      </c>
      <c r="C147" s="141" t="s">
        <v>440</v>
      </c>
      <c r="D147" s="73">
        <v>365</v>
      </c>
      <c r="E147" s="73" t="s">
        <v>534</v>
      </c>
      <c r="F147" s="141">
        <v>0</v>
      </c>
      <c r="G147" s="73" t="s">
        <v>35</v>
      </c>
      <c r="H147" s="73">
        <v>0</v>
      </c>
      <c r="I147" s="73" t="s">
        <v>35</v>
      </c>
      <c r="J147" s="153"/>
    </row>
    <row r="148" spans="1:10" ht="12.75" customHeight="1">
      <c r="A148" s="73" t="s">
        <v>420</v>
      </c>
      <c r="B148" s="141" t="s">
        <v>441</v>
      </c>
      <c r="C148" s="141" t="s">
        <v>442</v>
      </c>
      <c r="D148" s="73">
        <v>365</v>
      </c>
      <c r="E148" s="73" t="s">
        <v>534</v>
      </c>
      <c r="F148" s="141">
        <v>0</v>
      </c>
      <c r="G148" s="73" t="s">
        <v>35</v>
      </c>
      <c r="H148" s="73">
        <v>0</v>
      </c>
      <c r="I148" s="73" t="s">
        <v>35</v>
      </c>
      <c r="J148" s="153"/>
    </row>
    <row r="149" spans="1:10" ht="12.75" customHeight="1">
      <c r="A149" s="73" t="s">
        <v>420</v>
      </c>
      <c r="B149" s="73" t="s">
        <v>443</v>
      </c>
      <c r="C149" s="73" t="s">
        <v>444</v>
      </c>
      <c r="D149" s="73">
        <v>365</v>
      </c>
      <c r="E149" s="73" t="s">
        <v>534</v>
      </c>
      <c r="F149" s="73">
        <v>4</v>
      </c>
      <c r="G149" s="73" t="s">
        <v>35</v>
      </c>
      <c r="H149" s="73">
        <v>2</v>
      </c>
      <c r="I149" s="73" t="s">
        <v>35</v>
      </c>
      <c r="J149" s="153">
        <v>4415</v>
      </c>
    </row>
    <row r="150" spans="1:10" ht="12.75" customHeight="1">
      <c r="A150" s="73" t="s">
        <v>420</v>
      </c>
      <c r="B150" s="73" t="s">
        <v>445</v>
      </c>
      <c r="C150" s="73" t="s">
        <v>446</v>
      </c>
      <c r="D150" s="73">
        <v>365</v>
      </c>
      <c r="E150" s="73" t="s">
        <v>534</v>
      </c>
      <c r="F150" s="73">
        <v>4</v>
      </c>
      <c r="G150" s="73" t="s">
        <v>35</v>
      </c>
      <c r="H150" s="73">
        <v>2</v>
      </c>
      <c r="I150" s="73" t="s">
        <v>35</v>
      </c>
      <c r="J150" s="153">
        <v>11149</v>
      </c>
    </row>
    <row r="151" spans="1:10" ht="12.75" customHeight="1">
      <c r="A151" s="73" t="s">
        <v>420</v>
      </c>
      <c r="B151" s="73" t="s">
        <v>447</v>
      </c>
      <c r="C151" s="73" t="s">
        <v>448</v>
      </c>
      <c r="D151" s="73">
        <v>365</v>
      </c>
      <c r="E151" s="73" t="s">
        <v>534</v>
      </c>
      <c r="F151" s="73">
        <v>4</v>
      </c>
      <c r="G151" s="73" t="s">
        <v>35</v>
      </c>
      <c r="H151" s="73">
        <v>2</v>
      </c>
      <c r="I151" s="73" t="s">
        <v>35</v>
      </c>
      <c r="J151" s="153">
        <v>9095</v>
      </c>
    </row>
    <row r="152" spans="1:10" ht="12.75" customHeight="1">
      <c r="A152" s="73" t="s">
        <v>420</v>
      </c>
      <c r="B152" s="73" t="s">
        <v>449</v>
      </c>
      <c r="C152" s="73" t="s">
        <v>450</v>
      </c>
      <c r="D152" s="73">
        <v>365</v>
      </c>
      <c r="E152" s="73" t="s">
        <v>534</v>
      </c>
      <c r="F152" s="73">
        <v>4</v>
      </c>
      <c r="G152" s="73" t="s">
        <v>35</v>
      </c>
      <c r="H152" s="73">
        <v>2</v>
      </c>
      <c r="I152" s="73" t="s">
        <v>35</v>
      </c>
      <c r="J152" s="153">
        <v>3314</v>
      </c>
    </row>
    <row r="153" spans="1:10" ht="12.75" customHeight="1">
      <c r="A153" s="73" t="s">
        <v>420</v>
      </c>
      <c r="B153" s="73" t="s">
        <v>451</v>
      </c>
      <c r="C153" s="73" t="s">
        <v>452</v>
      </c>
      <c r="D153" s="73">
        <v>365</v>
      </c>
      <c r="E153" s="73" t="s">
        <v>534</v>
      </c>
      <c r="F153" s="73">
        <v>4</v>
      </c>
      <c r="G153" s="73" t="s">
        <v>35</v>
      </c>
      <c r="H153" s="73">
        <v>2</v>
      </c>
      <c r="I153" s="73" t="s">
        <v>35</v>
      </c>
      <c r="J153" s="153">
        <v>1580</v>
      </c>
    </row>
    <row r="154" spans="1:10" ht="12.75" customHeight="1">
      <c r="A154" s="73" t="s">
        <v>420</v>
      </c>
      <c r="B154" s="73" t="s">
        <v>453</v>
      </c>
      <c r="C154" s="73" t="s">
        <v>454</v>
      </c>
      <c r="D154" s="73">
        <v>365</v>
      </c>
      <c r="E154" s="73" t="s">
        <v>534</v>
      </c>
      <c r="F154" s="73">
        <v>4</v>
      </c>
      <c r="G154" s="73" t="s">
        <v>35</v>
      </c>
      <c r="H154" s="73">
        <v>2</v>
      </c>
      <c r="I154" s="73" t="s">
        <v>35</v>
      </c>
      <c r="J154" s="153">
        <v>38340</v>
      </c>
    </row>
    <row r="155" spans="1:10" ht="12.75" customHeight="1">
      <c r="A155" s="73" t="s">
        <v>420</v>
      </c>
      <c r="B155" s="73" t="s">
        <v>455</v>
      </c>
      <c r="C155" s="73" t="s">
        <v>456</v>
      </c>
      <c r="D155" s="73">
        <v>365</v>
      </c>
      <c r="E155" s="73" t="s">
        <v>534</v>
      </c>
      <c r="F155" s="73">
        <v>4</v>
      </c>
      <c r="G155" s="73" t="s">
        <v>35</v>
      </c>
      <c r="H155" s="73">
        <v>2</v>
      </c>
      <c r="I155" s="73" t="s">
        <v>35</v>
      </c>
      <c r="J155" s="153">
        <v>24195</v>
      </c>
    </row>
    <row r="156" spans="1:10" ht="12.75" customHeight="1">
      <c r="A156" s="73" t="s">
        <v>420</v>
      </c>
      <c r="B156" s="141" t="s">
        <v>457</v>
      </c>
      <c r="C156" s="141" t="s">
        <v>458</v>
      </c>
      <c r="D156" s="73">
        <v>365</v>
      </c>
      <c r="E156" s="73" t="s">
        <v>534</v>
      </c>
      <c r="F156" s="141">
        <v>0</v>
      </c>
      <c r="G156" s="73" t="s">
        <v>35</v>
      </c>
      <c r="H156" s="73">
        <v>0</v>
      </c>
      <c r="I156" s="73" t="s">
        <v>35</v>
      </c>
      <c r="J156" s="153"/>
    </row>
    <row r="157" spans="1:10" ht="12.75" customHeight="1">
      <c r="A157" s="73" t="s">
        <v>420</v>
      </c>
      <c r="B157" s="141" t="s">
        <v>459</v>
      </c>
      <c r="C157" s="141" t="s">
        <v>460</v>
      </c>
      <c r="D157" s="73">
        <v>365</v>
      </c>
      <c r="E157" s="73" t="s">
        <v>534</v>
      </c>
      <c r="F157" s="141">
        <v>0</v>
      </c>
      <c r="G157" s="73" t="s">
        <v>35</v>
      </c>
      <c r="H157" s="73">
        <v>0</v>
      </c>
      <c r="I157" s="73" t="s">
        <v>35</v>
      </c>
      <c r="J157" s="153"/>
    </row>
    <row r="158" spans="1:10" ht="12.75" customHeight="1">
      <c r="A158" s="73" t="s">
        <v>420</v>
      </c>
      <c r="B158" s="141" t="s">
        <v>461</v>
      </c>
      <c r="C158" s="141" t="s">
        <v>462</v>
      </c>
      <c r="D158" s="73">
        <v>365</v>
      </c>
      <c r="E158" s="73" t="s">
        <v>534</v>
      </c>
      <c r="F158" s="141">
        <v>0</v>
      </c>
      <c r="G158" s="73" t="s">
        <v>35</v>
      </c>
      <c r="H158" s="73">
        <v>0</v>
      </c>
      <c r="I158" s="73" t="s">
        <v>35</v>
      </c>
      <c r="J158" s="153"/>
    </row>
    <row r="159" spans="1:10" ht="12.75" customHeight="1">
      <c r="A159" s="73" t="s">
        <v>420</v>
      </c>
      <c r="B159" s="73" t="s">
        <v>463</v>
      </c>
      <c r="C159" s="73" t="s">
        <v>464</v>
      </c>
      <c r="D159" s="73">
        <v>365</v>
      </c>
      <c r="E159" s="73" t="s">
        <v>534</v>
      </c>
      <c r="F159" s="73">
        <v>4</v>
      </c>
      <c r="G159" s="73" t="s">
        <v>35</v>
      </c>
      <c r="H159" s="73">
        <v>2</v>
      </c>
      <c r="I159" s="73" t="s">
        <v>35</v>
      </c>
      <c r="J159" s="153">
        <v>7307</v>
      </c>
    </row>
    <row r="160" spans="1:10" ht="12.75" customHeight="1">
      <c r="A160" s="73" t="s">
        <v>420</v>
      </c>
      <c r="B160" s="73" t="s">
        <v>465</v>
      </c>
      <c r="C160" s="73" t="s">
        <v>466</v>
      </c>
      <c r="D160" s="73">
        <v>365</v>
      </c>
      <c r="E160" s="73" t="s">
        <v>534</v>
      </c>
      <c r="F160" s="73">
        <v>4</v>
      </c>
      <c r="G160" s="73" t="s">
        <v>35</v>
      </c>
      <c r="H160" s="73">
        <v>2</v>
      </c>
      <c r="I160" s="73" t="s">
        <v>35</v>
      </c>
      <c r="J160" s="153">
        <v>14238</v>
      </c>
    </row>
    <row r="161" spans="1:10" ht="12.75" customHeight="1">
      <c r="A161" s="73" t="s">
        <v>420</v>
      </c>
      <c r="B161" s="141" t="s">
        <v>467</v>
      </c>
      <c r="C161" s="141" t="s">
        <v>468</v>
      </c>
      <c r="D161" s="73">
        <v>365</v>
      </c>
      <c r="E161" s="73" t="s">
        <v>534</v>
      </c>
      <c r="F161" s="141">
        <v>0</v>
      </c>
      <c r="G161" s="73" t="s">
        <v>35</v>
      </c>
      <c r="H161" s="73">
        <v>0</v>
      </c>
      <c r="I161" s="73" t="s">
        <v>35</v>
      </c>
      <c r="J161" s="153"/>
    </row>
    <row r="162" spans="1:10" ht="12.75" customHeight="1">
      <c r="A162" s="73" t="s">
        <v>420</v>
      </c>
      <c r="B162" s="141" t="s">
        <v>469</v>
      </c>
      <c r="C162" s="141" t="s">
        <v>470</v>
      </c>
      <c r="D162" s="73">
        <v>365</v>
      </c>
      <c r="E162" s="73" t="s">
        <v>534</v>
      </c>
      <c r="F162" s="141">
        <v>0</v>
      </c>
      <c r="G162" s="73" t="s">
        <v>35</v>
      </c>
      <c r="H162" s="73">
        <v>0</v>
      </c>
      <c r="I162" s="73" t="s">
        <v>35</v>
      </c>
      <c r="J162" s="153"/>
    </row>
    <row r="163" spans="1:10" ht="12.75" customHeight="1">
      <c r="A163" s="73" t="s">
        <v>420</v>
      </c>
      <c r="B163" s="73" t="s">
        <v>471</v>
      </c>
      <c r="C163" s="73" t="s">
        <v>472</v>
      </c>
      <c r="D163" s="73">
        <v>365</v>
      </c>
      <c r="E163" s="73" t="s">
        <v>534</v>
      </c>
      <c r="F163" s="73">
        <v>4</v>
      </c>
      <c r="G163" s="73" t="s">
        <v>35</v>
      </c>
      <c r="H163" s="73">
        <v>2</v>
      </c>
      <c r="I163" s="73" t="s">
        <v>35</v>
      </c>
      <c r="J163" s="153">
        <v>308</v>
      </c>
    </row>
    <row r="164" spans="1:10" ht="12.75" customHeight="1">
      <c r="A164" s="73" t="s">
        <v>420</v>
      </c>
      <c r="B164" s="141" t="s">
        <v>473</v>
      </c>
      <c r="C164" s="141" t="s">
        <v>474</v>
      </c>
      <c r="D164" s="73">
        <v>365</v>
      </c>
      <c r="E164" s="73" t="s">
        <v>534</v>
      </c>
      <c r="F164" s="141">
        <v>0</v>
      </c>
      <c r="G164" s="73" t="s">
        <v>35</v>
      </c>
      <c r="H164" s="73">
        <v>0</v>
      </c>
      <c r="I164" s="73" t="s">
        <v>35</v>
      </c>
      <c r="J164" s="153"/>
    </row>
    <row r="165" spans="1:10" ht="12.75" customHeight="1">
      <c r="A165" s="73" t="s">
        <v>420</v>
      </c>
      <c r="B165" s="73" t="s">
        <v>475</v>
      </c>
      <c r="C165" s="73" t="s">
        <v>476</v>
      </c>
      <c r="D165" s="73">
        <v>365</v>
      </c>
      <c r="E165" s="73" t="s">
        <v>534</v>
      </c>
      <c r="F165" s="73">
        <v>4</v>
      </c>
      <c r="G165" s="73" t="s">
        <v>35</v>
      </c>
      <c r="H165" s="73">
        <v>2</v>
      </c>
      <c r="I165" s="73" t="s">
        <v>35</v>
      </c>
      <c r="J165" s="153">
        <v>18434</v>
      </c>
    </row>
    <row r="166" spans="1:10" ht="12.75" customHeight="1">
      <c r="A166" s="73" t="s">
        <v>420</v>
      </c>
      <c r="B166" s="73" t="s">
        <v>477</v>
      </c>
      <c r="C166" s="73" t="s">
        <v>478</v>
      </c>
      <c r="D166" s="73">
        <v>365</v>
      </c>
      <c r="E166" s="73" t="s">
        <v>534</v>
      </c>
      <c r="F166" s="73">
        <v>4</v>
      </c>
      <c r="G166" s="73" t="s">
        <v>35</v>
      </c>
      <c r="H166" s="73">
        <v>2</v>
      </c>
      <c r="I166" s="73" t="s">
        <v>35</v>
      </c>
      <c r="J166" s="153">
        <v>3566</v>
      </c>
    </row>
    <row r="167" spans="1:10" ht="12.75" customHeight="1">
      <c r="A167" s="73" t="s">
        <v>420</v>
      </c>
      <c r="B167" s="141" t="s">
        <v>479</v>
      </c>
      <c r="C167" s="141" t="s">
        <v>480</v>
      </c>
      <c r="D167" s="73">
        <v>365</v>
      </c>
      <c r="E167" s="73" t="s">
        <v>534</v>
      </c>
      <c r="F167" s="141">
        <v>0</v>
      </c>
      <c r="G167" s="73" t="s">
        <v>35</v>
      </c>
      <c r="H167" s="73">
        <v>0</v>
      </c>
      <c r="I167" s="73" t="s">
        <v>35</v>
      </c>
      <c r="J167" s="153"/>
    </row>
    <row r="168" spans="1:10" ht="12.75" customHeight="1">
      <c r="A168" s="73" t="s">
        <v>420</v>
      </c>
      <c r="B168" s="141" t="s">
        <v>481</v>
      </c>
      <c r="C168" s="141" t="s">
        <v>482</v>
      </c>
      <c r="D168" s="73">
        <v>365</v>
      </c>
      <c r="E168" s="73" t="s">
        <v>534</v>
      </c>
      <c r="F168" s="141">
        <v>0</v>
      </c>
      <c r="G168" s="73" t="s">
        <v>35</v>
      </c>
      <c r="H168" s="73">
        <v>0</v>
      </c>
      <c r="I168" s="73" t="s">
        <v>35</v>
      </c>
      <c r="J168" s="153"/>
    </row>
    <row r="169" spans="1:10" ht="12.75" customHeight="1">
      <c r="A169" s="73" t="s">
        <v>420</v>
      </c>
      <c r="B169" s="141" t="s">
        <v>483</v>
      </c>
      <c r="C169" s="141" t="s">
        <v>484</v>
      </c>
      <c r="D169" s="73">
        <v>365</v>
      </c>
      <c r="E169" s="73" t="s">
        <v>534</v>
      </c>
      <c r="F169" s="141">
        <v>0</v>
      </c>
      <c r="G169" s="73" t="s">
        <v>35</v>
      </c>
      <c r="H169" s="73">
        <v>0</v>
      </c>
      <c r="I169" s="73" t="s">
        <v>35</v>
      </c>
      <c r="J169" s="153"/>
    </row>
    <row r="170" spans="1:10" ht="12.75" customHeight="1">
      <c r="A170" s="73" t="s">
        <v>420</v>
      </c>
      <c r="B170" s="73" t="s">
        <v>485</v>
      </c>
      <c r="C170" s="73" t="s">
        <v>486</v>
      </c>
      <c r="D170" s="73">
        <v>365</v>
      </c>
      <c r="E170" s="73" t="s">
        <v>534</v>
      </c>
      <c r="F170" s="73">
        <v>4</v>
      </c>
      <c r="G170" s="73" t="s">
        <v>35</v>
      </c>
      <c r="H170" s="73">
        <v>2</v>
      </c>
      <c r="I170" s="73" t="s">
        <v>35</v>
      </c>
      <c r="J170" s="153">
        <v>987</v>
      </c>
    </row>
    <row r="171" spans="1:10" ht="12.75" customHeight="1">
      <c r="A171" s="73" t="s">
        <v>420</v>
      </c>
      <c r="B171" s="141" t="s">
        <v>487</v>
      </c>
      <c r="C171" s="141" t="s">
        <v>488</v>
      </c>
      <c r="D171" s="73">
        <v>365</v>
      </c>
      <c r="E171" s="73" t="s">
        <v>534</v>
      </c>
      <c r="F171" s="141">
        <v>0</v>
      </c>
      <c r="G171" s="73" t="s">
        <v>35</v>
      </c>
      <c r="H171" s="73">
        <v>0</v>
      </c>
      <c r="I171" s="73" t="s">
        <v>35</v>
      </c>
      <c r="J171" s="153"/>
    </row>
    <row r="172" spans="1:10" ht="12.75" customHeight="1">
      <c r="A172" s="73" t="s">
        <v>420</v>
      </c>
      <c r="B172" s="141" t="s">
        <v>489</v>
      </c>
      <c r="C172" s="141" t="s">
        <v>490</v>
      </c>
      <c r="D172" s="73">
        <v>365</v>
      </c>
      <c r="E172" s="73" t="s">
        <v>534</v>
      </c>
      <c r="F172" s="141">
        <v>0</v>
      </c>
      <c r="G172" s="73" t="s">
        <v>35</v>
      </c>
      <c r="H172" s="73">
        <v>0</v>
      </c>
      <c r="I172" s="73" t="s">
        <v>35</v>
      </c>
      <c r="J172" s="153"/>
    </row>
    <row r="173" spans="1:10" ht="12.75" customHeight="1">
      <c r="A173" s="73" t="s">
        <v>420</v>
      </c>
      <c r="B173" s="141" t="s">
        <v>491</v>
      </c>
      <c r="C173" s="141" t="s">
        <v>492</v>
      </c>
      <c r="D173" s="73">
        <v>365</v>
      </c>
      <c r="E173" s="73" t="s">
        <v>534</v>
      </c>
      <c r="F173" s="141">
        <v>0</v>
      </c>
      <c r="G173" s="73" t="s">
        <v>35</v>
      </c>
      <c r="H173" s="73">
        <v>0</v>
      </c>
      <c r="I173" s="73" t="s">
        <v>35</v>
      </c>
      <c r="J173" s="153"/>
    </row>
    <row r="174" spans="1:10" ht="12.75" customHeight="1">
      <c r="A174" s="73" t="s">
        <v>420</v>
      </c>
      <c r="B174" s="141" t="s">
        <v>493</v>
      </c>
      <c r="C174" s="141" t="s">
        <v>494</v>
      </c>
      <c r="D174" s="73">
        <v>365</v>
      </c>
      <c r="E174" s="73" t="s">
        <v>534</v>
      </c>
      <c r="F174" s="141">
        <v>0</v>
      </c>
      <c r="G174" s="73" t="s">
        <v>35</v>
      </c>
      <c r="H174" s="73">
        <v>0</v>
      </c>
      <c r="I174" s="73" t="s">
        <v>35</v>
      </c>
      <c r="J174" s="153"/>
    </row>
    <row r="175" spans="1:10" ht="12.75" customHeight="1">
      <c r="A175" s="73" t="s">
        <v>420</v>
      </c>
      <c r="B175" s="141" t="s">
        <v>495</v>
      </c>
      <c r="C175" s="141" t="s">
        <v>496</v>
      </c>
      <c r="D175" s="73">
        <v>365</v>
      </c>
      <c r="E175" s="73" t="s">
        <v>534</v>
      </c>
      <c r="F175" s="141">
        <v>0</v>
      </c>
      <c r="G175" s="73" t="s">
        <v>35</v>
      </c>
      <c r="H175" s="73">
        <v>0</v>
      </c>
      <c r="I175" s="73" t="s">
        <v>35</v>
      </c>
      <c r="J175" s="153"/>
    </row>
    <row r="176" spans="1:10" ht="12.75" customHeight="1">
      <c r="A176" s="73" t="s">
        <v>420</v>
      </c>
      <c r="B176" s="141" t="s">
        <v>497</v>
      </c>
      <c r="C176" s="141" t="s">
        <v>498</v>
      </c>
      <c r="D176" s="73">
        <v>365</v>
      </c>
      <c r="E176" s="73" t="s">
        <v>534</v>
      </c>
      <c r="F176" s="141">
        <v>0</v>
      </c>
      <c r="G176" s="73" t="s">
        <v>35</v>
      </c>
      <c r="H176" s="73">
        <v>0</v>
      </c>
      <c r="I176" s="73" t="s">
        <v>35</v>
      </c>
      <c r="J176" s="153"/>
    </row>
    <row r="177" spans="1:10" ht="12.75" customHeight="1">
      <c r="A177" s="73" t="s">
        <v>420</v>
      </c>
      <c r="B177" s="141" t="s">
        <v>499</v>
      </c>
      <c r="C177" s="141" t="s">
        <v>500</v>
      </c>
      <c r="D177" s="73">
        <v>365</v>
      </c>
      <c r="E177" s="73" t="s">
        <v>534</v>
      </c>
      <c r="F177" s="141">
        <v>0</v>
      </c>
      <c r="G177" s="73" t="s">
        <v>35</v>
      </c>
      <c r="H177" s="73">
        <v>0</v>
      </c>
      <c r="I177" s="73" t="s">
        <v>35</v>
      </c>
      <c r="J177" s="153"/>
    </row>
    <row r="178" spans="1:10" ht="12.75" customHeight="1">
      <c r="A178" s="73" t="s">
        <v>420</v>
      </c>
      <c r="B178" s="141" t="s">
        <v>501</v>
      </c>
      <c r="C178" s="141" t="s">
        <v>502</v>
      </c>
      <c r="D178" s="73">
        <v>365</v>
      </c>
      <c r="E178" s="73" t="s">
        <v>534</v>
      </c>
      <c r="F178" s="141">
        <v>0</v>
      </c>
      <c r="G178" s="73" t="s">
        <v>35</v>
      </c>
      <c r="H178" s="73">
        <v>0</v>
      </c>
      <c r="I178" s="73" t="s">
        <v>35</v>
      </c>
      <c r="J178" s="153"/>
    </row>
    <row r="179" spans="1:10" ht="12.75" customHeight="1">
      <c r="A179" s="73" t="s">
        <v>420</v>
      </c>
      <c r="B179" s="141" t="s">
        <v>503</v>
      </c>
      <c r="C179" s="141" t="s">
        <v>504</v>
      </c>
      <c r="D179" s="73">
        <v>365</v>
      </c>
      <c r="E179" s="73" t="s">
        <v>534</v>
      </c>
      <c r="F179" s="141">
        <v>0</v>
      </c>
      <c r="G179" s="73" t="s">
        <v>35</v>
      </c>
      <c r="H179" s="73">
        <v>0</v>
      </c>
      <c r="I179" s="73" t="s">
        <v>35</v>
      </c>
      <c r="J179" s="153"/>
    </row>
    <row r="180" spans="1:10" ht="12.75" customHeight="1">
      <c r="A180" s="74" t="s">
        <v>420</v>
      </c>
      <c r="B180" s="74" t="s">
        <v>505</v>
      </c>
      <c r="C180" s="74" t="s">
        <v>506</v>
      </c>
      <c r="D180" s="74">
        <v>365</v>
      </c>
      <c r="E180" s="74" t="s">
        <v>534</v>
      </c>
      <c r="F180" s="74">
        <v>4</v>
      </c>
      <c r="G180" s="74" t="s">
        <v>35</v>
      </c>
      <c r="H180" s="74">
        <v>2</v>
      </c>
      <c r="I180" s="74" t="s">
        <v>35</v>
      </c>
      <c r="J180" s="155">
        <v>1184</v>
      </c>
    </row>
    <row r="181" spans="1:10">
      <c r="A181" s="30"/>
      <c r="B181" s="29">
        <f>COUNTA(B138:B180)</f>
        <v>43</v>
      </c>
      <c r="C181" s="29"/>
      <c r="D181" s="30"/>
      <c r="E181" s="30"/>
      <c r="F181" s="29">
        <f>COUNTIF(F138:F180, "&gt;0")</f>
        <v>18</v>
      </c>
      <c r="G181" s="30"/>
      <c r="H181" s="29"/>
      <c r="I181" s="30"/>
      <c r="J181" s="54">
        <f>SUM(J138:J180)</f>
        <v>156743</v>
      </c>
    </row>
    <row r="182" spans="1:10" ht="9" customHeight="1">
      <c r="A182" s="30"/>
      <c r="B182" s="29"/>
      <c r="C182" s="29"/>
      <c r="D182" s="30"/>
      <c r="E182" s="30"/>
      <c r="F182" s="29"/>
      <c r="G182" s="30"/>
      <c r="H182" s="29"/>
      <c r="I182" s="30"/>
      <c r="J182" s="54"/>
    </row>
    <row r="183" spans="1:10" ht="12.75" customHeight="1">
      <c r="A183" s="74" t="s">
        <v>507</v>
      </c>
      <c r="B183" s="158" t="s">
        <v>508</v>
      </c>
      <c r="C183" s="158" t="s">
        <v>509</v>
      </c>
      <c r="D183" s="74">
        <v>365</v>
      </c>
      <c r="E183" s="74" t="s">
        <v>534</v>
      </c>
      <c r="F183" s="158">
        <v>0</v>
      </c>
      <c r="G183" s="74" t="s">
        <v>35</v>
      </c>
      <c r="H183" s="74">
        <v>0</v>
      </c>
      <c r="I183" s="74" t="s">
        <v>35</v>
      </c>
      <c r="J183" s="155"/>
    </row>
    <row r="184" spans="1:10">
      <c r="A184" s="30"/>
      <c r="B184" s="29">
        <f>COUNTA(B183:B183)</f>
        <v>1</v>
      </c>
      <c r="C184" s="29"/>
      <c r="D184" s="30"/>
      <c r="E184" s="30"/>
      <c r="F184" s="29">
        <f>COUNTIF(F183:F183, "&gt;0")</f>
        <v>0</v>
      </c>
      <c r="G184" s="30"/>
      <c r="H184" s="29"/>
      <c r="I184" s="30"/>
      <c r="J184" s="54">
        <f>SUM(J183:J183)</f>
        <v>0</v>
      </c>
    </row>
    <row r="185" spans="1:10" ht="9" customHeight="1">
      <c r="A185" s="30"/>
      <c r="B185" s="29"/>
      <c r="C185" s="29"/>
      <c r="D185" s="30"/>
      <c r="E185" s="30"/>
      <c r="F185" s="29"/>
      <c r="G185" s="30"/>
      <c r="H185" s="29"/>
      <c r="I185" s="30"/>
      <c r="J185" s="54"/>
    </row>
    <row r="186" spans="1:10" ht="12.75" customHeight="1">
      <c r="A186" s="73" t="s">
        <v>510</v>
      </c>
      <c r="B186" s="141" t="s">
        <v>511</v>
      </c>
      <c r="C186" s="141" t="s">
        <v>512</v>
      </c>
      <c r="D186" s="73">
        <v>365</v>
      </c>
      <c r="E186" s="73" t="s">
        <v>534</v>
      </c>
      <c r="F186" s="141">
        <v>0</v>
      </c>
      <c r="G186" s="73" t="s">
        <v>35</v>
      </c>
      <c r="H186" s="73">
        <v>0</v>
      </c>
      <c r="I186" s="73" t="s">
        <v>35</v>
      </c>
      <c r="J186" s="153"/>
    </row>
    <row r="187" spans="1:10" ht="12.75" customHeight="1">
      <c r="A187" s="73" t="s">
        <v>510</v>
      </c>
      <c r="B187" s="141" t="s">
        <v>513</v>
      </c>
      <c r="C187" s="141" t="s">
        <v>514</v>
      </c>
      <c r="D187" s="73">
        <v>365</v>
      </c>
      <c r="E187" s="73" t="s">
        <v>534</v>
      </c>
      <c r="F187" s="141">
        <v>0</v>
      </c>
      <c r="G187" s="73" t="s">
        <v>35</v>
      </c>
      <c r="H187" s="73">
        <v>0</v>
      </c>
      <c r="I187" s="73" t="s">
        <v>35</v>
      </c>
      <c r="J187" s="153"/>
    </row>
    <row r="188" spans="1:10" ht="12.75" customHeight="1">
      <c r="A188" s="73" t="s">
        <v>510</v>
      </c>
      <c r="B188" s="141" t="s">
        <v>515</v>
      </c>
      <c r="C188" s="141" t="s">
        <v>516</v>
      </c>
      <c r="D188" s="73">
        <v>365</v>
      </c>
      <c r="E188" s="73" t="s">
        <v>534</v>
      </c>
      <c r="F188" s="141">
        <v>0</v>
      </c>
      <c r="G188" s="73" t="s">
        <v>35</v>
      </c>
      <c r="H188" s="73">
        <v>0</v>
      </c>
      <c r="I188" s="73" t="s">
        <v>35</v>
      </c>
      <c r="J188" s="153"/>
    </row>
    <row r="189" spans="1:10" ht="12.75" customHeight="1">
      <c r="A189" s="73" t="s">
        <v>510</v>
      </c>
      <c r="B189" s="141" t="s">
        <v>517</v>
      </c>
      <c r="C189" s="141" t="s">
        <v>518</v>
      </c>
      <c r="D189" s="73">
        <v>365</v>
      </c>
      <c r="E189" s="73" t="s">
        <v>534</v>
      </c>
      <c r="F189" s="141">
        <v>0</v>
      </c>
      <c r="G189" s="73" t="s">
        <v>35</v>
      </c>
      <c r="H189" s="73">
        <v>0</v>
      </c>
      <c r="I189" s="73" t="s">
        <v>35</v>
      </c>
      <c r="J189" s="153"/>
    </row>
    <row r="190" spans="1:10" ht="12.75" customHeight="1">
      <c r="A190" s="73" t="s">
        <v>510</v>
      </c>
      <c r="B190" s="73" t="s">
        <v>519</v>
      </c>
      <c r="C190" s="73" t="s">
        <v>520</v>
      </c>
      <c r="D190" s="73">
        <v>365</v>
      </c>
      <c r="E190" s="73" t="s">
        <v>534</v>
      </c>
      <c r="F190" s="73">
        <v>4</v>
      </c>
      <c r="G190" s="73" t="s">
        <v>35</v>
      </c>
      <c r="H190" s="73">
        <v>2</v>
      </c>
      <c r="I190" s="73" t="s">
        <v>35</v>
      </c>
      <c r="J190" s="153">
        <v>778</v>
      </c>
    </row>
    <row r="191" spans="1:10" ht="12.75" customHeight="1">
      <c r="A191" s="74" t="s">
        <v>510</v>
      </c>
      <c r="B191" s="158" t="s">
        <v>521</v>
      </c>
      <c r="C191" s="158" t="s">
        <v>522</v>
      </c>
      <c r="D191" s="74">
        <v>365</v>
      </c>
      <c r="E191" s="74" t="s">
        <v>534</v>
      </c>
      <c r="F191" s="158">
        <v>0</v>
      </c>
      <c r="G191" s="74" t="s">
        <v>35</v>
      </c>
      <c r="H191" s="74">
        <v>0</v>
      </c>
      <c r="I191" s="74" t="s">
        <v>35</v>
      </c>
      <c r="J191" s="155"/>
    </row>
    <row r="192" spans="1:10">
      <c r="A192" s="30"/>
      <c r="B192" s="29">
        <f>COUNTA(B186:B191)</f>
        <v>6</v>
      </c>
      <c r="C192" s="29"/>
      <c r="D192" s="30"/>
      <c r="E192" s="30"/>
      <c r="F192" s="29">
        <f>COUNTIF(F186:F191, "&gt;0")</f>
        <v>1</v>
      </c>
      <c r="G192" s="30"/>
      <c r="H192" s="29"/>
      <c r="I192" s="30"/>
      <c r="J192" s="54">
        <f>SUM(J186:J191)</f>
        <v>778</v>
      </c>
    </row>
    <row r="193" spans="1:10" ht="9" customHeight="1">
      <c r="A193" s="30"/>
      <c r="B193" s="29"/>
      <c r="C193" s="29"/>
      <c r="D193" s="30"/>
      <c r="E193" s="30"/>
      <c r="F193" s="29"/>
      <c r="G193" s="30"/>
      <c r="H193" s="29"/>
      <c r="I193" s="30"/>
      <c r="J193" s="54"/>
    </row>
    <row r="194" spans="1:10" ht="12.75" customHeight="1">
      <c r="A194" s="73" t="s">
        <v>523</v>
      </c>
      <c r="B194" s="141" t="s">
        <v>524</v>
      </c>
      <c r="C194" s="141" t="s">
        <v>525</v>
      </c>
      <c r="D194" s="73">
        <v>365</v>
      </c>
      <c r="E194" s="73" t="s">
        <v>534</v>
      </c>
      <c r="F194" s="141">
        <v>0</v>
      </c>
      <c r="G194" s="73" t="s">
        <v>35</v>
      </c>
      <c r="H194" s="73">
        <v>0</v>
      </c>
      <c r="I194" s="73" t="s">
        <v>35</v>
      </c>
      <c r="J194" s="153"/>
    </row>
    <row r="195" spans="1:10" ht="12.75" customHeight="1">
      <c r="A195" s="73" t="s">
        <v>523</v>
      </c>
      <c r="B195" s="141" t="s">
        <v>526</v>
      </c>
      <c r="C195" s="141" t="s">
        <v>527</v>
      </c>
      <c r="D195" s="73">
        <v>365</v>
      </c>
      <c r="E195" s="73" t="s">
        <v>534</v>
      </c>
      <c r="F195" s="141">
        <v>0</v>
      </c>
      <c r="G195" s="73" t="s">
        <v>35</v>
      </c>
      <c r="H195" s="73">
        <v>0</v>
      </c>
      <c r="I195" s="73" t="s">
        <v>35</v>
      </c>
      <c r="J195" s="153"/>
    </row>
    <row r="196" spans="1:10" ht="12.75" customHeight="1">
      <c r="A196" s="74" t="s">
        <v>523</v>
      </c>
      <c r="B196" s="158" t="s">
        <v>528</v>
      </c>
      <c r="C196" s="158" t="s">
        <v>529</v>
      </c>
      <c r="D196" s="74">
        <v>365</v>
      </c>
      <c r="E196" s="74" t="s">
        <v>534</v>
      </c>
      <c r="F196" s="158">
        <v>0</v>
      </c>
      <c r="G196" s="74" t="s">
        <v>35</v>
      </c>
      <c r="H196" s="74">
        <v>0</v>
      </c>
      <c r="I196" s="74" t="s">
        <v>35</v>
      </c>
      <c r="J196" s="155"/>
    </row>
    <row r="197" spans="1:10">
      <c r="A197" s="30"/>
      <c r="B197" s="29">
        <f>COUNTA(B194:B196)</f>
        <v>3</v>
      </c>
      <c r="C197" s="29"/>
      <c r="D197" s="30"/>
      <c r="E197" s="30"/>
      <c r="F197" s="29">
        <f>COUNTIF(F194:F196, "&gt;0")</f>
        <v>0</v>
      </c>
      <c r="G197" s="30"/>
      <c r="H197" s="29"/>
      <c r="I197" s="30"/>
      <c r="J197" s="54">
        <f>SUM(J194:J196)</f>
        <v>0</v>
      </c>
    </row>
    <row r="198" spans="1:10">
      <c r="A198" s="30"/>
      <c r="B198" s="29"/>
      <c r="C198" s="29"/>
      <c r="D198" s="30"/>
      <c r="E198" s="30"/>
      <c r="F198" s="29"/>
      <c r="G198" s="30"/>
      <c r="H198" s="29"/>
      <c r="I198" s="30"/>
      <c r="J198" s="54"/>
    </row>
    <row r="199" spans="1:10">
      <c r="A199" s="30"/>
      <c r="B199" s="150"/>
      <c r="C199" s="151" t="s">
        <v>178</v>
      </c>
      <c r="D199" s="30"/>
      <c r="E199" s="30"/>
      <c r="F199" s="29"/>
      <c r="G199" s="30"/>
      <c r="H199" s="29"/>
      <c r="I199" s="30"/>
      <c r="J199" s="54"/>
    </row>
    <row r="200" spans="1:10">
      <c r="A200" s="30"/>
      <c r="B200" s="29"/>
      <c r="C200" s="29"/>
      <c r="D200" s="30"/>
      <c r="E200" s="30"/>
      <c r="F200" s="29"/>
      <c r="G200" s="30"/>
      <c r="H200" s="29"/>
      <c r="I200" s="30"/>
      <c r="J200" s="54"/>
    </row>
    <row r="201" spans="1:10">
      <c r="A201" s="69"/>
      <c r="B201" s="69"/>
      <c r="C201" s="102" t="s">
        <v>122</v>
      </c>
      <c r="D201" s="103"/>
      <c r="E201" s="103"/>
      <c r="F201" s="69"/>
      <c r="G201" s="69"/>
      <c r="H201" s="69"/>
      <c r="I201" s="69"/>
    </row>
    <row r="202" spans="1:10">
      <c r="A202" s="69"/>
      <c r="B202" s="69"/>
      <c r="C202" s="104" t="s">
        <v>117</v>
      </c>
      <c r="D202" s="105">
        <f>SUM(B11+B23+B43+B57+B61+B99+B109+B113+B122+B136+B181+B184+B192+B197)</f>
        <v>169</v>
      </c>
      <c r="E202" s="103"/>
      <c r="F202" s="69"/>
      <c r="G202" s="69"/>
      <c r="H202" s="69"/>
      <c r="I202" s="69"/>
      <c r="J202" s="2"/>
    </row>
    <row r="203" spans="1:10">
      <c r="C203" s="104" t="s">
        <v>120</v>
      </c>
      <c r="D203" s="105">
        <f>SUM(F11+F23+F43+F57+F61+F99+F109+F113+F122+F136+F181+F184+F192+F197)</f>
        <v>65</v>
      </c>
      <c r="E203" s="103"/>
      <c r="J203" s="94"/>
    </row>
    <row r="204" spans="1:10">
      <c r="C204" s="116" t="s">
        <v>169</v>
      </c>
      <c r="D204" s="136">
        <f>D203/D202</f>
        <v>0.38461538461538464</v>
      </c>
      <c r="E204" s="103"/>
    </row>
    <row r="205" spans="1:10">
      <c r="C205" s="104" t="s">
        <v>121</v>
      </c>
      <c r="D205" s="106">
        <f>SUM(J11+J23+J43+J57+J61+J99+J109+J113+J122+J136+J181+J184+J192+J197)</f>
        <v>795845</v>
      </c>
      <c r="E205" s="107" t="s">
        <v>531</v>
      </c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2010 Swimming Season
Texas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G107"/>
  <sheetViews>
    <sheetView zoomScaleNormal="100" workbookViewId="0">
      <pane ySplit="2" topLeftCell="A3" activePane="bottomLeft" state="frozen"/>
      <selection pane="bottomLeft"/>
    </sheetView>
  </sheetViews>
  <sheetFormatPr defaultRowHeight="12.75"/>
  <cols>
    <col min="1" max="1" width="11.140625" customWidth="1"/>
    <col min="2" max="2" width="7.28515625" customWidth="1"/>
    <col min="3" max="3" width="24.140625" customWidth="1"/>
    <col min="4" max="4" width="8.28515625" customWidth="1"/>
    <col min="5" max="5" width="7.7109375" customWidth="1"/>
    <col min="6" max="7" width="7.85546875" customWidth="1"/>
    <col min="8" max="8" width="8.85546875" customWidth="1"/>
    <col min="9" max="18" width="7.85546875" customWidth="1"/>
  </cols>
  <sheetData>
    <row r="1" spans="1:33">
      <c r="A1" s="61"/>
      <c r="B1" s="186" t="s">
        <v>44</v>
      </c>
      <c r="C1" s="186"/>
      <c r="D1" s="61"/>
      <c r="E1" s="61"/>
      <c r="F1" s="187" t="s">
        <v>175</v>
      </c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</row>
    <row r="2" spans="1:33" s="24" customFormat="1" ht="39" customHeight="1">
      <c r="A2" s="25" t="s">
        <v>16</v>
      </c>
      <c r="B2" s="25" t="s">
        <v>17</v>
      </c>
      <c r="C2" s="25" t="s">
        <v>82</v>
      </c>
      <c r="D2" s="25" t="s">
        <v>96</v>
      </c>
      <c r="E2" s="25" t="s">
        <v>97</v>
      </c>
      <c r="F2" s="25" t="s">
        <v>98</v>
      </c>
      <c r="G2" s="25" t="s">
        <v>99</v>
      </c>
      <c r="H2" s="3" t="s">
        <v>100</v>
      </c>
      <c r="I2" s="25" t="s">
        <v>101</v>
      </c>
      <c r="J2" s="25" t="s">
        <v>25</v>
      </c>
      <c r="K2" s="25" t="s">
        <v>23</v>
      </c>
      <c r="L2" s="25" t="s">
        <v>24</v>
      </c>
      <c r="M2" s="25" t="s">
        <v>26</v>
      </c>
      <c r="N2" s="25" t="s">
        <v>102</v>
      </c>
      <c r="O2" s="25" t="s">
        <v>103</v>
      </c>
      <c r="P2" s="25" t="s">
        <v>104</v>
      </c>
      <c r="Q2" s="25" t="s">
        <v>105</v>
      </c>
      <c r="R2" s="25" t="s">
        <v>106</v>
      </c>
    </row>
    <row r="3" spans="1:33">
      <c r="A3" s="74" t="s">
        <v>179</v>
      </c>
      <c r="B3" s="74" t="s">
        <v>196</v>
      </c>
      <c r="C3" s="74" t="s">
        <v>197</v>
      </c>
      <c r="D3" s="74" t="s">
        <v>33</v>
      </c>
      <c r="E3" s="74" t="s">
        <v>42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30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</row>
    <row r="4" spans="1:33">
      <c r="A4" s="33"/>
      <c r="B4" s="34">
        <f>COUNTA(B3:B3)</f>
        <v>1</v>
      </c>
      <c r="C4" s="61"/>
      <c r="D4" s="34">
        <f t="shared" ref="D4:R4" si="0">COUNTIF(D3:D3,"Yes")</f>
        <v>1</v>
      </c>
      <c r="E4" s="34">
        <f t="shared" si="0"/>
        <v>0</v>
      </c>
      <c r="F4" s="34">
        <f t="shared" si="0"/>
        <v>0</v>
      </c>
      <c r="G4" s="34">
        <f t="shared" si="0"/>
        <v>0</v>
      </c>
      <c r="H4" s="34">
        <f t="shared" si="0"/>
        <v>0</v>
      </c>
      <c r="I4" s="34">
        <f t="shared" si="0"/>
        <v>0</v>
      </c>
      <c r="J4" s="34">
        <f t="shared" si="0"/>
        <v>0</v>
      </c>
      <c r="K4" s="34">
        <f t="shared" si="0"/>
        <v>0</v>
      </c>
      <c r="L4" s="34">
        <f t="shared" si="0"/>
        <v>0</v>
      </c>
      <c r="M4" s="34">
        <f t="shared" si="0"/>
        <v>0</v>
      </c>
      <c r="N4" s="34">
        <f t="shared" si="0"/>
        <v>0</v>
      </c>
      <c r="O4" s="34">
        <f t="shared" si="0"/>
        <v>0</v>
      </c>
      <c r="P4" s="34">
        <f t="shared" si="0"/>
        <v>0</v>
      </c>
      <c r="Q4" s="34">
        <f t="shared" si="0"/>
        <v>0</v>
      </c>
      <c r="R4" s="34">
        <f t="shared" si="0"/>
        <v>0</v>
      </c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</row>
    <row r="5" spans="1:33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</row>
    <row r="6" spans="1:33">
      <c r="A6" s="73" t="s">
        <v>198</v>
      </c>
      <c r="B6" s="73" t="s">
        <v>199</v>
      </c>
      <c r="C6" s="73" t="s">
        <v>200</v>
      </c>
      <c r="D6" s="73" t="s">
        <v>33</v>
      </c>
      <c r="E6" s="73" t="s">
        <v>42</v>
      </c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1:33">
      <c r="A7" s="73" t="s">
        <v>198</v>
      </c>
      <c r="B7" s="73" t="s">
        <v>203</v>
      </c>
      <c r="C7" s="73" t="s">
        <v>204</v>
      </c>
      <c r="D7" s="73" t="s">
        <v>33</v>
      </c>
      <c r="E7" s="73" t="s">
        <v>42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</row>
    <row r="8" spans="1:33">
      <c r="A8" s="73" t="s">
        <v>198</v>
      </c>
      <c r="B8" s="73" t="s">
        <v>207</v>
      </c>
      <c r="C8" s="73" t="s">
        <v>208</v>
      </c>
      <c r="D8" s="73" t="s">
        <v>33</v>
      </c>
      <c r="E8" s="73" t="s">
        <v>42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</row>
    <row r="9" spans="1:33">
      <c r="A9" s="74" t="s">
        <v>198</v>
      </c>
      <c r="B9" s="74" t="s">
        <v>215</v>
      </c>
      <c r="C9" s="74" t="s">
        <v>216</v>
      </c>
      <c r="D9" s="74" t="s">
        <v>33</v>
      </c>
      <c r="E9" s="74" t="s">
        <v>42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</row>
    <row r="10" spans="1:33">
      <c r="A10" s="33"/>
      <c r="B10" s="34">
        <f>COUNTA(B6:B9)</f>
        <v>4</v>
      </c>
      <c r="C10" s="61"/>
      <c r="D10" s="34">
        <f t="shared" ref="D10:R10" si="1">COUNTIF(D6:D9,"Yes")</f>
        <v>4</v>
      </c>
      <c r="E10" s="34">
        <f t="shared" si="1"/>
        <v>0</v>
      </c>
      <c r="F10" s="34">
        <f t="shared" si="1"/>
        <v>0</v>
      </c>
      <c r="G10" s="34">
        <f t="shared" si="1"/>
        <v>0</v>
      </c>
      <c r="H10" s="34">
        <f t="shared" si="1"/>
        <v>0</v>
      </c>
      <c r="I10" s="34">
        <f t="shared" si="1"/>
        <v>0</v>
      </c>
      <c r="J10" s="34">
        <f t="shared" si="1"/>
        <v>0</v>
      </c>
      <c r="K10" s="34">
        <f t="shared" si="1"/>
        <v>0</v>
      </c>
      <c r="L10" s="34">
        <f t="shared" si="1"/>
        <v>0</v>
      </c>
      <c r="M10" s="34">
        <f t="shared" si="1"/>
        <v>0</v>
      </c>
      <c r="N10" s="34">
        <f t="shared" si="1"/>
        <v>0</v>
      </c>
      <c r="O10" s="34">
        <f t="shared" si="1"/>
        <v>0</v>
      </c>
      <c r="P10" s="34">
        <f t="shared" si="1"/>
        <v>0</v>
      </c>
      <c r="Q10" s="34">
        <f t="shared" si="1"/>
        <v>0</v>
      </c>
      <c r="R10" s="34">
        <f t="shared" si="1"/>
        <v>0</v>
      </c>
    </row>
    <row r="11" spans="1:33">
      <c r="A11" s="33"/>
      <c r="B11" s="47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:33">
      <c r="A12" s="73" t="s">
        <v>256</v>
      </c>
      <c r="B12" s="73" t="s">
        <v>257</v>
      </c>
      <c r="C12" s="73" t="s">
        <v>258</v>
      </c>
      <c r="D12" s="73" t="s">
        <v>33</v>
      </c>
      <c r="E12" s="73" t="s">
        <v>42</v>
      </c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</row>
    <row r="13" spans="1:33">
      <c r="A13" s="73" t="s">
        <v>256</v>
      </c>
      <c r="B13" s="73" t="s">
        <v>259</v>
      </c>
      <c r="C13" s="73" t="s">
        <v>260</v>
      </c>
      <c r="D13" s="73" t="s">
        <v>33</v>
      </c>
      <c r="E13" s="73" t="s">
        <v>42</v>
      </c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</row>
    <row r="14" spans="1:33">
      <c r="A14" s="73" t="s">
        <v>256</v>
      </c>
      <c r="B14" s="73" t="s">
        <v>261</v>
      </c>
      <c r="C14" s="73" t="s">
        <v>262</v>
      </c>
      <c r="D14" s="73" t="s">
        <v>33</v>
      </c>
      <c r="E14" s="73" t="s">
        <v>42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</row>
    <row r="15" spans="1:33">
      <c r="A15" s="73" t="s">
        <v>256</v>
      </c>
      <c r="B15" s="73" t="s">
        <v>263</v>
      </c>
      <c r="C15" s="73" t="s">
        <v>264</v>
      </c>
      <c r="D15" s="73" t="s">
        <v>33</v>
      </c>
      <c r="E15" s="73" t="s">
        <v>42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</row>
    <row r="16" spans="1:33">
      <c r="A16" s="73" t="s">
        <v>256</v>
      </c>
      <c r="B16" s="73" t="s">
        <v>265</v>
      </c>
      <c r="C16" s="73" t="s">
        <v>266</v>
      </c>
      <c r="D16" s="73" t="s">
        <v>33</v>
      </c>
      <c r="E16" s="73" t="s">
        <v>42</v>
      </c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</row>
    <row r="17" spans="1:18">
      <c r="A17" s="73" t="s">
        <v>256</v>
      </c>
      <c r="B17" s="73" t="s">
        <v>267</v>
      </c>
      <c r="C17" s="73" t="s">
        <v>268</v>
      </c>
      <c r="D17" s="73" t="s">
        <v>33</v>
      </c>
      <c r="E17" s="73" t="s">
        <v>42</v>
      </c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  <row r="18" spans="1:18">
      <c r="A18" s="73" t="s">
        <v>256</v>
      </c>
      <c r="B18" s="73" t="s">
        <v>269</v>
      </c>
      <c r="C18" s="73" t="s">
        <v>270</v>
      </c>
      <c r="D18" s="73" t="s">
        <v>33</v>
      </c>
      <c r="E18" s="73" t="s">
        <v>42</v>
      </c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</row>
    <row r="19" spans="1:18">
      <c r="A19" s="73" t="s">
        <v>256</v>
      </c>
      <c r="B19" s="73" t="s">
        <v>275</v>
      </c>
      <c r="C19" s="73" t="s">
        <v>276</v>
      </c>
      <c r="D19" s="73" t="s">
        <v>33</v>
      </c>
      <c r="E19" s="73" t="s">
        <v>42</v>
      </c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</row>
    <row r="20" spans="1:18">
      <c r="A20" s="74" t="s">
        <v>256</v>
      </c>
      <c r="B20" s="74" t="s">
        <v>279</v>
      </c>
      <c r="C20" s="74" t="s">
        <v>280</v>
      </c>
      <c r="D20" s="74" t="s">
        <v>33</v>
      </c>
      <c r="E20" s="74" t="s">
        <v>42</v>
      </c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</row>
    <row r="21" spans="1:18">
      <c r="A21" s="33"/>
      <c r="B21" s="34">
        <f>COUNTA(B12:B20)</f>
        <v>9</v>
      </c>
      <c r="C21" s="61"/>
      <c r="D21" s="34">
        <f t="shared" ref="D21:R21" si="2">COUNTIF(D12:D20,"Yes")</f>
        <v>9</v>
      </c>
      <c r="E21" s="34">
        <f t="shared" si="2"/>
        <v>0</v>
      </c>
      <c r="F21" s="34">
        <f t="shared" si="2"/>
        <v>0</v>
      </c>
      <c r="G21" s="34">
        <f t="shared" si="2"/>
        <v>0</v>
      </c>
      <c r="H21" s="34">
        <f t="shared" si="2"/>
        <v>0</v>
      </c>
      <c r="I21" s="34">
        <f t="shared" si="2"/>
        <v>0</v>
      </c>
      <c r="J21" s="34">
        <f t="shared" si="2"/>
        <v>0</v>
      </c>
      <c r="K21" s="34">
        <f t="shared" si="2"/>
        <v>0</v>
      </c>
      <c r="L21" s="34">
        <f t="shared" si="2"/>
        <v>0</v>
      </c>
      <c r="M21" s="34">
        <f t="shared" si="2"/>
        <v>0</v>
      </c>
      <c r="N21" s="34">
        <f t="shared" si="2"/>
        <v>0</v>
      </c>
      <c r="O21" s="34">
        <f t="shared" si="2"/>
        <v>0</v>
      </c>
      <c r="P21" s="34">
        <f t="shared" si="2"/>
        <v>0</v>
      </c>
      <c r="Q21" s="34">
        <f t="shared" si="2"/>
        <v>0</v>
      </c>
      <c r="R21" s="34">
        <f t="shared" si="2"/>
        <v>0</v>
      </c>
    </row>
    <row r="22" spans="1:18">
      <c r="A22" s="48"/>
      <c r="B22" s="48"/>
      <c r="C22" s="95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1:18">
      <c r="A23" s="73" t="s">
        <v>286</v>
      </c>
      <c r="B23" s="73" t="s">
        <v>287</v>
      </c>
      <c r="C23" s="73" t="s">
        <v>288</v>
      </c>
      <c r="D23" s="73" t="s">
        <v>33</v>
      </c>
      <c r="E23" s="73" t="s">
        <v>42</v>
      </c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</row>
    <row r="24" spans="1:18">
      <c r="A24" s="73" t="s">
        <v>286</v>
      </c>
      <c r="B24" s="73" t="s">
        <v>289</v>
      </c>
      <c r="C24" s="73" t="s">
        <v>290</v>
      </c>
      <c r="D24" s="73" t="s">
        <v>33</v>
      </c>
      <c r="E24" s="73" t="s">
        <v>42</v>
      </c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</row>
    <row r="25" spans="1:18">
      <c r="A25" s="73" t="s">
        <v>286</v>
      </c>
      <c r="B25" s="73" t="s">
        <v>291</v>
      </c>
      <c r="C25" s="73" t="s">
        <v>292</v>
      </c>
      <c r="D25" s="73" t="s">
        <v>33</v>
      </c>
      <c r="E25" s="73" t="s">
        <v>42</v>
      </c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</row>
    <row r="26" spans="1:18">
      <c r="A26" s="73" t="s">
        <v>286</v>
      </c>
      <c r="B26" s="73" t="s">
        <v>293</v>
      </c>
      <c r="C26" s="73" t="s">
        <v>294</v>
      </c>
      <c r="D26" s="73" t="s">
        <v>33</v>
      </c>
      <c r="E26" s="73" t="s">
        <v>42</v>
      </c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</row>
    <row r="27" spans="1:18">
      <c r="A27" s="73" t="s">
        <v>286</v>
      </c>
      <c r="B27" s="73" t="s">
        <v>299</v>
      </c>
      <c r="C27" s="73" t="s">
        <v>300</v>
      </c>
      <c r="D27" s="73" t="s">
        <v>33</v>
      </c>
      <c r="E27" s="73" t="s">
        <v>42</v>
      </c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</row>
    <row r="28" spans="1:18">
      <c r="A28" s="73" t="s">
        <v>286</v>
      </c>
      <c r="B28" s="73" t="s">
        <v>301</v>
      </c>
      <c r="C28" s="73" t="s">
        <v>302</v>
      </c>
      <c r="D28" s="73" t="s">
        <v>33</v>
      </c>
      <c r="E28" s="73" t="s">
        <v>42</v>
      </c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</row>
    <row r="29" spans="1:18">
      <c r="A29" s="73" t="s">
        <v>286</v>
      </c>
      <c r="B29" s="73" t="s">
        <v>309</v>
      </c>
      <c r="C29" s="73" t="s">
        <v>310</v>
      </c>
      <c r="D29" s="73" t="s">
        <v>33</v>
      </c>
      <c r="E29" s="73" t="s">
        <v>42</v>
      </c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</row>
    <row r="30" spans="1:18">
      <c r="A30" s="73" t="s">
        <v>286</v>
      </c>
      <c r="B30" s="73" t="s">
        <v>311</v>
      </c>
      <c r="C30" s="73" t="s">
        <v>312</v>
      </c>
      <c r="D30" s="73" t="s">
        <v>33</v>
      </c>
      <c r="E30" s="73" t="s">
        <v>42</v>
      </c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</row>
    <row r="31" spans="1:18">
      <c r="A31" s="73" t="s">
        <v>286</v>
      </c>
      <c r="B31" s="73" t="s">
        <v>317</v>
      </c>
      <c r="C31" s="73" t="s">
        <v>318</v>
      </c>
      <c r="D31" s="73" t="s">
        <v>33</v>
      </c>
      <c r="E31" s="73" t="s">
        <v>42</v>
      </c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</row>
    <row r="32" spans="1:18">
      <c r="A32" s="73" t="s">
        <v>286</v>
      </c>
      <c r="B32" s="73" t="s">
        <v>327</v>
      </c>
      <c r="C32" s="73" t="s">
        <v>328</v>
      </c>
      <c r="D32" s="73" t="s">
        <v>33</v>
      </c>
      <c r="E32" s="73" t="s">
        <v>42</v>
      </c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</row>
    <row r="33" spans="1:18">
      <c r="A33" s="73" t="s">
        <v>286</v>
      </c>
      <c r="B33" s="73" t="s">
        <v>329</v>
      </c>
      <c r="C33" s="73" t="s">
        <v>330</v>
      </c>
      <c r="D33" s="73" t="s">
        <v>33</v>
      </c>
      <c r="E33" s="73" t="s">
        <v>42</v>
      </c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</row>
    <row r="34" spans="1:18">
      <c r="A34" s="73" t="s">
        <v>286</v>
      </c>
      <c r="B34" s="73" t="s">
        <v>331</v>
      </c>
      <c r="C34" s="73" t="s">
        <v>332</v>
      </c>
      <c r="D34" s="73" t="s">
        <v>33</v>
      </c>
      <c r="E34" s="73" t="s">
        <v>42</v>
      </c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</row>
    <row r="35" spans="1:18">
      <c r="A35" s="73" t="s">
        <v>286</v>
      </c>
      <c r="B35" s="73" t="s">
        <v>333</v>
      </c>
      <c r="C35" s="73" t="s">
        <v>334</v>
      </c>
      <c r="D35" s="73" t="s">
        <v>33</v>
      </c>
      <c r="E35" s="73" t="s">
        <v>42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</row>
    <row r="36" spans="1:18">
      <c r="A36" s="73" t="s">
        <v>286</v>
      </c>
      <c r="B36" s="73" t="s">
        <v>335</v>
      </c>
      <c r="C36" s="73" t="s">
        <v>336</v>
      </c>
      <c r="D36" s="73" t="s">
        <v>33</v>
      </c>
      <c r="E36" s="73" t="s">
        <v>42</v>
      </c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</row>
    <row r="37" spans="1:18">
      <c r="A37" s="73" t="s">
        <v>286</v>
      </c>
      <c r="B37" s="73" t="s">
        <v>337</v>
      </c>
      <c r="C37" s="73" t="s">
        <v>338</v>
      </c>
      <c r="D37" s="73" t="s">
        <v>33</v>
      </c>
      <c r="E37" s="73" t="s">
        <v>42</v>
      </c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</row>
    <row r="38" spans="1:18">
      <c r="A38" s="73" t="s">
        <v>286</v>
      </c>
      <c r="B38" s="73" t="s">
        <v>339</v>
      </c>
      <c r="C38" s="73" t="s">
        <v>340</v>
      </c>
      <c r="D38" s="73" t="s">
        <v>33</v>
      </c>
      <c r="E38" s="73" t="s">
        <v>42</v>
      </c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</row>
    <row r="39" spans="1:18">
      <c r="A39" s="73" t="s">
        <v>286</v>
      </c>
      <c r="B39" s="73" t="s">
        <v>341</v>
      </c>
      <c r="C39" s="73" t="s">
        <v>342</v>
      </c>
      <c r="D39" s="73" t="s">
        <v>33</v>
      </c>
      <c r="E39" s="73" t="s">
        <v>42</v>
      </c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</row>
    <row r="40" spans="1:18">
      <c r="A40" s="73" t="s">
        <v>286</v>
      </c>
      <c r="B40" s="73" t="s">
        <v>343</v>
      </c>
      <c r="C40" s="73" t="s">
        <v>344</v>
      </c>
      <c r="D40" s="73" t="s">
        <v>33</v>
      </c>
      <c r="E40" s="73" t="s">
        <v>42</v>
      </c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</row>
    <row r="41" spans="1:18">
      <c r="A41" s="73" t="s">
        <v>286</v>
      </c>
      <c r="B41" s="73" t="s">
        <v>345</v>
      </c>
      <c r="C41" s="73" t="s">
        <v>346</v>
      </c>
      <c r="D41" s="73" t="s">
        <v>33</v>
      </c>
      <c r="E41" s="73" t="s">
        <v>42</v>
      </c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</row>
    <row r="42" spans="1:18">
      <c r="A42" s="73" t="s">
        <v>286</v>
      </c>
      <c r="B42" s="73" t="s">
        <v>351</v>
      </c>
      <c r="C42" s="73" t="s">
        <v>352</v>
      </c>
      <c r="D42" s="73" t="s">
        <v>33</v>
      </c>
      <c r="E42" s="73" t="s">
        <v>42</v>
      </c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</row>
    <row r="43" spans="1:18">
      <c r="A43" s="73" t="s">
        <v>286</v>
      </c>
      <c r="B43" s="73" t="s">
        <v>353</v>
      </c>
      <c r="C43" s="73" t="s">
        <v>354</v>
      </c>
      <c r="D43" s="73" t="s">
        <v>33</v>
      </c>
      <c r="E43" s="73" t="s">
        <v>42</v>
      </c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</row>
    <row r="44" spans="1:18">
      <c r="A44" s="73" t="s">
        <v>286</v>
      </c>
      <c r="B44" s="73" t="s">
        <v>355</v>
      </c>
      <c r="C44" s="73" t="s">
        <v>356</v>
      </c>
      <c r="D44" s="73" t="s">
        <v>33</v>
      </c>
      <c r="E44" s="73" t="s">
        <v>42</v>
      </c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</row>
    <row r="45" spans="1:18">
      <c r="A45" s="74" t="s">
        <v>286</v>
      </c>
      <c r="B45" s="74" t="s">
        <v>357</v>
      </c>
      <c r="C45" s="74" t="s">
        <v>358</v>
      </c>
      <c r="D45" s="74" t="s">
        <v>33</v>
      </c>
      <c r="E45" s="74" t="s">
        <v>42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</row>
    <row r="46" spans="1:18">
      <c r="A46" s="33"/>
      <c r="B46" s="34">
        <f>COUNTA(B23:B45)</f>
        <v>23</v>
      </c>
      <c r="C46" s="137"/>
      <c r="D46" s="34">
        <f t="shared" ref="D46:R46" si="3">COUNTIF(D23:D45,"Yes")</f>
        <v>23</v>
      </c>
      <c r="E46" s="34">
        <f t="shared" si="3"/>
        <v>0</v>
      </c>
      <c r="F46" s="34">
        <f t="shared" si="3"/>
        <v>0</v>
      </c>
      <c r="G46" s="34">
        <f t="shared" si="3"/>
        <v>0</v>
      </c>
      <c r="H46" s="34">
        <f t="shared" si="3"/>
        <v>0</v>
      </c>
      <c r="I46" s="34">
        <f t="shared" si="3"/>
        <v>0</v>
      </c>
      <c r="J46" s="34">
        <f t="shared" si="3"/>
        <v>0</v>
      </c>
      <c r="K46" s="34">
        <f t="shared" si="3"/>
        <v>0</v>
      </c>
      <c r="L46" s="34">
        <f t="shared" si="3"/>
        <v>0</v>
      </c>
      <c r="M46" s="34">
        <f t="shared" si="3"/>
        <v>0</v>
      </c>
      <c r="N46" s="34">
        <f t="shared" si="3"/>
        <v>0</v>
      </c>
      <c r="O46" s="34">
        <f t="shared" si="3"/>
        <v>0</v>
      </c>
      <c r="P46" s="34">
        <f t="shared" si="3"/>
        <v>0</v>
      </c>
      <c r="Q46" s="34">
        <f t="shared" si="3"/>
        <v>0</v>
      </c>
      <c r="R46" s="34">
        <f t="shared" si="3"/>
        <v>0</v>
      </c>
    </row>
    <row r="47" spans="1:18">
      <c r="A47" s="48"/>
      <c r="B47" s="48"/>
      <c r="C47" s="95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</row>
    <row r="48" spans="1:18">
      <c r="A48" s="73" t="s">
        <v>176</v>
      </c>
      <c r="B48" s="73" t="s">
        <v>376</v>
      </c>
      <c r="C48" s="73" t="s">
        <v>377</v>
      </c>
      <c r="D48" s="73" t="s">
        <v>33</v>
      </c>
      <c r="E48" s="73" t="s">
        <v>42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</row>
    <row r="49" spans="1:18">
      <c r="A49" s="74" t="s">
        <v>176</v>
      </c>
      <c r="B49" s="74" t="s">
        <v>378</v>
      </c>
      <c r="C49" s="74" t="s">
        <v>379</v>
      </c>
      <c r="D49" s="74" t="s">
        <v>33</v>
      </c>
      <c r="E49" s="74" t="s">
        <v>42</v>
      </c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</row>
    <row r="50" spans="1:18">
      <c r="A50" s="33"/>
      <c r="B50" s="34">
        <f>COUNTA(B48:B49)</f>
        <v>2</v>
      </c>
      <c r="C50" s="137"/>
      <c r="D50" s="34">
        <f t="shared" ref="D50:R50" si="4">COUNTIF(D48:D49,"Yes")</f>
        <v>2</v>
      </c>
      <c r="E50" s="34">
        <f t="shared" si="4"/>
        <v>0</v>
      </c>
      <c r="F50" s="34">
        <f t="shared" si="4"/>
        <v>0</v>
      </c>
      <c r="G50" s="34">
        <f t="shared" si="4"/>
        <v>0</v>
      </c>
      <c r="H50" s="34">
        <f t="shared" si="4"/>
        <v>0</v>
      </c>
      <c r="I50" s="34">
        <f t="shared" si="4"/>
        <v>0</v>
      </c>
      <c r="J50" s="34">
        <f t="shared" si="4"/>
        <v>0</v>
      </c>
      <c r="K50" s="34">
        <f t="shared" si="4"/>
        <v>0</v>
      </c>
      <c r="L50" s="34">
        <f t="shared" si="4"/>
        <v>0</v>
      </c>
      <c r="M50" s="34">
        <f t="shared" si="4"/>
        <v>0</v>
      </c>
      <c r="N50" s="34">
        <f t="shared" si="4"/>
        <v>0</v>
      </c>
      <c r="O50" s="34">
        <f t="shared" si="4"/>
        <v>0</v>
      </c>
      <c r="P50" s="34">
        <f t="shared" si="4"/>
        <v>0</v>
      </c>
      <c r="Q50" s="34">
        <f t="shared" si="4"/>
        <v>0</v>
      </c>
      <c r="R50" s="34">
        <f t="shared" si="4"/>
        <v>0</v>
      </c>
    </row>
    <row r="51" spans="1:18">
      <c r="A51" s="48"/>
      <c r="B51" s="48"/>
      <c r="C51" s="95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</row>
    <row r="52" spans="1:18">
      <c r="A52" s="73" t="s">
        <v>380</v>
      </c>
      <c r="B52" s="73" t="s">
        <v>385</v>
      </c>
      <c r="C52" s="73" t="s">
        <v>386</v>
      </c>
      <c r="D52" s="73" t="s">
        <v>33</v>
      </c>
      <c r="E52" s="73" t="s">
        <v>42</v>
      </c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</row>
    <row r="53" spans="1:18">
      <c r="A53" s="73" t="s">
        <v>380</v>
      </c>
      <c r="B53" s="73" t="s">
        <v>387</v>
      </c>
      <c r="C53" s="73" t="s">
        <v>388</v>
      </c>
      <c r="D53" s="73" t="s">
        <v>33</v>
      </c>
      <c r="E53" s="73" t="s">
        <v>42</v>
      </c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</row>
    <row r="54" spans="1:18">
      <c r="A54" s="73" t="s">
        <v>380</v>
      </c>
      <c r="B54" s="73" t="s">
        <v>389</v>
      </c>
      <c r="C54" s="73" t="s">
        <v>390</v>
      </c>
      <c r="D54" s="73" t="s">
        <v>33</v>
      </c>
      <c r="E54" s="73" t="s">
        <v>42</v>
      </c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</row>
    <row r="55" spans="1:18">
      <c r="A55" s="74" t="s">
        <v>380</v>
      </c>
      <c r="B55" s="74" t="s">
        <v>393</v>
      </c>
      <c r="C55" s="74" t="s">
        <v>394</v>
      </c>
      <c r="D55" s="74" t="s">
        <v>33</v>
      </c>
      <c r="E55" s="74" t="s">
        <v>42</v>
      </c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</row>
    <row r="56" spans="1:18">
      <c r="A56" s="33"/>
      <c r="B56" s="34">
        <f>COUNTA(B52:B55)</f>
        <v>4</v>
      </c>
      <c r="C56" s="137"/>
      <c r="D56" s="34">
        <f t="shared" ref="D56:R56" si="5">COUNTIF(D52:D55,"Yes")</f>
        <v>4</v>
      </c>
      <c r="E56" s="34">
        <f t="shared" si="5"/>
        <v>0</v>
      </c>
      <c r="F56" s="34">
        <f t="shared" si="5"/>
        <v>0</v>
      </c>
      <c r="G56" s="34">
        <f t="shared" si="5"/>
        <v>0</v>
      </c>
      <c r="H56" s="34">
        <f t="shared" si="5"/>
        <v>0</v>
      </c>
      <c r="I56" s="34">
        <f t="shared" si="5"/>
        <v>0</v>
      </c>
      <c r="J56" s="34">
        <f t="shared" si="5"/>
        <v>0</v>
      </c>
      <c r="K56" s="34">
        <f t="shared" si="5"/>
        <v>0</v>
      </c>
      <c r="L56" s="34">
        <f t="shared" si="5"/>
        <v>0</v>
      </c>
      <c r="M56" s="34">
        <f t="shared" si="5"/>
        <v>0</v>
      </c>
      <c r="N56" s="34">
        <f t="shared" si="5"/>
        <v>0</v>
      </c>
      <c r="O56" s="34">
        <f t="shared" si="5"/>
        <v>0</v>
      </c>
      <c r="P56" s="34">
        <f t="shared" si="5"/>
        <v>0</v>
      </c>
      <c r="Q56" s="34">
        <f t="shared" si="5"/>
        <v>0</v>
      </c>
      <c r="R56" s="34">
        <f t="shared" si="5"/>
        <v>0</v>
      </c>
    </row>
    <row r="57" spans="1:18">
      <c r="A57" s="48"/>
      <c r="B57" s="48"/>
      <c r="C57" s="95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</row>
    <row r="58" spans="1:18">
      <c r="A58" s="73" t="s">
        <v>395</v>
      </c>
      <c r="B58" s="73" t="s">
        <v>408</v>
      </c>
      <c r="C58" s="73" t="s">
        <v>409</v>
      </c>
      <c r="D58" s="73" t="s">
        <v>33</v>
      </c>
      <c r="E58" s="73" t="s">
        <v>42</v>
      </c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</row>
    <row r="59" spans="1:18">
      <c r="A59" s="73" t="s">
        <v>395</v>
      </c>
      <c r="B59" s="73" t="s">
        <v>414</v>
      </c>
      <c r="C59" s="73" t="s">
        <v>415</v>
      </c>
      <c r="D59" s="73" t="s">
        <v>33</v>
      </c>
      <c r="E59" s="73" t="s">
        <v>42</v>
      </c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</row>
    <row r="60" spans="1:18">
      <c r="A60" s="74" t="s">
        <v>395</v>
      </c>
      <c r="B60" s="74" t="s">
        <v>416</v>
      </c>
      <c r="C60" s="74" t="s">
        <v>417</v>
      </c>
      <c r="D60" s="74" t="s">
        <v>33</v>
      </c>
      <c r="E60" s="74" t="s">
        <v>42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</row>
    <row r="61" spans="1:18">
      <c r="A61" s="33"/>
      <c r="B61" s="34">
        <f>COUNTA(B58:B60)</f>
        <v>3</v>
      </c>
      <c r="C61" s="137"/>
      <c r="D61" s="34">
        <f t="shared" ref="D61:R61" si="6">COUNTIF(D58:D60,"Yes")</f>
        <v>3</v>
      </c>
      <c r="E61" s="34">
        <f t="shared" si="6"/>
        <v>0</v>
      </c>
      <c r="F61" s="34">
        <f t="shared" si="6"/>
        <v>0</v>
      </c>
      <c r="G61" s="34">
        <f t="shared" si="6"/>
        <v>0</v>
      </c>
      <c r="H61" s="34">
        <f t="shared" si="6"/>
        <v>0</v>
      </c>
      <c r="I61" s="34">
        <f t="shared" si="6"/>
        <v>0</v>
      </c>
      <c r="J61" s="34">
        <f t="shared" si="6"/>
        <v>0</v>
      </c>
      <c r="K61" s="34">
        <f t="shared" si="6"/>
        <v>0</v>
      </c>
      <c r="L61" s="34">
        <f t="shared" si="6"/>
        <v>0</v>
      </c>
      <c r="M61" s="34">
        <f t="shared" si="6"/>
        <v>0</v>
      </c>
      <c r="N61" s="34">
        <f t="shared" si="6"/>
        <v>0</v>
      </c>
      <c r="O61" s="34">
        <f t="shared" si="6"/>
        <v>0</v>
      </c>
      <c r="P61" s="34">
        <f t="shared" si="6"/>
        <v>0</v>
      </c>
      <c r="Q61" s="34">
        <f t="shared" si="6"/>
        <v>0</v>
      </c>
      <c r="R61" s="34">
        <f t="shared" si="6"/>
        <v>0</v>
      </c>
    </row>
    <row r="62" spans="1:18">
      <c r="A62" s="48"/>
      <c r="B62" s="48"/>
      <c r="C62" s="95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</row>
    <row r="63" spans="1:18">
      <c r="A63" s="73" t="s">
        <v>420</v>
      </c>
      <c r="B63" s="73" t="s">
        <v>421</v>
      </c>
      <c r="C63" s="73" t="s">
        <v>422</v>
      </c>
      <c r="D63" s="73" t="s">
        <v>33</v>
      </c>
      <c r="E63" s="73" t="s">
        <v>42</v>
      </c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</row>
    <row r="64" spans="1:18">
      <c r="A64" s="73" t="s">
        <v>420</v>
      </c>
      <c r="B64" s="73" t="s">
        <v>423</v>
      </c>
      <c r="C64" s="73" t="s">
        <v>424</v>
      </c>
      <c r="D64" s="73" t="s">
        <v>33</v>
      </c>
      <c r="E64" s="73" t="s">
        <v>42</v>
      </c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</row>
    <row r="65" spans="1:18">
      <c r="A65" s="73" t="s">
        <v>420</v>
      </c>
      <c r="B65" s="73" t="s">
        <v>429</v>
      </c>
      <c r="C65" s="73" t="s">
        <v>430</v>
      </c>
      <c r="D65" s="73" t="s">
        <v>33</v>
      </c>
      <c r="E65" s="73" t="s">
        <v>42</v>
      </c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</row>
    <row r="66" spans="1:18">
      <c r="A66" s="73" t="s">
        <v>420</v>
      </c>
      <c r="B66" s="73" t="s">
        <v>433</v>
      </c>
      <c r="C66" s="73" t="s">
        <v>434</v>
      </c>
      <c r="D66" s="73" t="s">
        <v>33</v>
      </c>
      <c r="E66" s="73" t="s">
        <v>42</v>
      </c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</row>
    <row r="67" spans="1:18">
      <c r="A67" s="73" t="s">
        <v>420</v>
      </c>
      <c r="B67" s="73" t="s">
        <v>443</v>
      </c>
      <c r="C67" s="73" t="s">
        <v>444</v>
      </c>
      <c r="D67" s="73" t="s">
        <v>33</v>
      </c>
      <c r="E67" s="73" t="s">
        <v>42</v>
      </c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</row>
    <row r="68" spans="1:18">
      <c r="A68" s="73" t="s">
        <v>420</v>
      </c>
      <c r="B68" s="73" t="s">
        <v>445</v>
      </c>
      <c r="C68" s="73" t="s">
        <v>446</v>
      </c>
      <c r="D68" s="73" t="s">
        <v>33</v>
      </c>
      <c r="E68" s="73" t="s">
        <v>42</v>
      </c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</row>
    <row r="69" spans="1:18">
      <c r="A69" s="73" t="s">
        <v>420</v>
      </c>
      <c r="B69" s="73" t="s">
        <v>447</v>
      </c>
      <c r="C69" s="73" t="s">
        <v>448</v>
      </c>
      <c r="D69" s="73" t="s">
        <v>33</v>
      </c>
      <c r="E69" s="73" t="s">
        <v>42</v>
      </c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</row>
    <row r="70" spans="1:18">
      <c r="A70" s="73" t="s">
        <v>420</v>
      </c>
      <c r="B70" s="73" t="s">
        <v>449</v>
      </c>
      <c r="C70" s="73" t="s">
        <v>450</v>
      </c>
      <c r="D70" s="73" t="s">
        <v>33</v>
      </c>
      <c r="E70" s="73" t="s">
        <v>42</v>
      </c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</row>
    <row r="71" spans="1:18">
      <c r="A71" s="73" t="s">
        <v>420</v>
      </c>
      <c r="B71" s="73" t="s">
        <v>451</v>
      </c>
      <c r="C71" s="73" t="s">
        <v>452</v>
      </c>
      <c r="D71" s="73" t="s">
        <v>33</v>
      </c>
      <c r="E71" s="73" t="s">
        <v>42</v>
      </c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</row>
    <row r="72" spans="1:18">
      <c r="A72" s="73" t="s">
        <v>420</v>
      </c>
      <c r="B72" s="73" t="s">
        <v>453</v>
      </c>
      <c r="C72" s="73" t="s">
        <v>454</v>
      </c>
      <c r="D72" s="73" t="s">
        <v>33</v>
      </c>
      <c r="E72" s="73" t="s">
        <v>42</v>
      </c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</row>
    <row r="73" spans="1:18">
      <c r="A73" s="73" t="s">
        <v>420</v>
      </c>
      <c r="B73" s="73" t="s">
        <v>455</v>
      </c>
      <c r="C73" s="73" t="s">
        <v>456</v>
      </c>
      <c r="D73" s="73" t="s">
        <v>33</v>
      </c>
      <c r="E73" s="73" t="s">
        <v>42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</row>
    <row r="74" spans="1:18">
      <c r="A74" s="73" t="s">
        <v>420</v>
      </c>
      <c r="B74" s="73" t="s">
        <v>463</v>
      </c>
      <c r="C74" s="73" t="s">
        <v>464</v>
      </c>
      <c r="D74" s="73" t="s">
        <v>33</v>
      </c>
      <c r="E74" s="73" t="s">
        <v>42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</row>
    <row r="75" spans="1:18">
      <c r="A75" s="73" t="s">
        <v>420</v>
      </c>
      <c r="B75" s="73" t="s">
        <v>465</v>
      </c>
      <c r="C75" s="73" t="s">
        <v>466</v>
      </c>
      <c r="D75" s="73" t="s">
        <v>33</v>
      </c>
      <c r="E75" s="73" t="s">
        <v>42</v>
      </c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</row>
    <row r="76" spans="1:18">
      <c r="A76" s="73" t="s">
        <v>420</v>
      </c>
      <c r="B76" s="73" t="s">
        <v>471</v>
      </c>
      <c r="C76" s="73" t="s">
        <v>472</v>
      </c>
      <c r="D76" s="73" t="s">
        <v>33</v>
      </c>
      <c r="E76" s="73" t="s">
        <v>42</v>
      </c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</row>
    <row r="77" spans="1:18">
      <c r="A77" s="73" t="s">
        <v>420</v>
      </c>
      <c r="B77" s="73" t="s">
        <v>475</v>
      </c>
      <c r="C77" s="73" t="s">
        <v>476</v>
      </c>
      <c r="D77" s="73" t="s">
        <v>33</v>
      </c>
      <c r="E77" s="73" t="s">
        <v>42</v>
      </c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</row>
    <row r="78" spans="1:18">
      <c r="A78" s="73" t="s">
        <v>420</v>
      </c>
      <c r="B78" s="73" t="s">
        <v>477</v>
      </c>
      <c r="C78" s="73" t="s">
        <v>478</v>
      </c>
      <c r="D78" s="73" t="s">
        <v>33</v>
      </c>
      <c r="E78" s="73" t="s">
        <v>42</v>
      </c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</row>
    <row r="79" spans="1:18">
      <c r="A79" s="73" t="s">
        <v>420</v>
      </c>
      <c r="B79" s="73" t="s">
        <v>485</v>
      </c>
      <c r="C79" s="73" t="s">
        <v>486</v>
      </c>
      <c r="D79" s="73" t="s">
        <v>33</v>
      </c>
      <c r="E79" s="73" t="s">
        <v>42</v>
      </c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</row>
    <row r="80" spans="1:18">
      <c r="A80" s="74" t="s">
        <v>420</v>
      </c>
      <c r="B80" s="74" t="s">
        <v>505</v>
      </c>
      <c r="C80" s="74" t="s">
        <v>506</v>
      </c>
      <c r="D80" s="74" t="s">
        <v>33</v>
      </c>
      <c r="E80" s="74" t="s">
        <v>42</v>
      </c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</row>
    <row r="81" spans="1:18">
      <c r="A81" s="33"/>
      <c r="B81" s="34">
        <f>COUNTA(B63:B80)</f>
        <v>18</v>
      </c>
      <c r="C81" s="137"/>
      <c r="D81" s="34">
        <f t="shared" ref="D81:R81" si="7">COUNTIF(D63:D80,"Yes")</f>
        <v>18</v>
      </c>
      <c r="E81" s="34">
        <f t="shared" si="7"/>
        <v>0</v>
      </c>
      <c r="F81" s="34">
        <f t="shared" si="7"/>
        <v>0</v>
      </c>
      <c r="G81" s="34">
        <f t="shared" si="7"/>
        <v>0</v>
      </c>
      <c r="H81" s="34">
        <f t="shared" si="7"/>
        <v>0</v>
      </c>
      <c r="I81" s="34">
        <f t="shared" si="7"/>
        <v>0</v>
      </c>
      <c r="J81" s="34">
        <f t="shared" si="7"/>
        <v>0</v>
      </c>
      <c r="K81" s="34">
        <f t="shared" si="7"/>
        <v>0</v>
      </c>
      <c r="L81" s="34">
        <f t="shared" si="7"/>
        <v>0</v>
      </c>
      <c r="M81" s="34">
        <f t="shared" si="7"/>
        <v>0</v>
      </c>
      <c r="N81" s="34">
        <f t="shared" si="7"/>
        <v>0</v>
      </c>
      <c r="O81" s="34">
        <f t="shared" si="7"/>
        <v>0</v>
      </c>
      <c r="P81" s="34">
        <f t="shared" si="7"/>
        <v>0</v>
      </c>
      <c r="Q81" s="34">
        <f t="shared" si="7"/>
        <v>0</v>
      </c>
      <c r="R81" s="34">
        <f t="shared" si="7"/>
        <v>0</v>
      </c>
    </row>
    <row r="82" spans="1:18">
      <c r="A82" s="48"/>
      <c r="B82" s="48"/>
      <c r="C82" s="95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</row>
    <row r="83" spans="1:18">
      <c r="A83" s="74" t="s">
        <v>510</v>
      </c>
      <c r="B83" s="74" t="s">
        <v>519</v>
      </c>
      <c r="C83" s="74" t="s">
        <v>520</v>
      </c>
      <c r="D83" s="74" t="s">
        <v>33</v>
      </c>
      <c r="E83" s="74" t="s">
        <v>42</v>
      </c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</row>
    <row r="84" spans="1:18">
      <c r="A84" s="33"/>
      <c r="B84" s="34">
        <f>COUNTA(B83:B83)</f>
        <v>1</v>
      </c>
      <c r="C84" s="137"/>
      <c r="D84" s="34">
        <f t="shared" ref="D84:R84" si="8">COUNTIF(D83:D83,"Yes")</f>
        <v>1</v>
      </c>
      <c r="E84" s="34">
        <f t="shared" si="8"/>
        <v>0</v>
      </c>
      <c r="F84" s="34">
        <f t="shared" si="8"/>
        <v>0</v>
      </c>
      <c r="G84" s="34">
        <f t="shared" si="8"/>
        <v>0</v>
      </c>
      <c r="H84" s="34">
        <f t="shared" si="8"/>
        <v>0</v>
      </c>
      <c r="I84" s="34">
        <f t="shared" si="8"/>
        <v>0</v>
      </c>
      <c r="J84" s="34">
        <f t="shared" si="8"/>
        <v>0</v>
      </c>
      <c r="K84" s="34">
        <f t="shared" si="8"/>
        <v>0</v>
      </c>
      <c r="L84" s="34">
        <f t="shared" si="8"/>
        <v>0</v>
      </c>
      <c r="M84" s="34">
        <f t="shared" si="8"/>
        <v>0</v>
      </c>
      <c r="N84" s="34">
        <f t="shared" si="8"/>
        <v>0</v>
      </c>
      <c r="O84" s="34">
        <f t="shared" si="8"/>
        <v>0</v>
      </c>
      <c r="P84" s="34">
        <f t="shared" si="8"/>
        <v>0</v>
      </c>
      <c r="Q84" s="34">
        <f t="shared" si="8"/>
        <v>0</v>
      </c>
      <c r="R84" s="34">
        <f t="shared" si="8"/>
        <v>0</v>
      </c>
    </row>
    <row r="85" spans="1:18">
      <c r="A85" s="48"/>
      <c r="B85" s="48"/>
      <c r="C85" s="95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</row>
    <row r="86" spans="1:18">
      <c r="A86" s="48"/>
      <c r="B86" s="48"/>
      <c r="C86" s="95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</row>
    <row r="87" spans="1:18">
      <c r="A87" s="52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</row>
    <row r="88" spans="1:18">
      <c r="A88" s="52"/>
      <c r="C88" s="111" t="s">
        <v>79</v>
      </c>
      <c r="D88" s="112"/>
      <c r="E88" s="112"/>
      <c r="F88" s="112"/>
      <c r="G88" s="112"/>
      <c r="H88" s="112"/>
      <c r="I88" s="52"/>
      <c r="J88" s="52"/>
      <c r="K88" s="52"/>
      <c r="L88" s="52"/>
      <c r="M88" s="52"/>
      <c r="N88" s="52"/>
      <c r="O88" s="52"/>
      <c r="P88" s="52"/>
      <c r="Q88" s="52"/>
      <c r="R88" s="52"/>
    </row>
    <row r="89" spans="1:18">
      <c r="A89" s="52"/>
      <c r="B89" s="101"/>
      <c r="C89" s="113"/>
      <c r="D89" s="114"/>
      <c r="E89" s="115"/>
      <c r="F89" s="116" t="s">
        <v>120</v>
      </c>
      <c r="G89" s="107">
        <f>SUM(B4+B10+B21+B46+B50+B56+B61+B81+B84)</f>
        <v>65</v>
      </c>
      <c r="H89" s="112"/>
      <c r="I89" s="52"/>
      <c r="J89" s="52"/>
      <c r="K89" s="52"/>
      <c r="L89" s="52"/>
      <c r="M89" s="52"/>
      <c r="N89" s="52"/>
      <c r="O89" s="52"/>
      <c r="P89" s="52"/>
      <c r="Q89" s="52"/>
      <c r="R89" s="52"/>
    </row>
    <row r="90" spans="1:18">
      <c r="B90" s="100"/>
      <c r="C90" s="113"/>
      <c r="D90" s="114"/>
      <c r="E90" s="114"/>
      <c r="F90" s="117" t="s">
        <v>123</v>
      </c>
      <c r="G90" s="107">
        <f>SUM(D4+D10+D21+D46+D50+D56+D61+D81+D84)</f>
        <v>65</v>
      </c>
      <c r="H90" s="113"/>
    </row>
    <row r="91" spans="1:18">
      <c r="B91" s="100"/>
      <c r="C91" s="113"/>
      <c r="D91" s="114"/>
      <c r="E91" s="114"/>
      <c r="F91" s="117" t="s">
        <v>124</v>
      </c>
      <c r="G91" s="107">
        <f>SUM(E4+E10+E21+E46+E50+E56+E61+E81+E84)</f>
        <v>0</v>
      </c>
      <c r="H91" s="113"/>
    </row>
    <row r="92" spans="1:18">
      <c r="B92" s="100"/>
      <c r="C92" s="113"/>
      <c r="D92" s="113"/>
      <c r="E92" s="113"/>
      <c r="F92" s="113"/>
      <c r="G92" s="113"/>
      <c r="H92" s="113"/>
    </row>
    <row r="93" spans="1:18">
      <c r="B93" s="100"/>
      <c r="C93" s="111" t="s">
        <v>125</v>
      </c>
      <c r="D93" s="113"/>
      <c r="E93" s="113"/>
      <c r="F93" s="113"/>
      <c r="G93" s="118" t="s">
        <v>115</v>
      </c>
      <c r="H93" s="118" t="s">
        <v>126</v>
      </c>
    </row>
    <row r="94" spans="1:18">
      <c r="B94" s="100"/>
      <c r="C94" s="113"/>
      <c r="D94" s="113"/>
      <c r="E94" s="113"/>
      <c r="F94" s="119" t="s">
        <v>134</v>
      </c>
      <c r="G94" s="107">
        <f>SUM(F4+F10+F21+F46+F50+F56+F61+F81+F84)</f>
        <v>0</v>
      </c>
      <c r="H94" s="159" t="s">
        <v>47</v>
      </c>
    </row>
    <row r="95" spans="1:18">
      <c r="B95" s="100"/>
      <c r="C95" s="113"/>
      <c r="D95" s="113"/>
      <c r="E95" s="113"/>
      <c r="F95" s="119" t="s">
        <v>135</v>
      </c>
      <c r="G95" s="107">
        <f>SUM(G4+G10+G21+G46+G50+G56+G61+G81+G84)</f>
        <v>0</v>
      </c>
      <c r="H95" s="159" t="s">
        <v>47</v>
      </c>
    </row>
    <row r="96" spans="1:18">
      <c r="B96" s="100"/>
      <c r="C96" s="113"/>
      <c r="D96" s="113"/>
      <c r="E96" s="113"/>
      <c r="F96" s="119" t="s">
        <v>136</v>
      </c>
      <c r="G96" s="107">
        <f>SUM(H4+H10+H21+H46+H50+H56+H61+H81+H84)</f>
        <v>0</v>
      </c>
      <c r="H96" s="159" t="s">
        <v>47</v>
      </c>
    </row>
    <row r="97" spans="2:8">
      <c r="B97" s="100"/>
      <c r="C97" s="113"/>
      <c r="D97" s="113"/>
      <c r="E97" s="113"/>
      <c r="F97" s="119" t="s">
        <v>137</v>
      </c>
      <c r="G97" s="107">
        <f>SUM(I4+I10+I21+I46+I50+I56+I61+I81+I84)</f>
        <v>0</v>
      </c>
      <c r="H97" s="159" t="s">
        <v>47</v>
      </c>
    </row>
    <row r="98" spans="2:8">
      <c r="B98" s="100"/>
      <c r="C98" s="113"/>
      <c r="D98" s="113"/>
      <c r="E98" s="113"/>
      <c r="F98" s="119" t="s">
        <v>138</v>
      </c>
      <c r="G98" s="107">
        <f>SUM(J4+J10+J21+J46+J50+J56+J61+J81+J84)</f>
        <v>0</v>
      </c>
      <c r="H98" s="159" t="s">
        <v>47</v>
      </c>
    </row>
    <row r="99" spans="2:8">
      <c r="B99" s="100"/>
      <c r="C99" s="113"/>
      <c r="D99" s="113"/>
      <c r="E99" s="113"/>
      <c r="F99" s="119" t="s">
        <v>139</v>
      </c>
      <c r="G99" s="107">
        <f>SUM(K4+K10+K21+K46+K50+K56+K61+K81+K84)</f>
        <v>0</v>
      </c>
      <c r="H99" s="159" t="s">
        <v>47</v>
      </c>
    </row>
    <row r="100" spans="2:8">
      <c r="B100" s="100"/>
      <c r="C100" s="113"/>
      <c r="D100" s="113"/>
      <c r="E100" s="113"/>
      <c r="F100" s="119" t="s">
        <v>140</v>
      </c>
      <c r="G100" s="107">
        <f>SUM(L4+L10+L21+L46+L50+L56+L61+L81+L84)</f>
        <v>0</v>
      </c>
      <c r="H100" s="159" t="s">
        <v>47</v>
      </c>
    </row>
    <row r="101" spans="2:8">
      <c r="B101" s="100"/>
      <c r="C101" s="113"/>
      <c r="D101" s="113"/>
      <c r="E101" s="113"/>
      <c r="F101" s="119" t="s">
        <v>141</v>
      </c>
      <c r="G101" s="107">
        <f>SUM(M4+M10+M21+M46+M50+M56+M61+M81+M84)</f>
        <v>0</v>
      </c>
      <c r="H101" s="159" t="s">
        <v>47</v>
      </c>
    </row>
    <row r="102" spans="2:8">
      <c r="B102" s="100"/>
      <c r="C102" s="113"/>
      <c r="D102" s="113"/>
      <c r="E102" s="113"/>
      <c r="F102" s="119" t="s">
        <v>142</v>
      </c>
      <c r="G102" s="107">
        <f>SUM(N4+N10+N21+N46+N50+N56+N61+N81+N84)</f>
        <v>0</v>
      </c>
      <c r="H102" s="159" t="s">
        <v>47</v>
      </c>
    </row>
    <row r="103" spans="2:8">
      <c r="B103" s="100"/>
      <c r="C103" s="113"/>
      <c r="D103" s="113"/>
      <c r="E103" s="113"/>
      <c r="F103" s="119" t="s">
        <v>143</v>
      </c>
      <c r="G103" s="107">
        <f>SUM(O4+O10+O21+O46+O50+O56+O61+O81+O84)</f>
        <v>0</v>
      </c>
      <c r="H103" s="159" t="s">
        <v>47</v>
      </c>
    </row>
    <row r="104" spans="2:8">
      <c r="B104" s="100"/>
      <c r="C104" s="113"/>
      <c r="D104" s="113"/>
      <c r="E104" s="113"/>
      <c r="F104" s="119" t="s">
        <v>144</v>
      </c>
      <c r="G104" s="107">
        <f>SUM(P4+P10+P21+P46+P50+P56+P61+P81+P84)</f>
        <v>0</v>
      </c>
      <c r="H104" s="159" t="s">
        <v>47</v>
      </c>
    </row>
    <row r="105" spans="2:8">
      <c r="B105" s="100"/>
      <c r="C105" s="113"/>
      <c r="D105" s="113"/>
      <c r="E105" s="113"/>
      <c r="F105" s="119" t="s">
        <v>145</v>
      </c>
      <c r="G105" s="107">
        <f>SUM(Q4+Q10+Q21+Q46+Q50+Q56+Q61+Q81+Q84)</f>
        <v>0</v>
      </c>
      <c r="H105" s="159" t="s">
        <v>47</v>
      </c>
    </row>
    <row r="106" spans="2:8">
      <c r="B106" s="100"/>
      <c r="C106" s="113"/>
      <c r="D106" s="113"/>
      <c r="E106" s="113"/>
      <c r="F106" s="119" t="s">
        <v>146</v>
      </c>
      <c r="G106" s="133">
        <f>SUM(R4+R10+R21+R46+R50+R56+R61+R81+R84)</f>
        <v>0</v>
      </c>
      <c r="H106" s="160" t="s">
        <v>47</v>
      </c>
    </row>
    <row r="107" spans="2:8">
      <c r="B107" s="100"/>
      <c r="C107" s="113"/>
      <c r="D107" s="113"/>
      <c r="E107" s="113"/>
      <c r="F107" s="119"/>
      <c r="G107" s="131">
        <f>SUM(G94:G106)</f>
        <v>0</v>
      </c>
      <c r="H107" s="122">
        <f>SUM(H94:H106)</f>
        <v>0</v>
      </c>
    </row>
  </sheetData>
  <mergeCells count="2">
    <mergeCell ref="B1:C1"/>
    <mergeCell ref="F1:R1"/>
  </mergeCells>
  <phoneticPr fontId="3" type="noConversion"/>
  <printOptions gridLines="1"/>
  <pageMargins left="0.5" right="0.5" top="1.5" bottom="0.75" header="0.5" footer="0.5"/>
  <pageSetup scale="80" orientation="landscape" r:id="rId1"/>
  <headerFooter alignWithMargins="0">
    <oddHeader>&amp;C&amp;"Arial,Bold"&amp;16 2010 Swimming Season
Possible Pollution Sources for Monitored Texas Beaches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252"/>
  <sheetViews>
    <sheetView zoomScaleNormal="100" workbookViewId="0">
      <pane ySplit="1" topLeftCell="A2" activePane="bottomLeft" state="frozen"/>
      <selection pane="bottomLeft"/>
    </sheetView>
  </sheetViews>
  <sheetFormatPr defaultRowHeight="9"/>
  <cols>
    <col min="1" max="1" width="12.7109375" style="1" customWidth="1"/>
    <col min="2" max="2" width="8.28515625" style="1" customWidth="1"/>
    <col min="3" max="3" width="39" style="21" customWidth="1"/>
    <col min="4" max="4" width="16.7109375" style="1" customWidth="1"/>
    <col min="5" max="6" width="13" style="22" customWidth="1"/>
    <col min="7" max="7" width="9.28515625" style="23" customWidth="1"/>
    <col min="8" max="10" width="12.28515625" style="1" customWidth="1"/>
    <col min="11" max="16384" width="9.140625" style="1"/>
  </cols>
  <sheetData>
    <row r="1" spans="1:10" ht="37.5" customHeight="1">
      <c r="A1" s="25" t="s">
        <v>16</v>
      </c>
      <c r="B1" s="25" t="s">
        <v>17</v>
      </c>
      <c r="C1" s="25" t="s">
        <v>82</v>
      </c>
      <c r="D1" s="25" t="s">
        <v>107</v>
      </c>
      <c r="E1" s="26" t="s">
        <v>537</v>
      </c>
      <c r="F1" s="26" t="s">
        <v>538</v>
      </c>
      <c r="G1" s="27" t="s">
        <v>108</v>
      </c>
      <c r="H1" s="25" t="s">
        <v>109</v>
      </c>
      <c r="I1" s="25" t="s">
        <v>110</v>
      </c>
      <c r="J1" s="25" t="s">
        <v>111</v>
      </c>
    </row>
    <row r="2" spans="1:10" ht="12.75" customHeight="1">
      <c r="A2" s="73" t="s">
        <v>179</v>
      </c>
      <c r="B2" s="73" t="s">
        <v>196</v>
      </c>
      <c r="C2" s="73" t="s">
        <v>197</v>
      </c>
      <c r="D2" s="73" t="s">
        <v>40</v>
      </c>
      <c r="E2" s="75">
        <v>40322</v>
      </c>
      <c r="F2" s="75">
        <v>40323</v>
      </c>
      <c r="G2" s="73">
        <v>1</v>
      </c>
      <c r="H2" s="73" t="s">
        <v>38</v>
      </c>
      <c r="I2" s="73" t="s">
        <v>39</v>
      </c>
      <c r="J2" s="73" t="s">
        <v>27</v>
      </c>
    </row>
    <row r="3" spans="1:10" ht="12.75" customHeight="1">
      <c r="A3" s="73" t="s">
        <v>179</v>
      </c>
      <c r="B3" s="73" t="s">
        <v>196</v>
      </c>
      <c r="C3" s="73" t="s">
        <v>197</v>
      </c>
      <c r="D3" s="73" t="s">
        <v>40</v>
      </c>
      <c r="E3" s="75">
        <v>40350</v>
      </c>
      <c r="F3" s="75">
        <v>40351</v>
      </c>
      <c r="G3" s="73">
        <v>1</v>
      </c>
      <c r="H3" s="73" t="s">
        <v>38</v>
      </c>
      <c r="I3" s="73" t="s">
        <v>39</v>
      </c>
      <c r="J3" s="73" t="s">
        <v>27</v>
      </c>
    </row>
    <row r="4" spans="1:10" ht="12.75" customHeight="1">
      <c r="A4" s="73" t="s">
        <v>179</v>
      </c>
      <c r="B4" s="73" t="s">
        <v>196</v>
      </c>
      <c r="C4" s="73" t="s">
        <v>197</v>
      </c>
      <c r="D4" s="73" t="s">
        <v>40</v>
      </c>
      <c r="E4" s="75">
        <v>40364</v>
      </c>
      <c r="F4" s="75">
        <v>40365</v>
      </c>
      <c r="G4" s="73">
        <v>1</v>
      </c>
      <c r="H4" s="73" t="s">
        <v>38</v>
      </c>
      <c r="I4" s="73" t="s">
        <v>39</v>
      </c>
      <c r="J4" s="73" t="s">
        <v>27</v>
      </c>
    </row>
    <row r="5" spans="1:10" ht="12.75" customHeight="1">
      <c r="A5" s="73" t="s">
        <v>179</v>
      </c>
      <c r="B5" s="73" t="s">
        <v>196</v>
      </c>
      <c r="C5" s="73" t="s">
        <v>197</v>
      </c>
      <c r="D5" s="73" t="s">
        <v>40</v>
      </c>
      <c r="E5" s="75">
        <v>40385</v>
      </c>
      <c r="F5" s="75">
        <v>40386</v>
      </c>
      <c r="G5" s="73">
        <v>1</v>
      </c>
      <c r="H5" s="73" t="s">
        <v>38</v>
      </c>
      <c r="I5" s="73" t="s">
        <v>39</v>
      </c>
      <c r="J5" s="73" t="s">
        <v>27</v>
      </c>
    </row>
    <row r="6" spans="1:10" ht="12.75" customHeight="1">
      <c r="A6" s="73" t="s">
        <v>179</v>
      </c>
      <c r="B6" s="73" t="s">
        <v>196</v>
      </c>
      <c r="C6" s="73" t="s">
        <v>197</v>
      </c>
      <c r="D6" s="73" t="s">
        <v>40</v>
      </c>
      <c r="E6" s="75">
        <v>40392</v>
      </c>
      <c r="F6" s="75">
        <v>40393</v>
      </c>
      <c r="G6" s="73">
        <v>1</v>
      </c>
      <c r="H6" s="73" t="s">
        <v>38</v>
      </c>
      <c r="I6" s="73" t="s">
        <v>39</v>
      </c>
      <c r="J6" s="73" t="s">
        <v>27</v>
      </c>
    </row>
    <row r="7" spans="1:10" ht="12.75" customHeight="1">
      <c r="A7" s="73" t="s">
        <v>179</v>
      </c>
      <c r="B7" s="73" t="s">
        <v>196</v>
      </c>
      <c r="C7" s="73" t="s">
        <v>197</v>
      </c>
      <c r="D7" s="73" t="s">
        <v>40</v>
      </c>
      <c r="E7" s="75">
        <v>40427</v>
      </c>
      <c r="F7" s="75">
        <v>40428</v>
      </c>
      <c r="G7" s="73">
        <v>1</v>
      </c>
      <c r="H7" s="73" t="s">
        <v>38</v>
      </c>
      <c r="I7" s="73" t="s">
        <v>39</v>
      </c>
      <c r="J7" s="73" t="s">
        <v>27</v>
      </c>
    </row>
    <row r="8" spans="1:10" ht="12.75" customHeight="1">
      <c r="A8" s="73" t="s">
        <v>179</v>
      </c>
      <c r="B8" s="73" t="s">
        <v>196</v>
      </c>
      <c r="C8" s="73" t="s">
        <v>197</v>
      </c>
      <c r="D8" s="73" t="s">
        <v>40</v>
      </c>
      <c r="E8" s="75">
        <v>40441</v>
      </c>
      <c r="F8" s="161">
        <v>40444</v>
      </c>
      <c r="G8" s="73">
        <v>3</v>
      </c>
      <c r="H8" s="73" t="s">
        <v>38</v>
      </c>
      <c r="I8" s="73" t="s">
        <v>39</v>
      </c>
      <c r="J8" s="73" t="s">
        <v>27</v>
      </c>
    </row>
    <row r="9" spans="1:10" ht="12.75" customHeight="1">
      <c r="A9" s="74" t="s">
        <v>179</v>
      </c>
      <c r="B9" s="74" t="s">
        <v>196</v>
      </c>
      <c r="C9" s="74" t="s">
        <v>197</v>
      </c>
      <c r="D9" s="74" t="s">
        <v>40</v>
      </c>
      <c r="E9" s="162">
        <v>40455</v>
      </c>
      <c r="F9" s="162">
        <v>40456</v>
      </c>
      <c r="G9" s="74">
        <v>1</v>
      </c>
      <c r="H9" s="74" t="s">
        <v>38</v>
      </c>
      <c r="I9" s="74" t="s">
        <v>39</v>
      </c>
      <c r="J9" s="74" t="s">
        <v>27</v>
      </c>
    </row>
    <row r="10" spans="1:10" ht="12.75" customHeight="1">
      <c r="A10" s="33"/>
      <c r="B10" s="63">
        <f>SUM(IF(FREQUENCY(MATCH(B2:B9,B2:B9,0),MATCH(B2:B9,B2:B9,0))&gt;0,1))</f>
        <v>1</v>
      </c>
      <c r="C10" s="63"/>
      <c r="D10" s="29">
        <f>COUNTA(D2:D9)</f>
        <v>8</v>
      </c>
      <c r="E10" s="29"/>
      <c r="F10" s="29"/>
      <c r="G10" s="29">
        <f>SUM(G2:G9)</f>
        <v>10</v>
      </c>
      <c r="H10" s="33"/>
      <c r="I10" s="33"/>
      <c r="J10" s="33"/>
    </row>
    <row r="11" spans="1:10" ht="7.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1:10" ht="12.75" customHeight="1">
      <c r="A12" s="73" t="s">
        <v>198</v>
      </c>
      <c r="B12" s="73" t="s">
        <v>199</v>
      </c>
      <c r="C12" s="73" t="s">
        <v>200</v>
      </c>
      <c r="D12" s="73" t="s">
        <v>40</v>
      </c>
      <c r="E12" s="75">
        <v>40302</v>
      </c>
      <c r="F12" s="75">
        <v>40303</v>
      </c>
      <c r="G12" s="73">
        <v>1</v>
      </c>
      <c r="H12" s="73" t="s">
        <v>38</v>
      </c>
      <c r="I12" s="73" t="s">
        <v>39</v>
      </c>
      <c r="J12" s="73" t="s">
        <v>27</v>
      </c>
    </row>
    <row r="13" spans="1:10" ht="12.75" customHeight="1">
      <c r="A13" s="73" t="s">
        <v>198</v>
      </c>
      <c r="B13" s="73" t="s">
        <v>199</v>
      </c>
      <c r="C13" s="73" t="s">
        <v>200</v>
      </c>
      <c r="D13" s="73" t="s">
        <v>40</v>
      </c>
      <c r="E13" s="75">
        <v>40373</v>
      </c>
      <c r="F13" s="75">
        <v>40374</v>
      </c>
      <c r="G13" s="73">
        <v>1</v>
      </c>
      <c r="H13" s="73" t="s">
        <v>38</v>
      </c>
      <c r="I13" s="73" t="s">
        <v>39</v>
      </c>
      <c r="J13" s="73" t="s">
        <v>27</v>
      </c>
    </row>
    <row r="14" spans="1:10" ht="12.75" customHeight="1">
      <c r="A14" s="73" t="s">
        <v>198</v>
      </c>
      <c r="B14" s="73" t="s">
        <v>203</v>
      </c>
      <c r="C14" s="73" t="s">
        <v>204</v>
      </c>
      <c r="D14" s="73" t="s">
        <v>40</v>
      </c>
      <c r="E14" s="75">
        <v>40351</v>
      </c>
      <c r="F14" s="75">
        <v>40354</v>
      </c>
      <c r="G14" s="73">
        <v>3</v>
      </c>
      <c r="H14" s="73" t="s">
        <v>38</v>
      </c>
      <c r="I14" s="73" t="s">
        <v>39</v>
      </c>
      <c r="J14" s="73" t="s">
        <v>27</v>
      </c>
    </row>
    <row r="15" spans="1:10" ht="12.75" customHeight="1">
      <c r="A15" s="73" t="s">
        <v>198</v>
      </c>
      <c r="B15" s="73" t="s">
        <v>203</v>
      </c>
      <c r="C15" s="73" t="s">
        <v>204</v>
      </c>
      <c r="D15" s="73" t="s">
        <v>40</v>
      </c>
      <c r="E15" s="75">
        <v>40421</v>
      </c>
      <c r="F15" s="75">
        <v>40422</v>
      </c>
      <c r="G15" s="73">
        <v>1</v>
      </c>
      <c r="H15" s="73" t="s">
        <v>38</v>
      </c>
      <c r="I15" s="73" t="s">
        <v>39</v>
      </c>
      <c r="J15" s="73" t="s">
        <v>27</v>
      </c>
    </row>
    <row r="16" spans="1:10" ht="12.75" customHeight="1">
      <c r="A16" s="73" t="s">
        <v>198</v>
      </c>
      <c r="B16" s="73" t="s">
        <v>203</v>
      </c>
      <c r="C16" s="73" t="s">
        <v>204</v>
      </c>
      <c r="D16" s="73" t="s">
        <v>40</v>
      </c>
      <c r="E16" s="75">
        <v>40486</v>
      </c>
      <c r="F16" s="75">
        <v>40487</v>
      </c>
      <c r="G16" s="73">
        <v>1</v>
      </c>
      <c r="H16" s="73" t="s">
        <v>38</v>
      </c>
      <c r="I16" s="73" t="s">
        <v>39</v>
      </c>
      <c r="J16" s="73" t="s">
        <v>37</v>
      </c>
    </row>
    <row r="17" spans="1:11" ht="12.75" customHeight="1">
      <c r="A17" s="73" t="s">
        <v>198</v>
      </c>
      <c r="B17" s="73" t="s">
        <v>207</v>
      </c>
      <c r="C17" s="73" t="s">
        <v>208</v>
      </c>
      <c r="D17" s="73" t="s">
        <v>40</v>
      </c>
      <c r="E17" s="75">
        <v>40204</v>
      </c>
      <c r="F17" s="75">
        <v>40205</v>
      </c>
      <c r="G17" s="73">
        <v>1</v>
      </c>
      <c r="H17" s="73" t="s">
        <v>38</v>
      </c>
      <c r="I17" s="73" t="s">
        <v>39</v>
      </c>
      <c r="J17" s="73" t="s">
        <v>27</v>
      </c>
    </row>
    <row r="18" spans="1:11" ht="12.75" customHeight="1">
      <c r="A18" s="73" t="s">
        <v>198</v>
      </c>
      <c r="B18" s="73" t="s">
        <v>207</v>
      </c>
      <c r="C18" s="73" t="s">
        <v>208</v>
      </c>
      <c r="D18" s="73" t="s">
        <v>40</v>
      </c>
      <c r="E18" s="75">
        <v>40373</v>
      </c>
      <c r="F18" s="75">
        <v>40374</v>
      </c>
      <c r="G18" s="73">
        <v>1</v>
      </c>
      <c r="H18" s="73" t="s">
        <v>38</v>
      </c>
      <c r="I18" s="73" t="s">
        <v>39</v>
      </c>
      <c r="J18" s="73" t="s">
        <v>27</v>
      </c>
    </row>
    <row r="19" spans="1:11" ht="12.75" customHeight="1">
      <c r="A19" s="73" t="s">
        <v>198</v>
      </c>
      <c r="B19" s="73" t="s">
        <v>207</v>
      </c>
      <c r="C19" s="73" t="s">
        <v>208</v>
      </c>
      <c r="D19" s="73" t="s">
        <v>40</v>
      </c>
      <c r="E19" s="75">
        <v>40486</v>
      </c>
      <c r="F19" s="75">
        <v>40487</v>
      </c>
      <c r="G19" s="73">
        <v>1</v>
      </c>
      <c r="H19" s="73" t="s">
        <v>38</v>
      </c>
      <c r="I19" s="73" t="s">
        <v>39</v>
      </c>
      <c r="J19" s="73" t="s">
        <v>37</v>
      </c>
    </row>
    <row r="20" spans="1:11" ht="12.75" customHeight="1">
      <c r="A20" s="73" t="s">
        <v>198</v>
      </c>
      <c r="B20" s="73" t="s">
        <v>215</v>
      </c>
      <c r="C20" s="73" t="s">
        <v>216</v>
      </c>
      <c r="D20" s="73" t="s">
        <v>40</v>
      </c>
      <c r="E20" s="75">
        <v>40204</v>
      </c>
      <c r="F20" s="75">
        <v>40205</v>
      </c>
      <c r="G20" s="73">
        <v>1</v>
      </c>
      <c r="H20" s="73" t="s">
        <v>38</v>
      </c>
      <c r="I20" s="73" t="s">
        <v>39</v>
      </c>
      <c r="J20" s="73" t="s">
        <v>27</v>
      </c>
    </row>
    <row r="21" spans="1:11" ht="12.75" customHeight="1">
      <c r="A21" s="73" t="s">
        <v>198</v>
      </c>
      <c r="B21" s="73" t="s">
        <v>215</v>
      </c>
      <c r="C21" s="73" t="s">
        <v>216</v>
      </c>
      <c r="D21" s="73" t="s">
        <v>40</v>
      </c>
      <c r="E21" s="75">
        <v>40288</v>
      </c>
      <c r="F21" s="75">
        <v>40289</v>
      </c>
      <c r="G21" s="73">
        <v>1</v>
      </c>
      <c r="H21" s="73" t="s">
        <v>38</v>
      </c>
      <c r="I21" s="73" t="s">
        <v>39</v>
      </c>
      <c r="J21" s="73" t="s">
        <v>27</v>
      </c>
    </row>
    <row r="22" spans="1:11" ht="12.75" customHeight="1">
      <c r="A22" s="73" t="s">
        <v>198</v>
      </c>
      <c r="B22" s="73" t="s">
        <v>215</v>
      </c>
      <c r="C22" s="73" t="s">
        <v>216</v>
      </c>
      <c r="D22" s="73" t="s">
        <v>40</v>
      </c>
      <c r="E22" s="75">
        <v>40302</v>
      </c>
      <c r="F22" s="75">
        <v>40303</v>
      </c>
      <c r="G22" s="73">
        <v>1</v>
      </c>
      <c r="H22" s="73" t="s">
        <v>38</v>
      </c>
      <c r="I22" s="73" t="s">
        <v>39</v>
      </c>
      <c r="J22" s="73" t="s">
        <v>27</v>
      </c>
    </row>
    <row r="23" spans="1:11" ht="12.75" customHeight="1">
      <c r="A23" s="73" t="s">
        <v>198</v>
      </c>
      <c r="B23" s="73" t="s">
        <v>215</v>
      </c>
      <c r="C23" s="73" t="s">
        <v>216</v>
      </c>
      <c r="D23" s="73" t="s">
        <v>40</v>
      </c>
      <c r="E23" s="75">
        <v>40351</v>
      </c>
      <c r="F23" s="75">
        <v>40352</v>
      </c>
      <c r="G23" s="73">
        <v>1</v>
      </c>
      <c r="H23" s="73" t="s">
        <v>38</v>
      </c>
      <c r="I23" s="73" t="s">
        <v>39</v>
      </c>
      <c r="J23" s="73" t="s">
        <v>27</v>
      </c>
    </row>
    <row r="24" spans="1:11" ht="12.75" customHeight="1">
      <c r="A24" s="74" t="s">
        <v>198</v>
      </c>
      <c r="B24" s="74" t="s">
        <v>215</v>
      </c>
      <c r="C24" s="74" t="s">
        <v>216</v>
      </c>
      <c r="D24" s="74" t="s">
        <v>40</v>
      </c>
      <c r="E24" s="76">
        <v>40373</v>
      </c>
      <c r="F24" s="76">
        <v>40374</v>
      </c>
      <c r="G24" s="74">
        <v>1</v>
      </c>
      <c r="H24" s="74" t="s">
        <v>38</v>
      </c>
      <c r="I24" s="74" t="s">
        <v>39</v>
      </c>
      <c r="J24" s="74" t="s">
        <v>27</v>
      </c>
    </row>
    <row r="25" spans="1:11" ht="12.75" customHeight="1">
      <c r="A25" s="33"/>
      <c r="B25" s="63">
        <f>SUM(IF(FREQUENCY(MATCH(B12:B24,B12:B24,0),MATCH(B12:B24,B12:B24,0))&gt;0,1))</f>
        <v>4</v>
      </c>
      <c r="C25" s="63"/>
      <c r="D25" s="29">
        <f>COUNTA(D12:D24)</f>
        <v>13</v>
      </c>
      <c r="E25" s="29"/>
      <c r="F25" s="29"/>
      <c r="G25" s="29">
        <f>SUM(G12:G24)</f>
        <v>15</v>
      </c>
      <c r="H25" s="33"/>
      <c r="I25" s="56"/>
      <c r="J25" s="56"/>
    </row>
    <row r="26" spans="1:11" ht="7.5" customHeight="1">
      <c r="A26" s="33"/>
      <c r="B26" s="33"/>
      <c r="C26" s="33"/>
      <c r="D26" s="33"/>
      <c r="E26" s="33"/>
      <c r="F26" s="33"/>
      <c r="G26" s="33"/>
      <c r="H26" s="33"/>
      <c r="I26" s="56"/>
      <c r="J26" s="56"/>
    </row>
    <row r="27" spans="1:11" ht="12.75" customHeight="1">
      <c r="A27" s="73" t="s">
        <v>256</v>
      </c>
      <c r="B27" s="73" t="s">
        <v>257</v>
      </c>
      <c r="C27" s="73" t="s">
        <v>258</v>
      </c>
      <c r="D27" s="73" t="s">
        <v>40</v>
      </c>
      <c r="E27" s="75">
        <v>40358</v>
      </c>
      <c r="F27" s="75">
        <v>40366</v>
      </c>
      <c r="G27" s="73">
        <f t="shared" ref="G27:G42" si="0">F27-E27</f>
        <v>8</v>
      </c>
      <c r="H27" s="73" t="s">
        <v>38</v>
      </c>
      <c r="I27" s="73" t="s">
        <v>39</v>
      </c>
      <c r="J27" s="73" t="s">
        <v>37</v>
      </c>
      <c r="K27" s="73"/>
    </row>
    <row r="28" spans="1:11" ht="12.75" customHeight="1">
      <c r="A28" s="73" t="s">
        <v>256</v>
      </c>
      <c r="B28" s="73" t="s">
        <v>259</v>
      </c>
      <c r="C28" s="73" t="s">
        <v>260</v>
      </c>
      <c r="D28" s="73" t="s">
        <v>40</v>
      </c>
      <c r="E28" s="75">
        <v>40358</v>
      </c>
      <c r="F28" s="75">
        <v>40366</v>
      </c>
      <c r="G28" s="73">
        <f t="shared" si="0"/>
        <v>8</v>
      </c>
      <c r="H28" s="73" t="s">
        <v>38</v>
      </c>
      <c r="I28" s="73" t="s">
        <v>39</v>
      </c>
      <c r="J28" s="73" t="s">
        <v>37</v>
      </c>
      <c r="K28" s="73"/>
    </row>
    <row r="29" spans="1:11" ht="12.75" customHeight="1">
      <c r="A29" s="73" t="s">
        <v>256</v>
      </c>
      <c r="B29" s="73" t="s">
        <v>261</v>
      </c>
      <c r="C29" s="73" t="s">
        <v>262</v>
      </c>
      <c r="D29" s="73" t="s">
        <v>40</v>
      </c>
      <c r="E29" s="75">
        <v>40358</v>
      </c>
      <c r="F29" s="75">
        <v>40366</v>
      </c>
      <c r="G29" s="73">
        <f t="shared" si="0"/>
        <v>8</v>
      </c>
      <c r="H29" s="73" t="s">
        <v>38</v>
      </c>
      <c r="I29" s="73" t="s">
        <v>39</v>
      </c>
      <c r="J29" s="73" t="s">
        <v>37</v>
      </c>
      <c r="K29" s="73"/>
    </row>
    <row r="30" spans="1:11" ht="12.75" customHeight="1">
      <c r="A30" s="73" t="s">
        <v>256</v>
      </c>
      <c r="B30" s="73" t="s">
        <v>265</v>
      </c>
      <c r="C30" s="73" t="s">
        <v>266</v>
      </c>
      <c r="D30" s="73" t="s">
        <v>40</v>
      </c>
      <c r="E30" s="75">
        <v>40310</v>
      </c>
      <c r="F30" s="75">
        <v>40317</v>
      </c>
      <c r="G30" s="73">
        <f t="shared" si="0"/>
        <v>7</v>
      </c>
      <c r="H30" s="73" t="s">
        <v>38</v>
      </c>
      <c r="I30" s="73" t="s">
        <v>39</v>
      </c>
      <c r="J30" s="73" t="s">
        <v>27</v>
      </c>
      <c r="K30" s="73"/>
    </row>
    <row r="31" spans="1:11" ht="12.75" customHeight="1">
      <c r="A31" s="73" t="s">
        <v>256</v>
      </c>
      <c r="B31" s="73" t="s">
        <v>265</v>
      </c>
      <c r="C31" s="73" t="s">
        <v>266</v>
      </c>
      <c r="D31" s="73" t="s">
        <v>40</v>
      </c>
      <c r="E31" s="75">
        <v>40358</v>
      </c>
      <c r="F31" s="75">
        <v>40366</v>
      </c>
      <c r="G31" s="73">
        <f t="shared" si="0"/>
        <v>8</v>
      </c>
      <c r="H31" s="73" t="s">
        <v>38</v>
      </c>
      <c r="I31" s="73" t="s">
        <v>39</v>
      </c>
      <c r="J31" s="73" t="s">
        <v>37</v>
      </c>
      <c r="K31" s="73"/>
    </row>
    <row r="32" spans="1:11" ht="12.75" customHeight="1">
      <c r="A32" s="73" t="s">
        <v>256</v>
      </c>
      <c r="B32" s="73" t="s">
        <v>265</v>
      </c>
      <c r="C32" s="73" t="s">
        <v>266</v>
      </c>
      <c r="D32" s="73" t="s">
        <v>40</v>
      </c>
      <c r="E32" s="75">
        <v>40372</v>
      </c>
      <c r="F32" s="75">
        <v>40373</v>
      </c>
      <c r="G32" s="73">
        <f t="shared" si="0"/>
        <v>1</v>
      </c>
      <c r="H32" s="73" t="s">
        <v>38</v>
      </c>
      <c r="I32" s="73" t="s">
        <v>39</v>
      </c>
      <c r="J32" s="73" t="s">
        <v>27</v>
      </c>
      <c r="K32" s="73"/>
    </row>
    <row r="33" spans="1:11" ht="12.75" customHeight="1">
      <c r="A33" s="73" t="s">
        <v>256</v>
      </c>
      <c r="B33" s="73" t="s">
        <v>265</v>
      </c>
      <c r="C33" s="73" t="s">
        <v>266</v>
      </c>
      <c r="D33" s="73" t="s">
        <v>40</v>
      </c>
      <c r="E33" s="75">
        <v>40395</v>
      </c>
      <c r="F33" s="75">
        <v>40396</v>
      </c>
      <c r="G33" s="73">
        <f t="shared" si="0"/>
        <v>1</v>
      </c>
      <c r="H33" s="73" t="s">
        <v>38</v>
      </c>
      <c r="I33" s="73" t="s">
        <v>39</v>
      </c>
      <c r="J33" s="73" t="s">
        <v>15</v>
      </c>
      <c r="K33" s="73"/>
    </row>
    <row r="34" spans="1:11" ht="12.75" customHeight="1">
      <c r="A34" s="73" t="s">
        <v>256</v>
      </c>
      <c r="B34" s="73" t="s">
        <v>267</v>
      </c>
      <c r="C34" s="73" t="s">
        <v>268</v>
      </c>
      <c r="D34" s="73" t="s">
        <v>40</v>
      </c>
      <c r="E34" s="75">
        <v>40371</v>
      </c>
      <c r="F34" s="75">
        <v>40381</v>
      </c>
      <c r="G34" s="73">
        <f t="shared" si="0"/>
        <v>10</v>
      </c>
      <c r="H34" s="73" t="s">
        <v>38</v>
      </c>
      <c r="I34" s="73" t="s">
        <v>39</v>
      </c>
      <c r="J34" s="73" t="s">
        <v>37</v>
      </c>
      <c r="K34" s="73"/>
    </row>
    <row r="35" spans="1:11" ht="12.75" customHeight="1">
      <c r="A35" s="73" t="s">
        <v>256</v>
      </c>
      <c r="B35" s="73" t="s">
        <v>267</v>
      </c>
      <c r="C35" s="73" t="s">
        <v>268</v>
      </c>
      <c r="D35" s="73" t="s">
        <v>40</v>
      </c>
      <c r="E35" s="75">
        <v>40406</v>
      </c>
      <c r="F35" s="75">
        <v>40408</v>
      </c>
      <c r="G35" s="73">
        <f t="shared" si="0"/>
        <v>2</v>
      </c>
      <c r="H35" s="73" t="s">
        <v>38</v>
      </c>
      <c r="I35" s="73" t="s">
        <v>39</v>
      </c>
      <c r="J35" s="73" t="s">
        <v>27</v>
      </c>
      <c r="K35" s="73"/>
    </row>
    <row r="36" spans="1:11" ht="12.75" customHeight="1">
      <c r="A36" s="73" t="s">
        <v>256</v>
      </c>
      <c r="B36" s="73" t="s">
        <v>267</v>
      </c>
      <c r="C36" s="73" t="s">
        <v>268</v>
      </c>
      <c r="D36" s="73" t="s">
        <v>40</v>
      </c>
      <c r="E36" s="75">
        <v>40420</v>
      </c>
      <c r="F36" s="75">
        <v>40421</v>
      </c>
      <c r="G36" s="73">
        <f t="shared" si="0"/>
        <v>1</v>
      </c>
      <c r="H36" s="73" t="s">
        <v>38</v>
      </c>
      <c r="I36" s="73" t="s">
        <v>39</v>
      </c>
      <c r="J36" s="73" t="s">
        <v>27</v>
      </c>
      <c r="K36" s="73"/>
    </row>
    <row r="37" spans="1:11" ht="12.75" customHeight="1">
      <c r="A37" s="73" t="s">
        <v>256</v>
      </c>
      <c r="B37" s="73" t="s">
        <v>267</v>
      </c>
      <c r="C37" s="73" t="s">
        <v>268</v>
      </c>
      <c r="D37" s="73" t="s">
        <v>40</v>
      </c>
      <c r="E37" s="75">
        <v>40429</v>
      </c>
      <c r="F37" s="75">
        <v>40435</v>
      </c>
      <c r="G37" s="73">
        <f t="shared" si="0"/>
        <v>6</v>
      </c>
      <c r="H37" s="73" t="s">
        <v>38</v>
      </c>
      <c r="I37" s="73" t="s">
        <v>39</v>
      </c>
      <c r="J37" s="73" t="s">
        <v>27</v>
      </c>
      <c r="K37" s="73"/>
    </row>
    <row r="38" spans="1:11" ht="12.75" customHeight="1">
      <c r="A38" s="73" t="s">
        <v>256</v>
      </c>
      <c r="B38" s="73" t="s">
        <v>267</v>
      </c>
      <c r="C38" s="73" t="s">
        <v>268</v>
      </c>
      <c r="D38" s="73" t="s">
        <v>40</v>
      </c>
      <c r="E38" s="75">
        <v>40483</v>
      </c>
      <c r="F38" s="75">
        <v>40484</v>
      </c>
      <c r="G38" s="73">
        <f t="shared" si="0"/>
        <v>1</v>
      </c>
      <c r="H38" s="73" t="s">
        <v>38</v>
      </c>
      <c r="I38" s="73" t="s">
        <v>39</v>
      </c>
      <c r="J38" s="73" t="s">
        <v>27</v>
      </c>
      <c r="K38" s="73"/>
    </row>
    <row r="39" spans="1:11" ht="12.75" customHeight="1">
      <c r="A39" s="73" t="s">
        <v>256</v>
      </c>
      <c r="B39" s="73" t="s">
        <v>269</v>
      </c>
      <c r="C39" s="73" t="s">
        <v>270</v>
      </c>
      <c r="D39" s="73" t="s">
        <v>40</v>
      </c>
      <c r="E39" s="75">
        <v>40358</v>
      </c>
      <c r="F39" s="75">
        <v>40365</v>
      </c>
      <c r="G39" s="73">
        <f t="shared" si="0"/>
        <v>7</v>
      </c>
      <c r="H39" s="73" t="s">
        <v>38</v>
      </c>
      <c r="I39" s="73" t="s">
        <v>39</v>
      </c>
      <c r="J39" s="73" t="s">
        <v>37</v>
      </c>
      <c r="K39" s="73"/>
    </row>
    <row r="40" spans="1:11" ht="12.75" customHeight="1">
      <c r="A40" s="73" t="s">
        <v>256</v>
      </c>
      <c r="B40" s="73" t="s">
        <v>275</v>
      </c>
      <c r="C40" s="73" t="s">
        <v>276</v>
      </c>
      <c r="D40" s="73" t="s">
        <v>40</v>
      </c>
      <c r="E40" s="75">
        <v>40380</v>
      </c>
      <c r="F40" s="75">
        <v>40381</v>
      </c>
      <c r="G40" s="73">
        <f t="shared" si="0"/>
        <v>1</v>
      </c>
      <c r="H40" s="73" t="s">
        <v>38</v>
      </c>
      <c r="I40" s="73" t="s">
        <v>39</v>
      </c>
      <c r="J40" s="73" t="s">
        <v>27</v>
      </c>
      <c r="K40" s="73"/>
    </row>
    <row r="41" spans="1:11" ht="12.75" customHeight="1">
      <c r="A41" s="73" t="s">
        <v>256</v>
      </c>
      <c r="B41" s="73" t="s">
        <v>275</v>
      </c>
      <c r="C41" s="73" t="s">
        <v>276</v>
      </c>
      <c r="D41" s="73" t="s">
        <v>40</v>
      </c>
      <c r="E41" s="75">
        <v>40388</v>
      </c>
      <c r="F41" s="75">
        <v>40389</v>
      </c>
      <c r="G41" s="73">
        <f t="shared" si="0"/>
        <v>1</v>
      </c>
      <c r="H41" s="73" t="s">
        <v>38</v>
      </c>
      <c r="I41" s="73" t="s">
        <v>39</v>
      </c>
      <c r="J41" s="73" t="s">
        <v>177</v>
      </c>
      <c r="K41" s="73"/>
    </row>
    <row r="42" spans="1:11" ht="12.75" customHeight="1">
      <c r="A42" s="74" t="s">
        <v>256</v>
      </c>
      <c r="B42" s="74" t="s">
        <v>279</v>
      </c>
      <c r="C42" s="74" t="s">
        <v>280</v>
      </c>
      <c r="D42" s="74" t="s">
        <v>40</v>
      </c>
      <c r="E42" s="76">
        <v>40358</v>
      </c>
      <c r="F42" s="76">
        <v>40365</v>
      </c>
      <c r="G42" s="74">
        <f t="shared" si="0"/>
        <v>7</v>
      </c>
      <c r="H42" s="74" t="s">
        <v>38</v>
      </c>
      <c r="I42" s="74" t="s">
        <v>39</v>
      </c>
      <c r="J42" s="74" t="s">
        <v>37</v>
      </c>
      <c r="K42" s="73"/>
    </row>
    <row r="43" spans="1:11" ht="12.75" customHeight="1">
      <c r="A43" s="33"/>
      <c r="B43" s="63">
        <f>SUM(IF(FREQUENCY(MATCH(B27:B42,B27:B42,0),MATCH(B27:B42,B27:B42,0))&gt;0,1))</f>
        <v>8</v>
      </c>
      <c r="C43" s="34"/>
      <c r="D43" s="29">
        <f>COUNTA(D27:D42)</f>
        <v>16</v>
      </c>
      <c r="E43" s="29"/>
      <c r="F43" s="29"/>
      <c r="G43" s="29">
        <f>SUM(G27:G42)</f>
        <v>77</v>
      </c>
      <c r="H43" s="33"/>
      <c r="I43" s="33"/>
      <c r="J43" s="33"/>
    </row>
    <row r="44" spans="1:11" ht="7.5" customHeight="1">
      <c r="A44" s="33"/>
      <c r="B44" s="63"/>
      <c r="C44" s="34"/>
      <c r="D44" s="29"/>
      <c r="E44" s="29"/>
      <c r="F44" s="29"/>
      <c r="G44" s="29"/>
      <c r="H44" s="33"/>
      <c r="I44" s="33"/>
      <c r="J44" s="33"/>
    </row>
    <row r="45" spans="1:11" ht="12.75" customHeight="1">
      <c r="A45" s="73" t="s">
        <v>286</v>
      </c>
      <c r="B45" s="73" t="s">
        <v>287</v>
      </c>
      <c r="C45" s="73" t="s">
        <v>288</v>
      </c>
      <c r="D45" s="73" t="s">
        <v>40</v>
      </c>
      <c r="E45" s="75">
        <v>40344</v>
      </c>
      <c r="F45" s="75">
        <v>40345</v>
      </c>
      <c r="G45" s="73">
        <f t="shared" ref="G45:G76" si="1">F45-E45</f>
        <v>1</v>
      </c>
      <c r="H45" s="73" t="s">
        <v>38</v>
      </c>
      <c r="I45" s="73" t="s">
        <v>39</v>
      </c>
      <c r="J45" s="73" t="s">
        <v>27</v>
      </c>
      <c r="K45" s="73"/>
    </row>
    <row r="46" spans="1:11" ht="12.75" customHeight="1">
      <c r="A46" s="73" t="s">
        <v>286</v>
      </c>
      <c r="B46" s="73" t="s">
        <v>287</v>
      </c>
      <c r="C46" s="73" t="s">
        <v>288</v>
      </c>
      <c r="D46" s="73" t="s">
        <v>40</v>
      </c>
      <c r="E46" s="75">
        <v>40358</v>
      </c>
      <c r="F46" s="75">
        <v>40359</v>
      </c>
      <c r="G46" s="73">
        <f t="shared" si="1"/>
        <v>1</v>
      </c>
      <c r="H46" s="73" t="s">
        <v>38</v>
      </c>
      <c r="I46" s="73" t="s">
        <v>39</v>
      </c>
      <c r="J46" s="73" t="s">
        <v>37</v>
      </c>
      <c r="K46" s="73"/>
    </row>
    <row r="47" spans="1:11" ht="12.75" customHeight="1">
      <c r="A47" s="73" t="s">
        <v>286</v>
      </c>
      <c r="B47" s="73" t="s">
        <v>287</v>
      </c>
      <c r="C47" s="73" t="s">
        <v>288</v>
      </c>
      <c r="D47" s="73" t="s">
        <v>40</v>
      </c>
      <c r="E47" s="75">
        <v>40386</v>
      </c>
      <c r="F47" s="75">
        <v>40387</v>
      </c>
      <c r="G47" s="73">
        <f t="shared" si="1"/>
        <v>1</v>
      </c>
      <c r="H47" s="73" t="s">
        <v>38</v>
      </c>
      <c r="I47" s="73" t="s">
        <v>39</v>
      </c>
      <c r="J47" s="73" t="s">
        <v>37</v>
      </c>
      <c r="K47" s="73"/>
    </row>
    <row r="48" spans="1:11" ht="12.75" customHeight="1">
      <c r="A48" s="73" t="s">
        <v>286</v>
      </c>
      <c r="B48" s="73" t="s">
        <v>287</v>
      </c>
      <c r="C48" s="73" t="s">
        <v>288</v>
      </c>
      <c r="D48" s="73" t="s">
        <v>40</v>
      </c>
      <c r="E48" s="75">
        <v>40442</v>
      </c>
      <c r="F48" s="75">
        <v>40443</v>
      </c>
      <c r="G48" s="73">
        <f t="shared" si="1"/>
        <v>1</v>
      </c>
      <c r="H48" s="73" t="s">
        <v>38</v>
      </c>
      <c r="I48" s="73" t="s">
        <v>39</v>
      </c>
      <c r="J48" s="73" t="s">
        <v>37</v>
      </c>
      <c r="K48" s="73"/>
    </row>
    <row r="49" spans="1:11" ht="12.75" customHeight="1">
      <c r="A49" s="73" t="s">
        <v>286</v>
      </c>
      <c r="B49" s="73" t="s">
        <v>287</v>
      </c>
      <c r="C49" s="73" t="s">
        <v>288</v>
      </c>
      <c r="D49" s="73" t="s">
        <v>40</v>
      </c>
      <c r="E49" s="75">
        <v>40484</v>
      </c>
      <c r="F49" s="75">
        <v>40485</v>
      </c>
      <c r="G49" s="73">
        <f t="shared" si="1"/>
        <v>1</v>
      </c>
      <c r="H49" s="73" t="s">
        <v>38</v>
      </c>
      <c r="I49" s="73" t="s">
        <v>39</v>
      </c>
      <c r="J49" s="73" t="s">
        <v>535</v>
      </c>
      <c r="K49" s="73"/>
    </row>
    <row r="50" spans="1:11" ht="12.75" customHeight="1">
      <c r="A50" s="73" t="s">
        <v>286</v>
      </c>
      <c r="B50" s="73" t="s">
        <v>289</v>
      </c>
      <c r="C50" s="73" t="s">
        <v>290</v>
      </c>
      <c r="D50" s="73" t="s">
        <v>40</v>
      </c>
      <c r="E50" s="75">
        <v>40331</v>
      </c>
      <c r="F50" s="75">
        <v>40332</v>
      </c>
      <c r="G50" s="73">
        <f t="shared" si="1"/>
        <v>1</v>
      </c>
      <c r="H50" s="73" t="s">
        <v>38</v>
      </c>
      <c r="I50" s="73" t="s">
        <v>39</v>
      </c>
      <c r="J50" s="73" t="s">
        <v>27</v>
      </c>
      <c r="K50" s="73"/>
    </row>
    <row r="51" spans="1:11" ht="12.75" customHeight="1">
      <c r="A51" s="73" t="s">
        <v>286</v>
      </c>
      <c r="B51" s="73" t="s">
        <v>289</v>
      </c>
      <c r="C51" s="73" t="s">
        <v>290</v>
      </c>
      <c r="D51" s="73" t="s">
        <v>40</v>
      </c>
      <c r="E51" s="75">
        <v>40338</v>
      </c>
      <c r="F51" s="75">
        <v>40339</v>
      </c>
      <c r="G51" s="73">
        <f t="shared" si="1"/>
        <v>1</v>
      </c>
      <c r="H51" s="73" t="s">
        <v>38</v>
      </c>
      <c r="I51" s="73" t="s">
        <v>39</v>
      </c>
      <c r="J51" s="73" t="s">
        <v>27</v>
      </c>
      <c r="K51" s="73"/>
    </row>
    <row r="52" spans="1:11" ht="12.75" customHeight="1">
      <c r="A52" s="73" t="s">
        <v>286</v>
      </c>
      <c r="B52" s="73" t="s">
        <v>289</v>
      </c>
      <c r="C52" s="73" t="s">
        <v>290</v>
      </c>
      <c r="D52" s="73" t="s">
        <v>40</v>
      </c>
      <c r="E52" s="75">
        <v>40358</v>
      </c>
      <c r="F52" s="75">
        <v>40359</v>
      </c>
      <c r="G52" s="73">
        <f t="shared" si="1"/>
        <v>1</v>
      </c>
      <c r="H52" s="73" t="s">
        <v>38</v>
      </c>
      <c r="I52" s="73" t="s">
        <v>39</v>
      </c>
      <c r="J52" s="73" t="s">
        <v>37</v>
      </c>
      <c r="K52" s="73"/>
    </row>
    <row r="53" spans="1:11" ht="12.75" customHeight="1">
      <c r="A53" s="73" t="s">
        <v>286</v>
      </c>
      <c r="B53" s="73" t="s">
        <v>289</v>
      </c>
      <c r="C53" s="73" t="s">
        <v>290</v>
      </c>
      <c r="D53" s="73" t="s">
        <v>40</v>
      </c>
      <c r="E53" s="75">
        <v>40360</v>
      </c>
      <c r="F53" s="75">
        <v>40361</v>
      </c>
      <c r="G53" s="73">
        <f t="shared" si="1"/>
        <v>1</v>
      </c>
      <c r="H53" s="73" t="s">
        <v>38</v>
      </c>
      <c r="I53" s="73" t="s">
        <v>39</v>
      </c>
      <c r="J53" s="73" t="s">
        <v>37</v>
      </c>
      <c r="K53" s="73"/>
    </row>
    <row r="54" spans="1:11" ht="12.75" customHeight="1">
      <c r="A54" s="73" t="s">
        <v>286</v>
      </c>
      <c r="B54" s="73" t="s">
        <v>289</v>
      </c>
      <c r="C54" s="73" t="s">
        <v>290</v>
      </c>
      <c r="D54" s="73" t="s">
        <v>40</v>
      </c>
      <c r="E54" s="75">
        <v>40442</v>
      </c>
      <c r="F54" s="75">
        <v>40443</v>
      </c>
      <c r="G54" s="73">
        <f t="shared" si="1"/>
        <v>1</v>
      </c>
      <c r="H54" s="73" t="s">
        <v>38</v>
      </c>
      <c r="I54" s="73" t="s">
        <v>39</v>
      </c>
      <c r="J54" s="73" t="s">
        <v>37</v>
      </c>
      <c r="K54" s="73"/>
    </row>
    <row r="55" spans="1:11" ht="12.75" customHeight="1">
      <c r="A55" s="73" t="s">
        <v>286</v>
      </c>
      <c r="B55" s="73" t="s">
        <v>289</v>
      </c>
      <c r="C55" s="73" t="s">
        <v>290</v>
      </c>
      <c r="D55" s="73" t="s">
        <v>40</v>
      </c>
      <c r="E55" s="75">
        <v>40484</v>
      </c>
      <c r="F55" s="75">
        <v>40485</v>
      </c>
      <c r="G55" s="73">
        <f t="shared" si="1"/>
        <v>1</v>
      </c>
      <c r="H55" s="73" t="s">
        <v>38</v>
      </c>
      <c r="I55" s="73" t="s">
        <v>39</v>
      </c>
      <c r="J55" s="73" t="s">
        <v>535</v>
      </c>
      <c r="K55" s="73"/>
    </row>
    <row r="56" spans="1:11" ht="12.75" customHeight="1">
      <c r="A56" s="73" t="s">
        <v>286</v>
      </c>
      <c r="B56" s="73" t="s">
        <v>291</v>
      </c>
      <c r="C56" s="73" t="s">
        <v>292</v>
      </c>
      <c r="D56" s="73" t="s">
        <v>40</v>
      </c>
      <c r="E56" s="75">
        <v>40358</v>
      </c>
      <c r="F56" s="75">
        <v>40359</v>
      </c>
      <c r="G56" s="73">
        <f t="shared" si="1"/>
        <v>1</v>
      </c>
      <c r="H56" s="73" t="s">
        <v>38</v>
      </c>
      <c r="I56" s="73" t="s">
        <v>39</v>
      </c>
      <c r="J56" s="73" t="s">
        <v>37</v>
      </c>
      <c r="K56" s="73"/>
    </row>
    <row r="57" spans="1:11" ht="12.75" customHeight="1">
      <c r="A57" s="73" t="s">
        <v>286</v>
      </c>
      <c r="B57" s="73" t="s">
        <v>291</v>
      </c>
      <c r="C57" s="73" t="s">
        <v>292</v>
      </c>
      <c r="D57" s="73" t="s">
        <v>40</v>
      </c>
      <c r="E57" s="75">
        <v>40360</v>
      </c>
      <c r="F57" s="75">
        <v>40361</v>
      </c>
      <c r="G57" s="73">
        <f t="shared" si="1"/>
        <v>1</v>
      </c>
      <c r="H57" s="73" t="s">
        <v>38</v>
      </c>
      <c r="I57" s="73" t="s">
        <v>39</v>
      </c>
      <c r="J57" s="73" t="s">
        <v>37</v>
      </c>
      <c r="K57" s="73"/>
    </row>
    <row r="58" spans="1:11" ht="12.75" customHeight="1">
      <c r="A58" s="73" t="s">
        <v>286</v>
      </c>
      <c r="B58" s="73" t="s">
        <v>291</v>
      </c>
      <c r="C58" s="73" t="s">
        <v>292</v>
      </c>
      <c r="D58" s="73" t="s">
        <v>40</v>
      </c>
      <c r="E58" s="75">
        <v>40484</v>
      </c>
      <c r="F58" s="75">
        <v>40485</v>
      </c>
      <c r="G58" s="73">
        <f t="shared" si="1"/>
        <v>1</v>
      </c>
      <c r="H58" s="73" t="s">
        <v>38</v>
      </c>
      <c r="I58" s="73" t="s">
        <v>39</v>
      </c>
      <c r="J58" s="73" t="s">
        <v>535</v>
      </c>
      <c r="K58" s="73"/>
    </row>
    <row r="59" spans="1:11" ht="12.75" customHeight="1">
      <c r="A59" s="73" t="s">
        <v>286</v>
      </c>
      <c r="B59" s="73" t="s">
        <v>293</v>
      </c>
      <c r="C59" s="73" t="s">
        <v>294</v>
      </c>
      <c r="D59" s="73" t="s">
        <v>40</v>
      </c>
      <c r="E59" s="75">
        <v>40344</v>
      </c>
      <c r="F59" s="75">
        <v>40345</v>
      </c>
      <c r="G59" s="73">
        <f t="shared" si="1"/>
        <v>1</v>
      </c>
      <c r="H59" s="73" t="s">
        <v>38</v>
      </c>
      <c r="I59" s="73" t="s">
        <v>39</v>
      </c>
      <c r="J59" s="73" t="s">
        <v>27</v>
      </c>
      <c r="K59" s="73"/>
    </row>
    <row r="60" spans="1:11" ht="12.75" customHeight="1">
      <c r="A60" s="73" t="s">
        <v>286</v>
      </c>
      <c r="B60" s="73" t="s">
        <v>293</v>
      </c>
      <c r="C60" s="73" t="s">
        <v>294</v>
      </c>
      <c r="D60" s="73" t="s">
        <v>40</v>
      </c>
      <c r="E60" s="75">
        <v>40386</v>
      </c>
      <c r="F60" s="75">
        <v>40387</v>
      </c>
      <c r="G60" s="73">
        <f t="shared" si="1"/>
        <v>1</v>
      </c>
      <c r="H60" s="73" t="s">
        <v>38</v>
      </c>
      <c r="I60" s="73" t="s">
        <v>39</v>
      </c>
      <c r="J60" s="73" t="s">
        <v>37</v>
      </c>
      <c r="K60" s="73"/>
    </row>
    <row r="61" spans="1:11" ht="12.75" customHeight="1">
      <c r="A61" s="73" t="s">
        <v>286</v>
      </c>
      <c r="B61" s="73" t="s">
        <v>293</v>
      </c>
      <c r="C61" s="73" t="s">
        <v>294</v>
      </c>
      <c r="D61" s="73" t="s">
        <v>40</v>
      </c>
      <c r="E61" s="75">
        <v>40449</v>
      </c>
      <c r="F61" s="75">
        <v>40450</v>
      </c>
      <c r="G61" s="73">
        <f t="shared" si="1"/>
        <v>1</v>
      </c>
      <c r="H61" s="73" t="s">
        <v>38</v>
      </c>
      <c r="I61" s="73" t="s">
        <v>39</v>
      </c>
      <c r="J61" s="73" t="s">
        <v>27</v>
      </c>
      <c r="K61" s="73"/>
    </row>
    <row r="62" spans="1:11" ht="12.75" customHeight="1">
      <c r="A62" s="73" t="s">
        <v>286</v>
      </c>
      <c r="B62" s="73" t="s">
        <v>299</v>
      </c>
      <c r="C62" s="73" t="s">
        <v>300</v>
      </c>
      <c r="D62" s="73" t="s">
        <v>40</v>
      </c>
      <c r="E62" s="75">
        <v>40360</v>
      </c>
      <c r="F62" s="75">
        <v>40361</v>
      </c>
      <c r="G62" s="73">
        <f t="shared" si="1"/>
        <v>1</v>
      </c>
      <c r="H62" s="73" t="s">
        <v>38</v>
      </c>
      <c r="I62" s="73" t="s">
        <v>39</v>
      </c>
      <c r="J62" s="73" t="s">
        <v>37</v>
      </c>
      <c r="K62" s="73"/>
    </row>
    <row r="63" spans="1:11" ht="12.75" customHeight="1">
      <c r="A63" s="73" t="s">
        <v>286</v>
      </c>
      <c r="B63" s="73" t="s">
        <v>311</v>
      </c>
      <c r="C63" s="73" t="s">
        <v>312</v>
      </c>
      <c r="D63" s="73" t="s">
        <v>40</v>
      </c>
      <c r="E63" s="75">
        <v>40337</v>
      </c>
      <c r="F63" s="75">
        <v>40338</v>
      </c>
      <c r="G63" s="73">
        <f t="shared" si="1"/>
        <v>1</v>
      </c>
      <c r="H63" s="73" t="s">
        <v>38</v>
      </c>
      <c r="I63" s="73" t="s">
        <v>39</v>
      </c>
      <c r="J63" s="73" t="s">
        <v>27</v>
      </c>
      <c r="K63" s="73"/>
    </row>
    <row r="64" spans="1:11" ht="12.75" customHeight="1">
      <c r="A64" s="73" t="s">
        <v>286</v>
      </c>
      <c r="B64" s="73" t="s">
        <v>311</v>
      </c>
      <c r="C64" s="73" t="s">
        <v>312</v>
      </c>
      <c r="D64" s="73" t="s">
        <v>40</v>
      </c>
      <c r="E64" s="75">
        <v>40497</v>
      </c>
      <c r="F64" s="75">
        <v>40498</v>
      </c>
      <c r="G64" s="73">
        <f t="shared" si="1"/>
        <v>1</v>
      </c>
      <c r="H64" s="73" t="s">
        <v>38</v>
      </c>
      <c r="I64" s="73" t="s">
        <v>39</v>
      </c>
      <c r="J64" s="73" t="s">
        <v>535</v>
      </c>
      <c r="K64" s="73"/>
    </row>
    <row r="65" spans="1:11" ht="12.75" customHeight="1">
      <c r="A65" s="73" t="s">
        <v>286</v>
      </c>
      <c r="B65" s="73" t="s">
        <v>317</v>
      </c>
      <c r="C65" s="73" t="s">
        <v>318</v>
      </c>
      <c r="D65" s="73" t="s">
        <v>40</v>
      </c>
      <c r="E65" s="75">
        <v>40360</v>
      </c>
      <c r="F65" s="75">
        <v>40361</v>
      </c>
      <c r="G65" s="73">
        <f t="shared" si="1"/>
        <v>1</v>
      </c>
      <c r="H65" s="73" t="s">
        <v>38</v>
      </c>
      <c r="I65" s="73" t="s">
        <v>39</v>
      </c>
      <c r="J65" s="73" t="s">
        <v>37</v>
      </c>
      <c r="K65" s="73"/>
    </row>
    <row r="66" spans="1:11" ht="12.75" customHeight="1">
      <c r="A66" s="73" t="s">
        <v>286</v>
      </c>
      <c r="B66" s="73" t="s">
        <v>329</v>
      </c>
      <c r="C66" s="73" t="s">
        <v>330</v>
      </c>
      <c r="D66" s="73" t="s">
        <v>40</v>
      </c>
      <c r="E66" s="75">
        <v>40238</v>
      </c>
      <c r="F66" s="75">
        <v>40239</v>
      </c>
      <c r="G66" s="73">
        <f t="shared" si="1"/>
        <v>1</v>
      </c>
      <c r="H66" s="73" t="s">
        <v>38</v>
      </c>
      <c r="I66" s="73" t="s">
        <v>39</v>
      </c>
      <c r="J66" s="73" t="s">
        <v>535</v>
      </c>
      <c r="K66" s="73"/>
    </row>
    <row r="67" spans="1:11" ht="12.75" customHeight="1">
      <c r="A67" s="73" t="s">
        <v>286</v>
      </c>
      <c r="B67" s="73" t="s">
        <v>331</v>
      </c>
      <c r="C67" s="73" t="s">
        <v>332</v>
      </c>
      <c r="D67" s="73" t="s">
        <v>40</v>
      </c>
      <c r="E67" s="75">
        <v>40360</v>
      </c>
      <c r="F67" s="75">
        <v>40361</v>
      </c>
      <c r="G67" s="73">
        <f t="shared" si="1"/>
        <v>1</v>
      </c>
      <c r="H67" s="73" t="s">
        <v>38</v>
      </c>
      <c r="I67" s="73" t="s">
        <v>39</v>
      </c>
      <c r="J67" s="73" t="s">
        <v>37</v>
      </c>
      <c r="K67" s="73"/>
    </row>
    <row r="68" spans="1:11" ht="12.75" customHeight="1">
      <c r="A68" s="73" t="s">
        <v>286</v>
      </c>
      <c r="B68" s="73" t="s">
        <v>333</v>
      </c>
      <c r="C68" s="73" t="s">
        <v>334</v>
      </c>
      <c r="D68" s="73" t="s">
        <v>40</v>
      </c>
      <c r="E68" s="75">
        <v>40497</v>
      </c>
      <c r="F68" s="75">
        <v>40498</v>
      </c>
      <c r="G68" s="73">
        <f t="shared" si="1"/>
        <v>1</v>
      </c>
      <c r="H68" s="73" t="s">
        <v>38</v>
      </c>
      <c r="I68" s="73" t="s">
        <v>39</v>
      </c>
      <c r="J68" s="73" t="s">
        <v>535</v>
      </c>
      <c r="K68" s="73"/>
    </row>
    <row r="69" spans="1:11" ht="12.75" customHeight="1">
      <c r="A69" s="73" t="s">
        <v>286</v>
      </c>
      <c r="B69" s="73" t="s">
        <v>335</v>
      </c>
      <c r="C69" s="73" t="s">
        <v>336</v>
      </c>
      <c r="D69" s="73" t="s">
        <v>40</v>
      </c>
      <c r="E69" s="75">
        <v>40269</v>
      </c>
      <c r="F69" s="75">
        <v>40273</v>
      </c>
      <c r="G69" s="73">
        <f t="shared" si="1"/>
        <v>4</v>
      </c>
      <c r="H69" s="73" t="s">
        <v>38</v>
      </c>
      <c r="I69" s="73" t="s">
        <v>39</v>
      </c>
      <c r="J69" s="73" t="s">
        <v>27</v>
      </c>
      <c r="K69" s="73"/>
    </row>
    <row r="70" spans="1:11" ht="12.75" customHeight="1">
      <c r="A70" s="73" t="s">
        <v>286</v>
      </c>
      <c r="B70" s="73" t="s">
        <v>335</v>
      </c>
      <c r="C70" s="73" t="s">
        <v>336</v>
      </c>
      <c r="D70" s="73" t="s">
        <v>40</v>
      </c>
      <c r="E70" s="75">
        <v>40332</v>
      </c>
      <c r="F70" s="75">
        <v>40333</v>
      </c>
      <c r="G70" s="73">
        <f t="shared" si="1"/>
        <v>1</v>
      </c>
      <c r="H70" s="73" t="s">
        <v>38</v>
      </c>
      <c r="I70" s="73" t="s">
        <v>39</v>
      </c>
      <c r="J70" s="73" t="s">
        <v>27</v>
      </c>
      <c r="K70" s="73"/>
    </row>
    <row r="71" spans="1:11" ht="12.75" customHeight="1">
      <c r="A71" s="73" t="s">
        <v>286</v>
      </c>
      <c r="B71" s="73" t="s">
        <v>339</v>
      </c>
      <c r="C71" s="73" t="s">
        <v>340</v>
      </c>
      <c r="D71" s="73" t="s">
        <v>40</v>
      </c>
      <c r="E71" s="75">
        <v>40332</v>
      </c>
      <c r="F71" s="75">
        <v>40333</v>
      </c>
      <c r="G71" s="73">
        <f t="shared" si="1"/>
        <v>1</v>
      </c>
      <c r="H71" s="73" t="s">
        <v>38</v>
      </c>
      <c r="I71" s="73" t="s">
        <v>39</v>
      </c>
      <c r="J71" s="73" t="s">
        <v>27</v>
      </c>
      <c r="K71" s="73"/>
    </row>
    <row r="72" spans="1:11" ht="12.75" customHeight="1">
      <c r="A72" s="73" t="s">
        <v>286</v>
      </c>
      <c r="B72" s="73" t="s">
        <v>341</v>
      </c>
      <c r="C72" s="73" t="s">
        <v>342</v>
      </c>
      <c r="D72" s="73" t="s">
        <v>40</v>
      </c>
      <c r="E72" s="75">
        <v>40427</v>
      </c>
      <c r="F72" s="75">
        <v>40428</v>
      </c>
      <c r="G72" s="73">
        <f t="shared" si="1"/>
        <v>1</v>
      </c>
      <c r="H72" s="73" t="s">
        <v>38</v>
      </c>
      <c r="I72" s="73" t="s">
        <v>39</v>
      </c>
      <c r="J72" s="73" t="s">
        <v>37</v>
      </c>
      <c r="K72" s="73"/>
    </row>
    <row r="73" spans="1:11" ht="12.75" customHeight="1">
      <c r="A73" s="73" t="s">
        <v>286</v>
      </c>
      <c r="B73" s="73" t="s">
        <v>343</v>
      </c>
      <c r="C73" s="73" t="s">
        <v>344</v>
      </c>
      <c r="D73" s="73" t="s">
        <v>40</v>
      </c>
      <c r="E73" s="75">
        <v>40245</v>
      </c>
      <c r="F73" s="75">
        <v>40246</v>
      </c>
      <c r="G73" s="73">
        <f t="shared" si="1"/>
        <v>1</v>
      </c>
      <c r="H73" s="73" t="s">
        <v>38</v>
      </c>
      <c r="I73" s="73" t="s">
        <v>39</v>
      </c>
      <c r="J73" s="73" t="s">
        <v>27</v>
      </c>
      <c r="K73" s="73"/>
    </row>
    <row r="74" spans="1:11" ht="12.75" customHeight="1">
      <c r="A74" s="73" t="s">
        <v>286</v>
      </c>
      <c r="B74" s="73" t="s">
        <v>345</v>
      </c>
      <c r="C74" s="73" t="s">
        <v>346</v>
      </c>
      <c r="D74" s="73" t="s">
        <v>40</v>
      </c>
      <c r="E74" s="75">
        <v>40317</v>
      </c>
      <c r="F74" s="75">
        <v>40318</v>
      </c>
      <c r="G74" s="73">
        <f t="shared" si="1"/>
        <v>1</v>
      </c>
      <c r="H74" s="73" t="s">
        <v>38</v>
      </c>
      <c r="I74" s="73" t="s">
        <v>39</v>
      </c>
      <c r="J74" s="73" t="s">
        <v>27</v>
      </c>
      <c r="K74" s="73"/>
    </row>
    <row r="75" spans="1:11" ht="12.75" customHeight="1">
      <c r="A75" s="73" t="s">
        <v>286</v>
      </c>
      <c r="B75" s="73" t="s">
        <v>353</v>
      </c>
      <c r="C75" s="73" t="s">
        <v>354</v>
      </c>
      <c r="D75" s="73" t="s">
        <v>40</v>
      </c>
      <c r="E75" s="75">
        <v>40358</v>
      </c>
      <c r="F75" s="75">
        <v>40359</v>
      </c>
      <c r="G75" s="73">
        <f t="shared" si="1"/>
        <v>1</v>
      </c>
      <c r="H75" s="73" t="s">
        <v>38</v>
      </c>
      <c r="I75" s="73" t="s">
        <v>39</v>
      </c>
      <c r="J75" s="73" t="s">
        <v>37</v>
      </c>
      <c r="K75" s="73"/>
    </row>
    <row r="76" spans="1:11" ht="12.75" customHeight="1">
      <c r="A76" s="73" t="s">
        <v>286</v>
      </c>
      <c r="B76" s="73" t="s">
        <v>353</v>
      </c>
      <c r="C76" s="73" t="s">
        <v>354</v>
      </c>
      <c r="D76" s="73" t="s">
        <v>40</v>
      </c>
      <c r="E76" s="75">
        <v>40386</v>
      </c>
      <c r="F76" s="75">
        <v>40387</v>
      </c>
      <c r="G76" s="73">
        <f t="shared" si="1"/>
        <v>1</v>
      </c>
      <c r="H76" s="73" t="s">
        <v>38</v>
      </c>
      <c r="I76" s="73" t="s">
        <v>39</v>
      </c>
      <c r="J76" s="73" t="s">
        <v>37</v>
      </c>
      <c r="K76" s="73"/>
    </row>
    <row r="77" spans="1:11" ht="12.75" customHeight="1">
      <c r="A77" s="73" t="s">
        <v>286</v>
      </c>
      <c r="B77" s="73" t="s">
        <v>353</v>
      </c>
      <c r="C77" s="73" t="s">
        <v>354</v>
      </c>
      <c r="D77" s="73" t="s">
        <v>40</v>
      </c>
      <c r="E77" s="75">
        <v>40484</v>
      </c>
      <c r="F77" s="75">
        <v>40486</v>
      </c>
      <c r="G77" s="73">
        <v>2</v>
      </c>
      <c r="H77" s="73" t="s">
        <v>38</v>
      </c>
      <c r="I77" s="73" t="s">
        <v>39</v>
      </c>
      <c r="J77" s="73" t="s">
        <v>535</v>
      </c>
      <c r="K77" s="73"/>
    </row>
    <row r="78" spans="1:11" ht="12.75" customHeight="1">
      <c r="A78" s="73" t="s">
        <v>286</v>
      </c>
      <c r="B78" s="73" t="s">
        <v>355</v>
      </c>
      <c r="C78" s="73" t="s">
        <v>356</v>
      </c>
      <c r="D78" s="73" t="s">
        <v>40</v>
      </c>
      <c r="E78" s="75">
        <v>40442</v>
      </c>
      <c r="F78" s="75">
        <v>40443</v>
      </c>
      <c r="G78" s="73">
        <v>1</v>
      </c>
      <c r="H78" s="73" t="s">
        <v>38</v>
      </c>
      <c r="I78" s="73" t="s">
        <v>39</v>
      </c>
      <c r="J78" s="73" t="s">
        <v>37</v>
      </c>
      <c r="K78" s="73"/>
    </row>
    <row r="79" spans="1:11" ht="12.75" customHeight="1">
      <c r="A79" s="73" t="s">
        <v>286</v>
      </c>
      <c r="B79" s="73" t="s">
        <v>355</v>
      </c>
      <c r="C79" s="73" t="s">
        <v>356</v>
      </c>
      <c r="D79" s="73" t="s">
        <v>40</v>
      </c>
      <c r="E79" s="75">
        <v>40484</v>
      </c>
      <c r="F79" s="75">
        <v>40485</v>
      </c>
      <c r="G79" s="73">
        <v>1</v>
      </c>
      <c r="H79" s="73" t="s">
        <v>38</v>
      </c>
      <c r="I79" s="73" t="s">
        <v>39</v>
      </c>
      <c r="J79" s="73" t="s">
        <v>535</v>
      </c>
      <c r="K79" s="73"/>
    </row>
    <row r="80" spans="1:11" ht="12.75" customHeight="1">
      <c r="A80" s="74" t="s">
        <v>286</v>
      </c>
      <c r="B80" s="74" t="s">
        <v>357</v>
      </c>
      <c r="C80" s="74" t="s">
        <v>358</v>
      </c>
      <c r="D80" s="74" t="s">
        <v>40</v>
      </c>
      <c r="E80" s="76">
        <v>40360</v>
      </c>
      <c r="F80" s="76">
        <v>40361</v>
      </c>
      <c r="G80" s="74">
        <v>1</v>
      </c>
      <c r="H80" s="74" t="s">
        <v>38</v>
      </c>
      <c r="I80" s="74" t="s">
        <v>39</v>
      </c>
      <c r="J80" s="74" t="s">
        <v>37</v>
      </c>
      <c r="K80" s="73"/>
    </row>
    <row r="81" spans="1:11" ht="12.75" customHeight="1">
      <c r="A81" s="33"/>
      <c r="B81" s="63">
        <f>SUM(IF(FREQUENCY(MATCH(B45:B80,B45:B80,0),MATCH(B45:B80,B45:B80,0))&gt;0,1))</f>
        <v>18</v>
      </c>
      <c r="C81" s="34"/>
      <c r="D81" s="29">
        <f>COUNTA(D45:D80)</f>
        <v>36</v>
      </c>
      <c r="E81" s="29"/>
      <c r="F81" s="29"/>
      <c r="G81" s="29">
        <f>SUM(G45:G80)</f>
        <v>40</v>
      </c>
      <c r="H81" s="33"/>
      <c r="I81" s="33"/>
      <c r="J81" s="33"/>
    </row>
    <row r="82" spans="1:11" ht="7.5" customHeight="1">
      <c r="A82" s="33"/>
      <c r="B82" s="63"/>
      <c r="C82" s="34"/>
      <c r="D82" s="29"/>
      <c r="E82" s="29"/>
      <c r="F82" s="29"/>
      <c r="G82" s="29"/>
      <c r="H82" s="33"/>
      <c r="I82" s="33"/>
      <c r="J82" s="33"/>
    </row>
    <row r="83" spans="1:11" ht="12.75" customHeight="1">
      <c r="A83" s="73" t="s">
        <v>176</v>
      </c>
      <c r="B83" s="73" t="s">
        <v>376</v>
      </c>
      <c r="C83" s="73" t="s">
        <v>377</v>
      </c>
      <c r="D83" s="73" t="s">
        <v>40</v>
      </c>
      <c r="E83" s="75">
        <v>40484</v>
      </c>
      <c r="F83" s="75">
        <v>40485</v>
      </c>
      <c r="G83" s="73">
        <v>1</v>
      </c>
      <c r="H83" s="73" t="s">
        <v>38</v>
      </c>
      <c r="I83" s="73" t="s">
        <v>39</v>
      </c>
      <c r="J83" s="73" t="s">
        <v>177</v>
      </c>
      <c r="K83" s="73"/>
    </row>
    <row r="84" spans="1:11" ht="12.75" customHeight="1">
      <c r="A84" s="74" t="s">
        <v>176</v>
      </c>
      <c r="B84" s="74" t="s">
        <v>378</v>
      </c>
      <c r="C84" s="74" t="s">
        <v>379</v>
      </c>
      <c r="D84" s="74" t="s">
        <v>40</v>
      </c>
      <c r="E84" s="76">
        <v>40484</v>
      </c>
      <c r="F84" s="76">
        <v>40485</v>
      </c>
      <c r="G84" s="74">
        <v>1</v>
      </c>
      <c r="H84" s="74" t="s">
        <v>38</v>
      </c>
      <c r="I84" s="74" t="s">
        <v>39</v>
      </c>
      <c r="J84" s="74" t="s">
        <v>177</v>
      </c>
      <c r="K84" s="73"/>
    </row>
    <row r="85" spans="1:11" ht="12.75" customHeight="1">
      <c r="A85" s="33"/>
      <c r="B85" s="63">
        <f>SUM(IF(FREQUENCY(MATCH(B83:B84,B83:B84,0),MATCH(B83:B84,B83:B84,0))&gt;0,1))</f>
        <v>2</v>
      </c>
      <c r="C85" s="34"/>
      <c r="D85" s="29">
        <f>COUNTA(D83:D84)</f>
        <v>2</v>
      </c>
      <c r="E85" s="29"/>
      <c r="F85" s="29"/>
      <c r="G85" s="29">
        <f>SUM(G83:G84)</f>
        <v>2</v>
      </c>
      <c r="H85" s="33"/>
      <c r="I85" s="33"/>
      <c r="J85" s="33"/>
    </row>
    <row r="86" spans="1:11" ht="12.75" customHeight="1">
      <c r="A86" s="33"/>
      <c r="B86" s="63"/>
      <c r="C86" s="34"/>
      <c r="D86" s="29"/>
      <c r="E86" s="29"/>
      <c r="F86" s="29"/>
      <c r="G86" s="29"/>
      <c r="H86" s="33"/>
      <c r="I86" s="33"/>
      <c r="J86" s="33"/>
    </row>
    <row r="87" spans="1:11" ht="12.75" customHeight="1">
      <c r="A87" s="73" t="s">
        <v>380</v>
      </c>
      <c r="B87" s="73" t="s">
        <v>385</v>
      </c>
      <c r="C87" s="73" t="s">
        <v>386</v>
      </c>
      <c r="D87" s="73" t="s">
        <v>40</v>
      </c>
      <c r="E87" s="75">
        <v>40220</v>
      </c>
      <c r="F87" s="75">
        <v>40225</v>
      </c>
      <c r="G87" s="73">
        <v>5</v>
      </c>
      <c r="H87" s="73" t="s">
        <v>38</v>
      </c>
      <c r="I87" s="73" t="s">
        <v>39</v>
      </c>
      <c r="J87" s="73" t="s">
        <v>27</v>
      </c>
      <c r="K87" s="73"/>
    </row>
    <row r="88" spans="1:11" ht="12.75" customHeight="1">
      <c r="A88" s="73" t="s">
        <v>380</v>
      </c>
      <c r="B88" s="73" t="s">
        <v>385</v>
      </c>
      <c r="C88" s="73" t="s">
        <v>386</v>
      </c>
      <c r="D88" s="73" t="s">
        <v>40</v>
      </c>
      <c r="E88" s="75">
        <v>40339</v>
      </c>
      <c r="F88" s="75">
        <v>40340</v>
      </c>
      <c r="G88" s="73">
        <f t="shared" ref="G88:G96" si="2">F88-E88</f>
        <v>1</v>
      </c>
      <c r="H88" s="73" t="s">
        <v>36</v>
      </c>
      <c r="I88" s="73" t="s">
        <v>39</v>
      </c>
      <c r="J88" s="73" t="s">
        <v>27</v>
      </c>
      <c r="K88" s="73"/>
    </row>
    <row r="89" spans="1:11" ht="12.75" customHeight="1">
      <c r="A89" s="73" t="s">
        <v>380</v>
      </c>
      <c r="B89" s="73" t="s">
        <v>385</v>
      </c>
      <c r="C89" s="73" t="s">
        <v>386</v>
      </c>
      <c r="D89" s="73" t="s">
        <v>40</v>
      </c>
      <c r="E89" s="75">
        <v>40444</v>
      </c>
      <c r="F89" s="75">
        <v>40445</v>
      </c>
      <c r="G89" s="73">
        <f t="shared" si="2"/>
        <v>1</v>
      </c>
      <c r="H89" s="73" t="s">
        <v>38</v>
      </c>
      <c r="I89" s="73" t="s">
        <v>39</v>
      </c>
      <c r="J89" s="73" t="s">
        <v>27</v>
      </c>
      <c r="K89" s="73"/>
    </row>
    <row r="90" spans="1:11" ht="12.75" customHeight="1">
      <c r="A90" s="73" t="s">
        <v>380</v>
      </c>
      <c r="B90" s="73" t="s">
        <v>385</v>
      </c>
      <c r="C90" s="73" t="s">
        <v>386</v>
      </c>
      <c r="D90" s="73" t="s">
        <v>40</v>
      </c>
      <c r="E90" s="75">
        <v>40451</v>
      </c>
      <c r="F90" s="75">
        <v>40452</v>
      </c>
      <c r="G90" s="73">
        <f t="shared" si="2"/>
        <v>1</v>
      </c>
      <c r="H90" s="73" t="s">
        <v>38</v>
      </c>
      <c r="I90" s="73" t="s">
        <v>39</v>
      </c>
      <c r="J90" s="73" t="s">
        <v>27</v>
      </c>
      <c r="K90" s="73"/>
    </row>
    <row r="91" spans="1:11" ht="12.75" customHeight="1">
      <c r="A91" s="73" t="s">
        <v>380</v>
      </c>
      <c r="B91" s="73" t="s">
        <v>387</v>
      </c>
      <c r="C91" s="73" t="s">
        <v>388</v>
      </c>
      <c r="D91" s="73" t="s">
        <v>40</v>
      </c>
      <c r="E91" s="75">
        <v>40402</v>
      </c>
      <c r="F91" s="75">
        <v>40403</v>
      </c>
      <c r="G91" s="73">
        <f t="shared" si="2"/>
        <v>1</v>
      </c>
      <c r="H91" s="73" t="s">
        <v>38</v>
      </c>
      <c r="I91" s="73" t="s">
        <v>39</v>
      </c>
      <c r="J91" s="73" t="s">
        <v>27</v>
      </c>
      <c r="K91" s="73"/>
    </row>
    <row r="92" spans="1:11" ht="12.75" customHeight="1">
      <c r="A92" s="73" t="s">
        <v>380</v>
      </c>
      <c r="B92" s="73" t="s">
        <v>387</v>
      </c>
      <c r="C92" s="73" t="s">
        <v>388</v>
      </c>
      <c r="D92" s="73" t="s">
        <v>40</v>
      </c>
      <c r="E92" s="75">
        <v>40444</v>
      </c>
      <c r="F92" s="75">
        <v>40445</v>
      </c>
      <c r="G92" s="73">
        <f t="shared" si="2"/>
        <v>1</v>
      </c>
      <c r="H92" s="73" t="s">
        <v>38</v>
      </c>
      <c r="I92" s="73" t="s">
        <v>39</v>
      </c>
      <c r="J92" s="73" t="s">
        <v>27</v>
      </c>
      <c r="K92" s="73"/>
    </row>
    <row r="93" spans="1:11" ht="12.75" customHeight="1">
      <c r="A93" s="73" t="s">
        <v>380</v>
      </c>
      <c r="B93" s="73" t="s">
        <v>387</v>
      </c>
      <c r="C93" s="73" t="s">
        <v>388</v>
      </c>
      <c r="D93" s="73" t="s">
        <v>40</v>
      </c>
      <c r="E93" s="75">
        <v>40451</v>
      </c>
      <c r="F93" s="75">
        <v>40452</v>
      </c>
      <c r="G93" s="73">
        <f t="shared" si="2"/>
        <v>1</v>
      </c>
      <c r="H93" s="73" t="s">
        <v>38</v>
      </c>
      <c r="I93" s="73" t="s">
        <v>39</v>
      </c>
      <c r="J93" s="73" t="s">
        <v>27</v>
      </c>
      <c r="K93" s="73"/>
    </row>
    <row r="94" spans="1:11" ht="12.75" customHeight="1">
      <c r="A94" s="73" t="s">
        <v>380</v>
      </c>
      <c r="B94" s="73" t="s">
        <v>389</v>
      </c>
      <c r="C94" s="73" t="s">
        <v>390</v>
      </c>
      <c r="D94" s="73" t="s">
        <v>40</v>
      </c>
      <c r="E94" s="75">
        <v>40402</v>
      </c>
      <c r="F94" s="75">
        <v>40403</v>
      </c>
      <c r="G94" s="73">
        <f t="shared" si="2"/>
        <v>1</v>
      </c>
      <c r="H94" s="73" t="s">
        <v>38</v>
      </c>
      <c r="I94" s="73" t="s">
        <v>39</v>
      </c>
      <c r="J94" s="73" t="s">
        <v>27</v>
      </c>
      <c r="K94" s="73"/>
    </row>
    <row r="95" spans="1:11" ht="12.75" customHeight="1">
      <c r="A95" s="73" t="s">
        <v>380</v>
      </c>
      <c r="B95" s="73" t="s">
        <v>389</v>
      </c>
      <c r="C95" s="73" t="s">
        <v>390</v>
      </c>
      <c r="D95" s="73" t="s">
        <v>40</v>
      </c>
      <c r="E95" s="75">
        <v>40451</v>
      </c>
      <c r="F95" s="75">
        <v>40452</v>
      </c>
      <c r="G95" s="73">
        <f t="shared" si="2"/>
        <v>1</v>
      </c>
      <c r="H95" s="73" t="s">
        <v>38</v>
      </c>
      <c r="I95" s="73" t="s">
        <v>39</v>
      </c>
      <c r="J95" s="73" t="s">
        <v>27</v>
      </c>
      <c r="K95" s="73"/>
    </row>
    <row r="96" spans="1:11" ht="12.75" customHeight="1">
      <c r="A96" s="73" t="s">
        <v>380</v>
      </c>
      <c r="B96" s="73" t="s">
        <v>393</v>
      </c>
      <c r="C96" s="73" t="s">
        <v>394</v>
      </c>
      <c r="D96" s="73" t="s">
        <v>40</v>
      </c>
      <c r="E96" s="75">
        <v>40220</v>
      </c>
      <c r="F96" s="75">
        <v>40221</v>
      </c>
      <c r="G96" s="73">
        <f t="shared" si="2"/>
        <v>1</v>
      </c>
      <c r="H96" s="73" t="s">
        <v>38</v>
      </c>
      <c r="I96" s="73" t="s">
        <v>39</v>
      </c>
      <c r="J96" s="73" t="s">
        <v>27</v>
      </c>
      <c r="K96" s="73"/>
    </row>
    <row r="97" spans="1:11" ht="12.75" customHeight="1">
      <c r="A97" s="73" t="s">
        <v>380</v>
      </c>
      <c r="B97" s="73" t="s">
        <v>393</v>
      </c>
      <c r="C97" s="73" t="s">
        <v>394</v>
      </c>
      <c r="D97" s="73" t="s">
        <v>40</v>
      </c>
      <c r="E97" s="75">
        <v>40367</v>
      </c>
      <c r="F97" s="75">
        <v>40369</v>
      </c>
      <c r="G97" s="73">
        <v>2</v>
      </c>
      <c r="H97" s="73" t="s">
        <v>38</v>
      </c>
      <c r="I97" s="73" t="s">
        <v>39</v>
      </c>
      <c r="J97" s="73" t="s">
        <v>27</v>
      </c>
      <c r="K97" s="73"/>
    </row>
    <row r="98" spans="1:11" ht="12.75" customHeight="1">
      <c r="A98" s="74" t="s">
        <v>380</v>
      </c>
      <c r="B98" s="74" t="s">
        <v>393</v>
      </c>
      <c r="C98" s="74" t="s">
        <v>394</v>
      </c>
      <c r="D98" s="74" t="s">
        <v>40</v>
      </c>
      <c r="E98" s="76">
        <v>40374</v>
      </c>
      <c r="F98" s="76">
        <v>40375</v>
      </c>
      <c r="G98" s="74">
        <v>1</v>
      </c>
      <c r="H98" s="74" t="s">
        <v>38</v>
      </c>
      <c r="I98" s="74" t="s">
        <v>39</v>
      </c>
      <c r="J98" s="74" t="s">
        <v>27</v>
      </c>
      <c r="K98" s="73"/>
    </row>
    <row r="99" spans="1:11" ht="12.75" customHeight="1">
      <c r="A99" s="33"/>
      <c r="B99" s="63">
        <f>SUM(IF(FREQUENCY(MATCH(B87:B98,B87:B98,0),MATCH(B87:B98,B87:B98,0))&gt;0,1))</f>
        <v>4</v>
      </c>
      <c r="C99" s="34"/>
      <c r="D99" s="29">
        <f>COUNTA(D87:D98)</f>
        <v>12</v>
      </c>
      <c r="E99" s="29"/>
      <c r="F99" s="29"/>
      <c r="G99" s="29">
        <f>SUM(G87:G98)</f>
        <v>17</v>
      </c>
      <c r="H99" s="33"/>
      <c r="I99" s="33"/>
      <c r="J99" s="33"/>
    </row>
    <row r="100" spans="1:11" ht="7.5" customHeight="1">
      <c r="A100" s="33"/>
      <c r="B100" s="63"/>
      <c r="C100" s="34"/>
      <c r="D100" s="29"/>
      <c r="E100" s="29"/>
      <c r="F100" s="29"/>
      <c r="G100" s="29"/>
      <c r="H100" s="33"/>
      <c r="I100" s="33"/>
      <c r="J100" s="33"/>
    </row>
    <row r="101" spans="1:11" ht="12.75" customHeight="1">
      <c r="A101" s="73" t="s">
        <v>395</v>
      </c>
      <c r="B101" s="73" t="s">
        <v>408</v>
      </c>
      <c r="C101" s="73" t="s">
        <v>409</v>
      </c>
      <c r="D101" s="73" t="s">
        <v>40</v>
      </c>
      <c r="E101" s="75">
        <v>40218</v>
      </c>
      <c r="F101" s="75">
        <v>40219</v>
      </c>
      <c r="G101" s="73">
        <v>1</v>
      </c>
      <c r="H101" s="73" t="s">
        <v>38</v>
      </c>
      <c r="I101" s="73" t="s">
        <v>39</v>
      </c>
      <c r="J101" s="73" t="s">
        <v>27</v>
      </c>
      <c r="K101" s="73"/>
    </row>
    <row r="102" spans="1:11" ht="12.75" customHeight="1">
      <c r="A102" s="73" t="s">
        <v>395</v>
      </c>
      <c r="B102" s="73" t="s">
        <v>408</v>
      </c>
      <c r="C102" s="73" t="s">
        <v>409</v>
      </c>
      <c r="D102" s="73" t="s">
        <v>40</v>
      </c>
      <c r="E102" s="75">
        <v>40323</v>
      </c>
      <c r="F102" s="75">
        <v>40324</v>
      </c>
      <c r="G102" s="73">
        <v>1</v>
      </c>
      <c r="H102" s="73" t="s">
        <v>38</v>
      </c>
      <c r="I102" s="73" t="s">
        <v>39</v>
      </c>
      <c r="J102" s="73" t="s">
        <v>27</v>
      </c>
      <c r="K102" s="73"/>
    </row>
    <row r="103" spans="1:11" ht="12.75" customHeight="1">
      <c r="A103" s="73" t="s">
        <v>395</v>
      </c>
      <c r="B103" s="73" t="s">
        <v>408</v>
      </c>
      <c r="C103" s="73" t="s">
        <v>409</v>
      </c>
      <c r="D103" s="73" t="s">
        <v>40</v>
      </c>
      <c r="E103" s="75">
        <v>40337</v>
      </c>
      <c r="F103" s="75">
        <v>40340</v>
      </c>
      <c r="G103" s="73">
        <v>3</v>
      </c>
      <c r="H103" s="73" t="s">
        <v>38</v>
      </c>
      <c r="I103" s="73" t="s">
        <v>39</v>
      </c>
      <c r="J103" s="73" t="s">
        <v>37</v>
      </c>
      <c r="K103" s="73"/>
    </row>
    <row r="104" spans="1:11" ht="12.75" customHeight="1">
      <c r="A104" s="73" t="s">
        <v>395</v>
      </c>
      <c r="B104" s="73" t="s">
        <v>408</v>
      </c>
      <c r="C104" s="73" t="s">
        <v>409</v>
      </c>
      <c r="D104" s="73" t="s">
        <v>40</v>
      </c>
      <c r="E104" s="75">
        <v>40373</v>
      </c>
      <c r="F104" s="75">
        <v>40375</v>
      </c>
      <c r="G104" s="73">
        <v>2</v>
      </c>
      <c r="H104" s="73" t="s">
        <v>38</v>
      </c>
      <c r="I104" s="73" t="s">
        <v>39</v>
      </c>
      <c r="J104" s="73" t="s">
        <v>27</v>
      </c>
      <c r="K104" s="73"/>
    </row>
    <row r="105" spans="1:11" ht="12.75" customHeight="1">
      <c r="A105" s="73" t="s">
        <v>395</v>
      </c>
      <c r="B105" s="73" t="s">
        <v>408</v>
      </c>
      <c r="C105" s="73" t="s">
        <v>409</v>
      </c>
      <c r="D105" s="73" t="s">
        <v>40</v>
      </c>
      <c r="E105" s="75">
        <v>40421</v>
      </c>
      <c r="F105" s="75">
        <v>40422</v>
      </c>
      <c r="G105" s="73">
        <f t="shared" ref="G105:G107" si="3">F105-E105</f>
        <v>1</v>
      </c>
      <c r="H105" s="73" t="s">
        <v>38</v>
      </c>
      <c r="I105" s="73" t="s">
        <v>39</v>
      </c>
      <c r="J105" s="73" t="s">
        <v>27</v>
      </c>
      <c r="K105" s="73"/>
    </row>
    <row r="106" spans="1:11" ht="12.75" customHeight="1">
      <c r="A106" s="73" t="s">
        <v>395</v>
      </c>
      <c r="B106" s="73" t="s">
        <v>414</v>
      </c>
      <c r="C106" s="73" t="s">
        <v>415</v>
      </c>
      <c r="D106" s="73" t="s">
        <v>40</v>
      </c>
      <c r="E106" s="75">
        <v>40254</v>
      </c>
      <c r="F106" s="75">
        <v>40255</v>
      </c>
      <c r="G106" s="73">
        <f t="shared" si="3"/>
        <v>1</v>
      </c>
      <c r="H106" s="73" t="s">
        <v>38</v>
      </c>
      <c r="I106" s="73" t="s">
        <v>39</v>
      </c>
      <c r="J106" s="73" t="s">
        <v>27</v>
      </c>
      <c r="K106" s="73"/>
    </row>
    <row r="107" spans="1:11" ht="12.75" customHeight="1">
      <c r="A107" s="73" t="s">
        <v>395</v>
      </c>
      <c r="B107" s="73" t="s">
        <v>414</v>
      </c>
      <c r="C107" s="73" t="s">
        <v>415</v>
      </c>
      <c r="D107" s="73" t="s">
        <v>40</v>
      </c>
      <c r="E107" s="75">
        <v>40267</v>
      </c>
      <c r="F107" s="75">
        <v>40268</v>
      </c>
      <c r="G107" s="73">
        <f t="shared" si="3"/>
        <v>1</v>
      </c>
      <c r="H107" s="73" t="s">
        <v>38</v>
      </c>
      <c r="I107" s="73" t="s">
        <v>39</v>
      </c>
      <c r="J107" s="73" t="s">
        <v>27</v>
      </c>
      <c r="K107" s="73"/>
    </row>
    <row r="108" spans="1:11" ht="12.75" customHeight="1">
      <c r="A108" s="73" t="s">
        <v>395</v>
      </c>
      <c r="B108" s="73" t="s">
        <v>414</v>
      </c>
      <c r="C108" s="73" t="s">
        <v>415</v>
      </c>
      <c r="D108" s="73" t="s">
        <v>40</v>
      </c>
      <c r="E108" s="75">
        <v>40274</v>
      </c>
      <c r="F108" s="75">
        <v>40276</v>
      </c>
      <c r="G108" s="73">
        <v>2</v>
      </c>
      <c r="H108" s="73" t="s">
        <v>38</v>
      </c>
      <c r="I108" s="73" t="s">
        <v>39</v>
      </c>
      <c r="J108" s="73" t="s">
        <v>27</v>
      </c>
      <c r="K108" s="73"/>
    </row>
    <row r="109" spans="1:11" ht="12.75" customHeight="1">
      <c r="A109" s="73" t="s">
        <v>395</v>
      </c>
      <c r="B109" s="73" t="s">
        <v>414</v>
      </c>
      <c r="C109" s="73" t="s">
        <v>415</v>
      </c>
      <c r="D109" s="73" t="s">
        <v>40</v>
      </c>
      <c r="E109" s="75">
        <v>40309</v>
      </c>
      <c r="F109" s="75">
        <v>40315</v>
      </c>
      <c r="G109" s="73">
        <v>6</v>
      </c>
      <c r="H109" s="73" t="s">
        <v>38</v>
      </c>
      <c r="I109" s="73" t="s">
        <v>39</v>
      </c>
      <c r="J109" s="73" t="s">
        <v>27</v>
      </c>
      <c r="K109" s="73"/>
    </row>
    <row r="110" spans="1:11" ht="12.75" customHeight="1">
      <c r="A110" s="73" t="s">
        <v>395</v>
      </c>
      <c r="B110" s="73" t="s">
        <v>414</v>
      </c>
      <c r="C110" s="73" t="s">
        <v>415</v>
      </c>
      <c r="D110" s="73" t="s">
        <v>40</v>
      </c>
      <c r="E110" s="75">
        <v>40323</v>
      </c>
      <c r="F110" s="75">
        <v>40324</v>
      </c>
      <c r="G110" s="73">
        <v>1</v>
      </c>
      <c r="H110" s="73" t="s">
        <v>38</v>
      </c>
      <c r="I110" s="73" t="s">
        <v>39</v>
      </c>
      <c r="J110" s="73" t="s">
        <v>27</v>
      </c>
      <c r="K110" s="73"/>
    </row>
    <row r="111" spans="1:11" ht="12.75" customHeight="1">
      <c r="A111" s="73" t="s">
        <v>395</v>
      </c>
      <c r="B111" s="73" t="s">
        <v>414</v>
      </c>
      <c r="C111" s="73" t="s">
        <v>415</v>
      </c>
      <c r="D111" s="73" t="s">
        <v>40</v>
      </c>
      <c r="E111" s="75">
        <v>40337</v>
      </c>
      <c r="F111" s="75">
        <v>40341</v>
      </c>
      <c r="G111" s="73">
        <v>4</v>
      </c>
      <c r="H111" s="73" t="s">
        <v>38</v>
      </c>
      <c r="I111" s="73" t="s">
        <v>39</v>
      </c>
      <c r="J111" s="73" t="s">
        <v>37</v>
      </c>
      <c r="K111" s="73"/>
    </row>
    <row r="112" spans="1:11" ht="12.75" customHeight="1">
      <c r="A112" s="73" t="s">
        <v>395</v>
      </c>
      <c r="B112" s="73" t="s">
        <v>414</v>
      </c>
      <c r="C112" s="73" t="s">
        <v>415</v>
      </c>
      <c r="D112" s="73" t="s">
        <v>40</v>
      </c>
      <c r="E112" s="75">
        <v>40344</v>
      </c>
      <c r="F112" s="75">
        <v>40345</v>
      </c>
      <c r="G112" s="73">
        <v>1</v>
      </c>
      <c r="H112" s="73" t="s">
        <v>38</v>
      </c>
      <c r="I112" s="73" t="s">
        <v>39</v>
      </c>
      <c r="J112" s="73" t="s">
        <v>27</v>
      </c>
      <c r="K112" s="73"/>
    </row>
    <row r="113" spans="1:11" ht="12.75" customHeight="1">
      <c r="A113" s="73" t="s">
        <v>395</v>
      </c>
      <c r="B113" s="73" t="s">
        <v>414</v>
      </c>
      <c r="C113" s="73" t="s">
        <v>415</v>
      </c>
      <c r="D113" s="73" t="s">
        <v>40</v>
      </c>
      <c r="E113" s="75">
        <v>40351</v>
      </c>
      <c r="F113" s="75">
        <v>40352</v>
      </c>
      <c r="G113" s="73">
        <v>1</v>
      </c>
      <c r="H113" s="73" t="s">
        <v>38</v>
      </c>
      <c r="I113" s="73" t="s">
        <v>39</v>
      </c>
      <c r="J113" s="73" t="s">
        <v>37</v>
      </c>
      <c r="K113" s="73"/>
    </row>
    <row r="114" spans="1:11" ht="12.75" customHeight="1">
      <c r="A114" s="73" t="s">
        <v>395</v>
      </c>
      <c r="B114" s="73" t="s">
        <v>414</v>
      </c>
      <c r="C114" s="73" t="s">
        <v>415</v>
      </c>
      <c r="D114" s="73" t="s">
        <v>40</v>
      </c>
      <c r="E114" s="75">
        <v>40373</v>
      </c>
      <c r="F114" s="75">
        <v>40375</v>
      </c>
      <c r="G114" s="73">
        <f t="shared" ref="G114:G127" si="4">F114-E114</f>
        <v>2</v>
      </c>
      <c r="H114" s="73" t="s">
        <v>38</v>
      </c>
      <c r="I114" s="73" t="s">
        <v>39</v>
      </c>
      <c r="J114" s="73" t="s">
        <v>27</v>
      </c>
      <c r="K114" s="73"/>
    </row>
    <row r="115" spans="1:11" ht="12.75" customHeight="1">
      <c r="A115" s="73" t="s">
        <v>395</v>
      </c>
      <c r="B115" s="73" t="s">
        <v>414</v>
      </c>
      <c r="C115" s="73" t="s">
        <v>415</v>
      </c>
      <c r="D115" s="73" t="s">
        <v>40</v>
      </c>
      <c r="E115" s="75">
        <v>40400</v>
      </c>
      <c r="F115" s="75">
        <v>40401</v>
      </c>
      <c r="G115" s="73">
        <f t="shared" si="4"/>
        <v>1</v>
      </c>
      <c r="H115" s="73" t="s">
        <v>38</v>
      </c>
      <c r="I115" s="73" t="s">
        <v>39</v>
      </c>
      <c r="J115" s="73" t="s">
        <v>27</v>
      </c>
      <c r="K115" s="73"/>
    </row>
    <row r="116" spans="1:11" ht="12.75" customHeight="1">
      <c r="A116" s="73" t="s">
        <v>395</v>
      </c>
      <c r="B116" s="73" t="s">
        <v>414</v>
      </c>
      <c r="C116" s="73" t="s">
        <v>415</v>
      </c>
      <c r="D116" s="73" t="s">
        <v>40</v>
      </c>
      <c r="E116" s="75">
        <v>40421</v>
      </c>
      <c r="F116" s="75">
        <v>40422</v>
      </c>
      <c r="G116" s="73">
        <f t="shared" si="4"/>
        <v>1</v>
      </c>
      <c r="H116" s="73" t="s">
        <v>38</v>
      </c>
      <c r="I116" s="73" t="s">
        <v>39</v>
      </c>
      <c r="J116" s="73" t="s">
        <v>27</v>
      </c>
      <c r="K116" s="73"/>
    </row>
    <row r="117" spans="1:11" ht="12.75" customHeight="1">
      <c r="A117" s="73" t="s">
        <v>395</v>
      </c>
      <c r="B117" s="73" t="s">
        <v>414</v>
      </c>
      <c r="C117" s="73" t="s">
        <v>415</v>
      </c>
      <c r="D117" s="73" t="s">
        <v>40</v>
      </c>
      <c r="E117" s="75">
        <v>40430</v>
      </c>
      <c r="F117" s="75">
        <v>40431</v>
      </c>
      <c r="G117" s="73">
        <f t="shared" si="4"/>
        <v>1</v>
      </c>
      <c r="H117" s="73" t="s">
        <v>38</v>
      </c>
      <c r="I117" s="73" t="s">
        <v>39</v>
      </c>
      <c r="J117" s="73" t="s">
        <v>27</v>
      </c>
      <c r="K117" s="73"/>
    </row>
    <row r="118" spans="1:11" ht="12.75" customHeight="1">
      <c r="A118" s="73" t="s">
        <v>395</v>
      </c>
      <c r="B118" s="73" t="s">
        <v>414</v>
      </c>
      <c r="C118" s="73" t="s">
        <v>415</v>
      </c>
      <c r="D118" s="73" t="s">
        <v>40</v>
      </c>
      <c r="E118" s="75">
        <v>40435</v>
      </c>
      <c r="F118" s="75">
        <v>40436</v>
      </c>
      <c r="G118" s="73">
        <f t="shared" si="4"/>
        <v>1</v>
      </c>
      <c r="H118" s="73" t="s">
        <v>38</v>
      </c>
      <c r="I118" s="73" t="s">
        <v>39</v>
      </c>
      <c r="J118" s="73" t="s">
        <v>27</v>
      </c>
      <c r="K118" s="73"/>
    </row>
    <row r="119" spans="1:11" ht="12.75" customHeight="1">
      <c r="A119" s="73" t="s">
        <v>395</v>
      </c>
      <c r="B119" s="73" t="s">
        <v>416</v>
      </c>
      <c r="C119" s="73" t="s">
        <v>417</v>
      </c>
      <c r="D119" s="73" t="s">
        <v>40</v>
      </c>
      <c r="E119" s="75">
        <v>40218</v>
      </c>
      <c r="F119" s="75">
        <v>40221</v>
      </c>
      <c r="G119" s="73">
        <f t="shared" si="4"/>
        <v>3</v>
      </c>
      <c r="H119" s="73" t="s">
        <v>38</v>
      </c>
      <c r="I119" s="73" t="s">
        <v>39</v>
      </c>
      <c r="J119" s="73" t="s">
        <v>27</v>
      </c>
      <c r="K119" s="73"/>
    </row>
    <row r="120" spans="1:11" ht="12.75" customHeight="1">
      <c r="A120" s="73" t="s">
        <v>395</v>
      </c>
      <c r="B120" s="73" t="s">
        <v>416</v>
      </c>
      <c r="C120" s="73" t="s">
        <v>417</v>
      </c>
      <c r="D120" s="73" t="s">
        <v>40</v>
      </c>
      <c r="E120" s="75">
        <v>40323</v>
      </c>
      <c r="F120" s="75">
        <v>40324</v>
      </c>
      <c r="G120" s="73">
        <f t="shared" si="4"/>
        <v>1</v>
      </c>
      <c r="H120" s="73" t="s">
        <v>38</v>
      </c>
      <c r="I120" s="73" t="s">
        <v>39</v>
      </c>
      <c r="J120" s="73" t="s">
        <v>27</v>
      </c>
      <c r="K120" s="73"/>
    </row>
    <row r="121" spans="1:11" ht="12.75" customHeight="1">
      <c r="A121" s="73" t="s">
        <v>395</v>
      </c>
      <c r="B121" s="73" t="s">
        <v>416</v>
      </c>
      <c r="C121" s="73" t="s">
        <v>417</v>
      </c>
      <c r="D121" s="73" t="s">
        <v>40</v>
      </c>
      <c r="E121" s="75">
        <v>40337</v>
      </c>
      <c r="F121" s="75">
        <v>40339</v>
      </c>
      <c r="G121" s="73">
        <f t="shared" si="4"/>
        <v>2</v>
      </c>
      <c r="H121" s="73" t="s">
        <v>38</v>
      </c>
      <c r="I121" s="73" t="s">
        <v>39</v>
      </c>
      <c r="J121" s="73" t="s">
        <v>37</v>
      </c>
      <c r="K121" s="73"/>
    </row>
    <row r="122" spans="1:11" ht="12.75" customHeight="1">
      <c r="A122" s="73" t="s">
        <v>395</v>
      </c>
      <c r="B122" s="73" t="s">
        <v>416</v>
      </c>
      <c r="C122" s="73" t="s">
        <v>417</v>
      </c>
      <c r="D122" s="73" t="s">
        <v>40</v>
      </c>
      <c r="E122" s="75">
        <v>40365</v>
      </c>
      <c r="F122" s="75">
        <v>40367</v>
      </c>
      <c r="G122" s="73">
        <f t="shared" si="4"/>
        <v>2</v>
      </c>
      <c r="H122" s="73" t="s">
        <v>38</v>
      </c>
      <c r="I122" s="73" t="s">
        <v>39</v>
      </c>
      <c r="J122" s="73" t="s">
        <v>37</v>
      </c>
      <c r="K122" s="73"/>
    </row>
    <row r="123" spans="1:11" ht="12.75" customHeight="1">
      <c r="A123" s="73" t="s">
        <v>395</v>
      </c>
      <c r="B123" s="73" t="s">
        <v>416</v>
      </c>
      <c r="C123" s="73" t="s">
        <v>417</v>
      </c>
      <c r="D123" s="73" t="s">
        <v>40</v>
      </c>
      <c r="E123" s="75">
        <v>40373</v>
      </c>
      <c r="F123" s="75">
        <v>40375</v>
      </c>
      <c r="G123" s="73">
        <f t="shared" si="4"/>
        <v>2</v>
      </c>
      <c r="H123" s="73" t="s">
        <v>38</v>
      </c>
      <c r="I123" s="73" t="s">
        <v>39</v>
      </c>
      <c r="J123" s="73" t="s">
        <v>27</v>
      </c>
      <c r="K123" s="73"/>
    </row>
    <row r="124" spans="1:11" ht="12.75" customHeight="1">
      <c r="A124" s="73" t="s">
        <v>395</v>
      </c>
      <c r="B124" s="73" t="s">
        <v>416</v>
      </c>
      <c r="C124" s="73" t="s">
        <v>417</v>
      </c>
      <c r="D124" s="73" t="s">
        <v>40</v>
      </c>
      <c r="E124" s="75">
        <v>40395</v>
      </c>
      <c r="F124" s="75">
        <v>40396</v>
      </c>
      <c r="G124" s="73">
        <f t="shared" si="4"/>
        <v>1</v>
      </c>
      <c r="H124" s="73" t="s">
        <v>38</v>
      </c>
      <c r="I124" s="73" t="s">
        <v>39</v>
      </c>
      <c r="J124" s="73" t="s">
        <v>27</v>
      </c>
      <c r="K124" s="73"/>
    </row>
    <row r="125" spans="1:11" ht="12.75" customHeight="1">
      <c r="A125" s="73" t="s">
        <v>395</v>
      </c>
      <c r="B125" s="73" t="s">
        <v>416</v>
      </c>
      <c r="C125" s="73" t="s">
        <v>417</v>
      </c>
      <c r="D125" s="73" t="s">
        <v>40</v>
      </c>
      <c r="E125" s="75">
        <v>40430</v>
      </c>
      <c r="F125" s="75">
        <v>40431</v>
      </c>
      <c r="G125" s="73">
        <f t="shared" si="4"/>
        <v>1</v>
      </c>
      <c r="H125" s="73" t="s">
        <v>38</v>
      </c>
      <c r="I125" s="73" t="s">
        <v>39</v>
      </c>
      <c r="J125" s="73" t="s">
        <v>27</v>
      </c>
      <c r="K125" s="73"/>
    </row>
    <row r="126" spans="1:11" ht="12.75" customHeight="1">
      <c r="A126" s="73" t="s">
        <v>395</v>
      </c>
      <c r="B126" s="73" t="s">
        <v>416</v>
      </c>
      <c r="C126" s="73" t="s">
        <v>417</v>
      </c>
      <c r="D126" s="73" t="s">
        <v>40</v>
      </c>
      <c r="E126" s="75">
        <v>40444</v>
      </c>
      <c r="F126" s="75">
        <v>40445</v>
      </c>
      <c r="G126" s="73">
        <f t="shared" si="4"/>
        <v>1</v>
      </c>
      <c r="H126" s="73" t="s">
        <v>38</v>
      </c>
      <c r="I126" s="73" t="s">
        <v>39</v>
      </c>
      <c r="J126" s="73" t="s">
        <v>27</v>
      </c>
      <c r="K126" s="73"/>
    </row>
    <row r="127" spans="1:11" ht="12.75" customHeight="1">
      <c r="A127" s="74" t="s">
        <v>395</v>
      </c>
      <c r="B127" s="74" t="s">
        <v>416</v>
      </c>
      <c r="C127" s="74" t="s">
        <v>417</v>
      </c>
      <c r="D127" s="74" t="s">
        <v>40</v>
      </c>
      <c r="E127" s="76">
        <v>40449</v>
      </c>
      <c r="F127" s="76">
        <v>40450</v>
      </c>
      <c r="G127" s="74">
        <f t="shared" si="4"/>
        <v>1</v>
      </c>
      <c r="H127" s="74" t="s">
        <v>38</v>
      </c>
      <c r="I127" s="74" t="s">
        <v>39</v>
      </c>
      <c r="J127" s="74" t="s">
        <v>27</v>
      </c>
      <c r="K127" s="73"/>
    </row>
    <row r="128" spans="1:11" ht="12.75" customHeight="1">
      <c r="A128" s="33"/>
      <c r="B128" s="63">
        <f>SUM(IF(FREQUENCY(MATCH(B101:B127,B101:B127,0),MATCH(B101:B127,B101:B127,0))&gt;0,1))</f>
        <v>3</v>
      </c>
      <c r="C128" s="34"/>
      <c r="D128" s="29">
        <f>COUNTA(D101:D127)</f>
        <v>27</v>
      </c>
      <c r="E128" s="29"/>
      <c r="F128" s="29"/>
      <c r="G128" s="29">
        <f>SUM(G101:G127)</f>
        <v>45</v>
      </c>
      <c r="H128" s="33"/>
      <c r="I128" s="33"/>
      <c r="J128" s="33"/>
    </row>
    <row r="129" spans="1:11" ht="7.5" customHeight="1">
      <c r="A129" s="33"/>
      <c r="B129" s="63"/>
      <c r="C129" s="34"/>
      <c r="D129" s="29"/>
      <c r="E129" s="29"/>
      <c r="F129" s="29"/>
      <c r="G129" s="29"/>
      <c r="H129" s="33"/>
      <c r="I129" s="33"/>
      <c r="J129" s="33"/>
    </row>
    <row r="130" spans="1:11" ht="12.75" customHeight="1">
      <c r="A130" s="73" t="s">
        <v>420</v>
      </c>
      <c r="B130" s="73" t="s">
        <v>421</v>
      </c>
      <c r="C130" s="73" t="s">
        <v>422</v>
      </c>
      <c r="D130" s="73" t="s">
        <v>40</v>
      </c>
      <c r="E130" s="75">
        <v>40204</v>
      </c>
      <c r="F130" s="75">
        <v>40206</v>
      </c>
      <c r="G130" s="73">
        <v>2</v>
      </c>
      <c r="H130" s="73" t="s">
        <v>38</v>
      </c>
      <c r="I130" s="73" t="s">
        <v>39</v>
      </c>
      <c r="J130" s="73" t="s">
        <v>27</v>
      </c>
      <c r="K130" s="73"/>
    </row>
    <row r="131" spans="1:11" ht="12.75" customHeight="1">
      <c r="A131" s="73" t="s">
        <v>420</v>
      </c>
      <c r="B131" s="73" t="s">
        <v>421</v>
      </c>
      <c r="C131" s="73" t="s">
        <v>422</v>
      </c>
      <c r="D131" s="73" t="s">
        <v>40</v>
      </c>
      <c r="E131" s="75">
        <v>40218</v>
      </c>
      <c r="F131" s="75">
        <v>40219</v>
      </c>
      <c r="G131" s="73">
        <f t="shared" ref="G131:G135" si="5">F131-E131</f>
        <v>1</v>
      </c>
      <c r="H131" s="73" t="s">
        <v>38</v>
      </c>
      <c r="I131" s="73" t="s">
        <v>39</v>
      </c>
      <c r="J131" s="73" t="s">
        <v>27</v>
      </c>
      <c r="K131" s="73"/>
    </row>
    <row r="132" spans="1:11" ht="12.75" customHeight="1">
      <c r="A132" s="73" t="s">
        <v>420</v>
      </c>
      <c r="B132" s="73" t="s">
        <v>421</v>
      </c>
      <c r="C132" s="73" t="s">
        <v>422</v>
      </c>
      <c r="D132" s="73" t="s">
        <v>40</v>
      </c>
      <c r="E132" s="75">
        <v>40232</v>
      </c>
      <c r="F132" s="75">
        <v>40233</v>
      </c>
      <c r="G132" s="73">
        <f t="shared" si="5"/>
        <v>1</v>
      </c>
      <c r="H132" s="73" t="s">
        <v>38</v>
      </c>
      <c r="I132" s="73" t="s">
        <v>39</v>
      </c>
      <c r="J132" s="73" t="s">
        <v>27</v>
      </c>
      <c r="K132" s="73"/>
    </row>
    <row r="133" spans="1:11" ht="12.75" customHeight="1">
      <c r="A133" s="73" t="s">
        <v>420</v>
      </c>
      <c r="B133" s="73" t="s">
        <v>421</v>
      </c>
      <c r="C133" s="73" t="s">
        <v>422</v>
      </c>
      <c r="D133" s="73" t="s">
        <v>40</v>
      </c>
      <c r="E133" s="75">
        <v>40288</v>
      </c>
      <c r="F133" s="75">
        <v>40289</v>
      </c>
      <c r="G133" s="73">
        <f t="shared" si="5"/>
        <v>1</v>
      </c>
      <c r="H133" s="73" t="s">
        <v>38</v>
      </c>
      <c r="I133" s="73" t="s">
        <v>39</v>
      </c>
      <c r="J133" s="73" t="s">
        <v>27</v>
      </c>
      <c r="K133" s="73"/>
    </row>
    <row r="134" spans="1:11" ht="12.75" customHeight="1">
      <c r="A134" s="73" t="s">
        <v>420</v>
      </c>
      <c r="B134" s="73" t="s">
        <v>421</v>
      </c>
      <c r="C134" s="73" t="s">
        <v>422</v>
      </c>
      <c r="D134" s="73" t="s">
        <v>40</v>
      </c>
      <c r="E134" s="75">
        <v>40337</v>
      </c>
      <c r="F134" s="75">
        <v>40339</v>
      </c>
      <c r="G134" s="73">
        <f t="shared" si="5"/>
        <v>2</v>
      </c>
      <c r="H134" s="73" t="s">
        <v>36</v>
      </c>
      <c r="I134" s="73" t="s">
        <v>39</v>
      </c>
      <c r="J134" s="73" t="s">
        <v>27</v>
      </c>
      <c r="K134" s="73"/>
    </row>
    <row r="135" spans="1:11" ht="12.75" customHeight="1">
      <c r="A135" s="73" t="s">
        <v>420</v>
      </c>
      <c r="B135" s="73" t="s">
        <v>421</v>
      </c>
      <c r="C135" s="73" t="s">
        <v>422</v>
      </c>
      <c r="D135" s="73" t="s">
        <v>40</v>
      </c>
      <c r="E135" s="75">
        <v>40379</v>
      </c>
      <c r="F135" s="75">
        <v>40380</v>
      </c>
      <c r="G135" s="73">
        <f t="shared" si="5"/>
        <v>1</v>
      </c>
      <c r="H135" s="73" t="s">
        <v>38</v>
      </c>
      <c r="I135" s="73" t="s">
        <v>39</v>
      </c>
      <c r="J135" s="73" t="s">
        <v>27</v>
      </c>
      <c r="K135" s="73"/>
    </row>
    <row r="136" spans="1:11" ht="12.75" customHeight="1">
      <c r="A136" s="73" t="s">
        <v>420</v>
      </c>
      <c r="B136" s="73" t="s">
        <v>421</v>
      </c>
      <c r="C136" s="73" t="s">
        <v>422</v>
      </c>
      <c r="D136" s="73" t="s">
        <v>40</v>
      </c>
      <c r="E136" s="75">
        <v>40386</v>
      </c>
      <c r="F136" s="75">
        <v>40388</v>
      </c>
      <c r="G136" s="73">
        <v>2</v>
      </c>
      <c r="H136" s="73" t="s">
        <v>38</v>
      </c>
      <c r="I136" s="73" t="s">
        <v>39</v>
      </c>
      <c r="J136" s="73" t="s">
        <v>27</v>
      </c>
      <c r="K136" s="73"/>
    </row>
    <row r="137" spans="1:11" ht="12.75" customHeight="1">
      <c r="A137" s="73" t="s">
        <v>420</v>
      </c>
      <c r="B137" s="73" t="s">
        <v>421</v>
      </c>
      <c r="C137" s="73" t="s">
        <v>422</v>
      </c>
      <c r="D137" s="73" t="s">
        <v>40</v>
      </c>
      <c r="E137" s="75">
        <v>40421</v>
      </c>
      <c r="F137" s="75">
        <v>40422</v>
      </c>
      <c r="G137" s="73">
        <v>1</v>
      </c>
      <c r="H137" s="73" t="s">
        <v>38</v>
      </c>
      <c r="I137" s="73" t="s">
        <v>39</v>
      </c>
      <c r="J137" s="73" t="s">
        <v>27</v>
      </c>
      <c r="K137" s="73"/>
    </row>
    <row r="138" spans="1:11" ht="12.75" customHeight="1">
      <c r="A138" s="73" t="s">
        <v>420</v>
      </c>
      <c r="B138" s="73" t="s">
        <v>421</v>
      </c>
      <c r="C138" s="73" t="s">
        <v>422</v>
      </c>
      <c r="D138" s="73" t="s">
        <v>40</v>
      </c>
      <c r="E138" s="75">
        <v>40428</v>
      </c>
      <c r="F138" s="75">
        <v>40432</v>
      </c>
      <c r="G138" s="73">
        <v>4</v>
      </c>
      <c r="H138" s="73" t="s">
        <v>38</v>
      </c>
      <c r="I138" s="73" t="s">
        <v>39</v>
      </c>
      <c r="J138" s="73" t="s">
        <v>27</v>
      </c>
      <c r="K138" s="73"/>
    </row>
    <row r="139" spans="1:11" ht="12.75" customHeight="1">
      <c r="A139" s="73" t="s">
        <v>420</v>
      </c>
      <c r="B139" s="73" t="s">
        <v>421</v>
      </c>
      <c r="C139" s="73" t="s">
        <v>422</v>
      </c>
      <c r="D139" s="73" t="s">
        <v>40</v>
      </c>
      <c r="E139" s="75">
        <v>40442</v>
      </c>
      <c r="F139" s="75">
        <v>40450</v>
      </c>
      <c r="G139" s="73">
        <v>8</v>
      </c>
      <c r="H139" s="73" t="s">
        <v>38</v>
      </c>
      <c r="I139" s="73" t="s">
        <v>39</v>
      </c>
      <c r="J139" s="73" t="s">
        <v>27</v>
      </c>
      <c r="K139" s="73"/>
    </row>
    <row r="140" spans="1:11" ht="12.75" customHeight="1">
      <c r="A140" s="73" t="s">
        <v>420</v>
      </c>
      <c r="B140" s="73" t="s">
        <v>421</v>
      </c>
      <c r="C140" s="73" t="s">
        <v>422</v>
      </c>
      <c r="D140" s="73" t="s">
        <v>40</v>
      </c>
      <c r="E140" s="75">
        <v>40470</v>
      </c>
      <c r="F140" s="75">
        <v>40471</v>
      </c>
      <c r="G140" s="73">
        <v>1</v>
      </c>
      <c r="H140" s="73" t="s">
        <v>38</v>
      </c>
      <c r="I140" s="73" t="s">
        <v>39</v>
      </c>
      <c r="J140" s="73" t="s">
        <v>27</v>
      </c>
      <c r="K140" s="73"/>
    </row>
    <row r="141" spans="1:11" ht="12.75" customHeight="1">
      <c r="A141" s="73" t="s">
        <v>420</v>
      </c>
      <c r="B141" s="73" t="s">
        <v>421</v>
      </c>
      <c r="C141" s="73" t="s">
        <v>422</v>
      </c>
      <c r="D141" s="73" t="s">
        <v>40</v>
      </c>
      <c r="E141" s="75">
        <v>40484</v>
      </c>
      <c r="F141" s="75">
        <v>40486</v>
      </c>
      <c r="G141" s="73">
        <v>2</v>
      </c>
      <c r="H141" s="73" t="s">
        <v>38</v>
      </c>
      <c r="I141" s="73" t="s">
        <v>39</v>
      </c>
      <c r="J141" s="73" t="s">
        <v>27</v>
      </c>
      <c r="K141" s="73"/>
    </row>
    <row r="142" spans="1:11" ht="12.75" customHeight="1">
      <c r="A142" s="73" t="s">
        <v>420</v>
      </c>
      <c r="B142" s="73" t="s">
        <v>421</v>
      </c>
      <c r="C142" s="73" t="s">
        <v>422</v>
      </c>
      <c r="D142" s="73" t="s">
        <v>40</v>
      </c>
      <c r="E142" s="75">
        <v>40512</v>
      </c>
      <c r="F142" s="75">
        <v>40513</v>
      </c>
      <c r="G142" s="73">
        <f t="shared" ref="G142:G152" si="6">F142-E142</f>
        <v>1</v>
      </c>
      <c r="H142" s="73" t="s">
        <v>38</v>
      </c>
      <c r="I142" s="73" t="s">
        <v>39</v>
      </c>
      <c r="J142" s="73" t="s">
        <v>27</v>
      </c>
      <c r="K142" s="73"/>
    </row>
    <row r="143" spans="1:11" ht="12.75" customHeight="1">
      <c r="A143" s="73" t="s">
        <v>420</v>
      </c>
      <c r="B143" s="73" t="s">
        <v>423</v>
      </c>
      <c r="C143" s="73" t="s">
        <v>424</v>
      </c>
      <c r="D143" s="73" t="s">
        <v>40</v>
      </c>
      <c r="E143" s="75">
        <v>40204</v>
      </c>
      <c r="F143" s="75">
        <v>40205</v>
      </c>
      <c r="G143" s="73">
        <f t="shared" si="6"/>
        <v>1</v>
      </c>
      <c r="H143" s="73" t="s">
        <v>38</v>
      </c>
      <c r="I143" s="73" t="s">
        <v>39</v>
      </c>
      <c r="J143" s="73" t="s">
        <v>27</v>
      </c>
      <c r="K143" s="73"/>
    </row>
    <row r="144" spans="1:11" ht="12.75" customHeight="1">
      <c r="A144" s="73" t="s">
        <v>420</v>
      </c>
      <c r="B144" s="73" t="s">
        <v>423</v>
      </c>
      <c r="C144" s="73" t="s">
        <v>424</v>
      </c>
      <c r="D144" s="73" t="s">
        <v>40</v>
      </c>
      <c r="E144" s="75">
        <v>40218</v>
      </c>
      <c r="F144" s="75">
        <v>40221</v>
      </c>
      <c r="G144" s="73">
        <f t="shared" si="6"/>
        <v>3</v>
      </c>
      <c r="H144" s="73" t="s">
        <v>38</v>
      </c>
      <c r="I144" s="73" t="s">
        <v>39</v>
      </c>
      <c r="J144" s="73" t="s">
        <v>27</v>
      </c>
      <c r="K144" s="73"/>
    </row>
    <row r="145" spans="1:11" ht="12.75" customHeight="1">
      <c r="A145" s="73" t="s">
        <v>420</v>
      </c>
      <c r="B145" s="73" t="s">
        <v>423</v>
      </c>
      <c r="C145" s="73" t="s">
        <v>424</v>
      </c>
      <c r="D145" s="73" t="s">
        <v>40</v>
      </c>
      <c r="E145" s="75">
        <v>40232</v>
      </c>
      <c r="F145" s="75">
        <v>40233</v>
      </c>
      <c r="G145" s="73">
        <f t="shared" si="6"/>
        <v>1</v>
      </c>
      <c r="H145" s="73" t="s">
        <v>38</v>
      </c>
      <c r="I145" s="73" t="s">
        <v>39</v>
      </c>
      <c r="J145" s="73" t="s">
        <v>27</v>
      </c>
      <c r="K145" s="73"/>
    </row>
    <row r="146" spans="1:11" ht="12.75" customHeight="1">
      <c r="A146" s="73" t="s">
        <v>420</v>
      </c>
      <c r="B146" s="73" t="s">
        <v>423</v>
      </c>
      <c r="C146" s="73" t="s">
        <v>424</v>
      </c>
      <c r="D146" s="73" t="s">
        <v>40</v>
      </c>
      <c r="E146" s="75">
        <v>40337</v>
      </c>
      <c r="F146" s="75">
        <v>40338</v>
      </c>
      <c r="G146" s="73">
        <f t="shared" si="6"/>
        <v>1</v>
      </c>
      <c r="H146" s="73" t="s">
        <v>36</v>
      </c>
      <c r="I146" s="73" t="s">
        <v>39</v>
      </c>
      <c r="J146" s="73" t="s">
        <v>27</v>
      </c>
      <c r="K146" s="73"/>
    </row>
    <row r="147" spans="1:11" ht="12.75" customHeight="1">
      <c r="A147" s="73" t="s">
        <v>420</v>
      </c>
      <c r="B147" s="73" t="s">
        <v>423</v>
      </c>
      <c r="C147" s="73" t="s">
        <v>424</v>
      </c>
      <c r="D147" s="73" t="s">
        <v>40</v>
      </c>
      <c r="E147" s="75">
        <v>40379</v>
      </c>
      <c r="F147" s="75">
        <v>40380</v>
      </c>
      <c r="G147" s="73">
        <f t="shared" si="6"/>
        <v>1</v>
      </c>
      <c r="H147" s="73" t="s">
        <v>38</v>
      </c>
      <c r="I147" s="73" t="s">
        <v>39</v>
      </c>
      <c r="J147" s="73" t="s">
        <v>27</v>
      </c>
      <c r="K147" s="73"/>
    </row>
    <row r="148" spans="1:11" ht="12.75" customHeight="1">
      <c r="A148" s="73" t="s">
        <v>420</v>
      </c>
      <c r="B148" s="73" t="s">
        <v>423</v>
      </c>
      <c r="C148" s="73" t="s">
        <v>424</v>
      </c>
      <c r="D148" s="73" t="s">
        <v>40</v>
      </c>
      <c r="E148" s="75">
        <v>40421</v>
      </c>
      <c r="F148" s="75">
        <v>40422</v>
      </c>
      <c r="G148" s="73">
        <f t="shared" si="6"/>
        <v>1</v>
      </c>
      <c r="H148" s="73" t="s">
        <v>38</v>
      </c>
      <c r="I148" s="73" t="s">
        <v>39</v>
      </c>
      <c r="J148" s="73" t="s">
        <v>27</v>
      </c>
      <c r="K148" s="73"/>
    </row>
    <row r="149" spans="1:11" ht="12.75" customHeight="1">
      <c r="A149" s="73" t="s">
        <v>420</v>
      </c>
      <c r="B149" s="73" t="s">
        <v>423</v>
      </c>
      <c r="C149" s="73" t="s">
        <v>424</v>
      </c>
      <c r="D149" s="73" t="s">
        <v>40</v>
      </c>
      <c r="E149" s="75">
        <v>40428</v>
      </c>
      <c r="F149" s="75">
        <v>40429</v>
      </c>
      <c r="G149" s="73">
        <f t="shared" si="6"/>
        <v>1</v>
      </c>
      <c r="H149" s="73" t="s">
        <v>38</v>
      </c>
      <c r="I149" s="73" t="s">
        <v>39</v>
      </c>
      <c r="J149" s="73" t="s">
        <v>27</v>
      </c>
      <c r="K149" s="73"/>
    </row>
    <row r="150" spans="1:11" ht="12.75" customHeight="1">
      <c r="A150" s="73" t="s">
        <v>420</v>
      </c>
      <c r="B150" s="73" t="s">
        <v>429</v>
      </c>
      <c r="C150" s="73" t="s">
        <v>430</v>
      </c>
      <c r="D150" s="73" t="s">
        <v>40</v>
      </c>
      <c r="E150" s="75">
        <v>40289</v>
      </c>
      <c r="F150" s="75">
        <v>40290</v>
      </c>
      <c r="G150" s="73">
        <f t="shared" si="6"/>
        <v>1</v>
      </c>
      <c r="H150" s="73" t="s">
        <v>38</v>
      </c>
      <c r="I150" s="73" t="s">
        <v>39</v>
      </c>
      <c r="J150" s="73" t="s">
        <v>27</v>
      </c>
      <c r="K150" s="73"/>
    </row>
    <row r="151" spans="1:11" ht="12.75" customHeight="1">
      <c r="A151" s="73" t="s">
        <v>420</v>
      </c>
      <c r="B151" s="73" t="s">
        <v>429</v>
      </c>
      <c r="C151" s="73" t="s">
        <v>430</v>
      </c>
      <c r="D151" s="73" t="s">
        <v>40</v>
      </c>
      <c r="E151" s="75">
        <v>40337</v>
      </c>
      <c r="F151" s="75">
        <v>40338</v>
      </c>
      <c r="G151" s="73">
        <f t="shared" si="6"/>
        <v>1</v>
      </c>
      <c r="H151" s="73" t="s">
        <v>36</v>
      </c>
      <c r="I151" s="73" t="s">
        <v>39</v>
      </c>
      <c r="J151" s="73" t="s">
        <v>27</v>
      </c>
      <c r="K151" s="73"/>
    </row>
    <row r="152" spans="1:11" ht="12.75" customHeight="1">
      <c r="A152" s="73" t="s">
        <v>420</v>
      </c>
      <c r="B152" s="73" t="s">
        <v>429</v>
      </c>
      <c r="C152" s="73" t="s">
        <v>430</v>
      </c>
      <c r="D152" s="73" t="s">
        <v>40</v>
      </c>
      <c r="E152" s="75">
        <v>40344</v>
      </c>
      <c r="F152" s="75">
        <v>40345</v>
      </c>
      <c r="G152" s="73">
        <f t="shared" si="6"/>
        <v>1</v>
      </c>
      <c r="H152" s="73" t="s">
        <v>15</v>
      </c>
      <c r="I152" s="73" t="s">
        <v>39</v>
      </c>
      <c r="J152" s="73" t="s">
        <v>27</v>
      </c>
      <c r="K152" s="73"/>
    </row>
    <row r="153" spans="1:11" ht="12.75" customHeight="1">
      <c r="A153" s="73" t="s">
        <v>420</v>
      </c>
      <c r="B153" s="73" t="s">
        <v>429</v>
      </c>
      <c r="C153" s="73" t="s">
        <v>430</v>
      </c>
      <c r="D153" s="73" t="s">
        <v>40</v>
      </c>
      <c r="E153" s="75">
        <v>40386</v>
      </c>
      <c r="F153" s="75">
        <v>40388</v>
      </c>
      <c r="G153" s="73">
        <v>2</v>
      </c>
      <c r="H153" s="73" t="s">
        <v>38</v>
      </c>
      <c r="I153" s="73" t="s">
        <v>39</v>
      </c>
      <c r="J153" s="73" t="s">
        <v>27</v>
      </c>
      <c r="K153" s="73"/>
    </row>
    <row r="154" spans="1:11" ht="12.75" customHeight="1">
      <c r="A154" s="73" t="s">
        <v>420</v>
      </c>
      <c r="B154" s="73" t="s">
        <v>429</v>
      </c>
      <c r="C154" s="73" t="s">
        <v>430</v>
      </c>
      <c r="D154" s="73" t="s">
        <v>40</v>
      </c>
      <c r="E154" s="75">
        <v>40428</v>
      </c>
      <c r="F154" s="75">
        <v>40430</v>
      </c>
      <c r="G154" s="73">
        <v>2</v>
      </c>
      <c r="H154" s="73" t="s">
        <v>38</v>
      </c>
      <c r="I154" s="73" t="s">
        <v>39</v>
      </c>
      <c r="J154" s="73" t="s">
        <v>27</v>
      </c>
      <c r="K154" s="73"/>
    </row>
    <row r="155" spans="1:11" ht="12.75" customHeight="1">
      <c r="A155" s="73" t="s">
        <v>420</v>
      </c>
      <c r="B155" s="73" t="s">
        <v>429</v>
      </c>
      <c r="C155" s="73" t="s">
        <v>430</v>
      </c>
      <c r="D155" s="73" t="s">
        <v>40</v>
      </c>
      <c r="E155" s="75">
        <v>40442</v>
      </c>
      <c r="F155" s="75">
        <v>40444</v>
      </c>
      <c r="G155" s="73">
        <v>2</v>
      </c>
      <c r="H155" s="73" t="s">
        <v>38</v>
      </c>
      <c r="I155" s="73" t="s">
        <v>39</v>
      </c>
      <c r="J155" s="73" t="s">
        <v>27</v>
      </c>
      <c r="K155" s="73"/>
    </row>
    <row r="156" spans="1:11" ht="12.75" customHeight="1">
      <c r="A156" s="73" t="s">
        <v>420</v>
      </c>
      <c r="B156" s="73" t="s">
        <v>429</v>
      </c>
      <c r="C156" s="73" t="s">
        <v>430</v>
      </c>
      <c r="D156" s="73" t="s">
        <v>40</v>
      </c>
      <c r="E156" s="75">
        <v>40484</v>
      </c>
      <c r="F156" s="75">
        <v>40486</v>
      </c>
      <c r="G156" s="73">
        <v>2</v>
      </c>
      <c r="H156" s="73" t="s">
        <v>38</v>
      </c>
      <c r="I156" s="73" t="s">
        <v>39</v>
      </c>
      <c r="J156" s="73" t="s">
        <v>27</v>
      </c>
      <c r="K156" s="73"/>
    </row>
    <row r="157" spans="1:11" ht="12.75" customHeight="1">
      <c r="A157" s="73" t="s">
        <v>420</v>
      </c>
      <c r="B157" s="73" t="s">
        <v>433</v>
      </c>
      <c r="C157" s="73" t="s">
        <v>434</v>
      </c>
      <c r="D157" s="73" t="s">
        <v>40</v>
      </c>
      <c r="E157" s="75">
        <v>40337</v>
      </c>
      <c r="F157" s="75">
        <v>40338</v>
      </c>
      <c r="G157" s="73">
        <v>1</v>
      </c>
      <c r="H157" s="73" t="s">
        <v>36</v>
      </c>
      <c r="I157" s="73" t="s">
        <v>39</v>
      </c>
      <c r="J157" s="73" t="s">
        <v>27</v>
      </c>
      <c r="K157" s="73"/>
    </row>
    <row r="158" spans="1:11" ht="12.75" customHeight="1">
      <c r="A158" s="73" t="s">
        <v>420</v>
      </c>
      <c r="B158" s="73" t="s">
        <v>433</v>
      </c>
      <c r="C158" s="73" t="s">
        <v>434</v>
      </c>
      <c r="D158" s="73" t="s">
        <v>40</v>
      </c>
      <c r="E158" s="75">
        <v>40428</v>
      </c>
      <c r="F158" s="75">
        <v>40430</v>
      </c>
      <c r="G158" s="73">
        <v>2</v>
      </c>
      <c r="H158" s="73" t="s">
        <v>38</v>
      </c>
      <c r="I158" s="73" t="s">
        <v>39</v>
      </c>
      <c r="J158" s="73" t="s">
        <v>27</v>
      </c>
      <c r="K158" s="73"/>
    </row>
    <row r="159" spans="1:11" ht="12.75" customHeight="1">
      <c r="A159" s="73" t="s">
        <v>420</v>
      </c>
      <c r="B159" s="73" t="s">
        <v>433</v>
      </c>
      <c r="C159" s="73" t="s">
        <v>434</v>
      </c>
      <c r="D159" s="73" t="s">
        <v>40</v>
      </c>
      <c r="E159" s="75">
        <v>40442</v>
      </c>
      <c r="F159" s="75">
        <v>40444</v>
      </c>
      <c r="G159" s="73">
        <v>2</v>
      </c>
      <c r="H159" s="73" t="s">
        <v>38</v>
      </c>
      <c r="I159" s="73" t="s">
        <v>39</v>
      </c>
      <c r="J159" s="73" t="s">
        <v>27</v>
      </c>
      <c r="K159" s="73"/>
    </row>
    <row r="160" spans="1:11" ht="12.75" customHeight="1">
      <c r="A160" s="73" t="s">
        <v>420</v>
      </c>
      <c r="B160" s="73" t="s">
        <v>433</v>
      </c>
      <c r="C160" s="73" t="s">
        <v>434</v>
      </c>
      <c r="D160" s="73" t="s">
        <v>40</v>
      </c>
      <c r="E160" s="75">
        <v>40449</v>
      </c>
      <c r="F160" s="75">
        <v>40450</v>
      </c>
      <c r="G160" s="73">
        <v>1</v>
      </c>
      <c r="H160" s="73" t="s">
        <v>38</v>
      </c>
      <c r="I160" s="73" t="s">
        <v>39</v>
      </c>
      <c r="J160" s="73" t="s">
        <v>27</v>
      </c>
      <c r="K160" s="73"/>
    </row>
    <row r="161" spans="1:11" ht="12.75" customHeight="1">
      <c r="A161" s="73" t="s">
        <v>420</v>
      </c>
      <c r="B161" s="73" t="s">
        <v>443</v>
      </c>
      <c r="C161" s="73" t="s">
        <v>444</v>
      </c>
      <c r="D161" s="73" t="s">
        <v>40</v>
      </c>
      <c r="E161" s="75">
        <v>40219</v>
      </c>
      <c r="F161" s="75">
        <v>40221</v>
      </c>
      <c r="G161" s="73">
        <v>2</v>
      </c>
      <c r="H161" s="73" t="s">
        <v>38</v>
      </c>
      <c r="I161" s="73" t="s">
        <v>39</v>
      </c>
      <c r="J161" s="73" t="s">
        <v>27</v>
      </c>
      <c r="K161" s="73"/>
    </row>
    <row r="162" spans="1:11" ht="12.75" customHeight="1">
      <c r="A162" s="73" t="s">
        <v>420</v>
      </c>
      <c r="B162" s="73" t="s">
        <v>443</v>
      </c>
      <c r="C162" s="73" t="s">
        <v>444</v>
      </c>
      <c r="D162" s="73" t="s">
        <v>40</v>
      </c>
      <c r="E162" s="75">
        <v>40338</v>
      </c>
      <c r="F162" s="75">
        <v>40339</v>
      </c>
      <c r="G162" s="73">
        <f t="shared" ref="G162:G175" si="7">F162-E162</f>
        <v>1</v>
      </c>
      <c r="H162" s="73" t="s">
        <v>38</v>
      </c>
      <c r="I162" s="73" t="s">
        <v>39</v>
      </c>
      <c r="J162" s="73" t="s">
        <v>27</v>
      </c>
      <c r="K162" s="73"/>
    </row>
    <row r="163" spans="1:11" ht="12.75" customHeight="1">
      <c r="A163" s="73" t="s">
        <v>420</v>
      </c>
      <c r="B163" s="73" t="s">
        <v>443</v>
      </c>
      <c r="C163" s="73" t="s">
        <v>444</v>
      </c>
      <c r="D163" s="73" t="s">
        <v>40</v>
      </c>
      <c r="E163" s="75">
        <v>40387</v>
      </c>
      <c r="F163" s="75">
        <v>40388</v>
      </c>
      <c r="G163" s="73">
        <f t="shared" si="7"/>
        <v>1</v>
      </c>
      <c r="H163" s="73" t="s">
        <v>38</v>
      </c>
      <c r="I163" s="73" t="s">
        <v>39</v>
      </c>
      <c r="J163" s="73" t="s">
        <v>27</v>
      </c>
      <c r="K163" s="73"/>
    </row>
    <row r="164" spans="1:11" ht="12.75" customHeight="1">
      <c r="A164" s="73" t="s">
        <v>420</v>
      </c>
      <c r="B164" s="73" t="s">
        <v>443</v>
      </c>
      <c r="C164" s="73" t="s">
        <v>444</v>
      </c>
      <c r="D164" s="73" t="s">
        <v>40</v>
      </c>
      <c r="E164" s="75">
        <v>40422</v>
      </c>
      <c r="F164" s="75">
        <v>40423</v>
      </c>
      <c r="G164" s="73">
        <f t="shared" si="7"/>
        <v>1</v>
      </c>
      <c r="H164" s="73" t="s">
        <v>38</v>
      </c>
      <c r="I164" s="73" t="s">
        <v>39</v>
      </c>
      <c r="J164" s="73" t="s">
        <v>27</v>
      </c>
      <c r="K164" s="73"/>
    </row>
    <row r="165" spans="1:11" ht="12.75" customHeight="1">
      <c r="A165" s="73" t="s">
        <v>420</v>
      </c>
      <c r="B165" s="73" t="s">
        <v>443</v>
      </c>
      <c r="C165" s="73" t="s">
        <v>444</v>
      </c>
      <c r="D165" s="73" t="s">
        <v>40</v>
      </c>
      <c r="E165" s="75">
        <v>40429</v>
      </c>
      <c r="F165" s="75">
        <v>40430</v>
      </c>
      <c r="G165" s="73">
        <f t="shared" si="7"/>
        <v>1</v>
      </c>
      <c r="H165" s="73" t="s">
        <v>38</v>
      </c>
      <c r="I165" s="73" t="s">
        <v>39</v>
      </c>
      <c r="J165" s="73" t="s">
        <v>27</v>
      </c>
      <c r="K165" s="73"/>
    </row>
    <row r="166" spans="1:11" ht="12.75" customHeight="1">
      <c r="A166" s="73" t="s">
        <v>420</v>
      </c>
      <c r="B166" s="73" t="s">
        <v>443</v>
      </c>
      <c r="C166" s="73" t="s">
        <v>444</v>
      </c>
      <c r="D166" s="73" t="s">
        <v>40</v>
      </c>
      <c r="E166" s="75">
        <v>40457</v>
      </c>
      <c r="F166" s="75">
        <v>40458</v>
      </c>
      <c r="G166" s="73">
        <f t="shared" si="7"/>
        <v>1</v>
      </c>
      <c r="H166" s="73" t="s">
        <v>38</v>
      </c>
      <c r="I166" s="73" t="s">
        <v>39</v>
      </c>
      <c r="J166" s="73" t="s">
        <v>27</v>
      </c>
      <c r="K166" s="73"/>
    </row>
    <row r="167" spans="1:11" ht="12.75" customHeight="1">
      <c r="A167" s="73" t="s">
        <v>420</v>
      </c>
      <c r="B167" s="73" t="s">
        <v>443</v>
      </c>
      <c r="C167" s="73" t="s">
        <v>444</v>
      </c>
      <c r="D167" s="73" t="s">
        <v>40</v>
      </c>
      <c r="E167" s="75">
        <v>40471</v>
      </c>
      <c r="F167" s="75">
        <v>40472</v>
      </c>
      <c r="G167" s="73">
        <f t="shared" si="7"/>
        <v>1</v>
      </c>
      <c r="H167" s="73" t="s">
        <v>38</v>
      </c>
      <c r="I167" s="73" t="s">
        <v>39</v>
      </c>
      <c r="J167" s="73" t="s">
        <v>27</v>
      </c>
      <c r="K167" s="73"/>
    </row>
    <row r="168" spans="1:11" ht="12.75" customHeight="1">
      <c r="A168" s="73" t="s">
        <v>420</v>
      </c>
      <c r="B168" s="73" t="s">
        <v>445</v>
      </c>
      <c r="C168" s="73" t="s">
        <v>446</v>
      </c>
      <c r="D168" s="73" t="s">
        <v>40</v>
      </c>
      <c r="E168" s="75">
        <v>40275</v>
      </c>
      <c r="F168" s="75">
        <v>40276</v>
      </c>
      <c r="G168" s="73">
        <f t="shared" si="7"/>
        <v>1</v>
      </c>
      <c r="H168" s="73" t="s">
        <v>38</v>
      </c>
      <c r="I168" s="73" t="s">
        <v>39</v>
      </c>
      <c r="J168" s="73" t="s">
        <v>27</v>
      </c>
      <c r="K168" s="73"/>
    </row>
    <row r="169" spans="1:11" ht="12.75" customHeight="1">
      <c r="A169" s="73" t="s">
        <v>420</v>
      </c>
      <c r="B169" s="73" t="s">
        <v>445</v>
      </c>
      <c r="C169" s="73" t="s">
        <v>446</v>
      </c>
      <c r="D169" s="73" t="s">
        <v>40</v>
      </c>
      <c r="E169" s="75">
        <v>40338</v>
      </c>
      <c r="F169" s="75">
        <v>40339</v>
      </c>
      <c r="G169" s="73">
        <f t="shared" si="7"/>
        <v>1</v>
      </c>
      <c r="H169" s="73" t="s">
        <v>38</v>
      </c>
      <c r="I169" s="73" t="s">
        <v>39</v>
      </c>
      <c r="J169" s="73" t="s">
        <v>27</v>
      </c>
      <c r="K169" s="73"/>
    </row>
    <row r="170" spans="1:11" ht="12.75" customHeight="1">
      <c r="A170" s="73" t="s">
        <v>420</v>
      </c>
      <c r="B170" s="73" t="s">
        <v>447</v>
      </c>
      <c r="C170" s="73" t="s">
        <v>448</v>
      </c>
      <c r="D170" s="73" t="s">
        <v>40</v>
      </c>
      <c r="E170" s="75">
        <v>40317</v>
      </c>
      <c r="F170" s="75">
        <v>40318</v>
      </c>
      <c r="G170" s="73">
        <f t="shared" si="7"/>
        <v>1</v>
      </c>
      <c r="H170" s="73" t="s">
        <v>38</v>
      </c>
      <c r="I170" s="73" t="s">
        <v>39</v>
      </c>
      <c r="J170" s="73" t="s">
        <v>27</v>
      </c>
      <c r="K170" s="73"/>
    </row>
    <row r="171" spans="1:11" ht="12.75" customHeight="1">
      <c r="A171" s="73" t="s">
        <v>420</v>
      </c>
      <c r="B171" s="73" t="s">
        <v>447</v>
      </c>
      <c r="C171" s="73" t="s">
        <v>448</v>
      </c>
      <c r="D171" s="73" t="s">
        <v>40</v>
      </c>
      <c r="E171" s="75">
        <v>40394</v>
      </c>
      <c r="F171" s="75">
        <v>40395</v>
      </c>
      <c r="G171" s="73">
        <f t="shared" si="7"/>
        <v>1</v>
      </c>
      <c r="H171" s="73" t="s">
        <v>38</v>
      </c>
      <c r="I171" s="73" t="s">
        <v>39</v>
      </c>
      <c r="J171" s="73" t="s">
        <v>27</v>
      </c>
      <c r="K171" s="73"/>
    </row>
    <row r="172" spans="1:11" ht="12.75" customHeight="1">
      <c r="A172" s="73" t="s">
        <v>420</v>
      </c>
      <c r="B172" s="73" t="s">
        <v>447</v>
      </c>
      <c r="C172" s="73" t="s">
        <v>448</v>
      </c>
      <c r="D172" s="73" t="s">
        <v>40</v>
      </c>
      <c r="E172" s="75">
        <v>40443</v>
      </c>
      <c r="F172" s="75">
        <v>40444</v>
      </c>
      <c r="G172" s="73">
        <f t="shared" si="7"/>
        <v>1</v>
      </c>
      <c r="H172" s="73" t="s">
        <v>38</v>
      </c>
      <c r="I172" s="73" t="s">
        <v>39</v>
      </c>
      <c r="J172" s="73" t="s">
        <v>27</v>
      </c>
      <c r="K172" s="73"/>
    </row>
    <row r="173" spans="1:11" ht="12.75" customHeight="1">
      <c r="A173" s="73" t="s">
        <v>420</v>
      </c>
      <c r="B173" s="73" t="s">
        <v>451</v>
      </c>
      <c r="C173" s="73" t="s">
        <v>452</v>
      </c>
      <c r="D173" s="73" t="s">
        <v>40</v>
      </c>
      <c r="E173" s="75">
        <v>40337</v>
      </c>
      <c r="F173" s="75">
        <v>40338</v>
      </c>
      <c r="G173" s="73">
        <f t="shared" si="7"/>
        <v>1</v>
      </c>
      <c r="H173" s="73" t="s">
        <v>36</v>
      </c>
      <c r="I173" s="73" t="s">
        <v>39</v>
      </c>
      <c r="J173" s="73" t="s">
        <v>27</v>
      </c>
      <c r="K173" s="73"/>
    </row>
    <row r="174" spans="1:11" ht="12.75" customHeight="1">
      <c r="A174" s="73" t="s">
        <v>420</v>
      </c>
      <c r="B174" s="73" t="s">
        <v>451</v>
      </c>
      <c r="C174" s="73" t="s">
        <v>452</v>
      </c>
      <c r="D174" s="73" t="s">
        <v>40</v>
      </c>
      <c r="E174" s="75">
        <v>40407</v>
      </c>
      <c r="F174" s="75">
        <v>40408</v>
      </c>
      <c r="G174" s="73">
        <f t="shared" si="7"/>
        <v>1</v>
      </c>
      <c r="H174" s="73" t="s">
        <v>38</v>
      </c>
      <c r="I174" s="73" t="s">
        <v>39</v>
      </c>
      <c r="J174" s="73" t="s">
        <v>27</v>
      </c>
      <c r="K174" s="73"/>
    </row>
    <row r="175" spans="1:11" ht="12.75" customHeight="1">
      <c r="A175" s="73" t="s">
        <v>420</v>
      </c>
      <c r="B175" s="73" t="s">
        <v>451</v>
      </c>
      <c r="C175" s="73" t="s">
        <v>452</v>
      </c>
      <c r="D175" s="73" t="s">
        <v>40</v>
      </c>
      <c r="E175" s="75">
        <v>40421</v>
      </c>
      <c r="F175" s="75">
        <v>40422</v>
      </c>
      <c r="G175" s="73">
        <f t="shared" si="7"/>
        <v>1</v>
      </c>
      <c r="H175" s="73" t="s">
        <v>38</v>
      </c>
      <c r="I175" s="73" t="s">
        <v>39</v>
      </c>
      <c r="J175" s="73" t="s">
        <v>27</v>
      </c>
      <c r="K175" s="73"/>
    </row>
    <row r="176" spans="1:11" ht="12.75" customHeight="1">
      <c r="A176" s="73" t="s">
        <v>420</v>
      </c>
      <c r="B176" s="73" t="s">
        <v>451</v>
      </c>
      <c r="C176" s="73" t="s">
        <v>452</v>
      </c>
      <c r="D176" s="73" t="s">
        <v>40</v>
      </c>
      <c r="E176" s="75">
        <v>40428</v>
      </c>
      <c r="F176" s="75">
        <v>40430</v>
      </c>
      <c r="G176" s="73">
        <v>2</v>
      </c>
      <c r="H176" s="73" t="s">
        <v>38</v>
      </c>
      <c r="I176" s="73" t="s">
        <v>39</v>
      </c>
      <c r="J176" s="73" t="s">
        <v>27</v>
      </c>
      <c r="K176" s="73"/>
    </row>
    <row r="177" spans="1:11" ht="12.75" customHeight="1">
      <c r="A177" s="73" t="s">
        <v>420</v>
      </c>
      <c r="B177" s="73" t="s">
        <v>451</v>
      </c>
      <c r="C177" s="73" t="s">
        <v>452</v>
      </c>
      <c r="D177" s="73" t="s">
        <v>40</v>
      </c>
      <c r="E177" s="75">
        <v>40442</v>
      </c>
      <c r="F177" s="75">
        <v>40449</v>
      </c>
      <c r="G177" s="73">
        <v>7</v>
      </c>
      <c r="H177" s="73" t="s">
        <v>38</v>
      </c>
      <c r="I177" s="73" t="s">
        <v>39</v>
      </c>
      <c r="J177" s="73" t="s">
        <v>27</v>
      </c>
      <c r="K177" s="73"/>
    </row>
    <row r="178" spans="1:11" ht="12.75" customHeight="1">
      <c r="A178" s="73" t="s">
        <v>420</v>
      </c>
      <c r="B178" s="73" t="s">
        <v>463</v>
      </c>
      <c r="C178" s="73" t="s">
        <v>464</v>
      </c>
      <c r="D178" s="73" t="s">
        <v>40</v>
      </c>
      <c r="E178" s="75">
        <v>40429</v>
      </c>
      <c r="F178" s="75">
        <v>40430</v>
      </c>
      <c r="G178" s="73">
        <f t="shared" ref="G178:G185" si="8">F178-E178</f>
        <v>1</v>
      </c>
      <c r="H178" s="73" t="s">
        <v>38</v>
      </c>
      <c r="I178" s="73" t="s">
        <v>39</v>
      </c>
      <c r="J178" s="73" t="s">
        <v>27</v>
      </c>
      <c r="K178" s="73"/>
    </row>
    <row r="179" spans="1:11" ht="12.75" customHeight="1">
      <c r="A179" s="73" t="s">
        <v>420</v>
      </c>
      <c r="B179" s="73" t="s">
        <v>465</v>
      </c>
      <c r="C179" s="73" t="s">
        <v>466</v>
      </c>
      <c r="D179" s="73" t="s">
        <v>40</v>
      </c>
      <c r="E179" s="75">
        <v>40205</v>
      </c>
      <c r="F179" s="75">
        <v>40206</v>
      </c>
      <c r="G179" s="73">
        <f t="shared" si="8"/>
        <v>1</v>
      </c>
      <c r="H179" s="73" t="s">
        <v>38</v>
      </c>
      <c r="I179" s="73" t="s">
        <v>39</v>
      </c>
      <c r="J179" s="73" t="s">
        <v>27</v>
      </c>
      <c r="K179" s="73"/>
    </row>
    <row r="180" spans="1:11" ht="12.75" customHeight="1">
      <c r="A180" s="73" t="s">
        <v>420</v>
      </c>
      <c r="B180" s="73" t="s">
        <v>465</v>
      </c>
      <c r="C180" s="73" t="s">
        <v>466</v>
      </c>
      <c r="D180" s="73" t="s">
        <v>40</v>
      </c>
      <c r="E180" s="75">
        <v>40233</v>
      </c>
      <c r="F180" s="75">
        <v>40234</v>
      </c>
      <c r="G180" s="73">
        <f t="shared" si="8"/>
        <v>1</v>
      </c>
      <c r="H180" s="73" t="s">
        <v>38</v>
      </c>
      <c r="I180" s="73" t="s">
        <v>39</v>
      </c>
      <c r="J180" s="73" t="s">
        <v>27</v>
      </c>
      <c r="K180" s="73"/>
    </row>
    <row r="181" spans="1:11" ht="12.75" customHeight="1">
      <c r="A181" s="73" t="s">
        <v>420</v>
      </c>
      <c r="B181" s="73" t="s">
        <v>465</v>
      </c>
      <c r="C181" s="73" t="s">
        <v>466</v>
      </c>
      <c r="D181" s="73" t="s">
        <v>40</v>
      </c>
      <c r="E181" s="75">
        <v>40240</v>
      </c>
      <c r="F181" s="75">
        <v>40241</v>
      </c>
      <c r="G181" s="73">
        <f t="shared" si="8"/>
        <v>1</v>
      </c>
      <c r="H181" s="73" t="s">
        <v>38</v>
      </c>
      <c r="I181" s="73" t="s">
        <v>39</v>
      </c>
      <c r="J181" s="73" t="s">
        <v>27</v>
      </c>
      <c r="K181" s="73"/>
    </row>
    <row r="182" spans="1:11" ht="12.75" customHeight="1">
      <c r="A182" s="73" t="s">
        <v>420</v>
      </c>
      <c r="B182" s="73" t="s">
        <v>465</v>
      </c>
      <c r="C182" s="73" t="s">
        <v>466</v>
      </c>
      <c r="D182" s="73" t="s">
        <v>40</v>
      </c>
      <c r="E182" s="75">
        <v>40275</v>
      </c>
      <c r="F182" s="75">
        <v>40276</v>
      </c>
      <c r="G182" s="73">
        <f t="shared" si="8"/>
        <v>1</v>
      </c>
      <c r="H182" s="73" t="s">
        <v>38</v>
      </c>
      <c r="I182" s="73" t="s">
        <v>39</v>
      </c>
      <c r="J182" s="73" t="s">
        <v>27</v>
      </c>
      <c r="K182" s="73"/>
    </row>
    <row r="183" spans="1:11" ht="12.75" customHeight="1">
      <c r="A183" s="73" t="s">
        <v>420</v>
      </c>
      <c r="B183" s="73" t="s">
        <v>465</v>
      </c>
      <c r="C183" s="73" t="s">
        <v>466</v>
      </c>
      <c r="D183" s="73" t="s">
        <v>40</v>
      </c>
      <c r="E183" s="75">
        <v>40331</v>
      </c>
      <c r="F183" s="75">
        <v>40333</v>
      </c>
      <c r="G183" s="73">
        <f t="shared" si="8"/>
        <v>2</v>
      </c>
      <c r="H183" s="73" t="s">
        <v>38</v>
      </c>
      <c r="I183" s="73" t="s">
        <v>39</v>
      </c>
      <c r="J183" s="73" t="s">
        <v>27</v>
      </c>
      <c r="K183" s="73"/>
    </row>
    <row r="184" spans="1:11" ht="12.75" customHeight="1">
      <c r="A184" s="73" t="s">
        <v>420</v>
      </c>
      <c r="B184" s="73" t="s">
        <v>465</v>
      </c>
      <c r="C184" s="73" t="s">
        <v>466</v>
      </c>
      <c r="D184" s="73" t="s">
        <v>40</v>
      </c>
      <c r="E184" s="75">
        <v>40345</v>
      </c>
      <c r="F184" s="75">
        <v>40346</v>
      </c>
      <c r="G184" s="73">
        <f t="shared" si="8"/>
        <v>1</v>
      </c>
      <c r="H184" s="73" t="s">
        <v>38</v>
      </c>
      <c r="I184" s="73" t="s">
        <v>39</v>
      </c>
      <c r="J184" s="73" t="s">
        <v>27</v>
      </c>
      <c r="K184" s="73"/>
    </row>
    <row r="185" spans="1:11" ht="12.75" customHeight="1">
      <c r="A185" s="73" t="s">
        <v>420</v>
      </c>
      <c r="B185" s="73" t="s">
        <v>465</v>
      </c>
      <c r="C185" s="73" t="s">
        <v>466</v>
      </c>
      <c r="D185" s="73" t="s">
        <v>40</v>
      </c>
      <c r="E185" s="75">
        <v>40387</v>
      </c>
      <c r="F185" s="75">
        <v>40388</v>
      </c>
      <c r="G185" s="73">
        <f t="shared" si="8"/>
        <v>1</v>
      </c>
      <c r="H185" s="73" t="s">
        <v>38</v>
      </c>
      <c r="I185" s="73" t="s">
        <v>39</v>
      </c>
      <c r="J185" s="73" t="s">
        <v>27</v>
      </c>
      <c r="K185" s="73"/>
    </row>
    <row r="186" spans="1:11" ht="12.75" customHeight="1">
      <c r="A186" s="73" t="s">
        <v>420</v>
      </c>
      <c r="B186" s="73" t="s">
        <v>465</v>
      </c>
      <c r="C186" s="73" t="s">
        <v>466</v>
      </c>
      <c r="D186" s="73" t="s">
        <v>40</v>
      </c>
      <c r="E186" s="75">
        <v>40429</v>
      </c>
      <c r="F186" s="75">
        <v>40432</v>
      </c>
      <c r="G186" s="73">
        <v>3</v>
      </c>
      <c r="H186" s="73" t="s">
        <v>38</v>
      </c>
      <c r="I186" s="73" t="s">
        <v>39</v>
      </c>
      <c r="J186" s="73" t="s">
        <v>27</v>
      </c>
      <c r="K186" s="73"/>
    </row>
    <row r="187" spans="1:11" ht="12.75" customHeight="1">
      <c r="A187" s="73" t="s">
        <v>420</v>
      </c>
      <c r="B187" s="73" t="s">
        <v>471</v>
      </c>
      <c r="C187" s="73" t="s">
        <v>472</v>
      </c>
      <c r="D187" s="73" t="s">
        <v>40</v>
      </c>
      <c r="E187" s="75">
        <v>40218</v>
      </c>
      <c r="F187" s="75">
        <v>40219</v>
      </c>
      <c r="G187" s="73">
        <f t="shared" ref="G187:G189" si="9">F187-E187</f>
        <v>1</v>
      </c>
      <c r="H187" s="73" t="s">
        <v>38</v>
      </c>
      <c r="I187" s="73" t="s">
        <v>39</v>
      </c>
      <c r="J187" s="73" t="s">
        <v>27</v>
      </c>
      <c r="K187" s="73"/>
    </row>
    <row r="188" spans="1:11" ht="12.75" customHeight="1">
      <c r="A188" s="73" t="s">
        <v>420</v>
      </c>
      <c r="B188" s="73" t="s">
        <v>471</v>
      </c>
      <c r="C188" s="73" t="s">
        <v>472</v>
      </c>
      <c r="D188" s="73" t="s">
        <v>40</v>
      </c>
      <c r="E188" s="75">
        <v>40274</v>
      </c>
      <c r="F188" s="75">
        <v>40275</v>
      </c>
      <c r="G188" s="73">
        <f t="shared" si="9"/>
        <v>1</v>
      </c>
      <c r="H188" s="73" t="s">
        <v>38</v>
      </c>
      <c r="I188" s="73" t="s">
        <v>39</v>
      </c>
      <c r="J188" s="73" t="s">
        <v>27</v>
      </c>
      <c r="K188" s="73"/>
    </row>
    <row r="189" spans="1:11" ht="12.75" customHeight="1">
      <c r="A189" s="73" t="s">
        <v>420</v>
      </c>
      <c r="B189" s="73" t="s">
        <v>471</v>
      </c>
      <c r="C189" s="73" t="s">
        <v>472</v>
      </c>
      <c r="D189" s="73" t="s">
        <v>40</v>
      </c>
      <c r="E189" s="75">
        <v>40358</v>
      </c>
      <c r="F189" s="75">
        <v>40365</v>
      </c>
      <c r="G189" s="73">
        <f t="shared" si="9"/>
        <v>7</v>
      </c>
      <c r="H189" s="73" t="s">
        <v>15</v>
      </c>
      <c r="I189" s="73" t="s">
        <v>39</v>
      </c>
      <c r="J189" s="73" t="s">
        <v>27</v>
      </c>
      <c r="K189" s="73"/>
    </row>
    <row r="190" spans="1:11" ht="12.75" customHeight="1">
      <c r="A190" s="73" t="s">
        <v>420</v>
      </c>
      <c r="B190" s="73" t="s">
        <v>471</v>
      </c>
      <c r="C190" s="73" t="s">
        <v>472</v>
      </c>
      <c r="D190" s="73" t="s">
        <v>40</v>
      </c>
      <c r="E190" s="75">
        <v>40386</v>
      </c>
      <c r="F190" s="75">
        <v>40388</v>
      </c>
      <c r="G190" s="73">
        <v>2</v>
      </c>
      <c r="H190" s="73" t="s">
        <v>38</v>
      </c>
      <c r="I190" s="73" t="s">
        <v>39</v>
      </c>
      <c r="J190" s="73" t="s">
        <v>27</v>
      </c>
      <c r="K190" s="73"/>
    </row>
    <row r="191" spans="1:11" ht="12.75" customHeight="1">
      <c r="A191" s="73" t="s">
        <v>420</v>
      </c>
      <c r="B191" s="73" t="s">
        <v>471</v>
      </c>
      <c r="C191" s="73" t="s">
        <v>472</v>
      </c>
      <c r="D191" s="73" t="s">
        <v>40</v>
      </c>
      <c r="E191" s="75">
        <v>40400</v>
      </c>
      <c r="F191" s="75">
        <v>40401</v>
      </c>
      <c r="G191" s="73">
        <v>1</v>
      </c>
      <c r="H191" s="73" t="s">
        <v>38</v>
      </c>
      <c r="I191" s="73" t="s">
        <v>39</v>
      </c>
      <c r="J191" s="73" t="s">
        <v>27</v>
      </c>
      <c r="K191" s="73"/>
    </row>
    <row r="192" spans="1:11" ht="12.75" customHeight="1">
      <c r="A192" s="73" t="s">
        <v>420</v>
      </c>
      <c r="B192" s="73" t="s">
        <v>471</v>
      </c>
      <c r="C192" s="73" t="s">
        <v>472</v>
      </c>
      <c r="D192" s="73" t="s">
        <v>40</v>
      </c>
      <c r="E192" s="75">
        <v>40428</v>
      </c>
      <c r="F192" s="75">
        <v>40430</v>
      </c>
      <c r="G192" s="73">
        <v>2</v>
      </c>
      <c r="H192" s="73" t="s">
        <v>38</v>
      </c>
      <c r="I192" s="73" t="s">
        <v>39</v>
      </c>
      <c r="J192" s="73" t="s">
        <v>27</v>
      </c>
      <c r="K192" s="73"/>
    </row>
    <row r="193" spans="1:11" ht="12.75" customHeight="1">
      <c r="A193" s="73" t="s">
        <v>420</v>
      </c>
      <c r="B193" s="73" t="s">
        <v>471</v>
      </c>
      <c r="C193" s="73" t="s">
        <v>472</v>
      </c>
      <c r="D193" s="73" t="s">
        <v>40</v>
      </c>
      <c r="E193" s="75">
        <v>40442</v>
      </c>
      <c r="F193" s="75">
        <v>40443</v>
      </c>
      <c r="G193" s="73">
        <v>1</v>
      </c>
      <c r="H193" s="73" t="s">
        <v>38</v>
      </c>
      <c r="I193" s="73" t="s">
        <v>39</v>
      </c>
      <c r="J193" s="73" t="s">
        <v>27</v>
      </c>
      <c r="K193" s="73"/>
    </row>
    <row r="194" spans="1:11" ht="12.75" customHeight="1">
      <c r="A194" s="73" t="s">
        <v>420</v>
      </c>
      <c r="B194" s="73" t="s">
        <v>471</v>
      </c>
      <c r="C194" s="73" t="s">
        <v>472</v>
      </c>
      <c r="D194" s="73" t="s">
        <v>40</v>
      </c>
      <c r="E194" s="75">
        <v>40484</v>
      </c>
      <c r="F194" s="75">
        <v>40486</v>
      </c>
      <c r="G194" s="73">
        <v>2</v>
      </c>
      <c r="H194" s="73" t="s">
        <v>38</v>
      </c>
      <c r="I194" s="73" t="s">
        <v>39</v>
      </c>
      <c r="J194" s="73" t="s">
        <v>27</v>
      </c>
      <c r="K194" s="73"/>
    </row>
    <row r="195" spans="1:11" ht="12.75" customHeight="1">
      <c r="A195" s="73" t="s">
        <v>420</v>
      </c>
      <c r="B195" s="73" t="s">
        <v>475</v>
      </c>
      <c r="C195" s="73" t="s">
        <v>476</v>
      </c>
      <c r="D195" s="73" t="s">
        <v>40</v>
      </c>
      <c r="E195" s="75">
        <v>40385</v>
      </c>
      <c r="F195" s="75">
        <v>40386</v>
      </c>
      <c r="G195" s="73">
        <f t="shared" ref="G195:G210" si="10">F195-E195</f>
        <v>1</v>
      </c>
      <c r="H195" s="73" t="s">
        <v>38</v>
      </c>
      <c r="I195" s="73" t="s">
        <v>39</v>
      </c>
      <c r="J195" s="73" t="s">
        <v>27</v>
      </c>
      <c r="K195" s="73"/>
    </row>
    <row r="196" spans="1:11" ht="12.75" customHeight="1">
      <c r="A196" s="73" t="s">
        <v>420</v>
      </c>
      <c r="B196" s="73" t="s">
        <v>477</v>
      </c>
      <c r="C196" s="73" t="s">
        <v>478</v>
      </c>
      <c r="D196" s="73" t="s">
        <v>40</v>
      </c>
      <c r="E196" s="75">
        <v>40217</v>
      </c>
      <c r="F196" s="75">
        <v>40218</v>
      </c>
      <c r="G196" s="73">
        <f t="shared" si="10"/>
        <v>1</v>
      </c>
      <c r="H196" s="73" t="s">
        <v>38</v>
      </c>
      <c r="I196" s="73" t="s">
        <v>39</v>
      </c>
      <c r="J196" s="73" t="s">
        <v>27</v>
      </c>
      <c r="K196" s="73"/>
    </row>
    <row r="197" spans="1:11" ht="12.75" customHeight="1">
      <c r="A197" s="73" t="s">
        <v>420</v>
      </c>
      <c r="B197" s="73" t="s">
        <v>477</v>
      </c>
      <c r="C197" s="73" t="s">
        <v>478</v>
      </c>
      <c r="D197" s="73" t="s">
        <v>40</v>
      </c>
      <c r="E197" s="75">
        <v>40329</v>
      </c>
      <c r="F197" s="75">
        <v>40330</v>
      </c>
      <c r="G197" s="73">
        <f t="shared" si="10"/>
        <v>1</v>
      </c>
      <c r="H197" s="73" t="s">
        <v>38</v>
      </c>
      <c r="I197" s="73" t="s">
        <v>39</v>
      </c>
      <c r="J197" s="73" t="s">
        <v>27</v>
      </c>
      <c r="K197" s="73"/>
    </row>
    <row r="198" spans="1:11" ht="12.75" customHeight="1">
      <c r="A198" s="73" t="s">
        <v>420</v>
      </c>
      <c r="B198" s="73" t="s">
        <v>477</v>
      </c>
      <c r="C198" s="73" t="s">
        <v>478</v>
      </c>
      <c r="D198" s="73" t="s">
        <v>40</v>
      </c>
      <c r="E198" s="75">
        <v>40371</v>
      </c>
      <c r="F198" s="75">
        <v>40372</v>
      </c>
      <c r="G198" s="73">
        <f t="shared" si="10"/>
        <v>1</v>
      </c>
      <c r="H198" s="73" t="s">
        <v>38</v>
      </c>
      <c r="I198" s="73" t="s">
        <v>39</v>
      </c>
      <c r="J198" s="73" t="s">
        <v>27</v>
      </c>
      <c r="K198" s="73"/>
    </row>
    <row r="199" spans="1:11" ht="12.75" customHeight="1">
      <c r="A199" s="73" t="s">
        <v>420</v>
      </c>
      <c r="B199" s="73" t="s">
        <v>477</v>
      </c>
      <c r="C199" s="73" t="s">
        <v>478</v>
      </c>
      <c r="D199" s="73" t="s">
        <v>40</v>
      </c>
      <c r="E199" s="75">
        <v>40385</v>
      </c>
      <c r="F199" s="75">
        <v>40386</v>
      </c>
      <c r="G199" s="73">
        <f t="shared" si="10"/>
        <v>1</v>
      </c>
      <c r="H199" s="73" t="s">
        <v>38</v>
      </c>
      <c r="I199" s="73" t="s">
        <v>39</v>
      </c>
      <c r="J199" s="73" t="s">
        <v>27</v>
      </c>
      <c r="K199" s="73"/>
    </row>
    <row r="200" spans="1:11" ht="12.75" customHeight="1">
      <c r="A200" s="73" t="s">
        <v>420</v>
      </c>
      <c r="B200" s="73" t="s">
        <v>485</v>
      </c>
      <c r="C200" s="73" t="s">
        <v>486</v>
      </c>
      <c r="D200" s="73" t="s">
        <v>40</v>
      </c>
      <c r="E200" s="75">
        <v>40218</v>
      </c>
      <c r="F200" s="75">
        <v>40219</v>
      </c>
      <c r="G200" s="73">
        <f t="shared" si="10"/>
        <v>1</v>
      </c>
      <c r="H200" s="73" t="s">
        <v>38</v>
      </c>
      <c r="I200" s="73" t="s">
        <v>39</v>
      </c>
      <c r="J200" s="73" t="s">
        <v>27</v>
      </c>
      <c r="K200" s="73"/>
    </row>
    <row r="201" spans="1:11" ht="12.75" customHeight="1">
      <c r="A201" s="73" t="s">
        <v>420</v>
      </c>
      <c r="B201" s="73" t="s">
        <v>485</v>
      </c>
      <c r="C201" s="73" t="s">
        <v>486</v>
      </c>
      <c r="D201" s="73" t="s">
        <v>40</v>
      </c>
      <c r="E201" s="75">
        <v>40232</v>
      </c>
      <c r="F201" s="75">
        <v>40233</v>
      </c>
      <c r="G201" s="73">
        <f t="shared" si="10"/>
        <v>1</v>
      </c>
      <c r="H201" s="73" t="s">
        <v>38</v>
      </c>
      <c r="I201" s="73" t="s">
        <v>39</v>
      </c>
      <c r="J201" s="73" t="s">
        <v>27</v>
      </c>
      <c r="K201" s="73"/>
    </row>
    <row r="202" spans="1:11" ht="12.75" customHeight="1">
      <c r="A202" s="73" t="s">
        <v>420</v>
      </c>
      <c r="B202" s="73" t="s">
        <v>485</v>
      </c>
      <c r="C202" s="73" t="s">
        <v>486</v>
      </c>
      <c r="D202" s="73" t="s">
        <v>40</v>
      </c>
      <c r="E202" s="75">
        <v>40288</v>
      </c>
      <c r="F202" s="75">
        <v>40289</v>
      </c>
      <c r="G202" s="73">
        <f t="shared" si="10"/>
        <v>1</v>
      </c>
      <c r="H202" s="73" t="s">
        <v>38</v>
      </c>
      <c r="I202" s="73" t="s">
        <v>39</v>
      </c>
      <c r="J202" s="73" t="s">
        <v>27</v>
      </c>
      <c r="K202" s="73"/>
    </row>
    <row r="203" spans="1:11" ht="12.75" customHeight="1">
      <c r="A203" s="73" t="s">
        <v>420</v>
      </c>
      <c r="B203" s="73" t="s">
        <v>485</v>
      </c>
      <c r="C203" s="73" t="s">
        <v>486</v>
      </c>
      <c r="D203" s="73" t="s">
        <v>40</v>
      </c>
      <c r="E203" s="75">
        <v>40316</v>
      </c>
      <c r="F203" s="75">
        <v>40317</v>
      </c>
      <c r="G203" s="73">
        <f t="shared" si="10"/>
        <v>1</v>
      </c>
      <c r="H203" s="73" t="s">
        <v>38</v>
      </c>
      <c r="I203" s="73" t="s">
        <v>39</v>
      </c>
      <c r="J203" s="73" t="s">
        <v>27</v>
      </c>
      <c r="K203" s="73"/>
    </row>
    <row r="204" spans="1:11" ht="12.75" customHeight="1">
      <c r="A204" s="73" t="s">
        <v>420</v>
      </c>
      <c r="B204" s="73" t="s">
        <v>485</v>
      </c>
      <c r="C204" s="73" t="s">
        <v>486</v>
      </c>
      <c r="D204" s="73" t="s">
        <v>40</v>
      </c>
      <c r="E204" s="75">
        <v>40323</v>
      </c>
      <c r="F204" s="75">
        <v>40324</v>
      </c>
      <c r="G204" s="73">
        <f t="shared" si="10"/>
        <v>1</v>
      </c>
      <c r="H204" s="73" t="s">
        <v>38</v>
      </c>
      <c r="I204" s="73" t="s">
        <v>39</v>
      </c>
      <c r="J204" s="73" t="s">
        <v>27</v>
      </c>
      <c r="K204" s="73"/>
    </row>
    <row r="205" spans="1:11" ht="12.75" customHeight="1">
      <c r="A205" s="73" t="s">
        <v>420</v>
      </c>
      <c r="B205" s="73" t="s">
        <v>485</v>
      </c>
      <c r="C205" s="73" t="s">
        <v>486</v>
      </c>
      <c r="D205" s="73" t="s">
        <v>40</v>
      </c>
      <c r="E205" s="75">
        <v>40365</v>
      </c>
      <c r="F205" s="75">
        <v>40366</v>
      </c>
      <c r="G205" s="73">
        <f t="shared" si="10"/>
        <v>1</v>
      </c>
      <c r="H205" s="73" t="s">
        <v>38</v>
      </c>
      <c r="I205" s="73" t="s">
        <v>39</v>
      </c>
      <c r="J205" s="73" t="s">
        <v>27</v>
      </c>
      <c r="K205" s="73"/>
    </row>
    <row r="206" spans="1:11" ht="12.75" customHeight="1">
      <c r="A206" s="73" t="s">
        <v>420</v>
      </c>
      <c r="B206" s="73" t="s">
        <v>485</v>
      </c>
      <c r="C206" s="73" t="s">
        <v>486</v>
      </c>
      <c r="D206" s="73" t="s">
        <v>40</v>
      </c>
      <c r="E206" s="75">
        <v>40379</v>
      </c>
      <c r="F206" s="75">
        <v>40380</v>
      </c>
      <c r="G206" s="73">
        <f t="shared" si="10"/>
        <v>1</v>
      </c>
      <c r="H206" s="73" t="s">
        <v>38</v>
      </c>
      <c r="I206" s="73" t="s">
        <v>39</v>
      </c>
      <c r="J206" s="73" t="s">
        <v>27</v>
      </c>
      <c r="K206" s="73"/>
    </row>
    <row r="207" spans="1:11" ht="12.75" customHeight="1">
      <c r="A207" s="73" t="s">
        <v>420</v>
      </c>
      <c r="B207" s="73" t="s">
        <v>485</v>
      </c>
      <c r="C207" s="73" t="s">
        <v>486</v>
      </c>
      <c r="D207" s="73" t="s">
        <v>40</v>
      </c>
      <c r="E207" s="75">
        <v>40414</v>
      </c>
      <c r="F207" s="75">
        <v>40415</v>
      </c>
      <c r="G207" s="73">
        <f t="shared" si="10"/>
        <v>1</v>
      </c>
      <c r="H207" s="73" t="s">
        <v>38</v>
      </c>
      <c r="I207" s="73" t="s">
        <v>39</v>
      </c>
      <c r="J207" s="73" t="s">
        <v>27</v>
      </c>
      <c r="K207" s="73"/>
    </row>
    <row r="208" spans="1:11" ht="12.75" customHeight="1">
      <c r="A208" s="73" t="s">
        <v>420</v>
      </c>
      <c r="B208" s="73" t="s">
        <v>485</v>
      </c>
      <c r="C208" s="73" t="s">
        <v>486</v>
      </c>
      <c r="D208" s="73" t="s">
        <v>40</v>
      </c>
      <c r="E208" s="75">
        <v>40421</v>
      </c>
      <c r="F208" s="75">
        <v>40422</v>
      </c>
      <c r="G208" s="73">
        <f t="shared" si="10"/>
        <v>1</v>
      </c>
      <c r="H208" s="73" t="s">
        <v>38</v>
      </c>
      <c r="I208" s="73" t="s">
        <v>39</v>
      </c>
      <c r="J208" s="73" t="s">
        <v>27</v>
      </c>
      <c r="K208" s="73"/>
    </row>
    <row r="209" spans="1:11" ht="12.75" customHeight="1">
      <c r="A209" s="73" t="s">
        <v>420</v>
      </c>
      <c r="B209" s="73" t="s">
        <v>485</v>
      </c>
      <c r="C209" s="73" t="s">
        <v>486</v>
      </c>
      <c r="D209" s="73" t="s">
        <v>40</v>
      </c>
      <c r="E209" s="75">
        <v>40430</v>
      </c>
      <c r="F209" s="75">
        <v>40432</v>
      </c>
      <c r="G209" s="73">
        <f t="shared" si="10"/>
        <v>2</v>
      </c>
      <c r="H209" s="73" t="s">
        <v>38</v>
      </c>
      <c r="I209" s="73" t="s">
        <v>39</v>
      </c>
      <c r="J209" s="73" t="s">
        <v>27</v>
      </c>
      <c r="K209" s="73"/>
    </row>
    <row r="210" spans="1:11" ht="12.75" customHeight="1">
      <c r="A210" s="73" t="s">
        <v>420</v>
      </c>
      <c r="B210" s="73" t="s">
        <v>485</v>
      </c>
      <c r="C210" s="73" t="s">
        <v>486</v>
      </c>
      <c r="D210" s="73" t="s">
        <v>40</v>
      </c>
      <c r="E210" s="75">
        <v>40435</v>
      </c>
      <c r="F210" s="75">
        <v>40436</v>
      </c>
      <c r="G210" s="73">
        <f t="shared" si="10"/>
        <v>1</v>
      </c>
      <c r="H210" s="73" t="s">
        <v>38</v>
      </c>
      <c r="I210" s="73" t="s">
        <v>39</v>
      </c>
      <c r="J210" s="73" t="s">
        <v>27</v>
      </c>
      <c r="K210" s="73"/>
    </row>
    <row r="211" spans="1:11" ht="12.75" customHeight="1">
      <c r="A211" s="73" t="s">
        <v>420</v>
      </c>
      <c r="B211" s="73" t="s">
        <v>485</v>
      </c>
      <c r="C211" s="73" t="s">
        <v>486</v>
      </c>
      <c r="D211" s="73" t="s">
        <v>40</v>
      </c>
      <c r="E211" s="75">
        <v>40442</v>
      </c>
      <c r="F211" s="75">
        <v>40450</v>
      </c>
      <c r="G211" s="73">
        <v>8</v>
      </c>
      <c r="H211" s="73" t="s">
        <v>38</v>
      </c>
      <c r="I211" s="73" t="s">
        <v>39</v>
      </c>
      <c r="J211" s="73" t="s">
        <v>27</v>
      </c>
      <c r="K211" s="73"/>
    </row>
    <row r="212" spans="1:11" ht="12.75" customHeight="1">
      <c r="A212" s="73" t="s">
        <v>420</v>
      </c>
      <c r="B212" s="73" t="s">
        <v>485</v>
      </c>
      <c r="C212" s="73" t="s">
        <v>486</v>
      </c>
      <c r="D212" s="73" t="s">
        <v>40</v>
      </c>
      <c r="E212" s="75">
        <v>40456</v>
      </c>
      <c r="F212" s="75">
        <v>40457</v>
      </c>
      <c r="G212" s="73">
        <v>1</v>
      </c>
      <c r="H212" s="73" t="s">
        <v>38</v>
      </c>
      <c r="I212" s="73" t="s">
        <v>39</v>
      </c>
      <c r="J212" s="73" t="s">
        <v>27</v>
      </c>
      <c r="K212" s="73"/>
    </row>
    <row r="213" spans="1:11" ht="12.75" customHeight="1">
      <c r="A213" s="73" t="s">
        <v>420</v>
      </c>
      <c r="B213" s="73" t="s">
        <v>485</v>
      </c>
      <c r="C213" s="73" t="s">
        <v>486</v>
      </c>
      <c r="D213" s="73" t="s">
        <v>40</v>
      </c>
      <c r="E213" s="75">
        <v>40484</v>
      </c>
      <c r="F213" s="75">
        <v>40486</v>
      </c>
      <c r="G213" s="73">
        <v>2</v>
      </c>
      <c r="H213" s="73" t="s">
        <v>38</v>
      </c>
      <c r="I213" s="73" t="s">
        <v>39</v>
      </c>
      <c r="J213" s="73" t="s">
        <v>27</v>
      </c>
      <c r="K213" s="73"/>
    </row>
    <row r="214" spans="1:11" ht="12.75" customHeight="1">
      <c r="A214" s="73" t="s">
        <v>420</v>
      </c>
      <c r="B214" s="73" t="s">
        <v>485</v>
      </c>
      <c r="C214" s="73" t="s">
        <v>486</v>
      </c>
      <c r="D214" s="73" t="s">
        <v>40</v>
      </c>
      <c r="E214" s="75">
        <v>40512</v>
      </c>
      <c r="F214" s="75">
        <v>40513</v>
      </c>
      <c r="G214" s="73">
        <f t="shared" ref="G214:G216" si="11">F214-E214</f>
        <v>1</v>
      </c>
      <c r="H214" s="73" t="s">
        <v>38</v>
      </c>
      <c r="I214" s="73" t="s">
        <v>39</v>
      </c>
      <c r="J214" s="73" t="s">
        <v>27</v>
      </c>
      <c r="K214" s="73"/>
    </row>
    <row r="215" spans="1:11" ht="12.75" customHeight="1">
      <c r="A215" s="73" t="s">
        <v>420</v>
      </c>
      <c r="B215" s="73" t="s">
        <v>505</v>
      </c>
      <c r="C215" s="73" t="s">
        <v>506</v>
      </c>
      <c r="D215" s="73" t="s">
        <v>40</v>
      </c>
      <c r="E215" s="75">
        <v>40218</v>
      </c>
      <c r="F215" s="75">
        <v>40219</v>
      </c>
      <c r="G215" s="73">
        <f t="shared" si="11"/>
        <v>1</v>
      </c>
      <c r="H215" s="73" t="s">
        <v>38</v>
      </c>
      <c r="I215" s="73" t="s">
        <v>39</v>
      </c>
      <c r="J215" s="73" t="s">
        <v>27</v>
      </c>
      <c r="K215" s="73"/>
    </row>
    <row r="216" spans="1:11" ht="12.75" customHeight="1">
      <c r="A216" s="73" t="s">
        <v>420</v>
      </c>
      <c r="B216" s="73" t="s">
        <v>505</v>
      </c>
      <c r="C216" s="73" t="s">
        <v>506</v>
      </c>
      <c r="D216" s="73" t="s">
        <v>40</v>
      </c>
      <c r="E216" s="75">
        <v>40414</v>
      </c>
      <c r="F216" s="75">
        <v>40415</v>
      </c>
      <c r="G216" s="73">
        <f t="shared" si="11"/>
        <v>1</v>
      </c>
      <c r="H216" s="73" t="s">
        <v>38</v>
      </c>
      <c r="I216" s="73" t="s">
        <v>39</v>
      </c>
      <c r="J216" s="73" t="s">
        <v>27</v>
      </c>
      <c r="K216" s="73"/>
    </row>
    <row r="217" spans="1:11" ht="12.75" customHeight="1">
      <c r="A217" s="73" t="s">
        <v>420</v>
      </c>
      <c r="B217" s="73" t="s">
        <v>505</v>
      </c>
      <c r="C217" s="73" t="s">
        <v>506</v>
      </c>
      <c r="D217" s="73" t="s">
        <v>40</v>
      </c>
      <c r="E217" s="75">
        <v>40428</v>
      </c>
      <c r="F217" s="75">
        <v>40430</v>
      </c>
      <c r="G217" s="73">
        <v>2</v>
      </c>
      <c r="H217" s="73" t="s">
        <v>38</v>
      </c>
      <c r="I217" s="73" t="s">
        <v>39</v>
      </c>
      <c r="J217" s="73" t="s">
        <v>27</v>
      </c>
      <c r="K217" s="73"/>
    </row>
    <row r="218" spans="1:11" ht="12.75" customHeight="1">
      <c r="A218" s="73" t="s">
        <v>420</v>
      </c>
      <c r="B218" s="73" t="s">
        <v>505</v>
      </c>
      <c r="C218" s="73" t="s">
        <v>506</v>
      </c>
      <c r="D218" s="73" t="s">
        <v>40</v>
      </c>
      <c r="E218" s="75">
        <v>40442</v>
      </c>
      <c r="F218" s="75">
        <v>40443</v>
      </c>
      <c r="G218" s="73">
        <v>1</v>
      </c>
      <c r="H218" s="73" t="s">
        <v>38</v>
      </c>
      <c r="I218" s="73" t="s">
        <v>39</v>
      </c>
      <c r="J218" s="73" t="s">
        <v>27</v>
      </c>
      <c r="K218" s="73"/>
    </row>
    <row r="219" spans="1:11" ht="12.75" customHeight="1">
      <c r="A219" s="74" t="s">
        <v>420</v>
      </c>
      <c r="B219" s="74" t="s">
        <v>505</v>
      </c>
      <c r="C219" s="74" t="s">
        <v>506</v>
      </c>
      <c r="D219" s="74" t="s">
        <v>40</v>
      </c>
      <c r="E219" s="76">
        <v>40484</v>
      </c>
      <c r="F219" s="76">
        <v>40486</v>
      </c>
      <c r="G219" s="74">
        <v>2</v>
      </c>
      <c r="H219" s="74" t="s">
        <v>38</v>
      </c>
      <c r="I219" s="74" t="s">
        <v>39</v>
      </c>
      <c r="J219" s="74" t="s">
        <v>27</v>
      </c>
      <c r="K219" s="73"/>
    </row>
    <row r="220" spans="1:11" ht="12.75" customHeight="1">
      <c r="A220" s="33"/>
      <c r="B220" s="63">
        <f>SUM(IF(FREQUENCY(MATCH(B130:B219,B130:B219,0),MATCH(B130:B219,B130:B219,0))&gt;0,1))</f>
        <v>15</v>
      </c>
      <c r="C220" s="34"/>
      <c r="D220" s="29">
        <f>COUNTA(D130:D219)</f>
        <v>90</v>
      </c>
      <c r="E220" s="29"/>
      <c r="F220" s="29"/>
      <c r="G220" s="29">
        <f>SUM(G130:G219)</f>
        <v>143</v>
      </c>
      <c r="H220" s="33"/>
      <c r="I220" s="33"/>
      <c r="J220" s="33"/>
    </row>
    <row r="221" spans="1:11" ht="7.5" customHeight="1">
      <c r="A221" s="33"/>
      <c r="B221" s="63"/>
      <c r="C221" s="34"/>
      <c r="D221" s="29"/>
      <c r="E221" s="29"/>
      <c r="F221" s="29"/>
      <c r="G221" s="29"/>
      <c r="H221" s="33"/>
      <c r="I221" s="33"/>
      <c r="J221" s="33"/>
    </row>
    <row r="222" spans="1:11" ht="12.75" customHeight="1">
      <c r="A222" s="73" t="s">
        <v>510</v>
      </c>
      <c r="B222" s="73" t="s">
        <v>519</v>
      </c>
      <c r="C222" s="73" t="s">
        <v>520</v>
      </c>
      <c r="D222" s="73" t="s">
        <v>40</v>
      </c>
      <c r="E222" s="75">
        <v>40316</v>
      </c>
      <c r="F222" s="75">
        <v>40317</v>
      </c>
      <c r="G222" s="73">
        <v>1</v>
      </c>
      <c r="H222" s="73" t="s">
        <v>38</v>
      </c>
      <c r="I222" s="73" t="s">
        <v>39</v>
      </c>
      <c r="J222" s="73" t="s">
        <v>27</v>
      </c>
      <c r="K222" s="73"/>
    </row>
    <row r="223" spans="1:11" ht="12.75" customHeight="1">
      <c r="A223" s="73" t="s">
        <v>510</v>
      </c>
      <c r="B223" s="73" t="s">
        <v>519</v>
      </c>
      <c r="C223" s="73" t="s">
        <v>520</v>
      </c>
      <c r="D223" s="73" t="s">
        <v>40</v>
      </c>
      <c r="E223" s="75">
        <v>40337</v>
      </c>
      <c r="F223" s="75">
        <v>40339</v>
      </c>
      <c r="G223" s="73">
        <v>2</v>
      </c>
      <c r="H223" s="73" t="s">
        <v>36</v>
      </c>
      <c r="I223" s="73" t="s">
        <v>39</v>
      </c>
      <c r="J223" s="73" t="s">
        <v>27</v>
      </c>
      <c r="K223" s="73"/>
    </row>
    <row r="224" spans="1:11" ht="12.75" customHeight="1">
      <c r="A224" s="74" t="s">
        <v>510</v>
      </c>
      <c r="B224" s="74" t="s">
        <v>519</v>
      </c>
      <c r="C224" s="74" t="s">
        <v>520</v>
      </c>
      <c r="D224" s="74" t="s">
        <v>40</v>
      </c>
      <c r="E224" s="76">
        <v>40442</v>
      </c>
      <c r="F224" s="76">
        <v>40444</v>
      </c>
      <c r="G224" s="74">
        <v>2</v>
      </c>
      <c r="H224" s="74" t="s">
        <v>38</v>
      </c>
      <c r="I224" s="74" t="s">
        <v>39</v>
      </c>
      <c r="J224" s="74" t="s">
        <v>27</v>
      </c>
      <c r="K224" s="73"/>
    </row>
    <row r="225" spans="1:10" ht="12.75" customHeight="1">
      <c r="A225" s="33"/>
      <c r="B225" s="63">
        <f>SUM(IF(FREQUENCY(MATCH(B222:B224,B222:B224,0),MATCH(B222:B224,B222:B224,0))&gt;0,1))</f>
        <v>1</v>
      </c>
      <c r="C225" s="34"/>
      <c r="D225" s="29">
        <f>COUNTA(D222:D224)</f>
        <v>3</v>
      </c>
      <c r="E225" s="29"/>
      <c r="F225" s="29"/>
      <c r="G225" s="29">
        <f>SUM(G222:G224)</f>
        <v>5</v>
      </c>
      <c r="H225" s="33"/>
      <c r="I225" s="33"/>
      <c r="J225" s="33"/>
    </row>
    <row r="226" spans="1:10" ht="12.75" customHeight="1">
      <c r="A226" s="33"/>
      <c r="B226" s="63"/>
      <c r="C226" s="34"/>
      <c r="D226" s="29"/>
      <c r="E226" s="29"/>
      <c r="F226" s="29"/>
      <c r="G226" s="29"/>
      <c r="H226" s="33"/>
      <c r="I226" s="33"/>
      <c r="J226" s="33"/>
    </row>
    <row r="227" spans="1:10" ht="12.75" customHeight="1">
      <c r="A227" s="33"/>
      <c r="B227" s="63"/>
      <c r="C227" s="34"/>
      <c r="D227" s="29"/>
      <c r="E227" s="29"/>
      <c r="F227" s="29"/>
      <c r="G227" s="29"/>
      <c r="H227" s="33"/>
      <c r="I227" s="33"/>
      <c r="J227" s="33"/>
    </row>
    <row r="228" spans="1:10" ht="12.75" customHeight="1">
      <c r="A228" s="33"/>
      <c r="B228" s="108" t="s">
        <v>80</v>
      </c>
      <c r="C228" s="124"/>
      <c r="D228" s="125"/>
      <c r="E228" s="125"/>
      <c r="F228" s="29"/>
      <c r="G228" s="29"/>
      <c r="H228" s="33"/>
      <c r="I228" s="33"/>
      <c r="J228" s="33"/>
    </row>
    <row r="229" spans="1:10" ht="12.75" customHeight="1">
      <c r="A229" s="33"/>
      <c r="B229" s="126"/>
      <c r="C229" s="127" t="s">
        <v>151</v>
      </c>
      <c r="D229" s="107">
        <f>SUM(B10+B25+B43+B81+B85+B99+B128+B220+B225)</f>
        <v>56</v>
      </c>
      <c r="E229" s="125"/>
      <c r="F229" s="29"/>
      <c r="G229" s="29"/>
      <c r="H229" s="33"/>
      <c r="I229" s="33"/>
      <c r="J229" s="33"/>
    </row>
    <row r="230" spans="1:10" ht="12.75" customHeight="1">
      <c r="A230" s="33"/>
      <c r="B230" s="126"/>
      <c r="C230" s="127" t="s">
        <v>152</v>
      </c>
      <c r="D230" s="107">
        <f>SUM(D10+D25+D43+D81+D85+D99+D128+D220+D225)</f>
        <v>207</v>
      </c>
      <c r="E230" s="125"/>
      <c r="F230" s="29"/>
      <c r="G230" s="29"/>
      <c r="H230" s="33"/>
      <c r="I230" s="33"/>
      <c r="J230" s="33"/>
    </row>
    <row r="231" spans="1:10" ht="12.75" customHeight="1">
      <c r="A231" s="33"/>
      <c r="B231" s="126"/>
      <c r="C231" s="127" t="s">
        <v>153</v>
      </c>
      <c r="D231" s="106">
        <f>SUM(G10+G25+G43+G81+G85+G99+G128+G220+G225)</f>
        <v>354</v>
      </c>
      <c r="E231" s="125"/>
      <c r="F231" s="29"/>
      <c r="G231" s="29"/>
      <c r="H231" s="33"/>
      <c r="I231" s="33"/>
      <c r="J231" s="33"/>
    </row>
    <row r="232" spans="1:10" ht="12.75" customHeight="1">
      <c r="A232" s="33"/>
      <c r="B232" s="126"/>
      <c r="C232" s="124"/>
      <c r="D232" s="125"/>
      <c r="E232" s="125"/>
      <c r="F232" s="29"/>
      <c r="G232" s="29"/>
      <c r="H232" s="33"/>
      <c r="I232" s="33"/>
      <c r="J232" s="33"/>
    </row>
    <row r="233" spans="1:10" ht="12.75" customHeight="1">
      <c r="A233" s="33"/>
      <c r="B233" s="113"/>
      <c r="C233" s="128" t="s">
        <v>129</v>
      </c>
      <c r="D233" s="125"/>
      <c r="E233" s="125"/>
      <c r="F233" s="29"/>
      <c r="G233" s="29"/>
      <c r="H233" s="33"/>
      <c r="I233" s="33"/>
      <c r="J233" s="33"/>
    </row>
    <row r="234" spans="1:10" ht="12.75" customHeight="1">
      <c r="A234" s="33"/>
      <c r="B234" s="126"/>
      <c r="C234" s="109"/>
      <c r="D234" s="118" t="s">
        <v>115</v>
      </c>
      <c r="E234" s="118" t="s">
        <v>116</v>
      </c>
      <c r="F234" s="29"/>
      <c r="G234" s="29"/>
      <c r="H234" s="33"/>
      <c r="I234" s="33"/>
      <c r="J234" s="33"/>
    </row>
    <row r="235" spans="1:10" ht="12.75" customHeight="1">
      <c r="A235" s="90"/>
      <c r="B235" s="113"/>
      <c r="C235" s="129" t="s">
        <v>147</v>
      </c>
      <c r="D235" s="109"/>
      <c r="E235" s="109"/>
      <c r="F235" s="30"/>
      <c r="G235" s="91"/>
      <c r="H235" s="33"/>
      <c r="I235" s="33"/>
      <c r="J235" s="56"/>
    </row>
    <row r="236" spans="1:10" ht="12.75" customHeight="1">
      <c r="A236" s="29"/>
      <c r="B236" s="120"/>
      <c r="C236" s="130" t="s">
        <v>112</v>
      </c>
      <c r="D236" s="131">
        <f>COUNTIF(H2:H226, "*ELEV_BACT*")</f>
        <v>198</v>
      </c>
      <c r="E236" s="121">
        <f>D236/D239</f>
        <v>0.95652173913043481</v>
      </c>
      <c r="F236" s="33"/>
      <c r="G236" s="48"/>
      <c r="H236" s="33"/>
      <c r="I236" s="33"/>
      <c r="J236" s="33"/>
    </row>
    <row r="237" spans="1:10" ht="12.75" customHeight="1">
      <c r="A237" s="29"/>
      <c r="B237" s="120"/>
      <c r="C237" s="130" t="s">
        <v>132</v>
      </c>
      <c r="D237" s="131">
        <f>COUNTIF(H2:H226, "*OTHER*")</f>
        <v>2</v>
      </c>
      <c r="E237" s="121">
        <f>D237/D239</f>
        <v>9.6618357487922701E-3</v>
      </c>
      <c r="F237" s="33"/>
      <c r="G237" s="48"/>
      <c r="H237" s="33"/>
      <c r="I237" s="33"/>
      <c r="J237" s="33"/>
    </row>
    <row r="238" spans="1:10" ht="12.75" customHeight="1">
      <c r="A238" s="29"/>
      <c r="B238" s="120"/>
      <c r="C238" s="132" t="s">
        <v>113</v>
      </c>
      <c r="D238" s="133">
        <f>COUNTIF(H2:H226, "*RAINFALL*")</f>
        <v>7</v>
      </c>
      <c r="E238" s="123">
        <f>D238/D239</f>
        <v>3.3816425120772944E-2</v>
      </c>
      <c r="F238" s="33"/>
      <c r="G238" s="48"/>
      <c r="H238" s="33"/>
      <c r="I238" s="20"/>
      <c r="J238" s="20"/>
    </row>
    <row r="239" spans="1:10" ht="12.75" customHeight="1">
      <c r="B239" s="113"/>
      <c r="C239" s="134"/>
      <c r="D239" s="135">
        <f>SUM(D236:D238)</f>
        <v>207</v>
      </c>
      <c r="E239" s="121">
        <f>SUM(E236:E238)</f>
        <v>1</v>
      </c>
      <c r="F239" s="33"/>
      <c r="H239" s="89"/>
      <c r="I239" s="33"/>
      <c r="J239" s="33"/>
    </row>
    <row r="240" spans="1:10" ht="12.75" customHeight="1">
      <c r="B240" s="113"/>
      <c r="C240" s="129" t="s">
        <v>148</v>
      </c>
      <c r="D240" s="109"/>
      <c r="E240" s="131"/>
      <c r="G240" s="87"/>
      <c r="H240" s="88"/>
      <c r="I240" s="47"/>
      <c r="J240" s="96"/>
    </row>
    <row r="241" spans="2:11" ht="12.75" customHeight="1">
      <c r="B241" s="113"/>
      <c r="C241" s="130" t="s">
        <v>114</v>
      </c>
      <c r="D241" s="133">
        <f>COUNTIF(I2:I226, "*ENTERO*")</f>
        <v>207</v>
      </c>
      <c r="E241" s="123">
        <f>D241/D242</f>
        <v>1</v>
      </c>
      <c r="H241" s="97"/>
      <c r="I241" s="47"/>
      <c r="J241" s="96"/>
      <c r="K241" s="73"/>
    </row>
    <row r="242" spans="2:11" ht="12.75" customHeight="1">
      <c r="B242" s="113"/>
      <c r="C242" s="134"/>
      <c r="D242" s="135">
        <f>SUM(D241:D241)</f>
        <v>207</v>
      </c>
      <c r="E242" s="121">
        <f>SUM(E241:E241)</f>
        <v>1</v>
      </c>
      <c r="H242" s="89"/>
      <c r="I242" s="33"/>
      <c r="J242" s="47"/>
      <c r="K242" s="73"/>
    </row>
    <row r="243" spans="2:11" ht="12.75" customHeight="1">
      <c r="B243" s="113"/>
      <c r="C243" s="129" t="s">
        <v>149</v>
      </c>
      <c r="D243" s="109"/>
      <c r="E243" s="131"/>
      <c r="H243" s="88"/>
      <c r="I243" s="47"/>
      <c r="J243" s="96"/>
      <c r="K243" s="73"/>
    </row>
    <row r="244" spans="2:11" ht="12.75" customHeight="1">
      <c r="B244" s="113"/>
      <c r="C244" s="130" t="s">
        <v>130</v>
      </c>
      <c r="D244" s="131">
        <f>COUNTIF(J2:J226, "*STORM*")</f>
        <v>31</v>
      </c>
      <c r="E244" s="121">
        <f>D244/D249</f>
        <v>0.14975845410628019</v>
      </c>
      <c r="H244" s="98"/>
      <c r="I244" s="99"/>
      <c r="J244" s="96"/>
    </row>
    <row r="245" spans="2:11" ht="12.75" customHeight="1">
      <c r="B245" s="113"/>
      <c r="C245" s="130" t="s">
        <v>536</v>
      </c>
      <c r="D245" s="131">
        <f>COUNTIF(J1:J225, "*RUNOFF*")</f>
        <v>8</v>
      </c>
      <c r="E245" s="121">
        <f>D245/D249</f>
        <v>3.864734299516908E-2</v>
      </c>
      <c r="H245" s="98"/>
      <c r="I245" s="99"/>
      <c r="J245" s="96"/>
    </row>
    <row r="246" spans="2:11" ht="12.75" customHeight="1">
      <c r="B246" s="113"/>
      <c r="C246" s="130" t="s">
        <v>131</v>
      </c>
      <c r="D246" s="131">
        <f>COUNTIF(J2:J226, "*WILDLIFE*")</f>
        <v>3</v>
      </c>
      <c r="E246" s="121">
        <f>D246/D249</f>
        <v>1.4492753623188406E-2</v>
      </c>
      <c r="H246" s="89"/>
      <c r="I246" s="33"/>
      <c r="J246" s="47"/>
    </row>
    <row r="247" spans="2:11" ht="12.75" customHeight="1">
      <c r="B247" s="113"/>
      <c r="C247" s="130" t="s">
        <v>132</v>
      </c>
      <c r="D247" s="131">
        <f>COUNTIF(J2:J226, "*OTHER*")</f>
        <v>1</v>
      </c>
      <c r="E247" s="121">
        <f>D247/D249</f>
        <v>4.830917874396135E-3</v>
      </c>
      <c r="H247" s="73"/>
      <c r="I247" s="47"/>
      <c r="J247" s="96"/>
    </row>
    <row r="248" spans="2:11" ht="12.75" customHeight="1">
      <c r="B248" s="113"/>
      <c r="C248" s="130" t="s">
        <v>133</v>
      </c>
      <c r="D248" s="133">
        <f>COUNTIF(J2:J226, "*UNKNOWN*")</f>
        <v>164</v>
      </c>
      <c r="E248" s="123">
        <f>D248/D249</f>
        <v>0.79227053140096615</v>
      </c>
      <c r="H248" s="73"/>
      <c r="I248" s="47"/>
      <c r="J248" s="96"/>
    </row>
    <row r="249" spans="2:11" ht="12.75" customHeight="1">
      <c r="B249" s="113"/>
      <c r="C249" s="113"/>
      <c r="D249" s="135">
        <f>SUM(D244:D248)</f>
        <v>207</v>
      </c>
      <c r="E249" s="121">
        <f>SUM(E244:E248)</f>
        <v>1</v>
      </c>
      <c r="H249" s="73"/>
      <c r="I249" s="47"/>
      <c r="J249" s="96"/>
    </row>
    <row r="250" spans="2:11" ht="12.75" customHeight="1">
      <c r="H250" s="73"/>
      <c r="I250" s="47"/>
      <c r="J250" s="96"/>
    </row>
    <row r="251" spans="2:11" ht="12.75" customHeight="1">
      <c r="H251" s="73"/>
      <c r="I251" s="47"/>
      <c r="J251" s="96"/>
    </row>
    <row r="252" spans="2:11" ht="12" customHeight="1">
      <c r="H252" s="24"/>
      <c r="I252" s="99"/>
      <c r="J252" s="24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Texas Beach Actions</oddHeader>
    <oddFooter>&amp;R&amp;P of &amp;N</oddFooter>
  </headerFooter>
  <rowBreaks count="1" manualBreakCount="1">
    <brk id="213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Q89"/>
  <sheetViews>
    <sheetView zoomScaleNormal="100" workbookViewId="0">
      <pane ySplit="2" topLeftCell="A3" activePane="bottomLeft" state="frozen"/>
      <selection pane="bottomLeft"/>
    </sheetView>
  </sheetViews>
  <sheetFormatPr defaultRowHeight="9" customHeight="1"/>
  <cols>
    <col min="1" max="1" width="10.85546875" style="5" customWidth="1"/>
    <col min="2" max="2" width="9.140625" style="5"/>
    <col min="3" max="3" width="39.28515625" style="35" customWidth="1"/>
    <col min="4" max="5" width="9.140625" style="6"/>
    <col min="6" max="6" width="0.5703125" style="6" customWidth="1"/>
    <col min="7" max="11" width="9.140625" style="6"/>
    <col min="12" max="16384" width="9.140625" style="5"/>
  </cols>
  <sheetData>
    <row r="1" spans="1:147" s="2" customFormat="1" ht="12" customHeight="1">
      <c r="A1" s="9"/>
      <c r="B1" s="191" t="s">
        <v>29</v>
      </c>
      <c r="C1" s="192"/>
      <c r="D1" s="192"/>
      <c r="E1" s="192"/>
      <c r="F1" s="32"/>
      <c r="G1" s="189" t="s">
        <v>28</v>
      </c>
      <c r="H1" s="190"/>
      <c r="I1" s="190"/>
      <c r="J1" s="190"/>
      <c r="K1" s="190"/>
    </row>
    <row r="2" spans="1:147" s="8" customFormat="1" ht="48" customHeight="1">
      <c r="A2" s="4" t="s">
        <v>16</v>
      </c>
      <c r="B2" s="3" t="s">
        <v>17</v>
      </c>
      <c r="C2" s="3" t="s">
        <v>11</v>
      </c>
      <c r="D2" s="3" t="s">
        <v>3</v>
      </c>
      <c r="E2" s="3" t="s">
        <v>22</v>
      </c>
      <c r="F2" s="32"/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</row>
    <row r="3" spans="1:147" ht="12.75" customHeight="1">
      <c r="A3" s="74" t="s">
        <v>179</v>
      </c>
      <c r="B3" s="74" t="s">
        <v>196</v>
      </c>
      <c r="C3" s="74" t="s">
        <v>197</v>
      </c>
      <c r="D3" s="68">
        <v>8</v>
      </c>
      <c r="E3" s="68">
        <v>10</v>
      </c>
      <c r="F3" s="68"/>
      <c r="G3" s="68">
        <v>7</v>
      </c>
      <c r="H3" s="68"/>
      <c r="I3" s="68">
        <v>1</v>
      </c>
      <c r="J3" s="68"/>
      <c r="K3" s="68"/>
    </row>
    <row r="4" spans="1:147" ht="12.75" customHeight="1">
      <c r="A4" s="33"/>
      <c r="B4" s="34">
        <f>COUNTA(B3:B3)</f>
        <v>1</v>
      </c>
      <c r="C4" s="34"/>
      <c r="D4" s="46">
        <f>SUM(D3:D3)</f>
        <v>8</v>
      </c>
      <c r="E4" s="46">
        <f>SUM(E3:E3)</f>
        <v>10</v>
      </c>
      <c r="F4" s="46"/>
      <c r="G4" s="46">
        <f>SUM(G3:G3)</f>
        <v>7</v>
      </c>
      <c r="H4" s="46">
        <f>SUM(H3:H3)</f>
        <v>0</v>
      </c>
      <c r="I4" s="46">
        <f>SUM(I3:I3)</f>
        <v>1</v>
      </c>
      <c r="J4" s="46">
        <f>SUM(J3:J3)</f>
        <v>0</v>
      </c>
      <c r="K4" s="46">
        <f>SUM(K3:K3)</f>
        <v>0</v>
      </c>
    </row>
    <row r="5" spans="1:147" ht="12.75" customHeight="1">
      <c r="A5" s="33"/>
      <c r="B5" s="33"/>
      <c r="C5" s="33"/>
      <c r="D5" s="37"/>
      <c r="E5" s="37"/>
      <c r="F5" s="37"/>
      <c r="G5" s="37"/>
      <c r="H5" s="37"/>
      <c r="I5" s="37"/>
      <c r="J5" s="37"/>
      <c r="K5" s="37"/>
    </row>
    <row r="6" spans="1:147" ht="12.75" customHeight="1">
      <c r="A6" s="73" t="s">
        <v>198</v>
      </c>
      <c r="B6" s="73" t="s">
        <v>199</v>
      </c>
      <c r="C6" s="73" t="s">
        <v>200</v>
      </c>
      <c r="D6" s="60">
        <v>2</v>
      </c>
      <c r="E6" s="60">
        <v>2</v>
      </c>
      <c r="F6" s="60"/>
      <c r="G6" s="60">
        <v>2</v>
      </c>
      <c r="H6" s="60"/>
      <c r="I6" s="60"/>
      <c r="J6" s="60"/>
      <c r="K6" s="60"/>
    </row>
    <row r="7" spans="1:147" ht="12.75" customHeight="1">
      <c r="A7" s="73" t="s">
        <v>198</v>
      </c>
      <c r="B7" s="73" t="s">
        <v>203</v>
      </c>
      <c r="C7" s="73" t="s">
        <v>204</v>
      </c>
      <c r="D7" s="138">
        <v>3</v>
      </c>
      <c r="E7" s="138">
        <v>5</v>
      </c>
      <c r="F7" s="138"/>
      <c r="G7" s="138">
        <v>1</v>
      </c>
      <c r="H7" s="138"/>
      <c r="I7" s="138">
        <v>2</v>
      </c>
      <c r="J7" s="138"/>
      <c r="K7" s="138"/>
    </row>
    <row r="8" spans="1:147" ht="12.75" customHeight="1">
      <c r="A8" s="73" t="s">
        <v>198</v>
      </c>
      <c r="B8" s="73" t="s">
        <v>207</v>
      </c>
      <c r="C8" s="73" t="s">
        <v>208</v>
      </c>
      <c r="D8" s="138">
        <v>3</v>
      </c>
      <c r="E8" s="138">
        <v>3</v>
      </c>
      <c r="F8" s="138"/>
      <c r="G8" s="138">
        <v>3</v>
      </c>
      <c r="H8" s="138"/>
      <c r="I8" s="138"/>
      <c r="J8" s="138"/>
      <c r="K8" s="138"/>
    </row>
    <row r="9" spans="1:147" ht="12.75" customHeight="1">
      <c r="A9" s="74" t="s">
        <v>198</v>
      </c>
      <c r="B9" s="74" t="s">
        <v>215</v>
      </c>
      <c r="C9" s="74" t="s">
        <v>216</v>
      </c>
      <c r="D9" s="68">
        <v>5</v>
      </c>
      <c r="E9" s="68">
        <v>5</v>
      </c>
      <c r="F9" s="68"/>
      <c r="G9" s="68">
        <v>5</v>
      </c>
      <c r="H9" s="68"/>
      <c r="I9" s="68"/>
      <c r="J9" s="68"/>
      <c r="K9" s="68"/>
    </row>
    <row r="10" spans="1:147" ht="12.75" customHeight="1">
      <c r="A10" s="33"/>
      <c r="B10" s="34">
        <f>COUNTA(B6:B9)</f>
        <v>4</v>
      </c>
      <c r="C10" s="34"/>
      <c r="D10" s="29">
        <f>SUM(D6:D9)</f>
        <v>13</v>
      </c>
      <c r="E10" s="29">
        <f>SUM(E6:E9)</f>
        <v>15</v>
      </c>
      <c r="F10" s="37"/>
      <c r="G10" s="29">
        <f>SUM(G6:G9)</f>
        <v>11</v>
      </c>
      <c r="H10" s="29">
        <f>SUM(H6:H9)</f>
        <v>0</v>
      </c>
      <c r="I10" s="29">
        <f>SUM(I6:I9)</f>
        <v>2</v>
      </c>
      <c r="J10" s="29">
        <f>SUM(J6:J9)</f>
        <v>0</v>
      </c>
      <c r="K10" s="29">
        <f>SUM(K6:K9)</f>
        <v>0</v>
      </c>
    </row>
    <row r="11" spans="1:147" ht="12.75" customHeight="1">
      <c r="A11" s="33"/>
      <c r="B11" s="33"/>
      <c r="C11" s="33"/>
      <c r="D11" s="37"/>
      <c r="E11" s="37"/>
      <c r="F11" s="37"/>
      <c r="G11" s="37"/>
      <c r="H11" s="37"/>
      <c r="I11" s="37"/>
      <c r="J11" s="37"/>
      <c r="K11" s="37"/>
    </row>
    <row r="12" spans="1:147" ht="12.75" customHeight="1">
      <c r="A12" s="73" t="s">
        <v>256</v>
      </c>
      <c r="B12" s="73" t="s">
        <v>257</v>
      </c>
      <c r="C12" s="73" t="s">
        <v>258</v>
      </c>
      <c r="D12" s="72">
        <v>1</v>
      </c>
      <c r="E12" s="72">
        <v>8</v>
      </c>
      <c r="F12" s="72"/>
      <c r="G12" s="72"/>
      <c r="H12" s="72"/>
      <c r="I12" s="60"/>
      <c r="J12" s="60">
        <v>1</v>
      </c>
      <c r="K12" s="60"/>
    </row>
    <row r="13" spans="1:147" ht="12.75" customHeight="1">
      <c r="A13" s="73" t="s">
        <v>256</v>
      </c>
      <c r="B13" s="73" t="s">
        <v>259</v>
      </c>
      <c r="C13" s="73" t="s">
        <v>260</v>
      </c>
      <c r="D13" s="179">
        <v>1</v>
      </c>
      <c r="E13" s="179">
        <v>8</v>
      </c>
      <c r="F13" s="179"/>
      <c r="G13" s="179"/>
      <c r="H13" s="179"/>
      <c r="I13" s="179"/>
      <c r="J13" s="179">
        <v>1</v>
      </c>
      <c r="K13" s="72"/>
    </row>
    <row r="14" spans="1:147" ht="12.75" customHeight="1">
      <c r="A14" s="73" t="s">
        <v>256</v>
      </c>
      <c r="B14" s="73" t="s">
        <v>261</v>
      </c>
      <c r="C14" s="73" t="s">
        <v>262</v>
      </c>
      <c r="D14" s="179">
        <v>1</v>
      </c>
      <c r="E14" s="179">
        <v>8</v>
      </c>
      <c r="F14" s="179"/>
      <c r="G14" s="179"/>
      <c r="H14" s="179"/>
      <c r="I14" s="179"/>
      <c r="J14" s="179">
        <v>1</v>
      </c>
      <c r="K14" s="138"/>
    </row>
    <row r="15" spans="1:147" ht="12.75" customHeight="1">
      <c r="A15" s="73" t="s">
        <v>256</v>
      </c>
      <c r="B15" s="73" t="s">
        <v>265</v>
      </c>
      <c r="C15" s="73" t="s">
        <v>266</v>
      </c>
      <c r="D15" s="72">
        <v>4</v>
      </c>
      <c r="E15" s="72">
        <v>17</v>
      </c>
      <c r="F15" s="72"/>
      <c r="G15" s="72">
        <v>2</v>
      </c>
      <c r="H15" s="72"/>
      <c r="I15" s="72">
        <v>1</v>
      </c>
      <c r="J15" s="72">
        <v>1</v>
      </c>
      <c r="K15" s="72"/>
    </row>
    <row r="16" spans="1:147" ht="12.75" customHeight="1">
      <c r="A16" s="73" t="s">
        <v>256</v>
      </c>
      <c r="B16" s="73" t="s">
        <v>267</v>
      </c>
      <c r="C16" s="73" t="s">
        <v>268</v>
      </c>
      <c r="D16" s="72">
        <v>5</v>
      </c>
      <c r="E16" s="72">
        <v>20</v>
      </c>
      <c r="F16" s="72"/>
      <c r="G16" s="72">
        <v>2</v>
      </c>
      <c r="H16" s="72">
        <v>1</v>
      </c>
      <c r="I16" s="72">
        <v>1</v>
      </c>
      <c r="J16" s="72">
        <v>1</v>
      </c>
      <c r="K16" s="72"/>
    </row>
    <row r="17" spans="1:11" ht="12.75" customHeight="1">
      <c r="A17" s="73" t="s">
        <v>256</v>
      </c>
      <c r="B17" s="73" t="s">
        <v>269</v>
      </c>
      <c r="C17" s="73" t="s">
        <v>270</v>
      </c>
      <c r="D17" s="72">
        <v>1</v>
      </c>
      <c r="E17" s="72">
        <v>7</v>
      </c>
      <c r="F17" s="72"/>
      <c r="G17" s="72"/>
      <c r="H17" s="72"/>
      <c r="I17" s="72">
        <v>1</v>
      </c>
      <c r="J17" s="72"/>
      <c r="K17" s="72"/>
    </row>
    <row r="18" spans="1:11" ht="12.75" customHeight="1">
      <c r="A18" s="73" t="s">
        <v>256</v>
      </c>
      <c r="B18" s="73" t="s">
        <v>275</v>
      </c>
      <c r="C18" s="73" t="s">
        <v>276</v>
      </c>
      <c r="D18" s="72">
        <v>2</v>
      </c>
      <c r="E18" s="72">
        <v>2</v>
      </c>
      <c r="F18" s="72"/>
      <c r="G18" s="72">
        <v>2</v>
      </c>
      <c r="H18" s="72"/>
      <c r="I18" s="72"/>
      <c r="J18" s="72"/>
      <c r="K18" s="72"/>
    </row>
    <row r="19" spans="1:11" ht="12.75" customHeight="1">
      <c r="A19" s="74" t="s">
        <v>256</v>
      </c>
      <c r="B19" s="74" t="s">
        <v>279</v>
      </c>
      <c r="C19" s="74" t="s">
        <v>280</v>
      </c>
      <c r="D19" s="68">
        <v>1</v>
      </c>
      <c r="E19" s="68">
        <v>7</v>
      </c>
      <c r="F19" s="68"/>
      <c r="G19" s="68"/>
      <c r="H19" s="68"/>
      <c r="I19" s="68">
        <v>1</v>
      </c>
      <c r="J19" s="68"/>
      <c r="K19" s="68"/>
    </row>
    <row r="20" spans="1:11" ht="12.75" customHeight="1">
      <c r="A20" s="33"/>
      <c r="B20" s="34">
        <f>COUNTA(B12:B19)</f>
        <v>8</v>
      </c>
      <c r="C20" s="34"/>
      <c r="D20" s="29">
        <f>SUM(D12:D19)</f>
        <v>16</v>
      </c>
      <c r="E20" s="29">
        <f>SUM(E12:E19)</f>
        <v>77</v>
      </c>
      <c r="F20" s="37"/>
      <c r="G20" s="29">
        <f>SUM(G12:G19)</f>
        <v>6</v>
      </c>
      <c r="H20" s="29">
        <f>SUM(H12:H19)</f>
        <v>1</v>
      </c>
      <c r="I20" s="29">
        <f>SUM(I12:I19)</f>
        <v>4</v>
      </c>
      <c r="J20" s="29">
        <f>SUM(J12:J19)</f>
        <v>5</v>
      </c>
      <c r="K20" s="29">
        <f>SUM(K12:K19)</f>
        <v>0</v>
      </c>
    </row>
    <row r="21" spans="1:11" ht="12.75" customHeight="1">
      <c r="A21" s="33"/>
      <c r="B21" s="34"/>
      <c r="C21" s="34"/>
      <c r="D21" s="29"/>
      <c r="E21" s="29"/>
      <c r="F21" s="37"/>
      <c r="G21" s="29"/>
      <c r="H21" s="29"/>
      <c r="I21" s="29"/>
      <c r="J21" s="29"/>
      <c r="K21" s="29"/>
    </row>
    <row r="22" spans="1:11" ht="12.75" customHeight="1">
      <c r="A22" s="73" t="s">
        <v>286</v>
      </c>
      <c r="B22" s="73" t="s">
        <v>287</v>
      </c>
      <c r="C22" s="73" t="s">
        <v>288</v>
      </c>
      <c r="D22" s="138">
        <v>5</v>
      </c>
      <c r="E22" s="138">
        <v>5</v>
      </c>
      <c r="F22" s="138"/>
      <c r="G22" s="138">
        <v>5</v>
      </c>
      <c r="H22" s="138"/>
      <c r="I22" s="138"/>
      <c r="J22" s="138"/>
      <c r="K22" s="138"/>
    </row>
    <row r="23" spans="1:11" ht="12.75" customHeight="1">
      <c r="A23" s="73" t="s">
        <v>286</v>
      </c>
      <c r="B23" s="73" t="s">
        <v>289</v>
      </c>
      <c r="C23" s="73" t="s">
        <v>290</v>
      </c>
      <c r="D23" s="163">
        <v>6</v>
      </c>
      <c r="E23" s="163">
        <v>6</v>
      </c>
      <c r="F23" s="163"/>
      <c r="G23" s="163">
        <v>6</v>
      </c>
      <c r="H23" s="163"/>
      <c r="I23" s="163"/>
      <c r="J23" s="163"/>
      <c r="K23" s="163"/>
    </row>
    <row r="24" spans="1:11" ht="12.75" customHeight="1">
      <c r="A24" s="73" t="s">
        <v>286</v>
      </c>
      <c r="B24" s="73" t="s">
        <v>291</v>
      </c>
      <c r="C24" s="73" t="s">
        <v>292</v>
      </c>
      <c r="D24" s="163">
        <v>3</v>
      </c>
      <c r="E24" s="163">
        <v>3</v>
      </c>
      <c r="F24" s="163"/>
      <c r="G24" s="163">
        <v>3</v>
      </c>
      <c r="H24" s="163"/>
      <c r="I24" s="163"/>
      <c r="J24" s="163"/>
      <c r="K24" s="163"/>
    </row>
    <row r="25" spans="1:11" ht="12.75" customHeight="1">
      <c r="A25" s="73" t="s">
        <v>286</v>
      </c>
      <c r="B25" s="73" t="s">
        <v>293</v>
      </c>
      <c r="C25" s="73" t="s">
        <v>294</v>
      </c>
      <c r="D25" s="163">
        <v>3</v>
      </c>
      <c r="E25" s="163">
        <v>3</v>
      </c>
      <c r="F25" s="163"/>
      <c r="G25" s="163">
        <v>3</v>
      </c>
      <c r="H25" s="163"/>
      <c r="I25" s="163"/>
      <c r="J25" s="163"/>
      <c r="K25" s="163"/>
    </row>
    <row r="26" spans="1:11" ht="12.75" customHeight="1">
      <c r="A26" s="73" t="s">
        <v>286</v>
      </c>
      <c r="B26" s="73" t="s">
        <v>299</v>
      </c>
      <c r="C26" s="73" t="s">
        <v>300</v>
      </c>
      <c r="D26" s="163">
        <v>1</v>
      </c>
      <c r="E26" s="163">
        <v>1</v>
      </c>
      <c r="F26" s="163"/>
      <c r="G26" s="163">
        <v>1</v>
      </c>
      <c r="H26" s="163"/>
      <c r="I26" s="163"/>
      <c r="J26" s="163"/>
      <c r="K26" s="163"/>
    </row>
    <row r="27" spans="1:11" ht="12.75" customHeight="1">
      <c r="A27" s="73" t="s">
        <v>286</v>
      </c>
      <c r="B27" s="73" t="s">
        <v>311</v>
      </c>
      <c r="C27" s="73" t="s">
        <v>312</v>
      </c>
      <c r="D27" s="163">
        <v>2</v>
      </c>
      <c r="E27" s="163">
        <v>2</v>
      </c>
      <c r="F27" s="163"/>
      <c r="G27" s="163">
        <v>2</v>
      </c>
      <c r="H27" s="163"/>
      <c r="I27" s="163"/>
      <c r="J27" s="163"/>
      <c r="K27" s="163"/>
    </row>
    <row r="28" spans="1:11" ht="12.75" customHeight="1">
      <c r="A28" s="73" t="s">
        <v>286</v>
      </c>
      <c r="B28" s="73" t="s">
        <v>317</v>
      </c>
      <c r="C28" s="73" t="s">
        <v>318</v>
      </c>
      <c r="D28" s="163">
        <v>1</v>
      </c>
      <c r="E28" s="163">
        <v>1</v>
      </c>
      <c r="F28" s="163"/>
      <c r="G28" s="163">
        <v>1</v>
      </c>
      <c r="H28" s="163"/>
      <c r="I28" s="163"/>
      <c r="J28" s="163"/>
      <c r="K28" s="163"/>
    </row>
    <row r="29" spans="1:11" ht="12.75" customHeight="1">
      <c r="A29" s="73" t="s">
        <v>286</v>
      </c>
      <c r="B29" s="73" t="s">
        <v>329</v>
      </c>
      <c r="C29" s="73" t="s">
        <v>330</v>
      </c>
      <c r="D29" s="179">
        <v>1</v>
      </c>
      <c r="E29" s="179">
        <v>1</v>
      </c>
      <c r="F29" s="179"/>
      <c r="G29" s="179">
        <v>1</v>
      </c>
      <c r="H29" s="163"/>
      <c r="I29" s="163"/>
      <c r="J29" s="163"/>
      <c r="K29" s="163"/>
    </row>
    <row r="30" spans="1:11" ht="12.75" customHeight="1">
      <c r="A30" s="73" t="s">
        <v>286</v>
      </c>
      <c r="B30" s="73" t="s">
        <v>331</v>
      </c>
      <c r="C30" s="73" t="s">
        <v>332</v>
      </c>
      <c r="D30" s="179">
        <v>1</v>
      </c>
      <c r="E30" s="179">
        <v>1</v>
      </c>
      <c r="F30" s="179"/>
      <c r="G30" s="179">
        <v>1</v>
      </c>
      <c r="H30" s="163"/>
      <c r="I30" s="163"/>
      <c r="J30" s="163"/>
      <c r="K30" s="163"/>
    </row>
    <row r="31" spans="1:11" ht="12.75" customHeight="1">
      <c r="A31" s="73" t="s">
        <v>286</v>
      </c>
      <c r="B31" s="73" t="s">
        <v>333</v>
      </c>
      <c r="C31" s="73" t="s">
        <v>334</v>
      </c>
      <c r="D31" s="179">
        <v>1</v>
      </c>
      <c r="E31" s="179">
        <v>1</v>
      </c>
      <c r="F31" s="179"/>
      <c r="G31" s="179">
        <v>1</v>
      </c>
      <c r="H31" s="164"/>
      <c r="I31" s="163"/>
      <c r="J31" s="163"/>
      <c r="K31" s="163"/>
    </row>
    <row r="32" spans="1:11" ht="12.75" customHeight="1">
      <c r="A32" s="73" t="s">
        <v>286</v>
      </c>
      <c r="B32" s="73" t="s">
        <v>335</v>
      </c>
      <c r="C32" s="73" t="s">
        <v>336</v>
      </c>
      <c r="D32" s="163">
        <v>2</v>
      </c>
      <c r="E32" s="163">
        <v>5</v>
      </c>
      <c r="F32" s="163"/>
      <c r="G32" s="163">
        <v>1</v>
      </c>
      <c r="H32" s="163"/>
      <c r="I32" s="163">
        <v>1</v>
      </c>
      <c r="J32" s="163"/>
      <c r="K32" s="163"/>
    </row>
    <row r="33" spans="1:15" ht="12.75" customHeight="1">
      <c r="A33" s="73" t="s">
        <v>286</v>
      </c>
      <c r="B33" s="73" t="s">
        <v>339</v>
      </c>
      <c r="C33" s="73" t="s">
        <v>340</v>
      </c>
      <c r="D33" s="164">
        <v>1</v>
      </c>
      <c r="E33" s="164">
        <v>1</v>
      </c>
      <c r="F33" s="164"/>
      <c r="G33" s="164">
        <v>1</v>
      </c>
      <c r="H33" s="164"/>
      <c r="I33" s="163"/>
      <c r="J33" s="163"/>
      <c r="K33" s="163"/>
    </row>
    <row r="34" spans="1:15" ht="12.75" customHeight="1">
      <c r="A34" s="73" t="s">
        <v>286</v>
      </c>
      <c r="B34" s="73" t="s">
        <v>341</v>
      </c>
      <c r="C34" s="73" t="s">
        <v>342</v>
      </c>
      <c r="D34" s="179">
        <v>1</v>
      </c>
      <c r="E34" s="179">
        <v>1</v>
      </c>
      <c r="F34" s="179"/>
      <c r="G34" s="179">
        <v>1</v>
      </c>
      <c r="H34" s="163"/>
      <c r="I34" s="163"/>
      <c r="J34" s="163"/>
      <c r="K34" s="163"/>
    </row>
    <row r="35" spans="1:15" ht="12.75" customHeight="1">
      <c r="A35" s="73" t="s">
        <v>286</v>
      </c>
      <c r="B35" s="73" t="s">
        <v>343</v>
      </c>
      <c r="C35" s="73" t="s">
        <v>344</v>
      </c>
      <c r="D35" s="179">
        <v>1</v>
      </c>
      <c r="E35" s="179">
        <v>1</v>
      </c>
      <c r="F35" s="179"/>
      <c r="G35" s="179">
        <v>1</v>
      </c>
      <c r="H35" s="164"/>
      <c r="I35" s="163"/>
      <c r="J35" s="163"/>
      <c r="K35" s="163"/>
    </row>
    <row r="36" spans="1:15" ht="12.75" customHeight="1">
      <c r="A36" s="73" t="s">
        <v>286</v>
      </c>
      <c r="B36" s="73" t="s">
        <v>345</v>
      </c>
      <c r="C36" s="73" t="s">
        <v>346</v>
      </c>
      <c r="D36" s="179">
        <v>1</v>
      </c>
      <c r="E36" s="179">
        <v>1</v>
      </c>
      <c r="F36" s="179"/>
      <c r="G36" s="179">
        <v>1</v>
      </c>
      <c r="H36" s="164"/>
      <c r="I36" s="163"/>
      <c r="J36" s="163"/>
      <c r="K36" s="163"/>
    </row>
    <row r="37" spans="1:15" ht="12.75" customHeight="1">
      <c r="A37" s="73" t="s">
        <v>286</v>
      </c>
      <c r="B37" s="73" t="s">
        <v>353</v>
      </c>
      <c r="C37" s="73" t="s">
        <v>354</v>
      </c>
      <c r="D37" s="138">
        <v>3</v>
      </c>
      <c r="E37" s="138">
        <v>4</v>
      </c>
      <c r="F37" s="138"/>
      <c r="G37" s="138">
        <v>2</v>
      </c>
      <c r="H37" s="138">
        <v>1</v>
      </c>
      <c r="I37" s="138"/>
      <c r="J37" s="138"/>
      <c r="K37" s="138"/>
    </row>
    <row r="38" spans="1:15" ht="12.75" customHeight="1">
      <c r="A38" s="73" t="s">
        <v>286</v>
      </c>
      <c r="B38" s="73" t="s">
        <v>355</v>
      </c>
      <c r="C38" s="73" t="s">
        <v>356</v>
      </c>
      <c r="D38" s="138">
        <v>2</v>
      </c>
      <c r="E38" s="138">
        <v>2</v>
      </c>
      <c r="F38" s="138"/>
      <c r="G38" s="138">
        <v>2</v>
      </c>
      <c r="H38" s="138"/>
      <c r="I38" s="138"/>
      <c r="J38" s="138"/>
      <c r="K38" s="138"/>
    </row>
    <row r="39" spans="1:15" ht="12.75" customHeight="1">
      <c r="A39" s="74" t="s">
        <v>286</v>
      </c>
      <c r="B39" s="74" t="s">
        <v>357</v>
      </c>
      <c r="C39" s="74" t="s">
        <v>358</v>
      </c>
      <c r="D39" s="68">
        <v>1</v>
      </c>
      <c r="E39" s="68">
        <v>1</v>
      </c>
      <c r="F39" s="68"/>
      <c r="G39" s="68">
        <v>1</v>
      </c>
      <c r="H39" s="68"/>
      <c r="I39" s="68"/>
      <c r="J39" s="68"/>
      <c r="K39" s="68"/>
    </row>
    <row r="40" spans="1:15" ht="12.75" customHeight="1">
      <c r="A40" s="33"/>
      <c r="B40" s="34">
        <f>COUNTA(B22:B39)</f>
        <v>18</v>
      </c>
      <c r="C40" s="34"/>
      <c r="D40" s="29">
        <f>SUM(D22:D39)</f>
        <v>36</v>
      </c>
      <c r="E40" s="29">
        <f>SUM(E22:E39)</f>
        <v>40</v>
      </c>
      <c r="F40" s="37"/>
      <c r="G40" s="29">
        <f>SUM(G22:G39)</f>
        <v>34</v>
      </c>
      <c r="H40" s="29">
        <f>SUM(H22:H39)</f>
        <v>1</v>
      </c>
      <c r="I40" s="29">
        <f>SUM(I22:I39)</f>
        <v>1</v>
      </c>
      <c r="J40" s="29">
        <f>SUM(J22:J39)</f>
        <v>0</v>
      </c>
      <c r="K40" s="29">
        <f>SUM(K22:K39)</f>
        <v>0</v>
      </c>
      <c r="N40" s="73"/>
      <c r="O40" s="73"/>
    </row>
    <row r="41" spans="1:15" ht="12.75" customHeight="1">
      <c r="A41" s="33"/>
      <c r="B41" s="34"/>
      <c r="C41" s="34"/>
      <c r="D41" s="29"/>
      <c r="E41" s="29"/>
      <c r="F41" s="37"/>
      <c r="G41" s="29"/>
      <c r="H41" s="29"/>
      <c r="I41" s="29"/>
      <c r="J41" s="29"/>
      <c r="K41" s="29"/>
      <c r="N41" s="73"/>
      <c r="O41" s="73"/>
    </row>
    <row r="42" spans="1:15" ht="12.75" customHeight="1">
      <c r="A42" s="73" t="s">
        <v>176</v>
      </c>
      <c r="B42" s="73" t="s">
        <v>376</v>
      </c>
      <c r="C42" s="73" t="s">
        <v>377</v>
      </c>
      <c r="D42" s="138">
        <v>1</v>
      </c>
      <c r="E42" s="138">
        <v>1</v>
      </c>
      <c r="F42" s="138"/>
      <c r="G42" s="138">
        <v>1</v>
      </c>
      <c r="H42" s="138"/>
      <c r="I42" s="138"/>
      <c r="J42" s="138"/>
      <c r="K42" s="138"/>
      <c r="N42" s="73"/>
      <c r="O42" s="73"/>
    </row>
    <row r="43" spans="1:15" ht="12.75" customHeight="1">
      <c r="A43" s="74" t="s">
        <v>176</v>
      </c>
      <c r="B43" s="74" t="s">
        <v>378</v>
      </c>
      <c r="C43" s="74" t="s">
        <v>379</v>
      </c>
      <c r="D43" s="68">
        <v>1</v>
      </c>
      <c r="E43" s="68">
        <v>1</v>
      </c>
      <c r="F43" s="68"/>
      <c r="G43" s="68">
        <v>1</v>
      </c>
      <c r="H43" s="68"/>
      <c r="I43" s="68"/>
      <c r="J43" s="68"/>
      <c r="K43" s="68"/>
      <c r="N43" s="73"/>
      <c r="O43" s="73"/>
    </row>
    <row r="44" spans="1:15" ht="12.75" customHeight="1">
      <c r="A44" s="33"/>
      <c r="B44" s="34">
        <f>COUNTA(B42:B43)</f>
        <v>2</v>
      </c>
      <c r="C44" s="34"/>
      <c r="D44" s="29">
        <f>SUM(D42:D43)</f>
        <v>2</v>
      </c>
      <c r="E44" s="29">
        <f>SUM(E42:E43)</f>
        <v>2</v>
      </c>
      <c r="F44" s="37"/>
      <c r="G44" s="29">
        <f>SUM(G42:G43)</f>
        <v>2</v>
      </c>
      <c r="H44" s="29">
        <f>SUM(H42:H43)</f>
        <v>0</v>
      </c>
      <c r="I44" s="29">
        <f>SUM(I42:I43)</f>
        <v>0</v>
      </c>
      <c r="J44" s="29">
        <f>SUM(J42:J43)</f>
        <v>0</v>
      </c>
      <c r="K44" s="29">
        <f>SUM(K42:K43)</f>
        <v>0</v>
      </c>
    </row>
    <row r="45" spans="1:15" ht="12.75" customHeight="1">
      <c r="A45" s="33"/>
      <c r="B45" s="34"/>
      <c r="C45" s="34"/>
      <c r="D45" s="29"/>
      <c r="E45" s="29"/>
      <c r="F45" s="37"/>
      <c r="G45" s="29"/>
      <c r="H45" s="29"/>
      <c r="I45" s="29"/>
      <c r="J45" s="29"/>
      <c r="K45" s="29"/>
    </row>
    <row r="46" spans="1:15" ht="12.75" customHeight="1">
      <c r="A46" s="73" t="s">
        <v>380</v>
      </c>
      <c r="B46" s="73" t="s">
        <v>385</v>
      </c>
      <c r="C46" s="73" t="s">
        <v>386</v>
      </c>
      <c r="D46" s="138">
        <v>4</v>
      </c>
      <c r="E46" s="138">
        <v>8</v>
      </c>
      <c r="F46" s="138"/>
      <c r="G46" s="138">
        <v>3</v>
      </c>
      <c r="H46" s="138"/>
      <c r="I46" s="138"/>
      <c r="J46" s="138">
        <v>1</v>
      </c>
      <c r="K46" s="138"/>
    </row>
    <row r="47" spans="1:15" ht="12.75" customHeight="1">
      <c r="A47" s="73" t="s">
        <v>380</v>
      </c>
      <c r="B47" s="73" t="s">
        <v>387</v>
      </c>
      <c r="C47" s="73" t="s">
        <v>388</v>
      </c>
      <c r="D47" s="164">
        <v>3</v>
      </c>
      <c r="E47" s="164">
        <v>3</v>
      </c>
      <c r="F47" s="164"/>
      <c r="G47" s="164">
        <v>3</v>
      </c>
      <c r="H47" s="164"/>
      <c r="I47" s="164"/>
      <c r="J47" s="164"/>
      <c r="K47" s="164"/>
    </row>
    <row r="48" spans="1:15" ht="12.75" customHeight="1">
      <c r="A48" s="73" t="s">
        <v>380</v>
      </c>
      <c r="B48" s="73" t="s">
        <v>389</v>
      </c>
      <c r="C48" s="73" t="s">
        <v>390</v>
      </c>
      <c r="D48" s="164">
        <v>2</v>
      </c>
      <c r="E48" s="164">
        <v>2</v>
      </c>
      <c r="F48" s="164"/>
      <c r="G48" s="164">
        <v>2</v>
      </c>
      <c r="H48" s="164"/>
      <c r="I48" s="164"/>
      <c r="J48" s="164"/>
      <c r="K48" s="164"/>
    </row>
    <row r="49" spans="1:11" ht="12.75" customHeight="1">
      <c r="A49" s="74" t="s">
        <v>380</v>
      </c>
      <c r="B49" s="74" t="s">
        <v>393</v>
      </c>
      <c r="C49" s="74" t="s">
        <v>394</v>
      </c>
      <c r="D49" s="68">
        <v>3</v>
      </c>
      <c r="E49" s="68">
        <v>4</v>
      </c>
      <c r="F49" s="68"/>
      <c r="G49" s="68">
        <v>2</v>
      </c>
      <c r="H49" s="68">
        <v>1</v>
      </c>
      <c r="I49" s="68"/>
      <c r="J49" s="68"/>
      <c r="K49" s="68"/>
    </row>
    <row r="50" spans="1:11" ht="12.75" customHeight="1">
      <c r="A50" s="33"/>
      <c r="B50" s="34">
        <f>COUNTA(B46:B49)</f>
        <v>4</v>
      </c>
      <c r="C50" s="34"/>
      <c r="D50" s="29">
        <f>SUM(D46:D49)</f>
        <v>12</v>
      </c>
      <c r="E50" s="29">
        <f>SUM(E46:E49)</f>
        <v>17</v>
      </c>
      <c r="F50" s="37"/>
      <c r="G50" s="29">
        <f>SUM(G46:G49)</f>
        <v>10</v>
      </c>
      <c r="H50" s="29">
        <f>SUM(H46:H49)</f>
        <v>1</v>
      </c>
      <c r="I50" s="29">
        <f>SUM(I46:I49)</f>
        <v>0</v>
      </c>
      <c r="J50" s="29">
        <f>SUM(J46:J49)</f>
        <v>1</v>
      </c>
      <c r="K50" s="29">
        <f>SUM(K46:K49)</f>
        <v>0</v>
      </c>
    </row>
    <row r="51" spans="1:11" ht="12.75" customHeight="1">
      <c r="A51" s="33"/>
      <c r="B51" s="34"/>
      <c r="C51" s="34"/>
      <c r="D51" s="29"/>
      <c r="E51" s="29"/>
      <c r="F51" s="37"/>
      <c r="G51" s="29"/>
      <c r="H51" s="29"/>
      <c r="I51" s="29"/>
      <c r="J51" s="29"/>
      <c r="K51" s="29"/>
    </row>
    <row r="52" spans="1:11" ht="12.75" customHeight="1">
      <c r="A52" s="73" t="s">
        <v>395</v>
      </c>
      <c r="B52" s="73" t="s">
        <v>408</v>
      </c>
      <c r="C52" s="73" t="s">
        <v>409</v>
      </c>
      <c r="D52" s="138">
        <v>5</v>
      </c>
      <c r="E52" s="138">
        <v>8</v>
      </c>
      <c r="F52" s="138"/>
      <c r="G52" s="138">
        <v>3</v>
      </c>
      <c r="H52" s="138">
        <v>1</v>
      </c>
      <c r="I52" s="138">
        <v>1</v>
      </c>
      <c r="J52" s="138"/>
      <c r="K52" s="138"/>
    </row>
    <row r="53" spans="1:11" ht="12.75" customHeight="1">
      <c r="A53" s="73" t="s">
        <v>395</v>
      </c>
      <c r="B53" s="73" t="s">
        <v>414</v>
      </c>
      <c r="C53" s="73" t="s">
        <v>415</v>
      </c>
      <c r="D53" s="164">
        <v>13</v>
      </c>
      <c r="E53" s="164">
        <v>23</v>
      </c>
      <c r="F53" s="164"/>
      <c r="G53" s="164">
        <v>9</v>
      </c>
      <c r="H53" s="164">
        <v>2</v>
      </c>
      <c r="I53" s="164">
        <v>2</v>
      </c>
      <c r="J53" s="164"/>
      <c r="K53" s="164"/>
    </row>
    <row r="54" spans="1:11" ht="12.75" customHeight="1">
      <c r="A54" s="74" t="s">
        <v>395</v>
      </c>
      <c r="B54" s="74" t="s">
        <v>416</v>
      </c>
      <c r="C54" s="74" t="s">
        <v>417</v>
      </c>
      <c r="D54" s="68">
        <v>9</v>
      </c>
      <c r="E54" s="68">
        <v>14</v>
      </c>
      <c r="F54" s="68"/>
      <c r="G54" s="68">
        <v>5</v>
      </c>
      <c r="H54" s="68">
        <v>3</v>
      </c>
      <c r="I54" s="68">
        <v>1</v>
      </c>
      <c r="J54" s="68"/>
      <c r="K54" s="68"/>
    </row>
    <row r="55" spans="1:11" ht="12.75" customHeight="1">
      <c r="A55" s="33"/>
      <c r="B55" s="34">
        <f>COUNTA(B52:B54)</f>
        <v>3</v>
      </c>
      <c r="C55" s="34"/>
      <c r="D55" s="29">
        <f>SUM(D52:D54)</f>
        <v>27</v>
      </c>
      <c r="E55" s="29">
        <f>SUM(E52:E54)</f>
        <v>45</v>
      </c>
      <c r="F55" s="37"/>
      <c r="G55" s="29">
        <f>SUM(G52:G54)</f>
        <v>17</v>
      </c>
      <c r="H55" s="29">
        <f>SUM(H52:H54)</f>
        <v>6</v>
      </c>
      <c r="I55" s="29">
        <f>SUM(I52:I54)</f>
        <v>4</v>
      </c>
      <c r="J55" s="29">
        <f>SUM(J52:J54)</f>
        <v>0</v>
      </c>
      <c r="K55" s="29">
        <f>SUM(K52:K54)</f>
        <v>0</v>
      </c>
    </row>
    <row r="56" spans="1:11" ht="12.75" customHeight="1">
      <c r="A56" s="33"/>
      <c r="B56" s="34"/>
      <c r="C56" s="34"/>
      <c r="D56" s="29"/>
      <c r="E56" s="29"/>
      <c r="F56" s="37"/>
      <c r="G56" s="29"/>
      <c r="H56" s="29"/>
      <c r="I56" s="29"/>
      <c r="J56" s="29"/>
      <c r="K56" s="29"/>
    </row>
    <row r="57" spans="1:11" ht="12.75" customHeight="1">
      <c r="A57" s="73" t="s">
        <v>420</v>
      </c>
      <c r="B57" s="73" t="s">
        <v>421</v>
      </c>
      <c r="C57" s="73" t="s">
        <v>422</v>
      </c>
      <c r="D57" s="165">
        <v>13</v>
      </c>
      <c r="E57" s="165">
        <v>27</v>
      </c>
      <c r="F57" s="165"/>
      <c r="G57" s="165">
        <v>6</v>
      </c>
      <c r="H57" s="165">
        <v>5</v>
      </c>
      <c r="I57" s="165">
        <v>1</v>
      </c>
      <c r="J57" s="138">
        <v>1</v>
      </c>
      <c r="K57" s="138"/>
    </row>
    <row r="58" spans="1:11" ht="12.75" customHeight="1">
      <c r="A58" s="73" t="s">
        <v>420</v>
      </c>
      <c r="B58" s="73" t="s">
        <v>423</v>
      </c>
      <c r="C58" s="73" t="s">
        <v>424</v>
      </c>
      <c r="D58" s="165">
        <v>7</v>
      </c>
      <c r="E58" s="165">
        <v>9</v>
      </c>
      <c r="F58" s="165"/>
      <c r="G58" s="165">
        <v>6</v>
      </c>
      <c r="H58" s="165"/>
      <c r="I58" s="165">
        <v>1</v>
      </c>
      <c r="J58" s="165"/>
      <c r="K58" s="165"/>
    </row>
    <row r="59" spans="1:11" ht="12.75" customHeight="1">
      <c r="A59" s="73" t="s">
        <v>420</v>
      </c>
      <c r="B59" s="73" t="s">
        <v>429</v>
      </c>
      <c r="C59" s="73" t="s">
        <v>430</v>
      </c>
      <c r="D59" s="165">
        <v>7</v>
      </c>
      <c r="E59" s="165">
        <v>11</v>
      </c>
      <c r="F59" s="165"/>
      <c r="G59" s="165">
        <v>3</v>
      </c>
      <c r="H59" s="165">
        <v>4</v>
      </c>
      <c r="I59" s="165"/>
      <c r="J59" s="165"/>
      <c r="K59" s="165"/>
    </row>
    <row r="60" spans="1:11" ht="12.75" customHeight="1">
      <c r="A60" s="73" t="s">
        <v>420</v>
      </c>
      <c r="B60" s="73" t="s">
        <v>433</v>
      </c>
      <c r="C60" s="73" t="s">
        <v>434</v>
      </c>
      <c r="D60" s="165">
        <v>4</v>
      </c>
      <c r="E60" s="165">
        <v>6</v>
      </c>
      <c r="F60" s="5"/>
      <c r="G60" s="179">
        <v>2</v>
      </c>
      <c r="H60" s="165">
        <v>2</v>
      </c>
      <c r="I60" s="5"/>
      <c r="J60" s="165"/>
      <c r="K60" s="165"/>
    </row>
    <row r="61" spans="1:11" ht="12.75" customHeight="1">
      <c r="A61" s="73" t="s">
        <v>420</v>
      </c>
      <c r="B61" s="73" t="s">
        <v>443</v>
      </c>
      <c r="C61" s="73" t="s">
        <v>444</v>
      </c>
      <c r="D61" s="165">
        <v>7</v>
      </c>
      <c r="E61" s="165">
        <v>8</v>
      </c>
      <c r="F61" s="5"/>
      <c r="G61" s="165">
        <v>6</v>
      </c>
      <c r="H61" s="165">
        <v>1</v>
      </c>
      <c r="I61" s="5"/>
      <c r="J61" s="165"/>
      <c r="K61" s="165"/>
    </row>
    <row r="62" spans="1:11" ht="12.75" customHeight="1">
      <c r="A62" s="73" t="s">
        <v>420</v>
      </c>
      <c r="B62" s="73" t="s">
        <v>445</v>
      </c>
      <c r="C62" s="73" t="s">
        <v>446</v>
      </c>
      <c r="D62" s="165">
        <v>2</v>
      </c>
      <c r="E62" s="165">
        <v>2</v>
      </c>
      <c r="F62" s="165"/>
      <c r="G62" s="165">
        <v>2</v>
      </c>
      <c r="H62" s="165"/>
      <c r="I62" s="165"/>
      <c r="J62" s="165"/>
      <c r="K62" s="165"/>
    </row>
    <row r="63" spans="1:11" ht="12.75" customHeight="1">
      <c r="A63" s="73" t="s">
        <v>420</v>
      </c>
      <c r="B63" s="73" t="s">
        <v>447</v>
      </c>
      <c r="C63" s="73" t="s">
        <v>448</v>
      </c>
      <c r="D63" s="165">
        <v>3</v>
      </c>
      <c r="E63" s="165">
        <v>3</v>
      </c>
      <c r="F63" s="165"/>
      <c r="G63" s="165">
        <v>3</v>
      </c>
      <c r="H63" s="165"/>
      <c r="I63" s="165"/>
      <c r="J63" s="165"/>
      <c r="K63" s="165"/>
    </row>
    <row r="64" spans="1:11" ht="12.75" customHeight="1">
      <c r="A64" s="73" t="s">
        <v>420</v>
      </c>
      <c r="B64" s="73" t="s">
        <v>451</v>
      </c>
      <c r="C64" s="73" t="s">
        <v>452</v>
      </c>
      <c r="D64" s="165">
        <v>5</v>
      </c>
      <c r="E64" s="165">
        <v>12</v>
      </c>
      <c r="F64" s="165"/>
      <c r="G64" s="165">
        <v>3</v>
      </c>
      <c r="H64" s="165">
        <v>1</v>
      </c>
      <c r="I64" s="165">
        <v>1</v>
      </c>
      <c r="J64" s="165"/>
      <c r="K64" s="165"/>
    </row>
    <row r="65" spans="1:11" ht="12.75" customHeight="1">
      <c r="A65" s="73" t="s">
        <v>420</v>
      </c>
      <c r="B65" s="73" t="s">
        <v>463</v>
      </c>
      <c r="C65" s="73" t="s">
        <v>464</v>
      </c>
      <c r="D65" s="165">
        <v>1</v>
      </c>
      <c r="E65" s="165">
        <v>1</v>
      </c>
      <c r="F65" s="165"/>
      <c r="G65" s="165">
        <v>1</v>
      </c>
      <c r="H65" s="165"/>
      <c r="I65" s="165"/>
      <c r="J65" s="165"/>
      <c r="K65" s="165"/>
    </row>
    <row r="66" spans="1:11" ht="12.75" customHeight="1">
      <c r="A66" s="73" t="s">
        <v>420</v>
      </c>
      <c r="B66" s="73" t="s">
        <v>465</v>
      </c>
      <c r="C66" s="73" t="s">
        <v>466</v>
      </c>
      <c r="D66" s="165">
        <v>8</v>
      </c>
      <c r="E66" s="165">
        <v>11</v>
      </c>
      <c r="F66" s="165"/>
      <c r="G66" s="165">
        <v>6</v>
      </c>
      <c r="H66" s="165">
        <v>1</v>
      </c>
      <c r="I66" s="165">
        <v>1</v>
      </c>
      <c r="J66" s="165"/>
      <c r="K66" s="165"/>
    </row>
    <row r="67" spans="1:11" ht="12.75" customHeight="1">
      <c r="A67" s="73" t="s">
        <v>420</v>
      </c>
      <c r="B67" s="73" t="s">
        <v>471</v>
      </c>
      <c r="C67" s="73" t="s">
        <v>472</v>
      </c>
      <c r="D67" s="165">
        <v>8</v>
      </c>
      <c r="E67" s="165">
        <v>17</v>
      </c>
      <c r="F67" s="165"/>
      <c r="G67" s="165">
        <v>4</v>
      </c>
      <c r="H67" s="165">
        <v>4</v>
      </c>
      <c r="I67" s="165"/>
      <c r="J67" s="165"/>
      <c r="K67" s="165"/>
    </row>
    <row r="68" spans="1:11" ht="12.75" customHeight="1">
      <c r="A68" s="73" t="s">
        <v>420</v>
      </c>
      <c r="B68" s="73" t="s">
        <v>475</v>
      </c>
      <c r="C68" s="73" t="s">
        <v>476</v>
      </c>
      <c r="D68" s="165">
        <v>1</v>
      </c>
      <c r="E68" s="165">
        <v>1</v>
      </c>
      <c r="F68" s="165"/>
      <c r="G68" s="165">
        <v>1</v>
      </c>
      <c r="H68" s="165"/>
      <c r="I68" s="165"/>
      <c r="J68" s="165"/>
      <c r="K68" s="165"/>
    </row>
    <row r="69" spans="1:11" ht="12.75" customHeight="1">
      <c r="A69" s="73" t="s">
        <v>420</v>
      </c>
      <c r="B69" s="73" t="s">
        <v>477</v>
      </c>
      <c r="C69" s="73" t="s">
        <v>478</v>
      </c>
      <c r="D69" s="165">
        <v>4</v>
      </c>
      <c r="E69" s="165">
        <v>4</v>
      </c>
      <c r="F69" s="165"/>
      <c r="G69" s="165">
        <v>4</v>
      </c>
      <c r="H69" s="165"/>
      <c r="I69" s="165"/>
      <c r="J69" s="165"/>
      <c r="K69" s="165"/>
    </row>
    <row r="70" spans="1:11" ht="12.75" customHeight="1">
      <c r="A70" s="73" t="s">
        <v>420</v>
      </c>
      <c r="B70" s="73" t="s">
        <v>485</v>
      </c>
      <c r="C70" s="73" t="s">
        <v>486</v>
      </c>
      <c r="D70" s="165">
        <v>15</v>
      </c>
      <c r="E70" s="165">
        <v>24</v>
      </c>
      <c r="F70" s="165"/>
      <c r="G70" s="165">
        <v>11</v>
      </c>
      <c r="H70" s="165">
        <v>2</v>
      </c>
      <c r="I70" s="165"/>
      <c r="J70" s="165">
        <v>2</v>
      </c>
      <c r="K70" s="165"/>
    </row>
    <row r="71" spans="1:11" ht="12.75" customHeight="1">
      <c r="A71" s="74" t="s">
        <v>420</v>
      </c>
      <c r="B71" s="74" t="s">
        <v>505</v>
      </c>
      <c r="C71" s="74" t="s">
        <v>506</v>
      </c>
      <c r="D71" s="68">
        <v>5</v>
      </c>
      <c r="E71" s="68">
        <v>7</v>
      </c>
      <c r="F71" s="68"/>
      <c r="G71" s="68">
        <v>3</v>
      </c>
      <c r="H71" s="68">
        <v>2</v>
      </c>
      <c r="I71" s="68"/>
      <c r="J71" s="68"/>
      <c r="K71" s="68"/>
    </row>
    <row r="72" spans="1:11" ht="12.75" customHeight="1">
      <c r="A72" s="33"/>
      <c r="B72" s="34">
        <f>COUNTA(B57:B71)</f>
        <v>15</v>
      </c>
      <c r="C72" s="34"/>
      <c r="D72" s="29">
        <f>SUM(D57:D71)</f>
        <v>90</v>
      </c>
      <c r="E72" s="29">
        <f>SUM(E57:E71)</f>
        <v>143</v>
      </c>
      <c r="F72" s="37"/>
      <c r="G72" s="29">
        <f>SUM(G57:G71)</f>
        <v>61</v>
      </c>
      <c r="H72" s="29">
        <f>SUM(H57:H71)</f>
        <v>22</v>
      </c>
      <c r="I72" s="29">
        <f>SUM(I57:I71)</f>
        <v>4</v>
      </c>
      <c r="J72" s="29">
        <f>SUM(J57:J71)</f>
        <v>3</v>
      </c>
      <c r="K72" s="29">
        <f>SUM(K57:K71)</f>
        <v>0</v>
      </c>
    </row>
    <row r="73" spans="1:11" ht="12.75" customHeight="1">
      <c r="A73" s="33"/>
      <c r="B73" s="34"/>
      <c r="C73" s="34"/>
      <c r="D73" s="29"/>
      <c r="E73" s="29"/>
      <c r="F73" s="37"/>
      <c r="G73" s="29"/>
      <c r="H73" s="29"/>
      <c r="I73" s="29"/>
      <c r="J73" s="29"/>
      <c r="K73" s="29"/>
    </row>
    <row r="74" spans="1:11" ht="12.75" customHeight="1">
      <c r="A74" s="74" t="s">
        <v>510</v>
      </c>
      <c r="B74" s="74" t="s">
        <v>519</v>
      </c>
      <c r="C74" s="74" t="s">
        <v>520</v>
      </c>
      <c r="D74" s="68">
        <v>3</v>
      </c>
      <c r="E74" s="68">
        <v>5</v>
      </c>
      <c r="F74" s="68"/>
      <c r="G74" s="68">
        <v>1</v>
      </c>
      <c r="H74" s="68">
        <v>2</v>
      </c>
      <c r="I74" s="68"/>
      <c r="J74" s="68"/>
      <c r="K74" s="68"/>
    </row>
    <row r="75" spans="1:11" ht="12.75" customHeight="1">
      <c r="A75" s="33"/>
      <c r="B75" s="34">
        <f>COUNTA(B74:B74)</f>
        <v>1</v>
      </c>
      <c r="C75" s="34"/>
      <c r="D75" s="29">
        <f>SUM(D74:D74)</f>
        <v>3</v>
      </c>
      <c r="E75" s="29">
        <f>SUM(E74:E74)</f>
        <v>5</v>
      </c>
      <c r="F75" s="37"/>
      <c r="G75" s="29">
        <f>SUM(G74:G74)</f>
        <v>1</v>
      </c>
      <c r="H75" s="29">
        <f>SUM(H74:H74)</f>
        <v>2</v>
      </c>
      <c r="I75" s="29">
        <f>SUM(I74:I74)</f>
        <v>0</v>
      </c>
      <c r="J75" s="29">
        <f>SUM(J74:J74)</f>
        <v>0</v>
      </c>
      <c r="K75" s="29">
        <f>SUM(K74:K74)</f>
        <v>0</v>
      </c>
    </row>
    <row r="76" spans="1:11" ht="12.75" customHeight="1">
      <c r="A76" s="33"/>
      <c r="B76" s="34"/>
      <c r="C76" s="34"/>
      <c r="D76" s="29"/>
      <c r="E76" s="29"/>
      <c r="F76" s="37"/>
      <c r="G76" s="29"/>
      <c r="H76" s="29"/>
      <c r="I76" s="29"/>
      <c r="J76" s="29"/>
      <c r="K76" s="29"/>
    </row>
    <row r="77" spans="1:11" ht="12.75" customHeight="1">
      <c r="A77" s="33"/>
      <c r="B77" s="34"/>
      <c r="C77" s="34"/>
      <c r="D77" s="29"/>
      <c r="E77" s="29"/>
      <c r="F77" s="37"/>
      <c r="G77" s="29"/>
      <c r="H77" s="29"/>
      <c r="I77" s="29"/>
      <c r="J77" s="29"/>
      <c r="K77" s="29"/>
    </row>
    <row r="78" spans="1:11" ht="12.75" customHeight="1">
      <c r="B78" s="108" t="s">
        <v>150</v>
      </c>
      <c r="C78" s="124"/>
      <c r="D78" s="125"/>
    </row>
    <row r="79" spans="1:11" ht="12.75" customHeight="1">
      <c r="B79" s="126"/>
      <c r="C79" s="127" t="s">
        <v>151</v>
      </c>
      <c r="D79" s="107">
        <f>SUM(B4+B10+B20+B40+B44+B50+B55+B72+B75)</f>
        <v>56</v>
      </c>
    </row>
    <row r="80" spans="1:11" ht="12.75" customHeight="1">
      <c r="B80" s="126"/>
      <c r="C80" s="127" t="s">
        <v>127</v>
      </c>
      <c r="D80" s="107">
        <f>SUM(D4+D10+D20+D40+D44+D50+D55+D72+D75)</f>
        <v>207</v>
      </c>
    </row>
    <row r="81" spans="2:8" ht="12.75" customHeight="1">
      <c r="B81" s="126"/>
      <c r="C81" s="127" t="s">
        <v>128</v>
      </c>
      <c r="D81" s="106">
        <f>SUM(E4+E10+E20+E40+E44+E50+E55+E72+E75)</f>
        <v>354</v>
      </c>
    </row>
    <row r="82" spans="2:8" ht="12.75" customHeight="1"/>
    <row r="83" spans="2:8" ht="12.75" customHeight="1">
      <c r="C83" s="111" t="s">
        <v>159</v>
      </c>
      <c r="D83" s="113"/>
      <c r="E83" s="113"/>
      <c r="F83" s="113"/>
      <c r="G83" s="118" t="s">
        <v>115</v>
      </c>
      <c r="H83" s="118" t="s">
        <v>126</v>
      </c>
    </row>
    <row r="84" spans="2:8" ht="12.75" customHeight="1">
      <c r="C84" s="134"/>
      <c r="D84" s="134"/>
      <c r="E84" s="116" t="s">
        <v>154</v>
      </c>
      <c r="G84" s="107">
        <f>SUM(G4+G10+G20+G40+G44+G50+G55+G72+G75)</f>
        <v>149</v>
      </c>
      <c r="H84" s="121">
        <f>G84/(G89)</f>
        <v>0.71980676328502413</v>
      </c>
    </row>
    <row r="85" spans="2:8" ht="12.75" customHeight="1">
      <c r="C85" s="134"/>
      <c r="D85" s="134"/>
      <c r="E85" s="116" t="s">
        <v>155</v>
      </c>
      <c r="G85" s="107">
        <f>SUM(H4+H10+H20+H40+H44+H50+H55+H72+H75)</f>
        <v>33</v>
      </c>
      <c r="H85" s="121">
        <f>G85/G89</f>
        <v>0.15942028985507245</v>
      </c>
    </row>
    <row r="86" spans="2:8" ht="12.75" customHeight="1">
      <c r="C86" s="134"/>
      <c r="D86" s="134"/>
      <c r="E86" s="116" t="s">
        <v>156</v>
      </c>
      <c r="G86" s="107">
        <f>SUM(I4+I10+I20+I40+I44+I50+I55+I72+I75)</f>
        <v>16</v>
      </c>
      <c r="H86" s="121">
        <f>G86/G89</f>
        <v>7.7294685990338161E-2</v>
      </c>
    </row>
    <row r="87" spans="2:8" ht="12.75" customHeight="1">
      <c r="C87" s="134"/>
      <c r="D87" s="134"/>
      <c r="E87" s="116" t="s">
        <v>157</v>
      </c>
      <c r="G87" s="107">
        <f>SUM(J4+J10+J20+J40+J44+J50+J55+J72+J75)</f>
        <v>9</v>
      </c>
      <c r="H87" s="121">
        <f>G87/G89</f>
        <v>4.3478260869565216E-2</v>
      </c>
    </row>
    <row r="88" spans="2:8" ht="12.75" customHeight="1">
      <c r="C88" s="134"/>
      <c r="D88" s="134"/>
      <c r="E88" s="116" t="s">
        <v>158</v>
      </c>
      <c r="G88" s="133">
        <f>SUM(K4+K10+K20+K40+K44+K50+K55+K72+K75)</f>
        <v>0</v>
      </c>
      <c r="H88" s="123">
        <f>G88/G89</f>
        <v>0</v>
      </c>
    </row>
    <row r="89" spans="2:8" ht="12.75" customHeight="1">
      <c r="C89" s="134"/>
      <c r="D89" s="134"/>
      <c r="E89" s="134"/>
      <c r="F89" s="116"/>
      <c r="G89" s="131">
        <f>SUM(G84:G88)</f>
        <v>207</v>
      </c>
      <c r="H89" s="121">
        <f>SUM(H84:H88)</f>
        <v>0.99999999999999989</v>
      </c>
    </row>
  </sheetData>
  <mergeCells count="2">
    <mergeCell ref="G1:K1"/>
    <mergeCell ref="B1:E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2010 Swimming Season
Texas Beach Action Durations</oddHeader>
    <oddFooter>&amp;R&amp;P of &amp;N</oddFooter>
  </headerFooter>
  <rowBreaks count="1" manualBreakCount="1">
    <brk id="76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99"/>
  <sheetViews>
    <sheetView zoomScaleNormal="100" workbookViewId="0">
      <pane ySplit="2" topLeftCell="A3" activePane="bottomLeft" state="frozen"/>
      <selection pane="bottomLeft"/>
    </sheetView>
  </sheetViews>
  <sheetFormatPr defaultRowHeight="12.75"/>
  <cols>
    <col min="1" max="1" width="11.42578125" style="6" customWidth="1"/>
    <col min="2" max="2" width="9" style="6" customWidth="1"/>
    <col min="3" max="3" width="41" style="6" customWidth="1"/>
    <col min="4" max="4" width="0.85546875" style="6" customWidth="1"/>
    <col min="5" max="5" width="9.140625" style="59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55" customFormat="1" ht="12" customHeight="1">
      <c r="B1" s="194" t="s">
        <v>30</v>
      </c>
      <c r="C1" s="194"/>
      <c r="D1" s="70"/>
      <c r="E1" s="71"/>
      <c r="F1" s="70"/>
      <c r="G1" s="193" t="s">
        <v>32</v>
      </c>
      <c r="H1" s="193"/>
      <c r="I1" s="193"/>
      <c r="J1" s="70"/>
      <c r="K1" s="194" t="s">
        <v>41</v>
      </c>
      <c r="L1" s="194"/>
    </row>
    <row r="2" spans="1:12" s="58" customFormat="1" ht="48.75" customHeight="1">
      <c r="A2" s="3" t="s">
        <v>16</v>
      </c>
      <c r="B2" s="3" t="s">
        <v>17</v>
      </c>
      <c r="C2" s="3" t="s">
        <v>11</v>
      </c>
      <c r="D2" s="3"/>
      <c r="E2" s="15" t="s">
        <v>31</v>
      </c>
      <c r="F2" s="3"/>
      <c r="G2" s="3" t="s">
        <v>45</v>
      </c>
      <c r="H2" s="3" t="s">
        <v>18</v>
      </c>
      <c r="I2" s="3" t="s">
        <v>19</v>
      </c>
      <c r="J2" s="3"/>
      <c r="K2" s="3" t="s">
        <v>20</v>
      </c>
      <c r="L2" s="3" t="s">
        <v>21</v>
      </c>
    </row>
    <row r="3" spans="1:12">
      <c r="A3" s="74" t="s">
        <v>179</v>
      </c>
      <c r="B3" s="74" t="s">
        <v>196</v>
      </c>
      <c r="C3" s="166" t="s">
        <v>197</v>
      </c>
      <c r="D3" s="167"/>
      <c r="E3" s="168">
        <v>365</v>
      </c>
      <c r="F3" s="167"/>
      <c r="G3" s="169" t="s">
        <v>33</v>
      </c>
      <c r="H3" s="170">
        <v>10</v>
      </c>
      <c r="I3" s="171">
        <f t="shared" ref="I3" si="0">H3/E3</f>
        <v>2.7397260273972601E-2</v>
      </c>
      <c r="J3" s="172"/>
      <c r="K3" s="173">
        <f t="shared" ref="K3" si="1">E3-H3</f>
        <v>355</v>
      </c>
      <c r="L3" s="171">
        <f t="shared" ref="L3" si="2">K3/E3</f>
        <v>0.9726027397260274</v>
      </c>
    </row>
    <row r="4" spans="1:12">
      <c r="A4" s="33"/>
      <c r="B4" s="34">
        <f>COUNTA(B3:B3)</f>
        <v>1</v>
      </c>
      <c r="C4" s="33"/>
      <c r="E4" s="38">
        <f>SUM(E3:E3)</f>
        <v>365</v>
      </c>
      <c r="F4" s="44"/>
      <c r="G4" s="34">
        <f>COUNTA(G3:G3)</f>
        <v>1</v>
      </c>
      <c r="H4" s="38">
        <f>SUM(H3:H3)</f>
        <v>10</v>
      </c>
      <c r="I4" s="45">
        <f>H4/E4</f>
        <v>2.7397260273972601E-2</v>
      </c>
      <c r="J4" s="46"/>
      <c r="K4" s="38">
        <f>SUM(K3:K3)</f>
        <v>355</v>
      </c>
      <c r="L4" s="45">
        <f>K4/E4</f>
        <v>0.9726027397260274</v>
      </c>
    </row>
    <row r="5" spans="1:12" ht="8.25" customHeight="1">
      <c r="A5" s="33"/>
      <c r="B5" s="34"/>
      <c r="C5" s="33"/>
      <c r="E5" s="38"/>
      <c r="F5" s="44"/>
      <c r="G5" s="34"/>
      <c r="H5" s="38"/>
      <c r="I5" s="45"/>
      <c r="J5" s="46"/>
      <c r="K5" s="38"/>
      <c r="L5" s="45"/>
    </row>
    <row r="6" spans="1:12">
      <c r="A6" s="73" t="s">
        <v>198</v>
      </c>
      <c r="B6" s="73" t="s">
        <v>199</v>
      </c>
      <c r="C6" s="73" t="s">
        <v>200</v>
      </c>
      <c r="D6" s="5"/>
      <c r="E6" s="30">
        <v>365</v>
      </c>
      <c r="F6" s="5"/>
      <c r="G6" s="13" t="s">
        <v>33</v>
      </c>
      <c r="H6" s="174">
        <v>2</v>
      </c>
      <c r="I6" s="40">
        <f t="shared" ref="I6:I9" si="3">H6/E6</f>
        <v>5.4794520547945206E-3</v>
      </c>
      <c r="J6" s="64"/>
      <c r="K6" s="41">
        <f t="shared" ref="K6:K9" si="4">E6-H6</f>
        <v>363</v>
      </c>
      <c r="L6" s="40">
        <f t="shared" ref="L6:L9" si="5">K6/E6</f>
        <v>0.9945205479452055</v>
      </c>
    </row>
    <row r="7" spans="1:12">
      <c r="A7" s="73" t="s">
        <v>198</v>
      </c>
      <c r="B7" s="73" t="s">
        <v>203</v>
      </c>
      <c r="C7" s="73" t="s">
        <v>204</v>
      </c>
      <c r="D7" s="5"/>
      <c r="E7" s="30">
        <v>365</v>
      </c>
      <c r="F7" s="5"/>
      <c r="G7" s="13" t="s">
        <v>33</v>
      </c>
      <c r="H7" s="174">
        <v>5</v>
      </c>
      <c r="I7" s="40">
        <f t="shared" si="3"/>
        <v>1.3698630136986301E-2</v>
      </c>
      <c r="J7" s="64"/>
      <c r="K7" s="41">
        <f t="shared" si="4"/>
        <v>360</v>
      </c>
      <c r="L7" s="40">
        <f t="shared" si="5"/>
        <v>0.98630136986301364</v>
      </c>
    </row>
    <row r="8" spans="1:12">
      <c r="A8" s="73" t="s">
        <v>198</v>
      </c>
      <c r="B8" s="73" t="s">
        <v>207</v>
      </c>
      <c r="C8" s="73" t="s">
        <v>208</v>
      </c>
      <c r="D8" s="5"/>
      <c r="E8" s="30">
        <v>365</v>
      </c>
      <c r="F8" s="5"/>
      <c r="G8" s="13" t="s">
        <v>33</v>
      </c>
      <c r="H8" s="174">
        <v>3</v>
      </c>
      <c r="I8" s="40">
        <f t="shared" si="3"/>
        <v>8.21917808219178E-3</v>
      </c>
      <c r="J8" s="64"/>
      <c r="K8" s="41">
        <f t="shared" si="4"/>
        <v>362</v>
      </c>
      <c r="L8" s="40">
        <f t="shared" si="5"/>
        <v>0.99178082191780825</v>
      </c>
    </row>
    <row r="9" spans="1:12">
      <c r="A9" s="74" t="s">
        <v>198</v>
      </c>
      <c r="B9" s="74" t="s">
        <v>215</v>
      </c>
      <c r="C9" s="74" t="s">
        <v>216</v>
      </c>
      <c r="D9" s="65"/>
      <c r="E9" s="31">
        <v>365</v>
      </c>
      <c r="F9" s="65"/>
      <c r="G9" s="67" t="s">
        <v>33</v>
      </c>
      <c r="H9" s="68">
        <v>5</v>
      </c>
      <c r="I9" s="42">
        <f t="shared" si="3"/>
        <v>1.3698630136986301E-2</v>
      </c>
      <c r="J9" s="66"/>
      <c r="K9" s="43">
        <f t="shared" si="4"/>
        <v>360</v>
      </c>
      <c r="L9" s="42">
        <f t="shared" si="5"/>
        <v>0.98630136986301364</v>
      </c>
    </row>
    <row r="10" spans="1:12">
      <c r="A10" s="33"/>
      <c r="B10" s="34">
        <f>COUNTA(B6:B9)</f>
        <v>4</v>
      </c>
      <c r="C10" s="33"/>
      <c r="E10" s="38">
        <f>SUM(E6:E9)</f>
        <v>1460</v>
      </c>
      <c r="F10" s="44"/>
      <c r="G10" s="34">
        <f>COUNTA(G6:G9)</f>
        <v>4</v>
      </c>
      <c r="H10" s="38">
        <f>SUM(H6:H9)</f>
        <v>15</v>
      </c>
      <c r="I10" s="45">
        <f>H10/E10</f>
        <v>1.0273972602739725E-2</v>
      </c>
      <c r="J10" s="46"/>
      <c r="K10" s="54">
        <f>E10-H10</f>
        <v>1445</v>
      </c>
      <c r="L10" s="45">
        <f>K10/E10</f>
        <v>0.98972602739726023</v>
      </c>
    </row>
    <row r="11" spans="1:12" ht="8.25" customHeight="1">
      <c r="A11" s="33"/>
      <c r="B11" s="33"/>
      <c r="C11" s="33"/>
      <c r="H11" s="39"/>
      <c r="I11" s="39"/>
      <c r="J11" s="39"/>
      <c r="K11" s="39"/>
      <c r="L11" s="39"/>
    </row>
    <row r="12" spans="1:12">
      <c r="A12" s="73" t="s">
        <v>256</v>
      </c>
      <c r="B12" s="73" t="s">
        <v>257</v>
      </c>
      <c r="C12" s="73" t="s">
        <v>258</v>
      </c>
      <c r="D12" s="5"/>
      <c r="E12" s="30">
        <v>365</v>
      </c>
      <c r="F12" s="5"/>
      <c r="G12" s="13" t="s">
        <v>33</v>
      </c>
      <c r="H12" s="180">
        <v>8</v>
      </c>
      <c r="I12" s="40">
        <f t="shared" ref="I12:I20" si="6">H12/E12</f>
        <v>2.1917808219178082E-2</v>
      </c>
      <c r="J12" s="64"/>
      <c r="K12" s="41">
        <f t="shared" ref="K12:K20" si="7">E12-H12</f>
        <v>357</v>
      </c>
      <c r="L12" s="40">
        <f t="shared" ref="L12:L20" si="8">K12/E12</f>
        <v>0.9780821917808219</v>
      </c>
    </row>
    <row r="13" spans="1:12">
      <c r="A13" s="73" t="s">
        <v>256</v>
      </c>
      <c r="B13" s="73" t="s">
        <v>259</v>
      </c>
      <c r="C13" s="73" t="s">
        <v>260</v>
      </c>
      <c r="D13" s="5"/>
      <c r="E13" s="30">
        <v>365</v>
      </c>
      <c r="F13" s="5"/>
      <c r="G13" s="13" t="s">
        <v>33</v>
      </c>
      <c r="H13" s="180">
        <v>8</v>
      </c>
      <c r="I13" s="40">
        <f t="shared" si="6"/>
        <v>2.1917808219178082E-2</v>
      </c>
      <c r="J13" s="64"/>
      <c r="K13" s="41">
        <f t="shared" si="7"/>
        <v>357</v>
      </c>
      <c r="L13" s="40">
        <f t="shared" si="8"/>
        <v>0.9780821917808219</v>
      </c>
    </row>
    <row r="14" spans="1:12">
      <c r="A14" s="73" t="s">
        <v>256</v>
      </c>
      <c r="B14" s="73" t="s">
        <v>261</v>
      </c>
      <c r="C14" s="73" t="s">
        <v>262</v>
      </c>
      <c r="D14" s="5"/>
      <c r="E14" s="30">
        <v>365</v>
      </c>
      <c r="F14" s="5"/>
      <c r="G14" s="13" t="s">
        <v>33</v>
      </c>
      <c r="H14" s="180">
        <v>8</v>
      </c>
      <c r="I14" s="40">
        <f t="shared" si="6"/>
        <v>2.1917808219178082E-2</v>
      </c>
      <c r="J14" s="64"/>
      <c r="K14" s="41">
        <f t="shared" si="7"/>
        <v>357</v>
      </c>
      <c r="L14" s="40">
        <f t="shared" si="8"/>
        <v>0.9780821917808219</v>
      </c>
    </row>
    <row r="15" spans="1:12">
      <c r="A15" s="73" t="s">
        <v>256</v>
      </c>
      <c r="B15" s="73" t="s">
        <v>263</v>
      </c>
      <c r="C15" s="73" t="s">
        <v>264</v>
      </c>
      <c r="D15" s="5"/>
      <c r="E15" s="30">
        <v>365</v>
      </c>
      <c r="F15" s="5"/>
      <c r="G15" s="13"/>
      <c r="H15" s="140"/>
      <c r="I15" s="40">
        <f t="shared" si="6"/>
        <v>0</v>
      </c>
      <c r="J15" s="64"/>
      <c r="K15" s="41">
        <f t="shared" si="7"/>
        <v>365</v>
      </c>
      <c r="L15" s="40">
        <f t="shared" si="8"/>
        <v>1</v>
      </c>
    </row>
    <row r="16" spans="1:12">
      <c r="A16" s="73" t="s">
        <v>256</v>
      </c>
      <c r="B16" s="73" t="s">
        <v>265</v>
      </c>
      <c r="C16" s="73" t="s">
        <v>266</v>
      </c>
      <c r="D16" s="5"/>
      <c r="E16" s="30">
        <v>365</v>
      </c>
      <c r="F16" s="5"/>
      <c r="G16" s="13" t="s">
        <v>33</v>
      </c>
      <c r="H16" s="180">
        <v>17</v>
      </c>
      <c r="I16" s="40">
        <f t="shared" si="6"/>
        <v>4.6575342465753428E-2</v>
      </c>
      <c r="J16" s="64"/>
      <c r="K16" s="41">
        <f t="shared" si="7"/>
        <v>348</v>
      </c>
      <c r="L16" s="40">
        <f t="shared" si="8"/>
        <v>0.95342465753424654</v>
      </c>
    </row>
    <row r="17" spans="1:12">
      <c r="A17" s="73" t="s">
        <v>256</v>
      </c>
      <c r="B17" s="73" t="s">
        <v>267</v>
      </c>
      <c r="C17" s="73" t="s">
        <v>268</v>
      </c>
      <c r="D17" s="5"/>
      <c r="E17" s="30">
        <v>365</v>
      </c>
      <c r="F17" s="5"/>
      <c r="G17" s="13" t="s">
        <v>33</v>
      </c>
      <c r="H17" s="180">
        <v>20</v>
      </c>
      <c r="I17" s="40">
        <f t="shared" si="6"/>
        <v>5.4794520547945202E-2</v>
      </c>
      <c r="J17" s="64"/>
      <c r="K17" s="41">
        <f t="shared" si="7"/>
        <v>345</v>
      </c>
      <c r="L17" s="40">
        <f t="shared" si="8"/>
        <v>0.9452054794520548</v>
      </c>
    </row>
    <row r="18" spans="1:12">
      <c r="A18" s="73" t="s">
        <v>256</v>
      </c>
      <c r="B18" s="73" t="s">
        <v>269</v>
      </c>
      <c r="C18" s="73" t="s">
        <v>270</v>
      </c>
      <c r="D18" s="5"/>
      <c r="E18" s="30">
        <v>365</v>
      </c>
      <c r="F18" s="5"/>
      <c r="G18" s="13" t="s">
        <v>33</v>
      </c>
      <c r="H18" s="180">
        <v>7</v>
      </c>
      <c r="I18" s="40">
        <f t="shared" si="6"/>
        <v>1.9178082191780823E-2</v>
      </c>
      <c r="J18" s="64"/>
      <c r="K18" s="41">
        <f t="shared" si="7"/>
        <v>358</v>
      </c>
      <c r="L18" s="40">
        <f t="shared" si="8"/>
        <v>0.98082191780821915</v>
      </c>
    </row>
    <row r="19" spans="1:12">
      <c r="A19" s="73" t="s">
        <v>256</v>
      </c>
      <c r="B19" s="73" t="s">
        <v>275</v>
      </c>
      <c r="C19" s="73" t="s">
        <v>276</v>
      </c>
      <c r="D19" s="5"/>
      <c r="E19" s="30">
        <v>365</v>
      </c>
      <c r="F19" s="5"/>
      <c r="G19" s="13" t="s">
        <v>33</v>
      </c>
      <c r="H19" s="180">
        <v>2</v>
      </c>
      <c r="I19" s="40">
        <f t="shared" si="6"/>
        <v>5.4794520547945206E-3</v>
      </c>
      <c r="J19" s="64"/>
      <c r="K19" s="41">
        <f t="shared" si="7"/>
        <v>363</v>
      </c>
      <c r="L19" s="40">
        <f t="shared" si="8"/>
        <v>0.9945205479452055</v>
      </c>
    </row>
    <row r="20" spans="1:12">
      <c r="A20" s="74" t="s">
        <v>256</v>
      </c>
      <c r="B20" s="74" t="s">
        <v>279</v>
      </c>
      <c r="C20" s="74" t="s">
        <v>280</v>
      </c>
      <c r="D20" s="65"/>
      <c r="E20" s="31">
        <v>365</v>
      </c>
      <c r="F20" s="65"/>
      <c r="G20" s="67" t="s">
        <v>33</v>
      </c>
      <c r="H20" s="68">
        <v>7</v>
      </c>
      <c r="I20" s="42">
        <f t="shared" si="6"/>
        <v>1.9178082191780823E-2</v>
      </c>
      <c r="J20" s="66"/>
      <c r="K20" s="43">
        <f t="shared" si="7"/>
        <v>358</v>
      </c>
      <c r="L20" s="42">
        <f t="shared" si="8"/>
        <v>0.98082191780821915</v>
      </c>
    </row>
    <row r="21" spans="1:12">
      <c r="A21" s="33"/>
      <c r="B21" s="34">
        <f>COUNTA(B12:B20)</f>
        <v>9</v>
      </c>
      <c r="C21" s="33"/>
      <c r="E21" s="38">
        <f>SUM(E12:E20)</f>
        <v>3285</v>
      </c>
      <c r="F21" s="44"/>
      <c r="G21" s="34">
        <f>COUNTA(G12:G20)</f>
        <v>8</v>
      </c>
      <c r="H21" s="38">
        <f>SUM(H12:H20)</f>
        <v>77</v>
      </c>
      <c r="I21" s="45">
        <f>H21/E21</f>
        <v>2.3439878234398782E-2</v>
      </c>
      <c r="J21" s="46"/>
      <c r="K21" s="54">
        <f>E21-H21</f>
        <v>3208</v>
      </c>
      <c r="L21" s="45">
        <f>K21/E21</f>
        <v>0.97656012176560125</v>
      </c>
    </row>
    <row r="22" spans="1:12" ht="8.25" customHeight="1">
      <c r="A22" s="33"/>
      <c r="B22" s="34"/>
      <c r="C22" s="33"/>
      <c r="E22" s="38"/>
      <c r="F22" s="44"/>
      <c r="G22" s="34"/>
      <c r="H22" s="38"/>
      <c r="I22" s="45"/>
      <c r="J22" s="139"/>
      <c r="K22" s="54"/>
      <c r="L22" s="45"/>
    </row>
    <row r="23" spans="1:12">
      <c r="A23" s="73" t="s">
        <v>286</v>
      </c>
      <c r="B23" s="73" t="s">
        <v>287</v>
      </c>
      <c r="C23" s="73" t="s">
        <v>288</v>
      </c>
      <c r="D23" s="5"/>
      <c r="E23" s="30">
        <v>365</v>
      </c>
      <c r="F23" s="5"/>
      <c r="G23" s="13" t="s">
        <v>33</v>
      </c>
      <c r="H23" s="180">
        <v>5</v>
      </c>
      <c r="I23" s="40">
        <f>H23/E23</f>
        <v>1.3698630136986301E-2</v>
      </c>
      <c r="J23" s="64"/>
      <c r="K23" s="41">
        <f>E23-H23</f>
        <v>360</v>
      </c>
      <c r="L23" s="40">
        <f>K23/E23</f>
        <v>0.98630136986301364</v>
      </c>
    </row>
    <row r="24" spans="1:12">
      <c r="A24" s="73" t="s">
        <v>286</v>
      </c>
      <c r="B24" s="73" t="s">
        <v>289</v>
      </c>
      <c r="C24" s="73" t="s">
        <v>290</v>
      </c>
      <c r="D24" s="5"/>
      <c r="E24" s="30">
        <v>365</v>
      </c>
      <c r="F24" s="5"/>
      <c r="G24" s="13" t="s">
        <v>33</v>
      </c>
      <c r="H24" s="180">
        <v>6</v>
      </c>
      <c r="I24" s="40">
        <f t="shared" ref="I24:I43" si="9">H24/E24</f>
        <v>1.643835616438356E-2</v>
      </c>
      <c r="J24" s="64"/>
      <c r="K24" s="41">
        <f t="shared" ref="K24:K43" si="10">E24-H24</f>
        <v>359</v>
      </c>
      <c r="L24" s="40">
        <f t="shared" ref="L24:L43" si="11">K24/E24</f>
        <v>0.98356164383561639</v>
      </c>
    </row>
    <row r="25" spans="1:12">
      <c r="A25" s="73" t="s">
        <v>286</v>
      </c>
      <c r="B25" s="73" t="s">
        <v>291</v>
      </c>
      <c r="C25" s="73" t="s">
        <v>292</v>
      </c>
      <c r="D25" s="5"/>
      <c r="E25" s="30">
        <v>365</v>
      </c>
      <c r="F25" s="5"/>
      <c r="G25" s="13" t="s">
        <v>33</v>
      </c>
      <c r="H25" s="180">
        <v>3</v>
      </c>
      <c r="I25" s="40">
        <f t="shared" si="9"/>
        <v>8.21917808219178E-3</v>
      </c>
      <c r="J25" s="64"/>
      <c r="K25" s="41">
        <f t="shared" si="10"/>
        <v>362</v>
      </c>
      <c r="L25" s="40">
        <f t="shared" si="11"/>
        <v>0.99178082191780825</v>
      </c>
    </row>
    <row r="26" spans="1:12">
      <c r="A26" s="73" t="s">
        <v>286</v>
      </c>
      <c r="B26" s="73" t="s">
        <v>293</v>
      </c>
      <c r="C26" s="73" t="s">
        <v>294</v>
      </c>
      <c r="D26" s="5"/>
      <c r="E26" s="30">
        <v>365</v>
      </c>
      <c r="F26" s="5"/>
      <c r="G26" s="13" t="s">
        <v>33</v>
      </c>
      <c r="H26" s="180">
        <v>3</v>
      </c>
      <c r="I26" s="40">
        <f t="shared" si="9"/>
        <v>8.21917808219178E-3</v>
      </c>
      <c r="J26" s="64"/>
      <c r="K26" s="41">
        <f t="shared" si="10"/>
        <v>362</v>
      </c>
      <c r="L26" s="40">
        <f t="shared" si="11"/>
        <v>0.99178082191780825</v>
      </c>
    </row>
    <row r="27" spans="1:12">
      <c r="A27" s="73" t="s">
        <v>286</v>
      </c>
      <c r="B27" s="73" t="s">
        <v>299</v>
      </c>
      <c r="C27" s="73" t="s">
        <v>300</v>
      </c>
      <c r="D27" s="5"/>
      <c r="E27" s="30">
        <v>365</v>
      </c>
      <c r="F27" s="5"/>
      <c r="G27" s="13" t="s">
        <v>33</v>
      </c>
      <c r="H27" s="180">
        <v>1</v>
      </c>
      <c r="I27" s="40">
        <f t="shared" si="9"/>
        <v>2.7397260273972603E-3</v>
      </c>
      <c r="J27" s="64"/>
      <c r="K27" s="41">
        <f t="shared" si="10"/>
        <v>364</v>
      </c>
      <c r="L27" s="40">
        <f t="shared" si="11"/>
        <v>0.99726027397260275</v>
      </c>
    </row>
    <row r="28" spans="1:12">
      <c r="A28" s="73" t="s">
        <v>286</v>
      </c>
      <c r="B28" s="73" t="s">
        <v>301</v>
      </c>
      <c r="C28" s="73" t="s">
        <v>302</v>
      </c>
      <c r="D28" s="5"/>
      <c r="E28" s="30">
        <v>365</v>
      </c>
      <c r="F28" s="5"/>
      <c r="G28" s="39"/>
      <c r="H28" s="39"/>
      <c r="I28" s="40">
        <f t="shared" si="9"/>
        <v>0</v>
      </c>
      <c r="J28" s="64"/>
      <c r="K28" s="41">
        <f t="shared" si="10"/>
        <v>365</v>
      </c>
      <c r="L28" s="40">
        <f t="shared" si="11"/>
        <v>1</v>
      </c>
    </row>
    <row r="29" spans="1:12">
      <c r="A29" s="73" t="s">
        <v>286</v>
      </c>
      <c r="B29" s="73" t="s">
        <v>309</v>
      </c>
      <c r="C29" s="73" t="s">
        <v>310</v>
      </c>
      <c r="D29" s="5"/>
      <c r="E29" s="30">
        <v>365</v>
      </c>
      <c r="F29" s="5"/>
      <c r="G29" s="39"/>
      <c r="H29" s="39"/>
      <c r="I29" s="40">
        <f t="shared" si="9"/>
        <v>0</v>
      </c>
      <c r="J29" s="64"/>
      <c r="K29" s="41">
        <f t="shared" si="10"/>
        <v>365</v>
      </c>
      <c r="L29" s="40">
        <f t="shared" si="11"/>
        <v>1</v>
      </c>
    </row>
    <row r="30" spans="1:12">
      <c r="A30" s="73" t="s">
        <v>286</v>
      </c>
      <c r="B30" s="73" t="s">
        <v>311</v>
      </c>
      <c r="C30" s="73" t="s">
        <v>312</v>
      </c>
      <c r="D30" s="5"/>
      <c r="E30" s="30">
        <v>365</v>
      </c>
      <c r="F30" s="5"/>
      <c r="G30" s="13" t="s">
        <v>33</v>
      </c>
      <c r="H30" s="180">
        <v>2</v>
      </c>
      <c r="I30" s="40">
        <f t="shared" si="9"/>
        <v>5.4794520547945206E-3</v>
      </c>
      <c r="J30" s="64"/>
      <c r="K30" s="41">
        <f t="shared" si="10"/>
        <v>363</v>
      </c>
      <c r="L30" s="40">
        <f t="shared" si="11"/>
        <v>0.9945205479452055</v>
      </c>
    </row>
    <row r="31" spans="1:12">
      <c r="A31" s="73" t="s">
        <v>286</v>
      </c>
      <c r="B31" s="73" t="s">
        <v>317</v>
      </c>
      <c r="C31" s="73" t="s">
        <v>318</v>
      </c>
      <c r="D31" s="5"/>
      <c r="E31" s="30">
        <v>365</v>
      </c>
      <c r="F31" s="5"/>
      <c r="G31" s="13" t="s">
        <v>33</v>
      </c>
      <c r="H31" s="180">
        <v>1</v>
      </c>
      <c r="I31" s="40">
        <f t="shared" si="9"/>
        <v>2.7397260273972603E-3</v>
      </c>
      <c r="J31" s="64"/>
      <c r="K31" s="41">
        <f t="shared" si="10"/>
        <v>364</v>
      </c>
      <c r="L31" s="40">
        <f t="shared" si="11"/>
        <v>0.99726027397260275</v>
      </c>
    </row>
    <row r="32" spans="1:12">
      <c r="A32" s="73" t="s">
        <v>286</v>
      </c>
      <c r="B32" s="73" t="s">
        <v>327</v>
      </c>
      <c r="C32" s="73" t="s">
        <v>328</v>
      </c>
      <c r="D32" s="5"/>
      <c r="E32" s="30">
        <v>365</v>
      </c>
      <c r="F32" s="5"/>
      <c r="G32" s="39"/>
      <c r="H32" s="39"/>
      <c r="I32" s="40">
        <f t="shared" si="9"/>
        <v>0</v>
      </c>
      <c r="J32" s="64"/>
      <c r="K32" s="41">
        <f t="shared" si="10"/>
        <v>365</v>
      </c>
      <c r="L32" s="40">
        <f t="shared" si="11"/>
        <v>1</v>
      </c>
    </row>
    <row r="33" spans="1:12">
      <c r="A33" s="73" t="s">
        <v>286</v>
      </c>
      <c r="B33" s="73" t="s">
        <v>329</v>
      </c>
      <c r="C33" s="73" t="s">
        <v>330</v>
      </c>
      <c r="D33" s="5"/>
      <c r="E33" s="30">
        <v>365</v>
      </c>
      <c r="F33" s="5"/>
      <c r="G33" s="13" t="s">
        <v>33</v>
      </c>
      <c r="H33" s="180">
        <v>1</v>
      </c>
      <c r="I33" s="40">
        <f t="shared" si="9"/>
        <v>2.7397260273972603E-3</v>
      </c>
      <c r="J33" s="64"/>
      <c r="K33" s="41">
        <f t="shared" si="10"/>
        <v>364</v>
      </c>
      <c r="L33" s="40">
        <f t="shared" si="11"/>
        <v>0.99726027397260275</v>
      </c>
    </row>
    <row r="34" spans="1:12">
      <c r="A34" s="73" t="s">
        <v>286</v>
      </c>
      <c r="B34" s="73" t="s">
        <v>331</v>
      </c>
      <c r="C34" s="73" t="s">
        <v>332</v>
      </c>
      <c r="D34" s="5"/>
      <c r="E34" s="30">
        <v>365</v>
      </c>
      <c r="F34" s="5"/>
      <c r="G34" s="13" t="s">
        <v>33</v>
      </c>
      <c r="H34" s="180">
        <v>1</v>
      </c>
      <c r="I34" s="40">
        <f t="shared" si="9"/>
        <v>2.7397260273972603E-3</v>
      </c>
      <c r="J34" s="64"/>
      <c r="K34" s="41">
        <f t="shared" si="10"/>
        <v>364</v>
      </c>
      <c r="L34" s="40">
        <f t="shared" si="11"/>
        <v>0.99726027397260275</v>
      </c>
    </row>
    <row r="35" spans="1:12">
      <c r="A35" s="73" t="s">
        <v>286</v>
      </c>
      <c r="B35" s="73" t="s">
        <v>333</v>
      </c>
      <c r="C35" s="73" t="s">
        <v>334</v>
      </c>
      <c r="D35" s="5"/>
      <c r="E35" s="30">
        <v>365</v>
      </c>
      <c r="F35" s="5"/>
      <c r="G35" s="13" t="s">
        <v>33</v>
      </c>
      <c r="H35" s="180">
        <v>1</v>
      </c>
      <c r="I35" s="40">
        <f t="shared" si="9"/>
        <v>2.7397260273972603E-3</v>
      </c>
      <c r="J35" s="64"/>
      <c r="K35" s="41">
        <f t="shared" si="10"/>
        <v>364</v>
      </c>
      <c r="L35" s="40">
        <f t="shared" si="11"/>
        <v>0.99726027397260275</v>
      </c>
    </row>
    <row r="36" spans="1:12">
      <c r="A36" s="73" t="s">
        <v>286</v>
      </c>
      <c r="B36" s="73" t="s">
        <v>335</v>
      </c>
      <c r="C36" s="73" t="s">
        <v>336</v>
      </c>
      <c r="D36" s="5"/>
      <c r="E36" s="30">
        <v>365</v>
      </c>
      <c r="F36" s="5"/>
      <c r="G36" s="13" t="s">
        <v>33</v>
      </c>
      <c r="H36" s="180">
        <v>5</v>
      </c>
      <c r="I36" s="40">
        <f t="shared" si="9"/>
        <v>1.3698630136986301E-2</v>
      </c>
      <c r="J36" s="64"/>
      <c r="K36" s="41">
        <f t="shared" si="10"/>
        <v>360</v>
      </c>
      <c r="L36" s="40">
        <f t="shared" si="11"/>
        <v>0.98630136986301364</v>
      </c>
    </row>
    <row r="37" spans="1:12">
      <c r="A37" s="73" t="s">
        <v>286</v>
      </c>
      <c r="B37" s="73" t="s">
        <v>337</v>
      </c>
      <c r="C37" s="73" t="s">
        <v>338</v>
      </c>
      <c r="D37" s="5"/>
      <c r="E37" s="30">
        <v>365</v>
      </c>
      <c r="F37" s="5"/>
      <c r="G37" s="39"/>
      <c r="H37" s="39"/>
      <c r="I37" s="40">
        <f t="shared" si="9"/>
        <v>0</v>
      </c>
      <c r="J37" s="64"/>
      <c r="K37" s="41">
        <f t="shared" si="10"/>
        <v>365</v>
      </c>
      <c r="L37" s="40">
        <f t="shared" si="11"/>
        <v>1</v>
      </c>
    </row>
    <row r="38" spans="1:12">
      <c r="A38" s="73" t="s">
        <v>286</v>
      </c>
      <c r="B38" s="73" t="s">
        <v>339</v>
      </c>
      <c r="C38" s="73" t="s">
        <v>340</v>
      </c>
      <c r="D38" s="5"/>
      <c r="E38" s="30">
        <v>365</v>
      </c>
      <c r="F38" s="5"/>
      <c r="G38" s="13" t="s">
        <v>33</v>
      </c>
      <c r="H38" s="180">
        <v>1</v>
      </c>
      <c r="I38" s="40">
        <f t="shared" si="9"/>
        <v>2.7397260273972603E-3</v>
      </c>
      <c r="J38" s="64"/>
      <c r="K38" s="41">
        <f t="shared" si="10"/>
        <v>364</v>
      </c>
      <c r="L38" s="40">
        <f t="shared" si="11"/>
        <v>0.99726027397260275</v>
      </c>
    </row>
    <row r="39" spans="1:12">
      <c r="A39" s="73" t="s">
        <v>286</v>
      </c>
      <c r="B39" s="73" t="s">
        <v>341</v>
      </c>
      <c r="C39" s="73" t="s">
        <v>342</v>
      </c>
      <c r="D39" s="5"/>
      <c r="E39" s="30">
        <v>365</v>
      </c>
      <c r="F39" s="5"/>
      <c r="G39" s="13" t="s">
        <v>33</v>
      </c>
      <c r="H39" s="180">
        <v>1</v>
      </c>
      <c r="I39" s="40">
        <f t="shared" si="9"/>
        <v>2.7397260273972603E-3</v>
      </c>
      <c r="J39" s="64"/>
      <c r="K39" s="41">
        <f t="shared" si="10"/>
        <v>364</v>
      </c>
      <c r="L39" s="40">
        <f t="shared" si="11"/>
        <v>0.99726027397260275</v>
      </c>
    </row>
    <row r="40" spans="1:12">
      <c r="A40" s="73" t="s">
        <v>286</v>
      </c>
      <c r="B40" s="73" t="s">
        <v>343</v>
      </c>
      <c r="C40" s="73" t="s">
        <v>344</v>
      </c>
      <c r="D40" s="5"/>
      <c r="E40" s="30">
        <v>365</v>
      </c>
      <c r="F40" s="5"/>
      <c r="G40" s="13" t="s">
        <v>33</v>
      </c>
      <c r="H40" s="180">
        <v>1</v>
      </c>
      <c r="I40" s="40">
        <f t="shared" si="9"/>
        <v>2.7397260273972603E-3</v>
      </c>
      <c r="J40" s="64"/>
      <c r="K40" s="41">
        <f t="shared" si="10"/>
        <v>364</v>
      </c>
      <c r="L40" s="40">
        <f t="shared" si="11"/>
        <v>0.99726027397260275</v>
      </c>
    </row>
    <row r="41" spans="1:12">
      <c r="A41" s="73" t="s">
        <v>286</v>
      </c>
      <c r="B41" s="73" t="s">
        <v>345</v>
      </c>
      <c r="C41" s="73" t="s">
        <v>346</v>
      </c>
      <c r="D41" s="5"/>
      <c r="E41" s="30">
        <v>365</v>
      </c>
      <c r="F41" s="5"/>
      <c r="G41" s="13" t="s">
        <v>33</v>
      </c>
      <c r="H41" s="180">
        <v>1</v>
      </c>
      <c r="I41" s="40">
        <f t="shared" si="9"/>
        <v>2.7397260273972603E-3</v>
      </c>
      <c r="J41" s="64"/>
      <c r="K41" s="41">
        <f t="shared" si="10"/>
        <v>364</v>
      </c>
      <c r="L41" s="40">
        <f t="shared" si="11"/>
        <v>0.99726027397260275</v>
      </c>
    </row>
    <row r="42" spans="1:12">
      <c r="A42" s="73" t="s">
        <v>286</v>
      </c>
      <c r="B42" s="73" t="s">
        <v>351</v>
      </c>
      <c r="C42" s="73" t="s">
        <v>352</v>
      </c>
      <c r="D42" s="5"/>
      <c r="E42" s="30">
        <v>365</v>
      </c>
      <c r="F42" s="5"/>
      <c r="G42" s="39"/>
      <c r="H42" s="39"/>
      <c r="I42" s="40">
        <f t="shared" si="9"/>
        <v>0</v>
      </c>
      <c r="J42" s="64"/>
      <c r="K42" s="41">
        <f t="shared" si="10"/>
        <v>365</v>
      </c>
      <c r="L42" s="40">
        <f t="shared" si="11"/>
        <v>1</v>
      </c>
    </row>
    <row r="43" spans="1:12">
      <c r="A43" s="73" t="s">
        <v>286</v>
      </c>
      <c r="B43" s="73" t="s">
        <v>353</v>
      </c>
      <c r="C43" s="73" t="s">
        <v>354</v>
      </c>
      <c r="D43" s="5"/>
      <c r="E43" s="30">
        <v>365</v>
      </c>
      <c r="F43" s="5"/>
      <c r="G43" s="13" t="s">
        <v>33</v>
      </c>
      <c r="H43" s="180">
        <v>4</v>
      </c>
      <c r="I43" s="40">
        <f t="shared" si="9"/>
        <v>1.0958904109589041E-2</v>
      </c>
      <c r="J43" s="64"/>
      <c r="K43" s="41">
        <f t="shared" si="10"/>
        <v>361</v>
      </c>
      <c r="L43" s="40">
        <f t="shared" si="11"/>
        <v>0.989041095890411</v>
      </c>
    </row>
    <row r="44" spans="1:12">
      <c r="A44" s="73" t="s">
        <v>286</v>
      </c>
      <c r="B44" s="73" t="s">
        <v>355</v>
      </c>
      <c r="C44" s="73" t="s">
        <v>356</v>
      </c>
      <c r="D44" s="5"/>
      <c r="E44" s="30">
        <v>365</v>
      </c>
      <c r="F44" s="5"/>
      <c r="G44" s="13" t="s">
        <v>33</v>
      </c>
      <c r="H44" s="180">
        <v>2</v>
      </c>
      <c r="I44" s="40">
        <f>H44/E44</f>
        <v>5.4794520547945206E-3</v>
      </c>
      <c r="J44" s="64"/>
      <c r="K44" s="41">
        <f>E44-H44</f>
        <v>363</v>
      </c>
      <c r="L44" s="40">
        <f>K44/E44</f>
        <v>0.9945205479452055</v>
      </c>
    </row>
    <row r="45" spans="1:12">
      <c r="A45" s="74" t="s">
        <v>286</v>
      </c>
      <c r="B45" s="74" t="s">
        <v>357</v>
      </c>
      <c r="C45" s="74" t="s">
        <v>358</v>
      </c>
      <c r="D45" s="65"/>
      <c r="E45" s="31">
        <v>105</v>
      </c>
      <c r="F45" s="65"/>
      <c r="G45" s="67" t="s">
        <v>33</v>
      </c>
      <c r="H45" s="68">
        <v>1</v>
      </c>
      <c r="I45" s="42">
        <f>H45/E45</f>
        <v>9.5238095238095247E-3</v>
      </c>
      <c r="J45" s="66"/>
      <c r="K45" s="43">
        <f>E45-H45</f>
        <v>104</v>
      </c>
      <c r="L45" s="42">
        <f>K45/E45</f>
        <v>0.99047619047619051</v>
      </c>
    </row>
    <row r="46" spans="1:12">
      <c r="A46" s="33"/>
      <c r="B46" s="34">
        <f>COUNTA(B23:B45)</f>
        <v>23</v>
      </c>
      <c r="C46" s="33"/>
      <c r="E46" s="38">
        <f>SUM(E23:E45)</f>
        <v>8135</v>
      </c>
      <c r="F46" s="44"/>
      <c r="G46" s="34">
        <f>COUNTA(G23:G45)</f>
        <v>18</v>
      </c>
      <c r="H46" s="38">
        <f>SUM(H23:H45)</f>
        <v>40</v>
      </c>
      <c r="I46" s="45">
        <f>H46/E46</f>
        <v>4.9170251997541483E-3</v>
      </c>
      <c r="J46" s="139"/>
      <c r="K46" s="54">
        <f>E46-H46</f>
        <v>8095</v>
      </c>
      <c r="L46" s="45">
        <f>K46/E46</f>
        <v>0.99508297480024588</v>
      </c>
    </row>
    <row r="47" spans="1:12" ht="8.25" customHeight="1">
      <c r="A47" s="33"/>
      <c r="B47" s="34"/>
      <c r="C47" s="33"/>
      <c r="E47" s="38"/>
      <c r="F47" s="44"/>
      <c r="G47" s="34"/>
      <c r="H47" s="38"/>
      <c r="I47" s="45"/>
      <c r="J47" s="139"/>
      <c r="K47" s="54"/>
      <c r="L47" s="45"/>
    </row>
    <row r="48" spans="1:12">
      <c r="A48" s="73" t="s">
        <v>176</v>
      </c>
      <c r="B48" s="73" t="s">
        <v>376</v>
      </c>
      <c r="C48" s="73" t="s">
        <v>377</v>
      </c>
      <c r="D48" s="5"/>
      <c r="E48" s="30">
        <v>365</v>
      </c>
      <c r="F48" s="5"/>
      <c r="G48" s="13" t="s">
        <v>33</v>
      </c>
      <c r="H48" s="180">
        <v>1</v>
      </c>
      <c r="I48" s="40">
        <f t="shared" ref="I48:I49" si="12">H48/E48</f>
        <v>2.7397260273972603E-3</v>
      </c>
      <c r="J48" s="64"/>
      <c r="K48" s="41">
        <f t="shared" ref="K48:K49" si="13">E48-H48</f>
        <v>364</v>
      </c>
      <c r="L48" s="40">
        <f t="shared" ref="L48:L49" si="14">K48/E48</f>
        <v>0.99726027397260275</v>
      </c>
    </row>
    <row r="49" spans="1:12">
      <c r="A49" s="74" t="s">
        <v>176</v>
      </c>
      <c r="B49" s="74" t="s">
        <v>378</v>
      </c>
      <c r="C49" s="74" t="s">
        <v>379</v>
      </c>
      <c r="D49" s="65"/>
      <c r="E49" s="31">
        <v>365</v>
      </c>
      <c r="F49" s="65"/>
      <c r="G49" s="67" t="s">
        <v>33</v>
      </c>
      <c r="H49" s="68">
        <v>1</v>
      </c>
      <c r="I49" s="42">
        <f t="shared" si="12"/>
        <v>2.7397260273972603E-3</v>
      </c>
      <c r="J49" s="66"/>
      <c r="K49" s="43">
        <f t="shared" si="13"/>
        <v>364</v>
      </c>
      <c r="L49" s="42">
        <f t="shared" si="14"/>
        <v>0.99726027397260275</v>
      </c>
    </row>
    <row r="50" spans="1:12">
      <c r="A50" s="33"/>
      <c r="B50" s="34">
        <f>COUNTA(B48:B49)</f>
        <v>2</v>
      </c>
      <c r="C50" s="33"/>
      <c r="E50" s="38">
        <f>SUM(E48:E49)</f>
        <v>730</v>
      </c>
      <c r="F50" s="44"/>
      <c r="G50" s="34">
        <f>COUNTA(G48:G49)</f>
        <v>2</v>
      </c>
      <c r="H50" s="38">
        <f>SUM(H48:H49)</f>
        <v>2</v>
      </c>
      <c r="I50" s="45">
        <f>H50/E50</f>
        <v>2.7397260273972603E-3</v>
      </c>
      <c r="J50" s="139"/>
      <c r="K50" s="54">
        <f>E50-H50</f>
        <v>728</v>
      </c>
      <c r="L50" s="45">
        <f>K50/E50</f>
        <v>0.99726027397260275</v>
      </c>
    </row>
    <row r="51" spans="1:12" ht="8.25" customHeight="1">
      <c r="A51" s="33"/>
      <c r="B51" s="34"/>
      <c r="C51" s="33"/>
      <c r="E51" s="38"/>
      <c r="F51" s="44"/>
      <c r="G51" s="34"/>
      <c r="H51" s="38"/>
      <c r="I51" s="45"/>
      <c r="J51" s="139"/>
      <c r="K51" s="54"/>
      <c r="L51" s="45"/>
    </row>
    <row r="52" spans="1:12">
      <c r="A52" s="73" t="s">
        <v>380</v>
      </c>
      <c r="B52" s="73" t="s">
        <v>385</v>
      </c>
      <c r="C52" s="73" t="s">
        <v>386</v>
      </c>
      <c r="D52" s="5"/>
      <c r="E52" s="30">
        <v>365</v>
      </c>
      <c r="F52" s="5"/>
      <c r="G52" s="13" t="s">
        <v>33</v>
      </c>
      <c r="H52" s="180">
        <v>8</v>
      </c>
      <c r="I52" s="40">
        <f>H52/E52</f>
        <v>2.1917808219178082E-2</v>
      </c>
      <c r="J52" s="64"/>
      <c r="K52" s="41">
        <f>E52-H52</f>
        <v>357</v>
      </c>
      <c r="L52" s="40">
        <f>K52/E52</f>
        <v>0.9780821917808219</v>
      </c>
    </row>
    <row r="53" spans="1:12">
      <c r="A53" s="73" t="s">
        <v>380</v>
      </c>
      <c r="B53" s="73" t="s">
        <v>387</v>
      </c>
      <c r="C53" s="73" t="s">
        <v>388</v>
      </c>
      <c r="D53" s="5"/>
      <c r="E53" s="30">
        <v>365</v>
      </c>
      <c r="F53" s="5"/>
      <c r="G53" s="13" t="s">
        <v>33</v>
      </c>
      <c r="H53" s="180">
        <v>3</v>
      </c>
      <c r="I53" s="40">
        <f>H53/E53</f>
        <v>8.21917808219178E-3</v>
      </c>
      <c r="J53" s="64"/>
      <c r="K53" s="41">
        <f>E53-H53</f>
        <v>362</v>
      </c>
      <c r="L53" s="40">
        <f>K53/E53</f>
        <v>0.99178082191780825</v>
      </c>
    </row>
    <row r="54" spans="1:12">
      <c r="A54" s="73" t="s">
        <v>380</v>
      </c>
      <c r="B54" s="73" t="s">
        <v>389</v>
      </c>
      <c r="C54" s="73" t="s">
        <v>390</v>
      </c>
      <c r="D54" s="5"/>
      <c r="E54" s="30">
        <v>365</v>
      </c>
      <c r="F54" s="5"/>
      <c r="G54" s="13" t="s">
        <v>33</v>
      </c>
      <c r="H54" s="180">
        <v>2</v>
      </c>
      <c r="I54" s="40">
        <f>H54/E54</f>
        <v>5.4794520547945206E-3</v>
      </c>
      <c r="J54" s="64"/>
      <c r="K54" s="41">
        <f>E54-H54</f>
        <v>363</v>
      </c>
      <c r="L54" s="40">
        <f>K54/E54</f>
        <v>0.9945205479452055</v>
      </c>
    </row>
    <row r="55" spans="1:12">
      <c r="A55" s="74" t="s">
        <v>380</v>
      </c>
      <c r="B55" s="74" t="s">
        <v>393</v>
      </c>
      <c r="C55" s="74" t="s">
        <v>394</v>
      </c>
      <c r="D55" s="65"/>
      <c r="E55" s="31">
        <v>365</v>
      </c>
      <c r="F55" s="65"/>
      <c r="G55" s="67" t="s">
        <v>33</v>
      </c>
      <c r="H55" s="68">
        <v>4</v>
      </c>
      <c r="I55" s="42">
        <f>H55/E55</f>
        <v>1.0958904109589041E-2</v>
      </c>
      <c r="J55" s="66"/>
      <c r="K55" s="43">
        <f>E55-H55</f>
        <v>361</v>
      </c>
      <c r="L55" s="42">
        <f>K55/E55</f>
        <v>0.989041095890411</v>
      </c>
    </row>
    <row r="56" spans="1:12">
      <c r="A56" s="33"/>
      <c r="B56" s="34">
        <f>COUNTA(B52:B55)</f>
        <v>4</v>
      </c>
      <c r="C56" s="33"/>
      <c r="E56" s="38">
        <f>SUM(E52:E55)</f>
        <v>1460</v>
      </c>
      <c r="F56" s="44"/>
      <c r="G56" s="34">
        <f>COUNTA(G52:G55)</f>
        <v>4</v>
      </c>
      <c r="H56" s="38">
        <f>SUM(H52:H55)</f>
        <v>17</v>
      </c>
      <c r="I56" s="45">
        <f>H56/E56</f>
        <v>1.1643835616438357E-2</v>
      </c>
      <c r="J56" s="139"/>
      <c r="K56" s="54">
        <f>E56-H56</f>
        <v>1443</v>
      </c>
      <c r="L56" s="45">
        <f>K56/E56</f>
        <v>0.98835616438356166</v>
      </c>
    </row>
    <row r="57" spans="1:12" ht="8.25" customHeight="1">
      <c r="A57" s="33"/>
      <c r="B57" s="34"/>
      <c r="C57" s="33"/>
      <c r="E57" s="38"/>
      <c r="F57" s="44"/>
      <c r="G57" s="34"/>
      <c r="H57" s="38"/>
      <c r="I57" s="45"/>
      <c r="J57" s="139"/>
      <c r="K57" s="54"/>
      <c r="L57" s="45"/>
    </row>
    <row r="58" spans="1:12">
      <c r="A58" s="73" t="s">
        <v>395</v>
      </c>
      <c r="B58" s="73" t="s">
        <v>408</v>
      </c>
      <c r="C58" s="73" t="s">
        <v>409</v>
      </c>
      <c r="D58" s="5"/>
      <c r="E58" s="30">
        <v>365</v>
      </c>
      <c r="F58" s="5"/>
      <c r="G58" s="13" t="s">
        <v>33</v>
      </c>
      <c r="H58" s="180">
        <v>8</v>
      </c>
      <c r="I58" s="40">
        <f t="shared" ref="I58:I60" si="15">H58/E58</f>
        <v>2.1917808219178082E-2</v>
      </c>
      <c r="J58" s="64"/>
      <c r="K58" s="41">
        <f t="shared" ref="K58:K60" si="16">E58-H58</f>
        <v>357</v>
      </c>
      <c r="L58" s="40">
        <f t="shared" ref="L58:L60" si="17">K58/E58</f>
        <v>0.9780821917808219</v>
      </c>
    </row>
    <row r="59" spans="1:12">
      <c r="A59" s="73" t="s">
        <v>395</v>
      </c>
      <c r="B59" s="73" t="s">
        <v>414</v>
      </c>
      <c r="C59" s="73" t="s">
        <v>415</v>
      </c>
      <c r="D59" s="5"/>
      <c r="E59" s="30">
        <v>365</v>
      </c>
      <c r="F59" s="5"/>
      <c r="G59" s="13" t="s">
        <v>33</v>
      </c>
      <c r="H59" s="180">
        <v>23</v>
      </c>
      <c r="I59" s="40">
        <f t="shared" si="15"/>
        <v>6.3013698630136991E-2</v>
      </c>
      <c r="J59" s="64"/>
      <c r="K59" s="41">
        <f t="shared" si="16"/>
        <v>342</v>
      </c>
      <c r="L59" s="40">
        <f t="shared" si="17"/>
        <v>0.93698630136986305</v>
      </c>
    </row>
    <row r="60" spans="1:12">
      <c r="A60" s="74" t="s">
        <v>395</v>
      </c>
      <c r="B60" s="74" t="s">
        <v>416</v>
      </c>
      <c r="C60" s="74" t="s">
        <v>417</v>
      </c>
      <c r="D60" s="65"/>
      <c r="E60" s="31">
        <v>365</v>
      </c>
      <c r="F60" s="65"/>
      <c r="G60" s="67" t="s">
        <v>33</v>
      </c>
      <c r="H60" s="68">
        <v>14</v>
      </c>
      <c r="I60" s="42">
        <f t="shared" si="15"/>
        <v>3.8356164383561646E-2</v>
      </c>
      <c r="J60" s="66"/>
      <c r="K60" s="43">
        <f t="shared" si="16"/>
        <v>351</v>
      </c>
      <c r="L60" s="42">
        <f t="shared" si="17"/>
        <v>0.9616438356164384</v>
      </c>
    </row>
    <row r="61" spans="1:12">
      <c r="A61" s="33"/>
      <c r="B61" s="34">
        <f>COUNTA(B58:B60)</f>
        <v>3</v>
      </c>
      <c r="C61" s="33"/>
      <c r="E61" s="38">
        <f>SUM(E58:E60)</f>
        <v>1095</v>
      </c>
      <c r="F61" s="44"/>
      <c r="G61" s="34">
        <f>COUNTA(G58:G60)</f>
        <v>3</v>
      </c>
      <c r="H61" s="38">
        <f>SUM(H58:H60)</f>
        <v>45</v>
      </c>
      <c r="I61" s="45">
        <f>H61/E61</f>
        <v>4.1095890410958902E-2</v>
      </c>
      <c r="J61" s="139"/>
      <c r="K61" s="54">
        <f>E61-H61</f>
        <v>1050</v>
      </c>
      <c r="L61" s="45">
        <f>K61/E61</f>
        <v>0.95890410958904104</v>
      </c>
    </row>
    <row r="62" spans="1:12" ht="8.25" customHeight="1">
      <c r="A62" s="33"/>
      <c r="B62" s="34"/>
      <c r="C62" s="33"/>
      <c r="E62" s="38"/>
      <c r="F62" s="44"/>
      <c r="G62" s="34"/>
      <c r="H62" s="38"/>
      <c r="I62" s="45"/>
      <c r="J62" s="139"/>
      <c r="K62" s="54"/>
      <c r="L62" s="45"/>
    </row>
    <row r="63" spans="1:12">
      <c r="A63" s="73" t="s">
        <v>420</v>
      </c>
      <c r="B63" s="73" t="s">
        <v>421</v>
      </c>
      <c r="C63" s="73" t="s">
        <v>422</v>
      </c>
      <c r="D63" s="5"/>
      <c r="E63" s="30">
        <v>365</v>
      </c>
      <c r="F63" s="5"/>
      <c r="G63" s="13" t="s">
        <v>33</v>
      </c>
      <c r="H63" s="182">
        <v>27</v>
      </c>
      <c r="I63" s="40">
        <f>H63/E63</f>
        <v>7.3972602739726029E-2</v>
      </c>
      <c r="J63" s="64"/>
      <c r="K63" s="41">
        <f>E63-H63</f>
        <v>338</v>
      </c>
      <c r="L63" s="40">
        <f>K63/E63</f>
        <v>0.92602739726027394</v>
      </c>
    </row>
    <row r="64" spans="1:12">
      <c r="A64" s="73" t="s">
        <v>420</v>
      </c>
      <c r="B64" s="73" t="s">
        <v>423</v>
      </c>
      <c r="C64" s="73" t="s">
        <v>424</v>
      </c>
      <c r="D64" s="5"/>
      <c r="E64" s="30">
        <v>365</v>
      </c>
      <c r="F64" s="5"/>
      <c r="G64" s="13" t="s">
        <v>33</v>
      </c>
      <c r="H64" s="182">
        <v>9</v>
      </c>
      <c r="I64" s="40">
        <f>H64/E64</f>
        <v>2.4657534246575342E-2</v>
      </c>
      <c r="J64" s="64"/>
      <c r="K64" s="41">
        <f>E64-H64</f>
        <v>356</v>
      </c>
      <c r="L64" s="40">
        <f>K64/E64</f>
        <v>0.97534246575342465</v>
      </c>
    </row>
    <row r="65" spans="1:12">
      <c r="A65" s="73" t="s">
        <v>420</v>
      </c>
      <c r="B65" s="73" t="s">
        <v>429</v>
      </c>
      <c r="C65" s="73" t="s">
        <v>430</v>
      </c>
      <c r="D65" s="5"/>
      <c r="E65" s="30">
        <v>365</v>
      </c>
      <c r="F65" s="5"/>
      <c r="G65" s="13" t="s">
        <v>33</v>
      </c>
      <c r="H65" s="182">
        <v>11</v>
      </c>
      <c r="I65" s="40">
        <f t="shared" ref="I65:I79" si="18">H65/E65</f>
        <v>3.0136986301369864E-2</v>
      </c>
      <c r="J65" s="64"/>
      <c r="K65" s="41">
        <f t="shared" ref="K65:K79" si="19">E65-H65</f>
        <v>354</v>
      </c>
      <c r="L65" s="40">
        <f t="shared" ref="L65:L79" si="20">K65/E65</f>
        <v>0.96986301369863015</v>
      </c>
    </row>
    <row r="66" spans="1:12">
      <c r="A66" s="73" t="s">
        <v>420</v>
      </c>
      <c r="B66" s="73" t="s">
        <v>433</v>
      </c>
      <c r="C66" s="73" t="s">
        <v>434</v>
      </c>
      <c r="D66" s="5"/>
      <c r="E66" s="30">
        <v>365</v>
      </c>
      <c r="F66" s="5"/>
      <c r="G66" s="13" t="s">
        <v>33</v>
      </c>
      <c r="H66" s="182">
        <v>6</v>
      </c>
      <c r="I66" s="40">
        <f t="shared" si="18"/>
        <v>1.643835616438356E-2</v>
      </c>
      <c r="J66" s="64"/>
      <c r="K66" s="41">
        <f t="shared" si="19"/>
        <v>359</v>
      </c>
      <c r="L66" s="40">
        <f t="shared" si="20"/>
        <v>0.98356164383561639</v>
      </c>
    </row>
    <row r="67" spans="1:12">
      <c r="A67" s="73" t="s">
        <v>420</v>
      </c>
      <c r="B67" s="73" t="s">
        <v>443</v>
      </c>
      <c r="C67" s="73" t="s">
        <v>444</v>
      </c>
      <c r="D67" s="5"/>
      <c r="E67" s="30">
        <v>365</v>
      </c>
      <c r="F67" s="5"/>
      <c r="G67" s="13" t="s">
        <v>33</v>
      </c>
      <c r="H67" s="182">
        <v>8</v>
      </c>
      <c r="I67" s="40">
        <f t="shared" si="18"/>
        <v>2.1917808219178082E-2</v>
      </c>
      <c r="J67" s="64"/>
      <c r="K67" s="41">
        <f t="shared" si="19"/>
        <v>357</v>
      </c>
      <c r="L67" s="40">
        <f t="shared" si="20"/>
        <v>0.9780821917808219</v>
      </c>
    </row>
    <row r="68" spans="1:12">
      <c r="A68" s="73" t="s">
        <v>420</v>
      </c>
      <c r="B68" s="73" t="s">
        <v>445</v>
      </c>
      <c r="C68" s="73" t="s">
        <v>446</v>
      </c>
      <c r="D68" s="5"/>
      <c r="E68" s="30">
        <v>365</v>
      </c>
      <c r="F68" s="5"/>
      <c r="G68" s="13" t="s">
        <v>33</v>
      </c>
      <c r="H68" s="182">
        <v>2</v>
      </c>
      <c r="I68" s="40">
        <f t="shared" si="18"/>
        <v>5.4794520547945206E-3</v>
      </c>
      <c r="J68" s="64"/>
      <c r="K68" s="41">
        <f t="shared" si="19"/>
        <v>363</v>
      </c>
      <c r="L68" s="40">
        <f t="shared" si="20"/>
        <v>0.9945205479452055</v>
      </c>
    </row>
    <row r="69" spans="1:12">
      <c r="A69" s="73" t="s">
        <v>420</v>
      </c>
      <c r="B69" s="73" t="s">
        <v>447</v>
      </c>
      <c r="C69" s="73" t="s">
        <v>448</v>
      </c>
      <c r="D69" s="5"/>
      <c r="E69" s="30">
        <v>365</v>
      </c>
      <c r="F69" s="5"/>
      <c r="G69" s="13" t="s">
        <v>33</v>
      </c>
      <c r="H69" s="182">
        <v>3</v>
      </c>
      <c r="I69" s="40">
        <f t="shared" si="18"/>
        <v>8.21917808219178E-3</v>
      </c>
      <c r="J69" s="64"/>
      <c r="K69" s="41">
        <f t="shared" si="19"/>
        <v>362</v>
      </c>
      <c r="L69" s="40">
        <f t="shared" si="20"/>
        <v>0.99178082191780825</v>
      </c>
    </row>
    <row r="70" spans="1:12">
      <c r="A70" s="73" t="s">
        <v>420</v>
      </c>
      <c r="B70" s="73" t="s">
        <v>449</v>
      </c>
      <c r="C70" s="73" t="s">
        <v>450</v>
      </c>
      <c r="D70" s="5"/>
      <c r="E70" s="30">
        <v>365</v>
      </c>
      <c r="F70" s="5"/>
      <c r="G70" s="13"/>
      <c r="H70" s="182"/>
      <c r="I70" s="40">
        <f t="shared" si="18"/>
        <v>0</v>
      </c>
      <c r="J70" s="64"/>
      <c r="K70" s="41">
        <f t="shared" si="19"/>
        <v>365</v>
      </c>
      <c r="L70" s="40">
        <f t="shared" si="20"/>
        <v>1</v>
      </c>
    </row>
    <row r="71" spans="1:12">
      <c r="A71" s="73" t="s">
        <v>420</v>
      </c>
      <c r="B71" s="73" t="s">
        <v>451</v>
      </c>
      <c r="C71" s="73" t="s">
        <v>452</v>
      </c>
      <c r="D71" s="5"/>
      <c r="E71" s="30">
        <v>365</v>
      </c>
      <c r="F71" s="5"/>
      <c r="G71" s="13" t="s">
        <v>33</v>
      </c>
      <c r="H71" s="180">
        <v>12</v>
      </c>
      <c r="I71" s="40">
        <f t="shared" si="18"/>
        <v>3.287671232876712E-2</v>
      </c>
      <c r="J71" s="64"/>
      <c r="K71" s="41">
        <f t="shared" si="19"/>
        <v>353</v>
      </c>
      <c r="L71" s="40">
        <f t="shared" si="20"/>
        <v>0.9671232876712329</v>
      </c>
    </row>
    <row r="72" spans="1:12">
      <c r="A72" s="73" t="s">
        <v>420</v>
      </c>
      <c r="B72" s="73" t="s">
        <v>453</v>
      </c>
      <c r="C72" s="73" t="s">
        <v>454</v>
      </c>
      <c r="D72" s="5"/>
      <c r="E72" s="30">
        <v>365</v>
      </c>
      <c r="F72" s="5"/>
      <c r="G72" s="13"/>
      <c r="H72" s="165"/>
      <c r="I72" s="40">
        <f t="shared" si="18"/>
        <v>0</v>
      </c>
      <c r="J72" s="64"/>
      <c r="K72" s="41">
        <f t="shared" si="19"/>
        <v>365</v>
      </c>
      <c r="L72" s="40">
        <f t="shared" si="20"/>
        <v>1</v>
      </c>
    </row>
    <row r="73" spans="1:12">
      <c r="A73" s="73" t="s">
        <v>420</v>
      </c>
      <c r="B73" s="73" t="s">
        <v>455</v>
      </c>
      <c r="C73" s="73" t="s">
        <v>456</v>
      </c>
      <c r="D73" s="5"/>
      <c r="E73" s="30">
        <v>365</v>
      </c>
      <c r="F73" s="5"/>
      <c r="G73" s="13"/>
      <c r="H73" s="165"/>
      <c r="I73" s="40">
        <f t="shared" si="18"/>
        <v>0</v>
      </c>
      <c r="J73" s="64"/>
      <c r="K73" s="41">
        <f t="shared" si="19"/>
        <v>365</v>
      </c>
      <c r="L73" s="40">
        <f t="shared" si="20"/>
        <v>1</v>
      </c>
    </row>
    <row r="74" spans="1:12">
      <c r="A74" s="73" t="s">
        <v>420</v>
      </c>
      <c r="B74" s="73" t="s">
        <v>463</v>
      </c>
      <c r="C74" s="73" t="s">
        <v>464</v>
      </c>
      <c r="D74" s="5"/>
      <c r="E74" s="30">
        <v>365</v>
      </c>
      <c r="F74" s="5"/>
      <c r="G74" s="13" t="s">
        <v>33</v>
      </c>
      <c r="H74" s="182">
        <v>1</v>
      </c>
      <c r="I74" s="40">
        <f t="shared" si="18"/>
        <v>2.7397260273972603E-3</v>
      </c>
      <c r="J74" s="64"/>
      <c r="K74" s="41">
        <f t="shared" si="19"/>
        <v>364</v>
      </c>
      <c r="L74" s="40">
        <f t="shared" si="20"/>
        <v>0.99726027397260275</v>
      </c>
    </row>
    <row r="75" spans="1:12">
      <c r="A75" s="73" t="s">
        <v>420</v>
      </c>
      <c r="B75" s="73" t="s">
        <v>465</v>
      </c>
      <c r="C75" s="73" t="s">
        <v>466</v>
      </c>
      <c r="D75" s="5"/>
      <c r="E75" s="30">
        <v>365</v>
      </c>
      <c r="F75" s="5"/>
      <c r="G75" s="13" t="s">
        <v>33</v>
      </c>
      <c r="H75" s="182">
        <v>11</v>
      </c>
      <c r="I75" s="40">
        <f t="shared" si="18"/>
        <v>3.0136986301369864E-2</v>
      </c>
      <c r="J75" s="64"/>
      <c r="K75" s="41">
        <f t="shared" si="19"/>
        <v>354</v>
      </c>
      <c r="L75" s="40">
        <f t="shared" si="20"/>
        <v>0.96986301369863015</v>
      </c>
    </row>
    <row r="76" spans="1:12">
      <c r="A76" s="73" t="s">
        <v>420</v>
      </c>
      <c r="B76" s="73" t="s">
        <v>471</v>
      </c>
      <c r="C76" s="73" t="s">
        <v>472</v>
      </c>
      <c r="D76" s="5"/>
      <c r="E76" s="30">
        <v>365</v>
      </c>
      <c r="F76" s="5"/>
      <c r="G76" s="13" t="s">
        <v>33</v>
      </c>
      <c r="H76" s="182">
        <v>17</v>
      </c>
      <c r="I76" s="40">
        <f t="shared" si="18"/>
        <v>4.6575342465753428E-2</v>
      </c>
      <c r="J76" s="64"/>
      <c r="K76" s="41">
        <f t="shared" si="19"/>
        <v>348</v>
      </c>
      <c r="L76" s="40">
        <f t="shared" si="20"/>
        <v>0.95342465753424654</v>
      </c>
    </row>
    <row r="77" spans="1:12">
      <c r="A77" s="73" t="s">
        <v>420</v>
      </c>
      <c r="B77" s="73" t="s">
        <v>475</v>
      </c>
      <c r="C77" s="73" t="s">
        <v>476</v>
      </c>
      <c r="D77" s="5"/>
      <c r="E77" s="30">
        <v>365</v>
      </c>
      <c r="F77" s="5"/>
      <c r="G77" s="13" t="s">
        <v>33</v>
      </c>
      <c r="H77" s="182">
        <v>1</v>
      </c>
      <c r="I77" s="40">
        <f t="shared" si="18"/>
        <v>2.7397260273972603E-3</v>
      </c>
      <c r="J77" s="64"/>
      <c r="K77" s="41">
        <f t="shared" si="19"/>
        <v>364</v>
      </c>
      <c r="L77" s="40">
        <f t="shared" si="20"/>
        <v>0.99726027397260275</v>
      </c>
    </row>
    <row r="78" spans="1:12">
      <c r="A78" s="73" t="s">
        <v>420</v>
      </c>
      <c r="B78" s="73" t="s">
        <v>477</v>
      </c>
      <c r="C78" s="73" t="s">
        <v>478</v>
      </c>
      <c r="D78" s="5"/>
      <c r="E78" s="30">
        <v>365</v>
      </c>
      <c r="F78" s="5"/>
      <c r="G78" s="13" t="s">
        <v>33</v>
      </c>
      <c r="H78" s="182">
        <v>4</v>
      </c>
      <c r="I78" s="40">
        <f t="shared" si="18"/>
        <v>1.0958904109589041E-2</v>
      </c>
      <c r="J78" s="64"/>
      <c r="K78" s="41">
        <f t="shared" si="19"/>
        <v>361</v>
      </c>
      <c r="L78" s="40">
        <f t="shared" si="20"/>
        <v>0.989041095890411</v>
      </c>
    </row>
    <row r="79" spans="1:12">
      <c r="A79" s="73" t="s">
        <v>420</v>
      </c>
      <c r="B79" s="73" t="s">
        <v>485</v>
      </c>
      <c r="C79" s="73" t="s">
        <v>486</v>
      </c>
      <c r="D79" s="5"/>
      <c r="E79" s="30">
        <v>365</v>
      </c>
      <c r="F79" s="5"/>
      <c r="G79" s="13" t="s">
        <v>33</v>
      </c>
      <c r="H79" s="182">
        <v>24</v>
      </c>
      <c r="I79" s="40">
        <f t="shared" si="18"/>
        <v>6.575342465753424E-2</v>
      </c>
      <c r="J79" s="64"/>
      <c r="K79" s="41">
        <f t="shared" si="19"/>
        <v>341</v>
      </c>
      <c r="L79" s="40">
        <f t="shared" si="20"/>
        <v>0.9342465753424658</v>
      </c>
    </row>
    <row r="80" spans="1:12">
      <c r="A80" s="74" t="s">
        <v>420</v>
      </c>
      <c r="B80" s="74" t="s">
        <v>505</v>
      </c>
      <c r="C80" s="74" t="s">
        <v>506</v>
      </c>
      <c r="D80" s="65"/>
      <c r="E80" s="31">
        <v>365</v>
      </c>
      <c r="F80" s="65"/>
      <c r="G80" s="67" t="s">
        <v>33</v>
      </c>
      <c r="H80" s="68">
        <v>7</v>
      </c>
      <c r="I80" s="42">
        <f>H80/E80</f>
        <v>1.9178082191780823E-2</v>
      </c>
      <c r="J80" s="66"/>
      <c r="K80" s="43">
        <f>E80-H80</f>
        <v>358</v>
      </c>
      <c r="L80" s="42">
        <f>K80/E80</f>
        <v>0.98082191780821915</v>
      </c>
    </row>
    <row r="81" spans="1:12">
      <c r="A81" s="33"/>
      <c r="B81" s="34">
        <f>COUNTA(B63:B80)</f>
        <v>18</v>
      </c>
      <c r="C81" s="33"/>
      <c r="E81" s="38">
        <f>SUM(E63:E80)</f>
        <v>6570</v>
      </c>
      <c r="F81" s="44"/>
      <c r="G81" s="34">
        <f>COUNTA(G63:G80)</f>
        <v>15</v>
      </c>
      <c r="H81" s="38">
        <f>SUM(H63:H80)</f>
        <v>143</v>
      </c>
      <c r="I81" s="45">
        <f>H81/E81</f>
        <v>2.1765601217656014E-2</v>
      </c>
      <c r="J81" s="139"/>
      <c r="K81" s="54">
        <f>E81-H81</f>
        <v>6427</v>
      </c>
      <c r="L81" s="45">
        <f>K81/E81</f>
        <v>0.97823439878234397</v>
      </c>
    </row>
    <row r="82" spans="1:12" ht="8.25" customHeight="1">
      <c r="A82" s="33"/>
      <c r="B82" s="34"/>
      <c r="C82" s="33"/>
      <c r="E82" s="38"/>
      <c r="F82" s="44"/>
      <c r="G82" s="34"/>
      <c r="H82" s="38"/>
      <c r="I82" s="45"/>
      <c r="J82" s="139"/>
      <c r="K82" s="54"/>
      <c r="L82" s="45"/>
    </row>
    <row r="83" spans="1:12">
      <c r="A83" s="74" t="s">
        <v>510</v>
      </c>
      <c r="B83" s="74" t="s">
        <v>519</v>
      </c>
      <c r="C83" s="74" t="s">
        <v>520</v>
      </c>
      <c r="D83" s="65"/>
      <c r="E83" s="31">
        <v>365</v>
      </c>
      <c r="F83" s="65"/>
      <c r="G83" s="67" t="s">
        <v>33</v>
      </c>
      <c r="H83" s="68">
        <v>5</v>
      </c>
      <c r="I83" s="42">
        <f t="shared" ref="I83" si="21">H83/E83</f>
        <v>1.3698630136986301E-2</v>
      </c>
      <c r="J83" s="66"/>
      <c r="K83" s="43">
        <f t="shared" ref="K83" si="22">E83-H83</f>
        <v>360</v>
      </c>
      <c r="L83" s="42">
        <f t="shared" ref="L83" si="23">K83/E83</f>
        <v>0.98630136986301364</v>
      </c>
    </row>
    <row r="84" spans="1:12">
      <c r="A84" s="33"/>
      <c r="B84" s="34">
        <f>COUNTA(B83:B83)</f>
        <v>1</v>
      </c>
      <c r="C84" s="33"/>
      <c r="E84" s="38">
        <f>SUM(E83:E83)</f>
        <v>365</v>
      </c>
      <c r="F84" s="44"/>
      <c r="G84" s="34">
        <f>COUNTA(G83:G83)</f>
        <v>1</v>
      </c>
      <c r="H84" s="38">
        <f>SUM(H83:H83)</f>
        <v>5</v>
      </c>
      <c r="I84" s="45">
        <f>H84/E84</f>
        <v>1.3698630136986301E-2</v>
      </c>
      <c r="J84" s="139"/>
      <c r="K84" s="54">
        <f>E84-H84</f>
        <v>360</v>
      </c>
      <c r="L84" s="45">
        <f>K84/E84</f>
        <v>0.98630136986301364</v>
      </c>
    </row>
    <row r="85" spans="1:12">
      <c r="A85" s="33"/>
      <c r="B85" s="34"/>
      <c r="C85" s="33"/>
      <c r="E85" s="38"/>
      <c r="F85" s="44"/>
      <c r="G85" s="34"/>
      <c r="H85" s="38"/>
      <c r="I85" s="45"/>
      <c r="J85" s="139"/>
      <c r="K85" s="54"/>
      <c r="L85" s="45"/>
    </row>
    <row r="86" spans="1:12">
      <c r="A86" s="33"/>
      <c r="B86" s="34"/>
      <c r="C86" s="33"/>
      <c r="E86" s="38"/>
      <c r="F86" s="44"/>
      <c r="G86" s="34"/>
      <c r="H86" s="38"/>
      <c r="I86" s="45"/>
      <c r="J86" s="78"/>
      <c r="K86" s="54"/>
      <c r="L86" s="45"/>
    </row>
    <row r="87" spans="1:12">
      <c r="B87" s="108" t="s">
        <v>160</v>
      </c>
      <c r="C87" s="124"/>
      <c r="D87" s="125"/>
      <c r="G87" s="39"/>
      <c r="H87" s="39"/>
    </row>
    <row r="88" spans="1:12">
      <c r="B88" s="108"/>
      <c r="C88" s="127" t="s">
        <v>120</v>
      </c>
      <c r="D88" s="125"/>
      <c r="E88" s="107">
        <f>SUM(B4+B10+B21+B46+B50+B56+B61+B81+B84)</f>
        <v>65</v>
      </c>
      <c r="G88" s="39"/>
      <c r="H88" s="39"/>
    </row>
    <row r="89" spans="1:12">
      <c r="B89" s="108"/>
      <c r="C89" s="127" t="s">
        <v>161</v>
      </c>
      <c r="D89" s="125"/>
      <c r="E89" s="106">
        <f>SUM(E4+E10+E21+E46+E50+E56+E61+E81+E84)</f>
        <v>23465</v>
      </c>
      <c r="G89" s="39"/>
      <c r="H89" s="39"/>
    </row>
    <row r="90" spans="1:12">
      <c r="B90" s="126"/>
      <c r="C90" s="127" t="s">
        <v>151</v>
      </c>
      <c r="D90" s="107"/>
      <c r="E90" s="107">
        <f>SUM(G4+G10+G21+G46+G50+G56+G61+G81+G84)</f>
        <v>56</v>
      </c>
      <c r="G90" s="39"/>
      <c r="H90" s="39"/>
    </row>
    <row r="91" spans="1:12">
      <c r="B91" s="126"/>
      <c r="C91" s="127" t="s">
        <v>162</v>
      </c>
      <c r="D91" s="107" t="e">
        <f>SUM(D11+D16+D21+#REF!)</f>
        <v>#REF!</v>
      </c>
      <c r="E91" s="106">
        <f>SUM(H4+H10+H21+H46+H50+H56+H61+H81+H84)</f>
        <v>354</v>
      </c>
      <c r="G91" s="39"/>
      <c r="H91" s="39"/>
    </row>
    <row r="92" spans="1:12">
      <c r="B92" s="126"/>
      <c r="C92" s="127" t="s">
        <v>163</v>
      </c>
      <c r="D92" s="107" t="e">
        <f>SUM(E11+E16+E21+#REF!)</f>
        <v>#REF!</v>
      </c>
      <c r="E92" s="136">
        <f>E91/E89</f>
        <v>1.5086298742808438E-2</v>
      </c>
      <c r="G92" s="39"/>
      <c r="H92" s="39"/>
    </row>
    <row r="93" spans="1:12">
      <c r="C93" s="127" t="s">
        <v>164</v>
      </c>
      <c r="E93" s="106">
        <f>SUM(K4+K10+K21+K46+K50+K56+K61+K81+K84)</f>
        <v>23111</v>
      </c>
      <c r="G93" s="39"/>
      <c r="H93" s="39"/>
    </row>
    <row r="94" spans="1:12">
      <c r="C94" s="127" t="s">
        <v>165</v>
      </c>
      <c r="E94" s="136">
        <f>E93/E89</f>
        <v>0.98491370125719158</v>
      </c>
      <c r="G94" s="39"/>
      <c r="H94" s="39"/>
    </row>
    <row r="95" spans="1:12">
      <c r="G95" s="39"/>
      <c r="H95" s="39"/>
    </row>
    <row r="96" spans="1:12">
      <c r="G96" s="39"/>
      <c r="H96" s="39"/>
    </row>
    <row r="97" spans="7:8">
      <c r="G97" s="39"/>
      <c r="H97" s="39"/>
    </row>
    <row r="98" spans="7:8">
      <c r="G98" s="39"/>
      <c r="H98" s="39"/>
    </row>
    <row r="99" spans="7:8">
      <c r="G99" s="39"/>
      <c r="H99" s="39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Texas Beach Days at Monitored Beaches</oddHeader>
    <oddFooter>&amp;R&amp;P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86"/>
  <sheetViews>
    <sheetView workbookViewId="0"/>
  </sheetViews>
  <sheetFormatPr defaultRowHeight="12.75"/>
  <cols>
    <col min="1" max="1" width="12.5703125" style="28" customWidth="1"/>
    <col min="2" max="2" width="7.7109375" style="28" customWidth="1"/>
    <col min="3" max="3" width="33" style="28" customWidth="1"/>
    <col min="4" max="4" width="5.5703125" style="55" customWidth="1"/>
    <col min="5" max="5" width="8.5703125" style="55" customWidth="1"/>
    <col min="6" max="6" width="9.7109375" style="5" customWidth="1"/>
    <col min="7" max="7" width="8.7109375" style="5" customWidth="1"/>
    <col min="8" max="8" width="11" style="5" customWidth="1"/>
    <col min="9" max="9" width="9.140625" style="24"/>
    <col min="10" max="11" width="9.140625" style="24" customWidth="1"/>
    <col min="12" max="16384" width="9.140625" style="24"/>
  </cols>
  <sheetData>
    <row r="1" spans="1:12" ht="41.25" customHeight="1">
      <c r="A1" s="25" t="s">
        <v>12</v>
      </c>
      <c r="B1" s="25" t="s">
        <v>13</v>
      </c>
      <c r="C1" s="25" t="s">
        <v>14</v>
      </c>
      <c r="D1" s="3" t="s">
        <v>75</v>
      </c>
      <c r="E1" s="80" t="s">
        <v>533</v>
      </c>
      <c r="F1" s="3" t="s">
        <v>78</v>
      </c>
      <c r="G1" s="3" t="s">
        <v>76</v>
      </c>
      <c r="H1" s="3" t="s">
        <v>77</v>
      </c>
      <c r="I1" s="15" t="s">
        <v>31</v>
      </c>
      <c r="J1" s="3" t="s">
        <v>45</v>
      </c>
      <c r="K1" s="3" t="s">
        <v>18</v>
      </c>
      <c r="L1" s="3" t="s">
        <v>19</v>
      </c>
    </row>
    <row r="2" spans="1:12" ht="12.75" customHeight="1">
      <c r="A2" s="74" t="s">
        <v>179</v>
      </c>
      <c r="B2" s="74" t="s">
        <v>196</v>
      </c>
      <c r="C2" s="74" t="s">
        <v>197</v>
      </c>
      <c r="D2" s="74">
        <v>1</v>
      </c>
      <c r="E2" s="155">
        <v>4671</v>
      </c>
      <c r="F2" s="74" t="s">
        <v>33</v>
      </c>
      <c r="G2" s="74">
        <v>4</v>
      </c>
      <c r="H2" s="74" t="s">
        <v>35</v>
      </c>
      <c r="I2" s="36">
        <v>365</v>
      </c>
      <c r="J2" s="170" t="s">
        <v>33</v>
      </c>
      <c r="K2" s="170">
        <v>10</v>
      </c>
      <c r="L2" s="145">
        <f>K2/I2</f>
        <v>2.7397260273972601E-2</v>
      </c>
    </row>
    <row r="3" spans="1:12" ht="12.75" customHeight="1">
      <c r="A3" s="33"/>
      <c r="B3" s="34">
        <f>COUNTA(B2:B2)</f>
        <v>1</v>
      </c>
      <c r="C3" s="33"/>
      <c r="D3" s="79">
        <f>COUNTIF(D2:D2, "1")</f>
        <v>1</v>
      </c>
      <c r="E3" s="38">
        <f>SUM(E2:E2)</f>
        <v>4671</v>
      </c>
      <c r="F3" s="85">
        <f>G3/B3</f>
        <v>1</v>
      </c>
      <c r="G3" s="34">
        <f>COUNTIF(G2:G2, "&gt;0")</f>
        <v>1</v>
      </c>
      <c r="H3" s="62"/>
      <c r="I3" s="38">
        <f>SUM(I2:I2)</f>
        <v>365</v>
      </c>
      <c r="J3" s="34">
        <f>COUNTA(J2:J2)</f>
        <v>1</v>
      </c>
      <c r="K3" s="38">
        <f>SUM(K2:K2)</f>
        <v>10</v>
      </c>
      <c r="L3" s="45">
        <f>K3/I3</f>
        <v>2.7397260273972601E-2</v>
      </c>
    </row>
    <row r="4" spans="1:12" ht="8.25" customHeight="1">
      <c r="A4" s="33"/>
      <c r="B4" s="33"/>
      <c r="C4" s="33"/>
      <c r="D4" s="56"/>
      <c r="E4" s="156"/>
      <c r="F4" s="56"/>
      <c r="G4" s="56"/>
      <c r="H4" s="56"/>
      <c r="I4" s="38"/>
      <c r="J4" s="34"/>
      <c r="K4" s="38"/>
      <c r="L4" s="45"/>
    </row>
    <row r="5" spans="1:12" ht="12.75" customHeight="1">
      <c r="A5" s="73" t="s">
        <v>198</v>
      </c>
      <c r="B5" s="73" t="s">
        <v>199</v>
      </c>
      <c r="C5" s="73" t="s">
        <v>200</v>
      </c>
      <c r="D5" s="73">
        <v>1</v>
      </c>
      <c r="E5" s="153">
        <v>20050</v>
      </c>
      <c r="F5" s="73" t="s">
        <v>33</v>
      </c>
      <c r="G5" s="73">
        <v>4</v>
      </c>
      <c r="H5" s="73" t="s">
        <v>35</v>
      </c>
      <c r="I5" s="33">
        <v>365</v>
      </c>
      <c r="J5" s="181" t="s">
        <v>33</v>
      </c>
      <c r="K5" s="181">
        <v>2</v>
      </c>
      <c r="L5" s="144">
        <f>K5/I5</f>
        <v>5.4794520547945206E-3</v>
      </c>
    </row>
    <row r="6" spans="1:12" ht="12.75" customHeight="1">
      <c r="A6" s="73" t="s">
        <v>198</v>
      </c>
      <c r="B6" s="73" t="s">
        <v>203</v>
      </c>
      <c r="C6" s="73" t="s">
        <v>204</v>
      </c>
      <c r="D6" s="73">
        <v>1</v>
      </c>
      <c r="E6" s="153">
        <v>52975</v>
      </c>
      <c r="F6" s="73" t="s">
        <v>33</v>
      </c>
      <c r="G6" s="73">
        <v>4</v>
      </c>
      <c r="H6" s="73" t="s">
        <v>35</v>
      </c>
      <c r="I6" s="33">
        <v>365</v>
      </c>
      <c r="J6" s="181" t="s">
        <v>33</v>
      </c>
      <c r="K6" s="181">
        <v>5</v>
      </c>
      <c r="L6" s="144">
        <f>K6/I6</f>
        <v>1.3698630136986301E-2</v>
      </c>
    </row>
    <row r="7" spans="1:12" ht="12.75" customHeight="1">
      <c r="A7" s="73" t="s">
        <v>198</v>
      </c>
      <c r="B7" s="73" t="s">
        <v>207</v>
      </c>
      <c r="C7" s="73" t="s">
        <v>208</v>
      </c>
      <c r="D7" s="73">
        <v>1</v>
      </c>
      <c r="E7" s="153">
        <v>6251</v>
      </c>
      <c r="F7" s="73" t="s">
        <v>33</v>
      </c>
      <c r="G7" s="73">
        <v>4</v>
      </c>
      <c r="H7" s="73" t="s">
        <v>35</v>
      </c>
      <c r="I7" s="33">
        <v>365</v>
      </c>
      <c r="J7" s="181" t="s">
        <v>33</v>
      </c>
      <c r="K7" s="181">
        <v>3</v>
      </c>
      <c r="L7" s="144">
        <f>K7/I7</f>
        <v>8.21917808219178E-3</v>
      </c>
    </row>
    <row r="8" spans="1:12" ht="12.75" customHeight="1">
      <c r="A8" s="74" t="s">
        <v>198</v>
      </c>
      <c r="B8" s="74" t="s">
        <v>215</v>
      </c>
      <c r="C8" s="74" t="s">
        <v>216</v>
      </c>
      <c r="D8" s="74">
        <v>1</v>
      </c>
      <c r="E8" s="155">
        <v>20129</v>
      </c>
      <c r="F8" s="74" t="s">
        <v>33</v>
      </c>
      <c r="G8" s="74">
        <v>4</v>
      </c>
      <c r="H8" s="74" t="s">
        <v>35</v>
      </c>
      <c r="I8" s="36">
        <v>365</v>
      </c>
      <c r="J8" s="68" t="s">
        <v>33</v>
      </c>
      <c r="K8" s="68">
        <v>5</v>
      </c>
      <c r="L8" s="145">
        <f>K8/I8</f>
        <v>1.3698630136986301E-2</v>
      </c>
    </row>
    <row r="9" spans="1:12" ht="12.75" customHeight="1">
      <c r="A9" s="33"/>
      <c r="B9" s="34">
        <f>COUNTA(B5:B8)</f>
        <v>4</v>
      </c>
      <c r="C9" s="33"/>
      <c r="D9" s="79">
        <f>COUNTIF(D5:D8, "1")</f>
        <v>4</v>
      </c>
      <c r="E9" s="38">
        <f>SUM(E5:E8)</f>
        <v>99405</v>
      </c>
      <c r="F9" s="85">
        <f>G9/B9</f>
        <v>1</v>
      </c>
      <c r="G9" s="34">
        <f>COUNTIF(G5:G8, "&gt;0")</f>
        <v>4</v>
      </c>
      <c r="H9" s="33"/>
      <c r="I9" s="38">
        <f>SUM(I5:I8)</f>
        <v>1460</v>
      </c>
      <c r="J9" s="34">
        <f>COUNTA(J5:J8)</f>
        <v>4</v>
      </c>
      <c r="K9" s="38">
        <f>SUM(K5:K8)</f>
        <v>15</v>
      </c>
      <c r="L9" s="45">
        <f>K9/I9</f>
        <v>1.0273972602739725E-2</v>
      </c>
    </row>
    <row r="10" spans="1:12" ht="8.25" customHeight="1">
      <c r="A10" s="33"/>
      <c r="B10" s="34"/>
      <c r="C10" s="33"/>
      <c r="D10" s="57"/>
      <c r="E10" s="157"/>
      <c r="F10" s="56"/>
      <c r="G10" s="56"/>
      <c r="H10" s="56"/>
      <c r="I10" s="59"/>
      <c r="J10" s="146"/>
      <c r="K10" s="37"/>
      <c r="L10" s="37"/>
    </row>
    <row r="11" spans="1:12" ht="12.75" customHeight="1">
      <c r="A11" s="73" t="s">
        <v>256</v>
      </c>
      <c r="B11" s="73" t="s">
        <v>257</v>
      </c>
      <c r="C11" s="73" t="s">
        <v>258</v>
      </c>
      <c r="D11" s="73">
        <v>1</v>
      </c>
      <c r="E11" s="153">
        <v>4160</v>
      </c>
      <c r="F11" s="73" t="s">
        <v>33</v>
      </c>
      <c r="G11" s="73">
        <v>4</v>
      </c>
      <c r="H11" s="73" t="s">
        <v>35</v>
      </c>
      <c r="I11" s="33">
        <v>365</v>
      </c>
      <c r="J11" s="181" t="s">
        <v>33</v>
      </c>
      <c r="K11" s="181">
        <v>8</v>
      </c>
      <c r="L11" s="144">
        <f>K11/I11</f>
        <v>2.1917808219178082E-2</v>
      </c>
    </row>
    <row r="12" spans="1:12" ht="12.75" customHeight="1">
      <c r="A12" s="73" t="s">
        <v>256</v>
      </c>
      <c r="B12" s="73" t="s">
        <v>259</v>
      </c>
      <c r="C12" s="73" t="s">
        <v>260</v>
      </c>
      <c r="D12" s="73">
        <v>1</v>
      </c>
      <c r="E12" s="153">
        <v>2918</v>
      </c>
      <c r="F12" s="73" t="s">
        <v>33</v>
      </c>
      <c r="G12" s="73">
        <v>4</v>
      </c>
      <c r="H12" s="73" t="s">
        <v>35</v>
      </c>
      <c r="I12" s="33">
        <v>365</v>
      </c>
      <c r="J12" s="181" t="s">
        <v>33</v>
      </c>
      <c r="K12" s="181">
        <v>8</v>
      </c>
      <c r="L12" s="144">
        <f t="shared" ref="L12:L18" si="0">K12/I12</f>
        <v>2.1917808219178082E-2</v>
      </c>
    </row>
    <row r="13" spans="1:12" ht="12.75" customHeight="1">
      <c r="A13" s="73" t="s">
        <v>256</v>
      </c>
      <c r="B13" s="73" t="s">
        <v>261</v>
      </c>
      <c r="C13" s="73" t="s">
        <v>262</v>
      </c>
      <c r="D13" s="73">
        <v>1</v>
      </c>
      <c r="E13" s="153">
        <v>16169</v>
      </c>
      <c r="F13" s="73" t="s">
        <v>33</v>
      </c>
      <c r="G13" s="73">
        <v>4</v>
      </c>
      <c r="H13" s="73" t="s">
        <v>35</v>
      </c>
      <c r="I13" s="33">
        <v>365</v>
      </c>
      <c r="J13" s="181" t="s">
        <v>33</v>
      </c>
      <c r="K13" s="181">
        <v>8</v>
      </c>
      <c r="L13" s="144">
        <f t="shared" si="0"/>
        <v>2.1917808219178082E-2</v>
      </c>
    </row>
    <row r="14" spans="1:12" ht="12.75" customHeight="1">
      <c r="A14" s="73" t="s">
        <v>256</v>
      </c>
      <c r="B14" s="73" t="s">
        <v>263</v>
      </c>
      <c r="C14" s="73" t="s">
        <v>264</v>
      </c>
      <c r="D14" s="73">
        <v>1</v>
      </c>
      <c r="E14" s="153">
        <v>2772</v>
      </c>
      <c r="F14" s="73" t="s">
        <v>33</v>
      </c>
      <c r="G14" s="73">
        <v>4</v>
      </c>
      <c r="H14" s="73" t="s">
        <v>35</v>
      </c>
      <c r="I14" s="33">
        <v>365</v>
      </c>
      <c r="J14" s="181"/>
      <c r="K14" s="181"/>
      <c r="L14" s="144">
        <f t="shared" si="0"/>
        <v>0</v>
      </c>
    </row>
    <row r="15" spans="1:12" ht="12.75" customHeight="1">
      <c r="A15" s="73" t="s">
        <v>256</v>
      </c>
      <c r="B15" s="73" t="s">
        <v>265</v>
      </c>
      <c r="C15" s="73" t="s">
        <v>266</v>
      </c>
      <c r="D15" s="73">
        <v>1</v>
      </c>
      <c r="E15" s="153">
        <v>8522</v>
      </c>
      <c r="F15" s="73" t="s">
        <v>33</v>
      </c>
      <c r="G15" s="73">
        <v>4</v>
      </c>
      <c r="H15" s="73" t="s">
        <v>35</v>
      </c>
      <c r="I15" s="33">
        <v>365</v>
      </c>
      <c r="J15" s="181" t="s">
        <v>33</v>
      </c>
      <c r="K15" s="181">
        <v>17</v>
      </c>
      <c r="L15" s="144">
        <f t="shared" si="0"/>
        <v>4.6575342465753428E-2</v>
      </c>
    </row>
    <row r="16" spans="1:12" ht="12.75" customHeight="1">
      <c r="A16" s="73" t="s">
        <v>256</v>
      </c>
      <c r="B16" s="73" t="s">
        <v>267</v>
      </c>
      <c r="C16" s="73" t="s">
        <v>268</v>
      </c>
      <c r="D16" s="73">
        <v>1</v>
      </c>
      <c r="E16" s="153">
        <v>8209</v>
      </c>
      <c r="F16" s="73" t="s">
        <v>33</v>
      </c>
      <c r="G16" s="73">
        <v>4</v>
      </c>
      <c r="H16" s="73" t="s">
        <v>35</v>
      </c>
      <c r="I16" s="33">
        <v>365</v>
      </c>
      <c r="J16" s="181" t="s">
        <v>33</v>
      </c>
      <c r="K16" s="181">
        <v>20</v>
      </c>
      <c r="L16" s="144">
        <f t="shared" si="0"/>
        <v>5.4794520547945202E-2</v>
      </c>
    </row>
    <row r="17" spans="1:12" ht="12.75" customHeight="1">
      <c r="A17" s="73" t="s">
        <v>256</v>
      </c>
      <c r="B17" s="73" t="s">
        <v>269</v>
      </c>
      <c r="C17" s="73" t="s">
        <v>270</v>
      </c>
      <c r="D17" s="73">
        <v>1</v>
      </c>
      <c r="E17" s="153">
        <v>4937</v>
      </c>
      <c r="F17" s="73" t="s">
        <v>33</v>
      </c>
      <c r="G17" s="73">
        <v>4</v>
      </c>
      <c r="H17" s="73" t="s">
        <v>35</v>
      </c>
      <c r="I17" s="33">
        <v>365</v>
      </c>
      <c r="J17" s="181" t="s">
        <v>33</v>
      </c>
      <c r="K17" s="181">
        <v>7</v>
      </c>
      <c r="L17" s="144">
        <f t="shared" si="0"/>
        <v>1.9178082191780823E-2</v>
      </c>
    </row>
    <row r="18" spans="1:12" ht="12.75" customHeight="1">
      <c r="A18" s="73" t="s">
        <v>256</v>
      </c>
      <c r="B18" s="73" t="s">
        <v>275</v>
      </c>
      <c r="C18" s="73" t="s">
        <v>276</v>
      </c>
      <c r="D18" s="73">
        <v>1</v>
      </c>
      <c r="E18" s="153">
        <v>2607</v>
      </c>
      <c r="F18" s="73" t="s">
        <v>33</v>
      </c>
      <c r="G18" s="73">
        <v>4</v>
      </c>
      <c r="H18" s="73" t="s">
        <v>35</v>
      </c>
      <c r="I18" s="33">
        <v>365</v>
      </c>
      <c r="J18" s="181" t="s">
        <v>33</v>
      </c>
      <c r="K18" s="181">
        <v>2</v>
      </c>
      <c r="L18" s="144">
        <f t="shared" si="0"/>
        <v>5.4794520547945206E-3</v>
      </c>
    </row>
    <row r="19" spans="1:12" ht="12.75" customHeight="1">
      <c r="A19" s="74" t="s">
        <v>256</v>
      </c>
      <c r="B19" s="74" t="s">
        <v>279</v>
      </c>
      <c r="C19" s="74" t="s">
        <v>280</v>
      </c>
      <c r="D19" s="74">
        <v>1</v>
      </c>
      <c r="E19" s="155">
        <v>21074</v>
      </c>
      <c r="F19" s="74" t="s">
        <v>33</v>
      </c>
      <c r="G19" s="74">
        <v>4</v>
      </c>
      <c r="H19" s="74" t="s">
        <v>35</v>
      </c>
      <c r="I19" s="36">
        <v>365</v>
      </c>
      <c r="J19" s="68" t="s">
        <v>33</v>
      </c>
      <c r="K19" s="68">
        <v>7</v>
      </c>
      <c r="L19" s="145">
        <f>K19/I19</f>
        <v>1.9178082191780823E-2</v>
      </c>
    </row>
    <row r="20" spans="1:12" ht="12.75" customHeight="1">
      <c r="A20" s="33"/>
      <c r="B20" s="34">
        <f>COUNTA(B11:B19)</f>
        <v>9</v>
      </c>
      <c r="C20" s="33"/>
      <c r="D20" s="79">
        <f>COUNTIF(D11:D19, "1")</f>
        <v>9</v>
      </c>
      <c r="E20" s="38">
        <f>SUM(E11:E19)</f>
        <v>71368</v>
      </c>
      <c r="F20" s="85">
        <f>G20/B20</f>
        <v>1</v>
      </c>
      <c r="G20" s="34">
        <f>COUNTIF(G11:G19, "&gt;0")</f>
        <v>9</v>
      </c>
      <c r="H20" s="33"/>
      <c r="I20" s="38">
        <f>SUM(I11:I19)</f>
        <v>3285</v>
      </c>
      <c r="J20" s="34">
        <f>COUNTA(J11:J19)</f>
        <v>8</v>
      </c>
      <c r="K20" s="38">
        <f>SUM(K11:K19)</f>
        <v>77</v>
      </c>
      <c r="L20" s="45">
        <f>K20/I20</f>
        <v>2.3439878234398782E-2</v>
      </c>
    </row>
    <row r="21" spans="1:12" ht="8.25" customHeight="1">
      <c r="A21" s="33"/>
      <c r="B21" s="34"/>
      <c r="C21" s="33"/>
      <c r="D21" s="79"/>
      <c r="E21" s="38"/>
      <c r="F21" s="85"/>
      <c r="G21" s="34"/>
      <c r="H21" s="33"/>
      <c r="I21" s="38"/>
      <c r="J21" s="34"/>
      <c r="K21" s="38"/>
      <c r="L21" s="45"/>
    </row>
    <row r="22" spans="1:12" ht="12.75" customHeight="1">
      <c r="A22" s="73" t="s">
        <v>286</v>
      </c>
      <c r="B22" s="73" t="s">
        <v>287</v>
      </c>
      <c r="C22" s="73" t="s">
        <v>288</v>
      </c>
      <c r="D22" s="73">
        <v>1</v>
      </c>
      <c r="E22" s="153">
        <v>7372</v>
      </c>
      <c r="F22" s="73" t="s">
        <v>33</v>
      </c>
      <c r="G22" s="73">
        <v>4</v>
      </c>
      <c r="H22" s="73" t="s">
        <v>35</v>
      </c>
      <c r="I22" s="33">
        <v>365</v>
      </c>
      <c r="J22" s="181" t="s">
        <v>33</v>
      </c>
      <c r="K22" s="181">
        <v>5</v>
      </c>
      <c r="L22" s="144">
        <f>K22/I22</f>
        <v>1.3698630136986301E-2</v>
      </c>
    </row>
    <row r="23" spans="1:12" ht="12.75" customHeight="1">
      <c r="A23" s="73" t="s">
        <v>286</v>
      </c>
      <c r="B23" s="73" t="s">
        <v>289</v>
      </c>
      <c r="C23" s="73" t="s">
        <v>290</v>
      </c>
      <c r="D23" s="73">
        <v>1</v>
      </c>
      <c r="E23" s="153">
        <v>8186</v>
      </c>
      <c r="F23" s="73" t="s">
        <v>33</v>
      </c>
      <c r="G23" s="73">
        <v>4</v>
      </c>
      <c r="H23" s="73" t="s">
        <v>35</v>
      </c>
      <c r="I23" s="33">
        <v>365</v>
      </c>
      <c r="J23" s="181" t="s">
        <v>33</v>
      </c>
      <c r="K23" s="181">
        <v>6</v>
      </c>
      <c r="L23" s="144">
        <f t="shared" ref="L23:L42" si="1">K23/I23</f>
        <v>1.643835616438356E-2</v>
      </c>
    </row>
    <row r="24" spans="1:12" ht="12.75" customHeight="1">
      <c r="A24" s="73" t="s">
        <v>286</v>
      </c>
      <c r="B24" s="73" t="s">
        <v>291</v>
      </c>
      <c r="C24" s="73" t="s">
        <v>292</v>
      </c>
      <c r="D24" s="73">
        <v>1</v>
      </c>
      <c r="E24" s="153">
        <v>5408</v>
      </c>
      <c r="F24" s="73" t="s">
        <v>33</v>
      </c>
      <c r="G24" s="73">
        <v>4</v>
      </c>
      <c r="H24" s="73" t="s">
        <v>35</v>
      </c>
      <c r="I24" s="33">
        <v>365</v>
      </c>
      <c r="J24" s="181" t="s">
        <v>33</v>
      </c>
      <c r="K24" s="181">
        <v>3</v>
      </c>
      <c r="L24" s="144">
        <f t="shared" si="1"/>
        <v>8.21917808219178E-3</v>
      </c>
    </row>
    <row r="25" spans="1:12" ht="12.75" customHeight="1">
      <c r="A25" s="73" t="s">
        <v>286</v>
      </c>
      <c r="B25" s="73" t="s">
        <v>293</v>
      </c>
      <c r="C25" s="73" t="s">
        <v>294</v>
      </c>
      <c r="D25" s="73">
        <v>1</v>
      </c>
      <c r="E25" s="153">
        <v>8637</v>
      </c>
      <c r="F25" s="73" t="s">
        <v>33</v>
      </c>
      <c r="G25" s="73">
        <v>4</v>
      </c>
      <c r="H25" s="73" t="s">
        <v>35</v>
      </c>
      <c r="I25" s="33">
        <v>365</v>
      </c>
      <c r="J25" s="181" t="s">
        <v>33</v>
      </c>
      <c r="K25" s="181">
        <v>3</v>
      </c>
      <c r="L25" s="144">
        <f t="shared" si="1"/>
        <v>8.21917808219178E-3</v>
      </c>
    </row>
    <row r="26" spans="1:12" ht="12.75" customHeight="1">
      <c r="A26" s="73" t="s">
        <v>286</v>
      </c>
      <c r="B26" s="73" t="s">
        <v>299</v>
      </c>
      <c r="C26" s="73" t="s">
        <v>300</v>
      </c>
      <c r="D26" s="73">
        <v>1</v>
      </c>
      <c r="E26" s="153">
        <v>8158</v>
      </c>
      <c r="F26" s="73" t="s">
        <v>33</v>
      </c>
      <c r="G26" s="73">
        <v>4</v>
      </c>
      <c r="H26" s="73" t="s">
        <v>35</v>
      </c>
      <c r="I26" s="33">
        <v>365</v>
      </c>
      <c r="J26" s="181" t="s">
        <v>33</v>
      </c>
      <c r="K26" s="181">
        <v>1</v>
      </c>
      <c r="L26" s="144">
        <f t="shared" si="1"/>
        <v>2.7397260273972603E-3</v>
      </c>
    </row>
    <row r="27" spans="1:12" ht="12.75" customHeight="1">
      <c r="A27" s="73" t="s">
        <v>286</v>
      </c>
      <c r="B27" s="73" t="s">
        <v>301</v>
      </c>
      <c r="C27" s="73" t="s">
        <v>302</v>
      </c>
      <c r="D27" s="73">
        <v>1</v>
      </c>
      <c r="E27" s="153">
        <v>6647</v>
      </c>
      <c r="F27" s="73" t="s">
        <v>33</v>
      </c>
      <c r="G27" s="73">
        <v>4</v>
      </c>
      <c r="H27" s="73" t="s">
        <v>35</v>
      </c>
      <c r="I27" s="33">
        <v>365</v>
      </c>
      <c r="J27" s="181"/>
      <c r="K27" s="181"/>
      <c r="L27" s="144">
        <f t="shared" si="1"/>
        <v>0</v>
      </c>
    </row>
    <row r="28" spans="1:12" ht="12.75" customHeight="1">
      <c r="A28" s="73" t="s">
        <v>286</v>
      </c>
      <c r="B28" s="73" t="s">
        <v>309</v>
      </c>
      <c r="C28" s="73" t="s">
        <v>310</v>
      </c>
      <c r="D28" s="73">
        <v>1</v>
      </c>
      <c r="E28" s="153">
        <v>7981</v>
      </c>
      <c r="F28" s="73" t="s">
        <v>33</v>
      </c>
      <c r="G28" s="73">
        <v>4</v>
      </c>
      <c r="H28" s="73" t="s">
        <v>35</v>
      </c>
      <c r="I28" s="33">
        <v>365</v>
      </c>
      <c r="J28" s="181"/>
      <c r="K28" s="181"/>
      <c r="L28" s="144">
        <f t="shared" si="1"/>
        <v>0</v>
      </c>
    </row>
    <row r="29" spans="1:12" ht="12.75" customHeight="1">
      <c r="A29" s="73" t="s">
        <v>286</v>
      </c>
      <c r="B29" s="73" t="s">
        <v>311</v>
      </c>
      <c r="C29" s="73" t="s">
        <v>312</v>
      </c>
      <c r="D29" s="73">
        <v>1</v>
      </c>
      <c r="E29" s="153">
        <v>36321</v>
      </c>
      <c r="F29" s="73" t="s">
        <v>33</v>
      </c>
      <c r="G29" s="73">
        <v>4</v>
      </c>
      <c r="H29" s="73" t="s">
        <v>35</v>
      </c>
      <c r="I29" s="33">
        <v>365</v>
      </c>
      <c r="J29" s="181" t="s">
        <v>33</v>
      </c>
      <c r="K29" s="181">
        <v>2</v>
      </c>
      <c r="L29" s="144">
        <f t="shared" si="1"/>
        <v>5.4794520547945206E-3</v>
      </c>
    </row>
    <row r="30" spans="1:12" ht="12.75" customHeight="1">
      <c r="A30" s="73" t="s">
        <v>286</v>
      </c>
      <c r="B30" s="73" t="s">
        <v>317</v>
      </c>
      <c r="C30" s="73" t="s">
        <v>318</v>
      </c>
      <c r="D30" s="73">
        <v>1</v>
      </c>
      <c r="E30" s="153">
        <v>5479</v>
      </c>
      <c r="F30" s="73" t="s">
        <v>33</v>
      </c>
      <c r="G30" s="73">
        <v>4</v>
      </c>
      <c r="H30" s="73" t="s">
        <v>35</v>
      </c>
      <c r="I30" s="33">
        <v>365</v>
      </c>
      <c r="J30" s="181" t="s">
        <v>33</v>
      </c>
      <c r="K30" s="181">
        <v>1</v>
      </c>
      <c r="L30" s="144">
        <f t="shared" si="1"/>
        <v>2.7397260273972603E-3</v>
      </c>
    </row>
    <row r="31" spans="1:12" ht="12.75" customHeight="1">
      <c r="A31" s="73" t="s">
        <v>286</v>
      </c>
      <c r="B31" s="73" t="s">
        <v>327</v>
      </c>
      <c r="C31" s="73" t="s">
        <v>328</v>
      </c>
      <c r="D31" s="73">
        <v>1</v>
      </c>
      <c r="E31" s="153">
        <v>12069</v>
      </c>
      <c r="F31" s="73" t="s">
        <v>33</v>
      </c>
      <c r="G31" s="73">
        <v>4</v>
      </c>
      <c r="H31" s="73" t="s">
        <v>35</v>
      </c>
      <c r="I31" s="33">
        <v>365</v>
      </c>
      <c r="J31" s="181"/>
      <c r="K31" s="181"/>
      <c r="L31" s="144">
        <f t="shared" si="1"/>
        <v>0</v>
      </c>
    </row>
    <row r="32" spans="1:12" ht="12.75" customHeight="1">
      <c r="A32" s="73" t="s">
        <v>286</v>
      </c>
      <c r="B32" s="73" t="s">
        <v>329</v>
      </c>
      <c r="C32" s="73" t="s">
        <v>330</v>
      </c>
      <c r="D32" s="73">
        <v>1</v>
      </c>
      <c r="E32" s="153">
        <v>4253</v>
      </c>
      <c r="F32" s="73" t="s">
        <v>33</v>
      </c>
      <c r="G32" s="73">
        <v>4</v>
      </c>
      <c r="H32" s="73" t="s">
        <v>35</v>
      </c>
      <c r="I32" s="33">
        <v>365</v>
      </c>
      <c r="J32" s="181" t="s">
        <v>33</v>
      </c>
      <c r="K32" s="181">
        <v>1</v>
      </c>
      <c r="L32" s="144">
        <f t="shared" si="1"/>
        <v>2.7397260273972603E-3</v>
      </c>
    </row>
    <row r="33" spans="1:12" ht="12.75" customHeight="1">
      <c r="A33" s="73" t="s">
        <v>286</v>
      </c>
      <c r="B33" s="73" t="s">
        <v>331</v>
      </c>
      <c r="C33" s="73" t="s">
        <v>332</v>
      </c>
      <c r="D33" s="73">
        <v>1</v>
      </c>
      <c r="E33" s="153">
        <v>5954</v>
      </c>
      <c r="F33" s="73" t="s">
        <v>33</v>
      </c>
      <c r="G33" s="73">
        <v>4</v>
      </c>
      <c r="H33" s="73" t="s">
        <v>35</v>
      </c>
      <c r="I33" s="33">
        <v>365</v>
      </c>
      <c r="J33" s="181" t="s">
        <v>33</v>
      </c>
      <c r="K33" s="181">
        <v>1</v>
      </c>
      <c r="L33" s="144">
        <f t="shared" si="1"/>
        <v>2.7397260273972603E-3</v>
      </c>
    </row>
    <row r="34" spans="1:12" ht="12.75" customHeight="1">
      <c r="A34" s="73" t="s">
        <v>286</v>
      </c>
      <c r="B34" s="73" t="s">
        <v>333</v>
      </c>
      <c r="C34" s="73" t="s">
        <v>334</v>
      </c>
      <c r="D34" s="73">
        <v>1</v>
      </c>
      <c r="E34" s="153">
        <v>10419</v>
      </c>
      <c r="F34" s="73" t="s">
        <v>33</v>
      </c>
      <c r="G34" s="73">
        <v>4</v>
      </c>
      <c r="H34" s="73" t="s">
        <v>35</v>
      </c>
      <c r="I34" s="33">
        <v>365</v>
      </c>
      <c r="J34" s="181" t="s">
        <v>33</v>
      </c>
      <c r="K34" s="181">
        <v>1</v>
      </c>
      <c r="L34" s="144">
        <f t="shared" si="1"/>
        <v>2.7397260273972603E-3</v>
      </c>
    </row>
    <row r="35" spans="1:12" ht="12.75" customHeight="1">
      <c r="A35" s="73" t="s">
        <v>286</v>
      </c>
      <c r="B35" s="73" t="s">
        <v>335</v>
      </c>
      <c r="C35" s="73" t="s">
        <v>336</v>
      </c>
      <c r="D35" s="73">
        <v>1</v>
      </c>
      <c r="E35" s="153">
        <v>12512</v>
      </c>
      <c r="F35" s="73" t="s">
        <v>33</v>
      </c>
      <c r="G35" s="73">
        <v>4</v>
      </c>
      <c r="H35" s="73" t="s">
        <v>35</v>
      </c>
      <c r="I35" s="33">
        <v>365</v>
      </c>
      <c r="J35" s="181" t="s">
        <v>33</v>
      </c>
      <c r="K35" s="181">
        <v>5</v>
      </c>
      <c r="L35" s="144">
        <f t="shared" si="1"/>
        <v>1.3698630136986301E-2</v>
      </c>
    </row>
    <row r="36" spans="1:12" ht="12.75" customHeight="1">
      <c r="A36" s="73" t="s">
        <v>286</v>
      </c>
      <c r="B36" s="73" t="s">
        <v>337</v>
      </c>
      <c r="C36" s="73" t="s">
        <v>338</v>
      </c>
      <c r="D36" s="73">
        <v>1</v>
      </c>
      <c r="E36" s="153">
        <v>4228</v>
      </c>
      <c r="F36" s="73" t="s">
        <v>33</v>
      </c>
      <c r="G36" s="73">
        <v>4</v>
      </c>
      <c r="H36" s="73" t="s">
        <v>35</v>
      </c>
      <c r="I36" s="33">
        <v>365</v>
      </c>
      <c r="J36" s="181"/>
      <c r="K36" s="181"/>
      <c r="L36" s="144">
        <f t="shared" si="1"/>
        <v>0</v>
      </c>
    </row>
    <row r="37" spans="1:12" ht="12.75" customHeight="1">
      <c r="A37" s="73" t="s">
        <v>286</v>
      </c>
      <c r="B37" s="73" t="s">
        <v>339</v>
      </c>
      <c r="C37" s="73" t="s">
        <v>340</v>
      </c>
      <c r="D37" s="73">
        <v>1</v>
      </c>
      <c r="E37" s="153">
        <v>3543</v>
      </c>
      <c r="F37" s="73" t="s">
        <v>33</v>
      </c>
      <c r="G37" s="73">
        <v>4</v>
      </c>
      <c r="H37" s="73" t="s">
        <v>35</v>
      </c>
      <c r="I37" s="33">
        <v>365</v>
      </c>
      <c r="J37" s="181" t="s">
        <v>33</v>
      </c>
      <c r="K37" s="181">
        <v>1</v>
      </c>
      <c r="L37" s="144">
        <f t="shared" si="1"/>
        <v>2.7397260273972603E-3</v>
      </c>
    </row>
    <row r="38" spans="1:12" ht="12.75" customHeight="1">
      <c r="A38" s="73" t="s">
        <v>286</v>
      </c>
      <c r="B38" s="73" t="s">
        <v>341</v>
      </c>
      <c r="C38" s="73" t="s">
        <v>342</v>
      </c>
      <c r="D38" s="73">
        <v>1</v>
      </c>
      <c r="E38" s="153">
        <v>24230</v>
      </c>
      <c r="F38" s="73" t="s">
        <v>33</v>
      </c>
      <c r="G38" s="73">
        <v>4</v>
      </c>
      <c r="H38" s="73" t="s">
        <v>35</v>
      </c>
      <c r="I38" s="33">
        <v>365</v>
      </c>
      <c r="J38" s="181" t="s">
        <v>33</v>
      </c>
      <c r="K38" s="181">
        <v>1</v>
      </c>
      <c r="L38" s="144">
        <f t="shared" si="1"/>
        <v>2.7397260273972603E-3</v>
      </c>
    </row>
    <row r="39" spans="1:12" ht="12.75" customHeight="1">
      <c r="A39" s="73" t="s">
        <v>286</v>
      </c>
      <c r="B39" s="73" t="s">
        <v>343</v>
      </c>
      <c r="C39" s="73" t="s">
        <v>344</v>
      </c>
      <c r="D39" s="73">
        <v>1</v>
      </c>
      <c r="E39" s="153">
        <v>19837</v>
      </c>
      <c r="F39" s="73" t="s">
        <v>33</v>
      </c>
      <c r="G39" s="73">
        <v>4</v>
      </c>
      <c r="H39" s="73" t="s">
        <v>35</v>
      </c>
      <c r="I39" s="33">
        <v>365</v>
      </c>
      <c r="J39" s="181" t="s">
        <v>33</v>
      </c>
      <c r="K39" s="181">
        <v>1</v>
      </c>
      <c r="L39" s="144">
        <f t="shared" si="1"/>
        <v>2.7397260273972603E-3</v>
      </c>
    </row>
    <row r="40" spans="1:12" ht="12.75" customHeight="1">
      <c r="A40" s="73" t="s">
        <v>286</v>
      </c>
      <c r="B40" s="73" t="s">
        <v>345</v>
      </c>
      <c r="C40" s="73" t="s">
        <v>346</v>
      </c>
      <c r="D40" s="73">
        <v>1</v>
      </c>
      <c r="E40" s="153">
        <v>13277</v>
      </c>
      <c r="F40" s="73" t="s">
        <v>33</v>
      </c>
      <c r="G40" s="73">
        <v>4</v>
      </c>
      <c r="H40" s="73" t="s">
        <v>35</v>
      </c>
      <c r="I40" s="33">
        <v>365</v>
      </c>
      <c r="J40" s="181" t="s">
        <v>33</v>
      </c>
      <c r="K40" s="181">
        <v>1</v>
      </c>
      <c r="L40" s="144">
        <f t="shared" si="1"/>
        <v>2.7397260273972603E-3</v>
      </c>
    </row>
    <row r="41" spans="1:12" ht="12.75" customHeight="1">
      <c r="A41" s="73" t="s">
        <v>286</v>
      </c>
      <c r="B41" s="73" t="s">
        <v>351</v>
      </c>
      <c r="C41" s="73" t="s">
        <v>352</v>
      </c>
      <c r="D41" s="73">
        <v>1</v>
      </c>
      <c r="E41" s="153">
        <v>9297</v>
      </c>
      <c r="F41" s="73" t="s">
        <v>33</v>
      </c>
      <c r="G41" s="73">
        <v>4</v>
      </c>
      <c r="H41" s="73" t="s">
        <v>35</v>
      </c>
      <c r="I41" s="33">
        <v>365</v>
      </c>
      <c r="J41" s="181"/>
      <c r="K41" s="181"/>
      <c r="L41" s="144">
        <f t="shared" si="1"/>
        <v>0</v>
      </c>
    </row>
    <row r="42" spans="1:12" ht="12.75" customHeight="1">
      <c r="A42" s="73" t="s">
        <v>286</v>
      </c>
      <c r="B42" s="73" t="s">
        <v>353</v>
      </c>
      <c r="C42" s="73" t="s">
        <v>354</v>
      </c>
      <c r="D42" s="73">
        <v>1</v>
      </c>
      <c r="E42" s="153">
        <v>5164</v>
      </c>
      <c r="F42" s="73" t="s">
        <v>33</v>
      </c>
      <c r="G42" s="73">
        <v>4</v>
      </c>
      <c r="H42" s="73" t="s">
        <v>35</v>
      </c>
      <c r="I42" s="33">
        <v>365</v>
      </c>
      <c r="J42" s="181" t="s">
        <v>33</v>
      </c>
      <c r="K42" s="181">
        <v>4</v>
      </c>
      <c r="L42" s="144">
        <f t="shared" si="1"/>
        <v>1.0958904109589041E-2</v>
      </c>
    </row>
    <row r="43" spans="1:12" ht="12.75" customHeight="1">
      <c r="A43" s="73" t="s">
        <v>286</v>
      </c>
      <c r="B43" s="73" t="s">
        <v>355</v>
      </c>
      <c r="C43" s="73" t="s">
        <v>356</v>
      </c>
      <c r="D43" s="73">
        <v>1</v>
      </c>
      <c r="E43" s="153">
        <v>25557</v>
      </c>
      <c r="F43" s="73" t="s">
        <v>33</v>
      </c>
      <c r="G43" s="73">
        <v>4</v>
      </c>
      <c r="H43" s="73" t="s">
        <v>35</v>
      </c>
      <c r="I43" s="33">
        <v>365</v>
      </c>
      <c r="J43" s="181" t="s">
        <v>33</v>
      </c>
      <c r="K43" s="181">
        <v>2</v>
      </c>
      <c r="L43" s="144">
        <f>K43/I43</f>
        <v>5.4794520547945206E-3</v>
      </c>
    </row>
    <row r="44" spans="1:12" ht="12.75" customHeight="1">
      <c r="A44" s="74" t="s">
        <v>286</v>
      </c>
      <c r="B44" s="74" t="s">
        <v>357</v>
      </c>
      <c r="C44" s="74" t="s">
        <v>358</v>
      </c>
      <c r="D44" s="74">
        <v>1</v>
      </c>
      <c r="E44" s="155">
        <v>17994</v>
      </c>
      <c r="F44" s="74" t="s">
        <v>33</v>
      </c>
      <c r="G44" s="74">
        <v>4</v>
      </c>
      <c r="H44" s="74" t="s">
        <v>35</v>
      </c>
      <c r="I44" s="36">
        <v>365</v>
      </c>
      <c r="J44" s="68" t="s">
        <v>33</v>
      </c>
      <c r="K44" s="68">
        <v>1</v>
      </c>
      <c r="L44" s="145">
        <f>K44/I44</f>
        <v>2.7397260273972603E-3</v>
      </c>
    </row>
    <row r="45" spans="1:12" ht="12.75" customHeight="1">
      <c r="A45" s="33"/>
      <c r="B45" s="34">
        <f>COUNTA(B22:B44)</f>
        <v>23</v>
      </c>
      <c r="C45" s="33"/>
      <c r="D45" s="79">
        <f>COUNTIF(D22:D44, "1")</f>
        <v>23</v>
      </c>
      <c r="E45" s="38">
        <f>SUM(E22:E44)</f>
        <v>262523</v>
      </c>
      <c r="F45" s="85">
        <f>G45/B45</f>
        <v>1</v>
      </c>
      <c r="G45" s="34">
        <f>COUNTIF(G22:G44, "&gt;0")</f>
        <v>23</v>
      </c>
      <c r="H45" s="33"/>
      <c r="I45" s="38">
        <f>SUM(I22:I44)</f>
        <v>8395</v>
      </c>
      <c r="J45" s="34">
        <f>COUNTA(J22:J44)</f>
        <v>18</v>
      </c>
      <c r="K45" s="38">
        <f>SUM(K22:K44)</f>
        <v>40</v>
      </c>
      <c r="L45" s="45">
        <f>K45/I45</f>
        <v>4.764740917212627E-3</v>
      </c>
    </row>
    <row r="46" spans="1:12" ht="8.25" customHeight="1">
      <c r="A46" s="33"/>
      <c r="B46" s="34"/>
      <c r="C46" s="33"/>
      <c r="D46" s="79"/>
      <c r="E46" s="38"/>
      <c r="F46" s="85"/>
      <c r="G46" s="34"/>
      <c r="H46" s="33"/>
      <c r="I46" s="38"/>
      <c r="J46" s="34"/>
      <c r="K46" s="38"/>
      <c r="L46" s="45"/>
    </row>
    <row r="47" spans="1:12" ht="12.75" customHeight="1">
      <c r="A47" s="73" t="s">
        <v>176</v>
      </c>
      <c r="B47" s="73" t="s">
        <v>376</v>
      </c>
      <c r="C47" s="73" t="s">
        <v>377</v>
      </c>
      <c r="D47" s="73">
        <v>1</v>
      </c>
      <c r="E47" s="153">
        <v>98544</v>
      </c>
      <c r="F47" s="73" t="s">
        <v>33</v>
      </c>
      <c r="G47" s="73">
        <v>4</v>
      </c>
      <c r="H47" s="73" t="s">
        <v>35</v>
      </c>
      <c r="I47" s="33">
        <v>365</v>
      </c>
      <c r="J47" s="181" t="s">
        <v>33</v>
      </c>
      <c r="K47" s="181">
        <v>1</v>
      </c>
      <c r="L47" s="144">
        <f t="shared" ref="L47:L48" si="2">K47/I47</f>
        <v>2.7397260273972603E-3</v>
      </c>
    </row>
    <row r="48" spans="1:12" ht="12.75" customHeight="1">
      <c r="A48" s="74" t="s">
        <v>176</v>
      </c>
      <c r="B48" s="74" t="s">
        <v>378</v>
      </c>
      <c r="C48" s="74" t="s">
        <v>379</v>
      </c>
      <c r="D48" s="74">
        <v>1</v>
      </c>
      <c r="E48" s="155">
        <v>28822</v>
      </c>
      <c r="F48" s="74" t="s">
        <v>33</v>
      </c>
      <c r="G48" s="74">
        <v>4</v>
      </c>
      <c r="H48" s="74" t="s">
        <v>35</v>
      </c>
      <c r="I48" s="36">
        <v>365</v>
      </c>
      <c r="J48" s="68" t="s">
        <v>33</v>
      </c>
      <c r="K48" s="68">
        <v>1</v>
      </c>
      <c r="L48" s="144">
        <f t="shared" si="2"/>
        <v>2.7397260273972603E-3</v>
      </c>
    </row>
    <row r="49" spans="1:12" ht="12.75" customHeight="1">
      <c r="A49" s="33"/>
      <c r="B49" s="34">
        <f>COUNTA(B47:B48)</f>
        <v>2</v>
      </c>
      <c r="C49" s="33"/>
      <c r="D49" s="79">
        <f>COUNTIF(D47:D48, "1")</f>
        <v>2</v>
      </c>
      <c r="E49" s="38">
        <f>SUM(E47:E48)</f>
        <v>127366</v>
      </c>
      <c r="F49" s="85">
        <f>G49/B49</f>
        <v>1</v>
      </c>
      <c r="G49" s="34">
        <f>COUNTIF(G47:G48, "&gt;0")</f>
        <v>2</v>
      </c>
      <c r="H49" s="33"/>
      <c r="I49" s="38">
        <f>SUM(I47:I48)</f>
        <v>730</v>
      </c>
      <c r="J49" s="34">
        <f>COUNTA(J47:J48)</f>
        <v>2</v>
      </c>
      <c r="K49" s="38">
        <f>SUM(K47:K48)</f>
        <v>2</v>
      </c>
      <c r="L49" s="45">
        <f>K49/I49</f>
        <v>2.7397260273972603E-3</v>
      </c>
    </row>
    <row r="50" spans="1:12" ht="8.25" customHeight="1">
      <c r="A50" s="33"/>
      <c r="B50" s="34"/>
      <c r="C50" s="33"/>
      <c r="D50" s="79"/>
      <c r="E50" s="38"/>
      <c r="F50" s="85"/>
      <c r="G50" s="34"/>
      <c r="H50" s="33"/>
      <c r="I50" s="38"/>
      <c r="J50" s="34"/>
      <c r="K50" s="38"/>
      <c r="L50" s="45"/>
    </row>
    <row r="51" spans="1:12" ht="12.75" customHeight="1">
      <c r="A51" s="73" t="s">
        <v>395</v>
      </c>
      <c r="B51" s="73" t="s">
        <v>408</v>
      </c>
      <c r="C51" s="73" t="s">
        <v>409</v>
      </c>
      <c r="D51" s="73">
        <v>1</v>
      </c>
      <c r="E51" s="153">
        <v>14654</v>
      </c>
      <c r="F51" s="73" t="s">
        <v>33</v>
      </c>
      <c r="G51" s="73">
        <v>4</v>
      </c>
      <c r="H51" s="73" t="s">
        <v>35</v>
      </c>
      <c r="I51" s="33">
        <v>365</v>
      </c>
      <c r="J51" s="181" t="s">
        <v>33</v>
      </c>
      <c r="K51" s="181">
        <v>8</v>
      </c>
      <c r="L51" s="144">
        <f t="shared" ref="L51:L53" si="3">K51/I51</f>
        <v>2.1917808219178082E-2</v>
      </c>
    </row>
    <row r="52" spans="1:12" ht="12.75" customHeight="1">
      <c r="A52" s="73" t="s">
        <v>395</v>
      </c>
      <c r="B52" s="73" t="s">
        <v>414</v>
      </c>
      <c r="C52" s="73" t="s">
        <v>415</v>
      </c>
      <c r="D52" s="73">
        <v>1</v>
      </c>
      <c r="E52" s="153">
        <v>4052</v>
      </c>
      <c r="F52" s="73" t="s">
        <v>33</v>
      </c>
      <c r="G52" s="73">
        <v>4</v>
      </c>
      <c r="H52" s="73" t="s">
        <v>35</v>
      </c>
      <c r="I52" s="33">
        <v>365</v>
      </c>
      <c r="J52" s="181" t="s">
        <v>33</v>
      </c>
      <c r="K52" s="181">
        <v>23</v>
      </c>
      <c r="L52" s="144">
        <f t="shared" si="3"/>
        <v>6.3013698630136991E-2</v>
      </c>
    </row>
    <row r="53" spans="1:12" ht="12.75" customHeight="1">
      <c r="A53" s="74" t="s">
        <v>395</v>
      </c>
      <c r="B53" s="74" t="s">
        <v>416</v>
      </c>
      <c r="C53" s="74" t="s">
        <v>417</v>
      </c>
      <c r="D53" s="74">
        <v>1</v>
      </c>
      <c r="E53" s="155">
        <v>50255</v>
      </c>
      <c r="F53" s="74" t="s">
        <v>33</v>
      </c>
      <c r="G53" s="74">
        <v>4</v>
      </c>
      <c r="H53" s="74" t="s">
        <v>35</v>
      </c>
      <c r="I53" s="36">
        <v>365</v>
      </c>
      <c r="J53" s="68" t="s">
        <v>33</v>
      </c>
      <c r="K53" s="68">
        <v>14</v>
      </c>
      <c r="L53" s="145">
        <f t="shared" si="3"/>
        <v>3.8356164383561646E-2</v>
      </c>
    </row>
    <row r="54" spans="1:12" ht="12.75" customHeight="1">
      <c r="A54" s="33"/>
      <c r="B54" s="34">
        <f>COUNTA(B51:B53)</f>
        <v>3</v>
      </c>
      <c r="C54" s="33"/>
      <c r="D54" s="79">
        <f>COUNTIF(D51:D53, "1")</f>
        <v>3</v>
      </c>
      <c r="E54" s="38">
        <f>SUM(E51:E53)</f>
        <v>68961</v>
      </c>
      <c r="F54" s="85">
        <f>G54/B54</f>
        <v>1</v>
      </c>
      <c r="G54" s="34">
        <f>COUNTIF(G51:G53, "&gt;0")</f>
        <v>3</v>
      </c>
      <c r="H54" s="33"/>
      <c r="I54" s="38">
        <f>SUM(I51:I53)</f>
        <v>1095</v>
      </c>
      <c r="J54" s="34">
        <f>COUNTA(J51:J53)</f>
        <v>3</v>
      </c>
      <c r="K54" s="38">
        <f>SUM(K51:K53)</f>
        <v>45</v>
      </c>
      <c r="L54" s="45">
        <f>K54/I54</f>
        <v>4.1095890410958902E-2</v>
      </c>
    </row>
    <row r="55" spans="1:12" ht="8.25" customHeight="1">
      <c r="A55" s="33"/>
      <c r="B55" s="34"/>
      <c r="C55" s="33"/>
      <c r="D55" s="79"/>
      <c r="E55" s="38"/>
      <c r="F55" s="85"/>
      <c r="G55" s="34"/>
      <c r="H55" s="33"/>
      <c r="I55" s="38"/>
      <c r="J55" s="34"/>
      <c r="K55" s="38"/>
      <c r="L55" s="45"/>
    </row>
    <row r="56" spans="1:12" ht="12.75" customHeight="1">
      <c r="A56" s="73" t="s">
        <v>420</v>
      </c>
      <c r="B56" s="73" t="s">
        <v>421</v>
      </c>
      <c r="C56" s="73" t="s">
        <v>422</v>
      </c>
      <c r="D56" s="73">
        <v>1</v>
      </c>
      <c r="E56" s="153">
        <v>5897</v>
      </c>
      <c r="F56" s="73" t="s">
        <v>33</v>
      </c>
      <c r="G56" s="73">
        <v>4</v>
      </c>
      <c r="H56" s="73" t="s">
        <v>35</v>
      </c>
      <c r="I56" s="33">
        <v>365</v>
      </c>
      <c r="J56" s="181" t="s">
        <v>33</v>
      </c>
      <c r="K56" s="181">
        <v>28</v>
      </c>
      <c r="L56" s="144">
        <f t="shared" ref="L56:L73" si="4">K56/I56</f>
        <v>7.6712328767123292E-2</v>
      </c>
    </row>
    <row r="57" spans="1:12" ht="12.75" customHeight="1">
      <c r="A57" s="73" t="s">
        <v>420</v>
      </c>
      <c r="B57" s="73" t="s">
        <v>423</v>
      </c>
      <c r="C57" s="73" t="s">
        <v>424</v>
      </c>
      <c r="D57" s="73">
        <v>1</v>
      </c>
      <c r="E57" s="153">
        <v>7395</v>
      </c>
      <c r="F57" s="73" t="s">
        <v>33</v>
      </c>
      <c r="G57" s="73">
        <v>4</v>
      </c>
      <c r="H57" s="73" t="s">
        <v>35</v>
      </c>
      <c r="I57" s="33">
        <v>365</v>
      </c>
      <c r="J57" s="181" t="s">
        <v>33</v>
      </c>
      <c r="K57" s="181">
        <v>9</v>
      </c>
      <c r="L57" s="144">
        <f t="shared" si="4"/>
        <v>2.4657534246575342E-2</v>
      </c>
    </row>
    <row r="58" spans="1:12" ht="12.75" customHeight="1">
      <c r="A58" s="73" t="s">
        <v>420</v>
      </c>
      <c r="B58" s="73" t="s">
        <v>429</v>
      </c>
      <c r="C58" s="73" t="s">
        <v>430</v>
      </c>
      <c r="D58" s="73">
        <v>1</v>
      </c>
      <c r="E58" s="153">
        <v>5039</v>
      </c>
      <c r="F58" s="73" t="s">
        <v>33</v>
      </c>
      <c r="G58" s="73">
        <v>4</v>
      </c>
      <c r="H58" s="73" t="s">
        <v>35</v>
      </c>
      <c r="I58" s="33">
        <v>365</v>
      </c>
      <c r="J58" s="181" t="s">
        <v>33</v>
      </c>
      <c r="K58" s="181">
        <v>11</v>
      </c>
      <c r="L58" s="144">
        <f t="shared" si="4"/>
        <v>3.0136986301369864E-2</v>
      </c>
    </row>
    <row r="59" spans="1:12" ht="12.75" customHeight="1">
      <c r="A59" s="73" t="s">
        <v>420</v>
      </c>
      <c r="B59" s="73" t="s">
        <v>433</v>
      </c>
      <c r="C59" s="73" t="s">
        <v>434</v>
      </c>
      <c r="D59" s="73">
        <v>1</v>
      </c>
      <c r="E59" s="153">
        <v>300</v>
      </c>
      <c r="F59" s="73" t="s">
        <v>33</v>
      </c>
      <c r="G59" s="73">
        <v>4</v>
      </c>
      <c r="H59" s="73" t="s">
        <v>35</v>
      </c>
      <c r="I59" s="33">
        <v>365</v>
      </c>
      <c r="J59" s="181" t="s">
        <v>33</v>
      </c>
      <c r="K59" s="181">
        <v>6</v>
      </c>
      <c r="L59" s="144">
        <f t="shared" si="4"/>
        <v>1.643835616438356E-2</v>
      </c>
    </row>
    <row r="60" spans="1:12" ht="12.75" customHeight="1">
      <c r="A60" s="73" t="s">
        <v>420</v>
      </c>
      <c r="B60" s="73" t="s">
        <v>443</v>
      </c>
      <c r="C60" s="73" t="s">
        <v>444</v>
      </c>
      <c r="D60" s="73">
        <v>1</v>
      </c>
      <c r="E60" s="153">
        <v>4415</v>
      </c>
      <c r="F60" s="73" t="s">
        <v>33</v>
      </c>
      <c r="G60" s="73">
        <v>4</v>
      </c>
      <c r="H60" s="73" t="s">
        <v>35</v>
      </c>
      <c r="I60" s="33">
        <v>365</v>
      </c>
      <c r="J60" s="181" t="s">
        <v>33</v>
      </c>
      <c r="K60" s="181">
        <v>8</v>
      </c>
      <c r="L60" s="144">
        <f t="shared" si="4"/>
        <v>2.1917808219178082E-2</v>
      </c>
    </row>
    <row r="61" spans="1:12" ht="12.75" customHeight="1">
      <c r="A61" s="73" t="s">
        <v>420</v>
      </c>
      <c r="B61" s="73" t="s">
        <v>445</v>
      </c>
      <c r="C61" s="73" t="s">
        <v>446</v>
      </c>
      <c r="D61" s="73">
        <v>1</v>
      </c>
      <c r="E61" s="153">
        <v>11149</v>
      </c>
      <c r="F61" s="73" t="s">
        <v>33</v>
      </c>
      <c r="G61" s="73">
        <v>4</v>
      </c>
      <c r="H61" s="73" t="s">
        <v>35</v>
      </c>
      <c r="I61" s="33">
        <v>365</v>
      </c>
      <c r="J61" s="181" t="s">
        <v>33</v>
      </c>
      <c r="K61" s="181">
        <v>2</v>
      </c>
      <c r="L61" s="144">
        <f t="shared" si="4"/>
        <v>5.4794520547945206E-3</v>
      </c>
    </row>
    <row r="62" spans="1:12" ht="12.75" customHeight="1">
      <c r="A62" s="73" t="s">
        <v>420</v>
      </c>
      <c r="B62" s="73" t="s">
        <v>447</v>
      </c>
      <c r="C62" s="73" t="s">
        <v>448</v>
      </c>
      <c r="D62" s="73">
        <v>1</v>
      </c>
      <c r="E62" s="153">
        <v>9095</v>
      </c>
      <c r="F62" s="73" t="s">
        <v>33</v>
      </c>
      <c r="G62" s="73">
        <v>4</v>
      </c>
      <c r="H62" s="73" t="s">
        <v>35</v>
      </c>
      <c r="I62" s="33">
        <v>365</v>
      </c>
      <c r="J62" s="181" t="s">
        <v>33</v>
      </c>
      <c r="K62" s="181">
        <v>3</v>
      </c>
      <c r="L62" s="144">
        <f t="shared" si="4"/>
        <v>8.21917808219178E-3</v>
      </c>
    </row>
    <row r="63" spans="1:12" ht="12.75" customHeight="1">
      <c r="A63" s="73" t="s">
        <v>420</v>
      </c>
      <c r="B63" s="73" t="s">
        <v>449</v>
      </c>
      <c r="C63" s="73" t="s">
        <v>450</v>
      </c>
      <c r="D63" s="73">
        <v>1</v>
      </c>
      <c r="E63" s="153">
        <v>3314</v>
      </c>
      <c r="F63" s="73" t="s">
        <v>33</v>
      </c>
      <c r="G63" s="73">
        <v>4</v>
      </c>
      <c r="H63" s="73" t="s">
        <v>35</v>
      </c>
      <c r="I63" s="33">
        <v>365</v>
      </c>
      <c r="J63" s="181"/>
      <c r="K63" s="181"/>
      <c r="L63" s="144">
        <f t="shared" si="4"/>
        <v>0</v>
      </c>
    </row>
    <row r="64" spans="1:12" ht="12.75" customHeight="1">
      <c r="A64" s="73" t="s">
        <v>420</v>
      </c>
      <c r="B64" s="73" t="s">
        <v>451</v>
      </c>
      <c r="C64" s="73" t="s">
        <v>452</v>
      </c>
      <c r="D64" s="73">
        <v>1</v>
      </c>
      <c r="E64" s="153">
        <v>1580</v>
      </c>
      <c r="F64" s="73" t="s">
        <v>33</v>
      </c>
      <c r="G64" s="73">
        <v>4</v>
      </c>
      <c r="H64" s="73" t="s">
        <v>35</v>
      </c>
      <c r="I64" s="33">
        <v>365</v>
      </c>
      <c r="J64" s="181" t="s">
        <v>33</v>
      </c>
      <c r="K64" s="181">
        <v>12</v>
      </c>
      <c r="L64" s="144">
        <f t="shared" si="4"/>
        <v>3.287671232876712E-2</v>
      </c>
    </row>
    <row r="65" spans="1:12" ht="12.75" customHeight="1">
      <c r="A65" s="73" t="s">
        <v>420</v>
      </c>
      <c r="B65" s="73" t="s">
        <v>453</v>
      </c>
      <c r="C65" s="73" t="s">
        <v>454</v>
      </c>
      <c r="D65" s="73">
        <v>1</v>
      </c>
      <c r="E65" s="153">
        <v>38340</v>
      </c>
      <c r="F65" s="73" t="s">
        <v>33</v>
      </c>
      <c r="G65" s="73">
        <v>4</v>
      </c>
      <c r="H65" s="73" t="s">
        <v>35</v>
      </c>
      <c r="I65" s="33">
        <v>365</v>
      </c>
      <c r="J65" s="181"/>
      <c r="K65" s="181"/>
      <c r="L65" s="144">
        <f t="shared" si="4"/>
        <v>0</v>
      </c>
    </row>
    <row r="66" spans="1:12" ht="12.75" customHeight="1">
      <c r="A66" s="73" t="s">
        <v>420</v>
      </c>
      <c r="B66" s="73" t="s">
        <v>455</v>
      </c>
      <c r="C66" s="73" t="s">
        <v>456</v>
      </c>
      <c r="D66" s="73">
        <v>1</v>
      </c>
      <c r="E66" s="153">
        <v>24195</v>
      </c>
      <c r="F66" s="73" t="s">
        <v>33</v>
      </c>
      <c r="G66" s="73">
        <v>4</v>
      </c>
      <c r="H66" s="73" t="s">
        <v>35</v>
      </c>
      <c r="I66" s="33">
        <v>365</v>
      </c>
      <c r="J66" s="181"/>
      <c r="K66" s="181"/>
      <c r="L66" s="144">
        <f t="shared" si="4"/>
        <v>0</v>
      </c>
    </row>
    <row r="67" spans="1:12" ht="12.75" customHeight="1">
      <c r="A67" s="73" t="s">
        <v>420</v>
      </c>
      <c r="B67" s="73" t="s">
        <v>463</v>
      </c>
      <c r="C67" s="73" t="s">
        <v>464</v>
      </c>
      <c r="D67" s="73">
        <v>1</v>
      </c>
      <c r="E67" s="153">
        <v>7307</v>
      </c>
      <c r="F67" s="73" t="s">
        <v>33</v>
      </c>
      <c r="G67" s="73">
        <v>4</v>
      </c>
      <c r="H67" s="73" t="s">
        <v>35</v>
      </c>
      <c r="I67" s="33">
        <v>365</v>
      </c>
      <c r="J67" s="181" t="s">
        <v>33</v>
      </c>
      <c r="K67" s="181">
        <v>1</v>
      </c>
      <c r="L67" s="144">
        <f t="shared" si="4"/>
        <v>2.7397260273972603E-3</v>
      </c>
    </row>
    <row r="68" spans="1:12" ht="12.75" customHeight="1">
      <c r="A68" s="73" t="s">
        <v>420</v>
      </c>
      <c r="B68" s="73" t="s">
        <v>465</v>
      </c>
      <c r="C68" s="73" t="s">
        <v>466</v>
      </c>
      <c r="D68" s="73">
        <v>1</v>
      </c>
      <c r="E68" s="153">
        <v>14238</v>
      </c>
      <c r="F68" s="73" t="s">
        <v>33</v>
      </c>
      <c r="G68" s="73">
        <v>4</v>
      </c>
      <c r="H68" s="73" t="s">
        <v>35</v>
      </c>
      <c r="I68" s="33">
        <v>365</v>
      </c>
      <c r="J68" s="181" t="s">
        <v>33</v>
      </c>
      <c r="K68" s="181">
        <v>11</v>
      </c>
      <c r="L68" s="144">
        <f t="shared" si="4"/>
        <v>3.0136986301369864E-2</v>
      </c>
    </row>
    <row r="69" spans="1:12" ht="12.75" customHeight="1">
      <c r="A69" s="73" t="s">
        <v>420</v>
      </c>
      <c r="B69" s="73" t="s">
        <v>471</v>
      </c>
      <c r="C69" s="73" t="s">
        <v>472</v>
      </c>
      <c r="D69" s="73">
        <v>1</v>
      </c>
      <c r="E69" s="153">
        <v>308</v>
      </c>
      <c r="F69" s="73" t="s">
        <v>33</v>
      </c>
      <c r="G69" s="73">
        <v>4</v>
      </c>
      <c r="H69" s="73" t="s">
        <v>35</v>
      </c>
      <c r="I69" s="33">
        <v>365</v>
      </c>
      <c r="J69" s="181" t="s">
        <v>33</v>
      </c>
      <c r="K69" s="181">
        <v>12</v>
      </c>
      <c r="L69" s="144">
        <f t="shared" si="4"/>
        <v>3.287671232876712E-2</v>
      </c>
    </row>
    <row r="70" spans="1:12" ht="12.75" customHeight="1">
      <c r="A70" s="73" t="s">
        <v>420</v>
      </c>
      <c r="B70" s="73" t="s">
        <v>475</v>
      </c>
      <c r="C70" s="73" t="s">
        <v>476</v>
      </c>
      <c r="D70" s="73">
        <v>1</v>
      </c>
      <c r="E70" s="153">
        <v>18434</v>
      </c>
      <c r="F70" s="73" t="s">
        <v>33</v>
      </c>
      <c r="G70" s="73">
        <v>4</v>
      </c>
      <c r="H70" s="73" t="s">
        <v>35</v>
      </c>
      <c r="I70" s="33">
        <v>365</v>
      </c>
      <c r="J70" s="181" t="s">
        <v>33</v>
      </c>
      <c r="K70" s="181">
        <v>1</v>
      </c>
      <c r="L70" s="144">
        <f t="shared" si="4"/>
        <v>2.7397260273972603E-3</v>
      </c>
    </row>
    <row r="71" spans="1:12" ht="12.75" customHeight="1">
      <c r="A71" s="73" t="s">
        <v>420</v>
      </c>
      <c r="B71" s="73" t="s">
        <v>477</v>
      </c>
      <c r="C71" s="73" t="s">
        <v>478</v>
      </c>
      <c r="D71" s="73">
        <v>1</v>
      </c>
      <c r="E71" s="153">
        <v>3566</v>
      </c>
      <c r="F71" s="73" t="s">
        <v>33</v>
      </c>
      <c r="G71" s="73">
        <v>4</v>
      </c>
      <c r="H71" s="73" t="s">
        <v>35</v>
      </c>
      <c r="I71" s="33">
        <v>365</v>
      </c>
      <c r="J71" s="181" t="s">
        <v>33</v>
      </c>
      <c r="K71" s="181">
        <v>4</v>
      </c>
      <c r="L71" s="144">
        <f t="shared" si="4"/>
        <v>1.0958904109589041E-2</v>
      </c>
    </row>
    <row r="72" spans="1:12" ht="12.75" customHeight="1">
      <c r="A72" s="73" t="s">
        <v>420</v>
      </c>
      <c r="B72" s="73" t="s">
        <v>485</v>
      </c>
      <c r="C72" s="73" t="s">
        <v>486</v>
      </c>
      <c r="D72" s="73">
        <v>1</v>
      </c>
      <c r="E72" s="153">
        <v>987</v>
      </c>
      <c r="F72" s="73" t="s">
        <v>33</v>
      </c>
      <c r="G72" s="73">
        <v>4</v>
      </c>
      <c r="H72" s="73" t="s">
        <v>35</v>
      </c>
      <c r="I72" s="33">
        <v>365</v>
      </c>
      <c r="J72" s="181" t="s">
        <v>33</v>
      </c>
      <c r="K72" s="181">
        <v>31</v>
      </c>
      <c r="L72" s="144">
        <f t="shared" si="4"/>
        <v>8.4931506849315067E-2</v>
      </c>
    </row>
    <row r="73" spans="1:12" ht="12.75" customHeight="1">
      <c r="A73" s="74" t="s">
        <v>420</v>
      </c>
      <c r="B73" s="74" t="s">
        <v>505</v>
      </c>
      <c r="C73" s="74" t="s">
        <v>506</v>
      </c>
      <c r="D73" s="74">
        <v>1</v>
      </c>
      <c r="E73" s="155">
        <v>1184</v>
      </c>
      <c r="F73" s="74" t="s">
        <v>33</v>
      </c>
      <c r="G73" s="74">
        <v>4</v>
      </c>
      <c r="H73" s="74" t="s">
        <v>35</v>
      </c>
      <c r="I73" s="36">
        <v>365</v>
      </c>
      <c r="J73" s="68" t="s">
        <v>33</v>
      </c>
      <c r="K73" s="68">
        <v>7</v>
      </c>
      <c r="L73" s="145">
        <f t="shared" si="4"/>
        <v>1.9178082191780823E-2</v>
      </c>
    </row>
    <row r="74" spans="1:12" ht="12.75" customHeight="1">
      <c r="A74" s="33"/>
      <c r="B74" s="34">
        <f>COUNTA(B56:B73)</f>
        <v>18</v>
      </c>
      <c r="C74" s="33"/>
      <c r="D74" s="79">
        <f>COUNTIF(D56:D73, "1")</f>
        <v>18</v>
      </c>
      <c r="E74" s="38">
        <f>SUM(E56:E73)</f>
        <v>156743</v>
      </c>
      <c r="F74" s="85">
        <f>G74/B74</f>
        <v>1</v>
      </c>
      <c r="G74" s="34">
        <f>COUNTIF(G56:G73, "&gt;0")</f>
        <v>18</v>
      </c>
      <c r="H74" s="33"/>
      <c r="I74" s="38">
        <f>SUM(I56:I73)</f>
        <v>6570</v>
      </c>
      <c r="J74" s="34">
        <f>COUNTA(J56:J73)</f>
        <v>15</v>
      </c>
      <c r="K74" s="38">
        <f>SUM(K56:K73)</f>
        <v>146</v>
      </c>
      <c r="L74" s="45">
        <f>K74/I74</f>
        <v>2.2222222222222223E-2</v>
      </c>
    </row>
    <row r="75" spans="1:12" ht="12.75" customHeight="1">
      <c r="A75" s="33"/>
      <c r="B75" s="34"/>
      <c r="C75" s="33"/>
      <c r="D75" s="79"/>
      <c r="E75" s="38"/>
      <c r="F75" s="85"/>
      <c r="G75" s="34"/>
      <c r="H75" s="33"/>
      <c r="I75" s="38"/>
      <c r="J75" s="34"/>
      <c r="K75" s="38"/>
      <c r="L75" s="45"/>
    </row>
    <row r="76" spans="1:12" ht="12.75" customHeight="1">
      <c r="A76" s="47"/>
      <c r="B76" s="47"/>
      <c r="C76" s="47"/>
      <c r="D76" s="57"/>
      <c r="E76" s="57"/>
      <c r="F76" s="146"/>
      <c r="G76" s="146"/>
      <c r="H76" s="146"/>
      <c r="I76" s="47"/>
      <c r="J76" s="47"/>
      <c r="K76" s="47"/>
      <c r="L76" s="47"/>
    </row>
    <row r="77" spans="1:12" s="6" customFormat="1" ht="12.75" customHeight="1">
      <c r="A77" s="146"/>
      <c r="B77" s="146"/>
      <c r="C77" s="111" t="s">
        <v>81</v>
      </c>
      <c r="D77" s="124"/>
      <c r="E77" s="124"/>
      <c r="F77" s="59"/>
      <c r="G77" s="37"/>
      <c r="H77" s="37"/>
      <c r="I77" s="146"/>
      <c r="J77" s="146"/>
      <c r="K77" s="146"/>
      <c r="L77" s="146"/>
    </row>
    <row r="78" spans="1:12" s="6" customFormat="1" ht="12.75" customHeight="1">
      <c r="A78" s="146"/>
      <c r="B78" s="146"/>
      <c r="C78" s="111"/>
      <c r="D78" s="127" t="s">
        <v>166</v>
      </c>
      <c r="E78" s="107">
        <f>SUM(B3+B9+B20+B45+B49+B54+B74)</f>
        <v>60</v>
      </c>
      <c r="F78" s="146"/>
      <c r="G78" s="37"/>
      <c r="H78" s="37"/>
      <c r="I78" s="146"/>
      <c r="J78" s="146"/>
      <c r="K78" s="146"/>
      <c r="L78" s="146"/>
    </row>
    <row r="79" spans="1:12" s="6" customFormat="1" ht="12.75" customHeight="1">
      <c r="A79" s="146"/>
      <c r="B79" s="146"/>
      <c r="C79" s="111"/>
      <c r="D79" s="116" t="s">
        <v>167</v>
      </c>
      <c r="E79" s="106">
        <f>SUM(E3+E9+E20+E45+E49+E54+E74)</f>
        <v>791037</v>
      </c>
      <c r="F79" s="147" t="s">
        <v>531</v>
      </c>
      <c r="G79" s="37"/>
      <c r="H79" s="37"/>
      <c r="I79" s="146"/>
      <c r="J79" s="146"/>
      <c r="K79" s="146"/>
      <c r="L79" s="146"/>
    </row>
    <row r="80" spans="1:12" s="6" customFormat="1" ht="12.75" customHeight="1">
      <c r="A80" s="146"/>
      <c r="B80" s="146"/>
      <c r="C80" s="148"/>
      <c r="D80" s="116" t="s">
        <v>170</v>
      </c>
      <c r="E80" s="107">
        <f>SUM(G3+G9+G20+G45+G49+G54+G74)</f>
        <v>60</v>
      </c>
      <c r="F80" s="146"/>
      <c r="G80" s="37"/>
      <c r="H80" s="37"/>
      <c r="I80" s="146"/>
      <c r="J80" s="146"/>
      <c r="K80" s="146"/>
      <c r="L80" s="146"/>
    </row>
    <row r="81" spans="1:12" s="6" customFormat="1" ht="12.75" customHeight="1">
      <c r="A81" s="146"/>
      <c r="B81" s="146"/>
      <c r="C81" s="148"/>
      <c r="D81" s="116" t="s">
        <v>168</v>
      </c>
      <c r="E81" s="136">
        <f>E80/E78</f>
        <v>1</v>
      </c>
      <c r="F81" s="146"/>
      <c r="G81" s="37"/>
      <c r="H81" s="37"/>
      <c r="I81" s="146"/>
      <c r="J81" s="146"/>
      <c r="K81" s="146"/>
      <c r="L81" s="146"/>
    </row>
    <row r="82" spans="1:12" s="6" customFormat="1" ht="12.75" customHeight="1">
      <c r="A82" s="146"/>
      <c r="B82" s="146"/>
      <c r="C82" s="148"/>
      <c r="D82" s="116" t="s">
        <v>171</v>
      </c>
      <c r="E82" s="106">
        <f>SUM(I3+I9+I20+I45+I49+I54+I74)</f>
        <v>21900</v>
      </c>
      <c r="F82" s="146"/>
      <c r="G82" s="37"/>
      <c r="H82" s="37"/>
      <c r="I82" s="146"/>
      <c r="J82" s="146"/>
      <c r="K82" s="146"/>
      <c r="L82" s="146"/>
    </row>
    <row r="83" spans="1:12" s="6" customFormat="1" ht="12.75" customHeight="1">
      <c r="A83" s="146"/>
      <c r="B83" s="146"/>
      <c r="C83" s="146"/>
      <c r="D83" s="127" t="s">
        <v>172</v>
      </c>
      <c r="E83" s="106">
        <f>SUM(J3+J9+J20+J45+J49+J54+J74)</f>
        <v>51</v>
      </c>
      <c r="F83" s="146"/>
      <c r="G83" s="37"/>
      <c r="H83" s="37"/>
      <c r="I83" s="146"/>
      <c r="J83" s="146"/>
      <c r="K83" s="146"/>
      <c r="L83" s="146"/>
    </row>
    <row r="84" spans="1:12" s="6" customFormat="1" ht="12.75" customHeight="1">
      <c r="A84" s="146"/>
      <c r="B84" s="146"/>
      <c r="C84" s="146"/>
      <c r="D84" s="127" t="s">
        <v>173</v>
      </c>
      <c r="E84" s="106">
        <f>SUM(K3+K9+K20+K45+K49+K54+K74)</f>
        <v>335</v>
      </c>
      <c r="F84" s="146"/>
      <c r="G84" s="37"/>
      <c r="H84" s="37"/>
      <c r="I84" s="146"/>
      <c r="J84" s="146"/>
      <c r="K84" s="146"/>
      <c r="L84" s="146"/>
    </row>
    <row r="85" spans="1:12" ht="12.75" customHeight="1">
      <c r="A85" s="47"/>
      <c r="B85" s="47"/>
      <c r="C85" s="47"/>
      <c r="D85" s="116" t="s">
        <v>174</v>
      </c>
      <c r="E85" s="136">
        <f>E84/E82</f>
        <v>1.5296803652968037E-2</v>
      </c>
      <c r="F85" s="146"/>
      <c r="G85" s="146"/>
      <c r="H85" s="146"/>
      <c r="I85" s="47"/>
      <c r="J85" s="47"/>
      <c r="K85" s="47"/>
      <c r="L85" s="47"/>
    </row>
    <row r="86" spans="1:12">
      <c r="D86" s="127"/>
    </row>
  </sheetData>
  <printOptions horizontalCentered="1" gridLines="1"/>
  <pageMargins left="0.5" right="0.5" top="1.5" bottom="0.75" header="0.5" footer="0.5"/>
  <pageSetup scale="80" orientation="landscape" r:id="rId1"/>
  <headerFooter>
    <oddHeader>&amp;C&amp;"Arial,Bold"&amp;16 2010 Swimming Season
Texas Tier 1 Beach Information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Summary</vt:lpstr>
      <vt:lpstr>Attributes</vt:lpstr>
      <vt:lpstr>Monitoring</vt:lpstr>
      <vt:lpstr>Pollution Sources</vt:lpstr>
      <vt:lpstr>2010 Actions</vt:lpstr>
      <vt:lpstr>Action Durations</vt:lpstr>
      <vt:lpstr>Beach Days</vt:lpstr>
      <vt:lpstr>Tier 1 Stats</vt:lpstr>
      <vt:lpstr>'2010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'Tier 1 Stats'!Print_Area</vt:lpstr>
      <vt:lpstr>'2010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  <vt:lpstr>'Tier 1 Stats'!Print_Titles</vt:lpstr>
    </vt:vector>
  </TitlesOfParts>
  <Company>Tetra Tech,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Jonathan.Simpson</cp:lastModifiedBy>
  <cp:lastPrinted>2011-06-27T15:15:13Z</cp:lastPrinted>
  <dcterms:created xsi:type="dcterms:W3CDTF">2006-12-12T20:37:17Z</dcterms:created>
  <dcterms:modified xsi:type="dcterms:W3CDTF">2011-06-27T15:15:19Z</dcterms:modified>
</cp:coreProperties>
</file>